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2"/>
  </bookViews>
  <sheets>
    <sheet name="Module1" sheetId="1" state="veryHidden" r:id=""/>
    <sheet name="Printout" sheetId="2" r:id="rId1"/>
    <sheet name="Check" sheetId="4" r:id="rId2"/>
    <sheet name="TOTAL" sheetId="5" r:id="rId3"/>
    <sheet name="RECLASS" sheetId="6" r:id="rId4"/>
    <sheet name="TIE-OUT" sheetId="7" r:id="rId5"/>
    <sheet name="CE-FLSH" sheetId="8" r:id="rId6"/>
    <sheet name="NE-FLSH" sheetId="9" r:id="rId7"/>
    <sheet name="SE-EGM-FLSH" sheetId="10" r:id="rId8"/>
    <sheet name="SE-LRC-FLSH" sheetId="11" r:id="rId9"/>
    <sheet name="SE-CON-FLSH" sheetId="12" r:id="rId10"/>
    <sheet name="EAST-CON-FLSH" sheetId="45" r:id="rId11"/>
    <sheet name="TX-EGM-FLSH" sheetId="13" r:id="rId12"/>
    <sheet name="TX-HPL-FLSH" sheetId="14" r:id="rId13"/>
    <sheet name="TX-CON-FLSH" sheetId="15" r:id="rId14"/>
    <sheet name="WE-FLSH" sheetId="16" r:id="rId15"/>
    <sheet name="STG_FLSH" sheetId="18" r:id="rId16"/>
    <sheet name="TRNSPT_FLSH" sheetId="19" r:id="rId17"/>
    <sheet name="BGC_FLSH" sheetId="17" r:id="rId18"/>
    <sheet name="CE_GL" sheetId="20" r:id="rId19"/>
    <sheet name="NE_GL" sheetId="21" r:id="rId20"/>
    <sheet name="SE-EGM-GL" sheetId="22" r:id="rId21"/>
    <sheet name="SE-LRC-GL" sheetId="23" r:id="rId22"/>
    <sheet name="SE-CON-GL " sheetId="24" r:id="rId23"/>
    <sheet name="EAST-CON-GL" sheetId="46" r:id="rId24"/>
    <sheet name="TX-EGM-GL" sheetId="25" r:id="rId25"/>
    <sheet name="TX-HPL-GL " sheetId="26" r:id="rId26"/>
    <sheet name="TX-CON-GL " sheetId="27" r:id="rId27"/>
    <sheet name="WE-GL " sheetId="28" r:id="rId28"/>
    <sheet name="BGC_GL" sheetId="29" r:id="rId29"/>
    <sheet name="STG_GL" sheetId="30" r:id="rId30"/>
    <sheet name="TRANSPT_GL " sheetId="31" r:id="rId31"/>
    <sheet name="CE-VAR" sheetId="32" r:id="rId32"/>
    <sheet name="NE-VAR" sheetId="33" r:id="rId33"/>
    <sheet name="SE-EGM-VAR" sheetId="34" r:id="rId34"/>
    <sheet name="SE-LRC-VAR" sheetId="35" r:id="rId35"/>
    <sheet name="SE-CON-VAR" sheetId="36" r:id="rId36"/>
    <sheet name="EAST-CON-VAR" sheetId="47" r:id="rId37"/>
    <sheet name="TX-EGM-VAR" sheetId="37" r:id="rId38"/>
    <sheet name="TX-HPL-VAR " sheetId="38" r:id="rId39"/>
    <sheet name="TX-CON-VAR" sheetId="39" r:id="rId40"/>
    <sheet name="WE-VAR" sheetId="40" r:id="rId41"/>
    <sheet name="STG_VAR" sheetId="42" r:id="rId42"/>
    <sheet name="TRNSPT_VAR" sheetId="43" r:id="rId43"/>
    <sheet name="BGC_VAR" sheetId="41" r:id="rId44"/>
    <sheet name="Actuals" sheetId="44" r:id="rId45"/>
  </sheets>
  <externalReferences>
    <externalReference r:id="rId46"/>
    <externalReference r:id="rId47"/>
    <externalReference r:id="rId48"/>
  </externalReferences>
  <definedNames>
    <definedName name="canada">[0]!canada</definedName>
    <definedName name="central">[0]!central</definedName>
    <definedName name="checkbalance">Actuals!$D$638:$AC$651</definedName>
    <definedName name="complete">[0]!complete</definedName>
    <definedName name="northeast">[0]!northeast</definedName>
    <definedName name="_xlnm.Print_Area" localSheetId="45">Actuals!$D$638:$I$651</definedName>
    <definedName name="_xlnm.Print_Area" localSheetId="44">BGC_VAR!$A$1:$I$82</definedName>
    <definedName name="_xlnm.Print_Area" localSheetId="32">'CE-VAR'!$A$1:$I$82</definedName>
    <definedName name="_xlnm.Print_Area" localSheetId="2">Check!$A$1:$D$38</definedName>
    <definedName name="_xlnm.Print_Area" localSheetId="20">NE_GL!$A$1:$BB$92</definedName>
    <definedName name="_xlnm.Print_Area" localSheetId="7">'NE-FLSH'!$A$1:$M$92</definedName>
    <definedName name="_xlnm.Print_Area" localSheetId="33">'NE-VAR'!$A$1:$I$92</definedName>
    <definedName name="_xlnm.Print_Area" localSheetId="4">RECLASS!$A$1:$Y$82</definedName>
    <definedName name="_xlnm.Print_Area" localSheetId="10">'SE-CON-FLSH'!$A$1:$M$82</definedName>
    <definedName name="_xlnm.Print_Area" localSheetId="36">'SE-CON-VAR'!$A$1:$I$82</definedName>
    <definedName name="_xlnm.Print_Area" localSheetId="8">'SE-EGM-FLSH'!$A$1:$M$82</definedName>
    <definedName name="_xlnm.Print_Area" localSheetId="34">'SE-EGM-VAR'!$A$1:$I$82</definedName>
    <definedName name="_xlnm.Print_Area" localSheetId="9">'SE-LRC-FLSH'!$A$1:$M$82</definedName>
    <definedName name="_xlnm.Print_Area" localSheetId="35">'SE-LRC-VAR'!$A$1:$I$82</definedName>
    <definedName name="_xlnm.Print_Area" localSheetId="42">STG_VAR!$A$1:$I$82</definedName>
    <definedName name="_xlnm.Print_Area" localSheetId="5">'TIE-OUT'!$A$1:$Y$82</definedName>
    <definedName name="_xlnm.Print_Area" localSheetId="3">TOTAL!$A$1:$I$92</definedName>
    <definedName name="_xlnm.Print_Area" localSheetId="43">TRNSPT_VAR!$A$1:$I$82</definedName>
    <definedName name="_xlnm.Print_Area" localSheetId="14">'TX-CON-FLSH'!$A$1:$M$82</definedName>
    <definedName name="_xlnm.Print_Area" localSheetId="40">'TX-CON-VAR'!$A$1:$I$82</definedName>
    <definedName name="_xlnm.Print_Area" localSheetId="12">'TX-EGM-FLSH'!$A$1:$M$92</definedName>
    <definedName name="_xlnm.Print_Area" localSheetId="25">'TX-EGM-GL'!$A$1:$BB$92</definedName>
    <definedName name="_xlnm.Print_Area" localSheetId="38">'TX-EGM-VAR'!$A$1:$I$92</definedName>
    <definedName name="_xlnm.Print_Area" localSheetId="13">'TX-HPL-FLSH'!$A$1:$M$82</definedName>
    <definedName name="_xlnm.Print_Area" localSheetId="39">'TX-HPL-VAR '!$A$1:$I$82</definedName>
    <definedName name="_xlnm.Print_Area" localSheetId="15">'WE-FLSH'!$A$1:$M$82</definedName>
    <definedName name="_xlnm.Print_Area" localSheetId="41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/>
  <c r="M1" i="44" s="1"/>
  <c r="O1" i="44"/>
  <c r="Q1" i="44" s="1"/>
  <c r="S1" i="44" s="1"/>
  <c r="U1" i="44"/>
  <c r="W1" i="44" s="1"/>
  <c r="Y1" i="44" s="1"/>
  <c r="AA1" i="44"/>
  <c r="AC1" i="44" s="1"/>
  <c r="AE1" i="44"/>
  <c r="AG1" i="44" s="1"/>
  <c r="AI1" i="44" s="1"/>
  <c r="H638" i="44"/>
  <c r="J638" i="44" s="1"/>
  <c r="L638" i="44" s="1"/>
  <c r="N638" i="44" s="1"/>
  <c r="P638" i="44" s="1"/>
  <c r="R638" i="44" s="1"/>
  <c r="T638" i="44" s="1"/>
  <c r="V638" i="44" s="1"/>
  <c r="X638" i="44" s="1"/>
  <c r="Z638" i="44" s="1"/>
  <c r="AB638" i="44" s="1"/>
  <c r="AD638" i="44" s="1"/>
  <c r="AF638" i="44" s="1"/>
  <c r="AH638" i="44" s="1"/>
  <c r="AJ638" i="44"/>
  <c r="AL638" i="44" s="1"/>
  <c r="AN638" i="44" s="1"/>
  <c r="AP638" i="44" s="1"/>
  <c r="AR638" i="44" s="1"/>
  <c r="AT638" i="44" s="1"/>
  <c r="A5" i="17"/>
  <c r="H11" i="17"/>
  <c r="I11" i="17"/>
  <c r="F12" i="17"/>
  <c r="G12" i="17"/>
  <c r="H12" i="17"/>
  <c r="I12" i="17"/>
  <c r="M12" i="17" s="1"/>
  <c r="L12" i="17"/>
  <c r="H13" i="17"/>
  <c r="I13" i="17"/>
  <c r="F14" i="17"/>
  <c r="G14" i="17"/>
  <c r="H14" i="17"/>
  <c r="I14" i="17"/>
  <c r="L14" i="17"/>
  <c r="M14" i="17"/>
  <c r="F15" i="17"/>
  <c r="G15" i="17"/>
  <c r="H15" i="17"/>
  <c r="L15" i="17" s="1"/>
  <c r="I15" i="17"/>
  <c r="M15" i="17" s="1"/>
  <c r="J16" i="17"/>
  <c r="K16" i="17"/>
  <c r="H18" i="17"/>
  <c r="I18" i="17"/>
  <c r="F19" i="17"/>
  <c r="F24" i="17" s="1"/>
  <c r="H19" i="17"/>
  <c r="L19" i="17" s="1"/>
  <c r="I19" i="17"/>
  <c r="F20" i="17"/>
  <c r="G20" i="17"/>
  <c r="H20" i="17"/>
  <c r="I20" i="17"/>
  <c r="L20" i="17"/>
  <c r="M20" i="17"/>
  <c r="H21" i="17"/>
  <c r="F21" i="17" s="1"/>
  <c r="I21" i="17"/>
  <c r="G21" i="17" s="1"/>
  <c r="L21" i="17"/>
  <c r="M21" i="17"/>
  <c r="F22" i="17"/>
  <c r="G22" i="17"/>
  <c r="H22" i="17"/>
  <c r="I22" i="17"/>
  <c r="L22" i="17"/>
  <c r="M22" i="17"/>
  <c r="F23" i="17"/>
  <c r="G23" i="17"/>
  <c r="H23" i="17"/>
  <c r="L23" i="17" s="1"/>
  <c r="I23" i="17"/>
  <c r="M23" i="17" s="1"/>
  <c r="H24" i="17"/>
  <c r="J24" i="17"/>
  <c r="K24" i="17"/>
  <c r="H27" i="17"/>
  <c r="I27" i="17"/>
  <c r="M27" i="17"/>
  <c r="H28" i="17"/>
  <c r="I28" i="17"/>
  <c r="J29" i="17"/>
  <c r="K29" i="17"/>
  <c r="F32" i="17"/>
  <c r="G32" i="17"/>
  <c r="H32" i="17"/>
  <c r="I32" i="17"/>
  <c r="L32" i="17"/>
  <c r="M32" i="17"/>
  <c r="F33" i="17"/>
  <c r="G33" i="17"/>
  <c r="H33" i="17"/>
  <c r="I33" i="17"/>
  <c r="H34" i="17"/>
  <c r="F34" i="17" s="1"/>
  <c r="I34" i="17"/>
  <c r="G34" i="17" s="1"/>
  <c r="L34" i="17"/>
  <c r="M34" i="17"/>
  <c r="H35" i="17"/>
  <c r="F35" i="17" s="1"/>
  <c r="I35" i="17"/>
  <c r="G35" i="17" s="1"/>
  <c r="L35" i="17"/>
  <c r="M35" i="17"/>
  <c r="F36" i="17"/>
  <c r="G36" i="17"/>
  <c r="J36" i="17"/>
  <c r="K36" i="17"/>
  <c r="L37" i="17"/>
  <c r="M37" i="17"/>
  <c r="H38" i="17"/>
  <c r="I38" i="17"/>
  <c r="F39" i="17"/>
  <c r="G39" i="17"/>
  <c r="H39" i="17"/>
  <c r="I39" i="17"/>
  <c r="L39" i="17"/>
  <c r="M39" i="17"/>
  <c r="H40" i="17"/>
  <c r="I40" i="17"/>
  <c r="L40" i="17"/>
  <c r="M40" i="17"/>
  <c r="M42" i="17" s="1"/>
  <c r="M43" i="17" s="1"/>
  <c r="G41" i="17"/>
  <c r="H41" i="17"/>
  <c r="I41" i="17"/>
  <c r="M41" i="17"/>
  <c r="J42" i="17"/>
  <c r="J43" i="17" s="1"/>
  <c r="K42" i="17"/>
  <c r="K43" i="17"/>
  <c r="F45" i="17"/>
  <c r="G45" i="17"/>
  <c r="H45" i="17"/>
  <c r="I45" i="17"/>
  <c r="M45" i="17" s="1"/>
  <c r="L45" i="17"/>
  <c r="G47" i="17"/>
  <c r="H47" i="17"/>
  <c r="I47" i="17"/>
  <c r="M47" i="17" s="1"/>
  <c r="H49" i="17"/>
  <c r="F49" i="17" s="1"/>
  <c r="I49" i="17"/>
  <c r="G49" i="17" s="1"/>
  <c r="L49" i="17"/>
  <c r="M49" i="17"/>
  <c r="F51" i="17"/>
  <c r="G51" i="17"/>
  <c r="H51" i="17"/>
  <c r="I51" i="17"/>
  <c r="L51" i="17"/>
  <c r="M51" i="17"/>
  <c r="H54" i="17"/>
  <c r="I54" i="17"/>
  <c r="G55" i="17"/>
  <c r="H55" i="17"/>
  <c r="F55" i="17" s="1"/>
  <c r="I55" i="17"/>
  <c r="L55" i="17"/>
  <c r="M55" i="17"/>
  <c r="I56" i="17"/>
  <c r="J56" i="17"/>
  <c r="K56" i="17"/>
  <c r="F59" i="17"/>
  <c r="H59" i="17"/>
  <c r="I59" i="17"/>
  <c r="G59" i="17" s="1"/>
  <c r="L59" i="17"/>
  <c r="L61" i="17" s="1"/>
  <c r="M59" i="17"/>
  <c r="M61" i="17" s="1"/>
  <c r="F60" i="17"/>
  <c r="G60" i="17"/>
  <c r="G61" i="17" s="1"/>
  <c r="H60" i="17"/>
  <c r="L60" i="17" s="1"/>
  <c r="I60" i="17"/>
  <c r="M60" i="17"/>
  <c r="H61" i="17"/>
  <c r="I61" i="17"/>
  <c r="J61" i="17"/>
  <c r="K61" i="17"/>
  <c r="H64" i="17"/>
  <c r="I64" i="17"/>
  <c r="M64" i="17" s="1"/>
  <c r="L64" i="17"/>
  <c r="L66" i="17" s="1"/>
  <c r="H65" i="17"/>
  <c r="F65" i="17" s="1"/>
  <c r="I65" i="17"/>
  <c r="L65" i="17"/>
  <c r="J66" i="17"/>
  <c r="K66" i="17"/>
  <c r="L69" i="17"/>
  <c r="M69" i="17"/>
  <c r="H70" i="17"/>
  <c r="F70" i="17" s="1"/>
  <c r="I70" i="17"/>
  <c r="L70" i="17"/>
  <c r="L72" i="17" s="1"/>
  <c r="M70" i="17"/>
  <c r="M72" i="17" s="1"/>
  <c r="F71" i="17"/>
  <c r="H71" i="17"/>
  <c r="I71" i="17"/>
  <c r="G71" i="17" s="1"/>
  <c r="L71" i="17"/>
  <c r="M71" i="17"/>
  <c r="F72" i="17"/>
  <c r="H72" i="17"/>
  <c r="J72" i="17"/>
  <c r="K72" i="17"/>
  <c r="G73" i="17"/>
  <c r="H73" i="17"/>
  <c r="I73" i="17"/>
  <c r="M73" i="17"/>
  <c r="G74" i="17"/>
  <c r="H74" i="17"/>
  <c r="F74" i="17" s="1"/>
  <c r="I74" i="17"/>
  <c r="M74" i="17" s="1"/>
  <c r="L74" i="17"/>
  <c r="H75" i="17"/>
  <c r="F75" i="17" s="1"/>
  <c r="I75" i="17"/>
  <c r="G75" i="17" s="1"/>
  <c r="L75" i="17"/>
  <c r="M75" i="17"/>
  <c r="F76" i="17"/>
  <c r="H76" i="17"/>
  <c r="I76" i="17"/>
  <c r="G76" i="17" s="1"/>
  <c r="L76" i="17"/>
  <c r="M76" i="17"/>
  <c r="G77" i="17"/>
  <c r="H77" i="17"/>
  <c r="I77" i="17"/>
  <c r="M77" i="17"/>
  <c r="H78" i="17"/>
  <c r="F78" i="17" s="1"/>
  <c r="I78" i="17"/>
  <c r="L78" i="17"/>
  <c r="G79" i="17"/>
  <c r="H79" i="17"/>
  <c r="F79" i="17" s="1"/>
  <c r="I79" i="17"/>
  <c r="L79" i="17"/>
  <c r="M79" i="17"/>
  <c r="F80" i="17"/>
  <c r="H80" i="17"/>
  <c r="I80" i="17"/>
  <c r="G80" i="17" s="1"/>
  <c r="L80" i="17"/>
  <c r="M80" i="17"/>
  <c r="G81" i="17"/>
  <c r="H81" i="17"/>
  <c r="L81" i="17" s="1"/>
  <c r="I81" i="17"/>
  <c r="M81" i="17"/>
  <c r="D82" i="17"/>
  <c r="E82" i="17"/>
  <c r="A5" i="29"/>
  <c r="H8" i="29"/>
  <c r="J8" i="29"/>
  <c r="L8" i="29"/>
  <c r="N8" i="29"/>
  <c r="P8" i="29"/>
  <c r="R8" i="29"/>
  <c r="T8" i="29"/>
  <c r="V8" i="29"/>
  <c r="F11" i="29"/>
  <c r="G11" i="29"/>
  <c r="H11" i="29"/>
  <c r="I11" i="29"/>
  <c r="J11" i="29"/>
  <c r="K11" i="29"/>
  <c r="K16" i="29" s="1"/>
  <c r="L11" i="29"/>
  <c r="D11" i="29" s="1"/>
  <c r="M11" i="29"/>
  <c r="N11" i="29"/>
  <c r="O11" i="29"/>
  <c r="P11" i="29"/>
  <c r="Q11" i="29"/>
  <c r="R11" i="29"/>
  <c r="S11" i="29"/>
  <c r="S16" i="29" s="1"/>
  <c r="T11" i="29"/>
  <c r="T16" i="29" s="1"/>
  <c r="U11" i="29"/>
  <c r="U16" i="29" s="1"/>
  <c r="V11" i="29"/>
  <c r="W11" i="29"/>
  <c r="X11" i="29"/>
  <c r="Y11" i="29"/>
  <c r="Z11" i="29"/>
  <c r="AA11" i="29"/>
  <c r="AA16" i="29" s="1"/>
  <c r="AB11" i="29"/>
  <c r="AB16" i="29" s="1"/>
  <c r="AC11" i="29"/>
  <c r="AC16" i="29" s="1"/>
  <c r="AD11" i="29"/>
  <c r="AE11" i="29"/>
  <c r="AF11" i="29"/>
  <c r="AG11" i="29"/>
  <c r="AH11" i="29"/>
  <c r="AI11" i="29"/>
  <c r="AI16" i="29" s="1"/>
  <c r="AJ11" i="29"/>
  <c r="AJ16" i="29" s="1"/>
  <c r="AK11" i="29"/>
  <c r="AK16" i="29" s="1"/>
  <c r="AL11" i="29"/>
  <c r="AM11" i="29"/>
  <c r="AN11" i="29"/>
  <c r="AO11" i="29"/>
  <c r="AP11" i="29"/>
  <c r="AP16" i="29" s="1"/>
  <c r="AQ11" i="29"/>
  <c r="AQ16" i="29" s="1"/>
  <c r="AR11" i="29"/>
  <c r="AR16" i="29" s="1"/>
  <c r="AS11" i="29"/>
  <c r="AS16" i="29" s="1"/>
  <c r="AT11" i="29"/>
  <c r="AU11" i="29"/>
  <c r="AV11" i="29"/>
  <c r="AW11" i="29"/>
  <c r="F12" i="29"/>
  <c r="G12" i="29"/>
  <c r="H12" i="29"/>
  <c r="I12" i="29"/>
  <c r="J12" i="29"/>
  <c r="K12" i="29"/>
  <c r="L12" i="29"/>
  <c r="M12" i="29"/>
  <c r="N12" i="29"/>
  <c r="O12" i="29"/>
  <c r="O16" i="29" s="1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E16" i="29" s="1"/>
  <c r="AF12" i="29"/>
  <c r="AG12" i="29"/>
  <c r="AH12" i="29"/>
  <c r="AI12" i="29"/>
  <c r="AJ12" i="29"/>
  <c r="AK12" i="29"/>
  <c r="AL12" i="29"/>
  <c r="AM12" i="29"/>
  <c r="AN12" i="29"/>
  <c r="AO12" i="29"/>
  <c r="AP12" i="29"/>
  <c r="AQ12" i="29"/>
  <c r="AR12" i="29"/>
  <c r="AS12" i="29"/>
  <c r="AT12" i="29"/>
  <c r="AU12" i="29"/>
  <c r="AU16" i="29" s="1"/>
  <c r="AV12" i="29"/>
  <c r="AW12" i="29"/>
  <c r="F13" i="29"/>
  <c r="D13" i="29" s="1"/>
  <c r="F13" i="41" s="1"/>
  <c r="G13" i="29"/>
  <c r="H13" i="29"/>
  <c r="I13" i="29"/>
  <c r="I16" i="29" s="1"/>
  <c r="J13" i="29"/>
  <c r="K13" i="29"/>
  <c r="L13" i="29"/>
  <c r="M13" i="29"/>
  <c r="N13" i="29"/>
  <c r="O13" i="29"/>
  <c r="P13" i="29"/>
  <c r="Q13" i="29"/>
  <c r="Q16" i="29" s="1"/>
  <c r="R13" i="29"/>
  <c r="S13" i="29"/>
  <c r="T13" i="29"/>
  <c r="U13" i="29"/>
  <c r="V13" i="29"/>
  <c r="W13" i="29"/>
  <c r="X13" i="29"/>
  <c r="Y13" i="29"/>
  <c r="Y16" i="29" s="1"/>
  <c r="Z13" i="29"/>
  <c r="AA13" i="29"/>
  <c r="AB13" i="29"/>
  <c r="AC13" i="29"/>
  <c r="AD13" i="29"/>
  <c r="AE13" i="29"/>
  <c r="AF13" i="29"/>
  <c r="AG13" i="29"/>
  <c r="AG16" i="29" s="1"/>
  <c r="AH13" i="29"/>
  <c r="AI13" i="29"/>
  <c r="AJ13" i="29"/>
  <c r="AK13" i="29"/>
  <c r="AL13" i="29"/>
  <c r="AM13" i="29"/>
  <c r="AN13" i="29"/>
  <c r="AO13" i="29"/>
  <c r="AO16" i="29" s="1"/>
  <c r="AP13" i="29"/>
  <c r="AQ13" i="29"/>
  <c r="AR13" i="29"/>
  <c r="AS13" i="29"/>
  <c r="AT13" i="29"/>
  <c r="AU13" i="29"/>
  <c r="AV13" i="29"/>
  <c r="AW13" i="29"/>
  <c r="AW16" i="29" s="1"/>
  <c r="F14" i="29"/>
  <c r="G14" i="29"/>
  <c r="E14" i="29" s="1"/>
  <c r="G14" i="41" s="1"/>
  <c r="H14" i="29"/>
  <c r="I14" i="29"/>
  <c r="J14" i="29"/>
  <c r="K14" i="29"/>
  <c r="L14" i="29"/>
  <c r="M14" i="29"/>
  <c r="N14" i="29"/>
  <c r="O14" i="29"/>
  <c r="P14" i="29"/>
  <c r="Q14" i="29"/>
  <c r="R14" i="29"/>
  <c r="R16" i="29" s="1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H16" i="29" s="1"/>
  <c r="AI14" i="29"/>
  <c r="AJ14" i="29"/>
  <c r="AK14" i="29"/>
  <c r="AL14" i="29"/>
  <c r="AM14" i="29"/>
  <c r="AN14" i="29"/>
  <c r="AO14" i="29"/>
  <c r="AP14" i="29"/>
  <c r="AQ14" i="29"/>
  <c r="AR14" i="29"/>
  <c r="AS14" i="29"/>
  <c r="AT14" i="29"/>
  <c r="AU14" i="29"/>
  <c r="AV14" i="29"/>
  <c r="AW14" i="29"/>
  <c r="F15" i="29"/>
  <c r="G15" i="29"/>
  <c r="H15" i="29"/>
  <c r="I15" i="29"/>
  <c r="J15" i="29"/>
  <c r="K15" i="29"/>
  <c r="L15" i="29"/>
  <c r="M15" i="29"/>
  <c r="E15" i="29" s="1"/>
  <c r="G15" i="41" s="1"/>
  <c r="I15" i="41" s="1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AP15" i="29"/>
  <c r="AQ15" i="29"/>
  <c r="AR15" i="29"/>
  <c r="AS15" i="29"/>
  <c r="AT15" i="29"/>
  <c r="AU15" i="29"/>
  <c r="AV15" i="29"/>
  <c r="AW15" i="29"/>
  <c r="J16" i="29"/>
  <c r="L16" i="29"/>
  <c r="N16" i="29"/>
  <c r="V16" i="29"/>
  <c r="W16" i="29"/>
  <c r="Z16" i="29"/>
  <c r="AL16" i="29"/>
  <c r="AM16" i="29"/>
  <c r="D19" i="29"/>
  <c r="F19" i="29"/>
  <c r="G19" i="29"/>
  <c r="H19" i="29"/>
  <c r="I19" i="29"/>
  <c r="J19" i="29"/>
  <c r="K19" i="29"/>
  <c r="L19" i="29"/>
  <c r="L24" i="29" s="1"/>
  <c r="M19" i="29"/>
  <c r="N19" i="29"/>
  <c r="O19" i="29"/>
  <c r="P19" i="29"/>
  <c r="Q19" i="29"/>
  <c r="R19" i="29"/>
  <c r="S19" i="29"/>
  <c r="T19" i="29"/>
  <c r="T24" i="29" s="1"/>
  <c r="U19" i="29"/>
  <c r="V19" i="29"/>
  <c r="W19" i="29"/>
  <c r="X19" i="29"/>
  <c r="Y19" i="29"/>
  <c r="Z19" i="29"/>
  <c r="AA19" i="29"/>
  <c r="AB19" i="29"/>
  <c r="AB24" i="29" s="1"/>
  <c r="AC19" i="29"/>
  <c r="AD19" i="29"/>
  <c r="AE19" i="29"/>
  <c r="AF19" i="29"/>
  <c r="AG19" i="29"/>
  <c r="AH19" i="29"/>
  <c r="AI19" i="29"/>
  <c r="AJ19" i="29"/>
  <c r="AJ24" i="29" s="1"/>
  <c r="AK19" i="29"/>
  <c r="AL19" i="29"/>
  <c r="AM19" i="29"/>
  <c r="AN19" i="29"/>
  <c r="AO19" i="29"/>
  <c r="AP19" i="29"/>
  <c r="AQ19" i="29"/>
  <c r="AR19" i="29"/>
  <c r="AR24" i="29" s="1"/>
  <c r="AS19" i="29"/>
  <c r="AT19" i="29"/>
  <c r="AU19" i="29"/>
  <c r="AV19" i="29"/>
  <c r="AW19" i="29"/>
  <c r="F20" i="29"/>
  <c r="G20" i="29"/>
  <c r="H20" i="29"/>
  <c r="H24" i="29" s="1"/>
  <c r="I20" i="29"/>
  <c r="I24" i="29" s="1"/>
  <c r="J20" i="29"/>
  <c r="K20" i="29"/>
  <c r="L20" i="29"/>
  <c r="M20" i="29"/>
  <c r="N20" i="29"/>
  <c r="O20" i="29"/>
  <c r="P20" i="29"/>
  <c r="P24" i="29" s="1"/>
  <c r="Q20" i="29"/>
  <c r="R20" i="29"/>
  <c r="S20" i="29"/>
  <c r="T20" i="29"/>
  <c r="U20" i="29"/>
  <c r="V20" i="29"/>
  <c r="W20" i="29"/>
  <c r="X20" i="29"/>
  <c r="X24" i="29" s="1"/>
  <c r="Y20" i="29"/>
  <c r="Y24" i="29" s="1"/>
  <c r="Z20" i="29"/>
  <c r="AA20" i="29"/>
  <c r="AB20" i="29"/>
  <c r="AC20" i="29"/>
  <c r="AD20" i="29"/>
  <c r="AE20" i="29"/>
  <c r="AF20" i="29"/>
  <c r="AF24" i="29" s="1"/>
  <c r="AG20" i="29"/>
  <c r="AH20" i="29"/>
  <c r="AI20" i="29"/>
  <c r="AJ20" i="29"/>
  <c r="AK20" i="29"/>
  <c r="AL20" i="29"/>
  <c r="AM20" i="29"/>
  <c r="AN20" i="29"/>
  <c r="AN24" i="29" s="1"/>
  <c r="AO20" i="29"/>
  <c r="AO24" i="29" s="1"/>
  <c r="AP20" i="29"/>
  <c r="AQ20" i="29"/>
  <c r="AR20" i="29"/>
  <c r="AS20" i="29"/>
  <c r="AT20" i="29"/>
  <c r="AU20" i="29"/>
  <c r="AV20" i="29"/>
  <c r="AV24" i="29" s="1"/>
  <c r="AW20" i="29"/>
  <c r="AW24" i="29" s="1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A24" i="29" s="1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AP21" i="29"/>
  <c r="AQ21" i="29"/>
  <c r="AQ24" i="29" s="1"/>
  <c r="AR21" i="29"/>
  <c r="AS21" i="29"/>
  <c r="AT21" i="29"/>
  <c r="AU21" i="29"/>
  <c r="AV21" i="29"/>
  <c r="AW21" i="29"/>
  <c r="F22" i="29"/>
  <c r="G22" i="29"/>
  <c r="H22" i="29"/>
  <c r="I22" i="29"/>
  <c r="J22" i="29"/>
  <c r="K22" i="29"/>
  <c r="L22" i="29"/>
  <c r="D22" i="29" s="1"/>
  <c r="F22" i="41" s="1"/>
  <c r="H22" i="41" s="1"/>
  <c r="M22" i="29"/>
  <c r="E22" i="29" s="1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AP22" i="29"/>
  <c r="AQ22" i="29"/>
  <c r="AR22" i="29"/>
  <c r="AS22" i="29"/>
  <c r="AT22" i="29"/>
  <c r="AU22" i="29"/>
  <c r="AV22" i="29"/>
  <c r="AW22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AP23" i="29"/>
  <c r="AQ23" i="29"/>
  <c r="AR23" i="29"/>
  <c r="AS23" i="29"/>
  <c r="AT23" i="29"/>
  <c r="AU23" i="29"/>
  <c r="AV23" i="29"/>
  <c r="AW23" i="29"/>
  <c r="F24" i="29"/>
  <c r="N24" i="29"/>
  <c r="Q24" i="29"/>
  <c r="R24" i="29"/>
  <c r="Z24" i="29"/>
  <c r="AD24" i="29"/>
  <c r="AP24" i="29"/>
  <c r="F27" i="29"/>
  <c r="G27" i="29"/>
  <c r="H27" i="29"/>
  <c r="I27" i="29"/>
  <c r="J27" i="29"/>
  <c r="K27" i="29"/>
  <c r="K29" i="29" s="1"/>
  <c r="L27" i="29"/>
  <c r="M27" i="29"/>
  <c r="M29" i="29" s="1"/>
  <c r="N27" i="29"/>
  <c r="O27" i="29"/>
  <c r="P27" i="29"/>
  <c r="Q27" i="29"/>
  <c r="R27" i="29"/>
  <c r="S27" i="29"/>
  <c r="S29" i="29" s="1"/>
  <c r="T27" i="29"/>
  <c r="T29" i="29" s="1"/>
  <c r="U27" i="29"/>
  <c r="U29" i="29" s="1"/>
  <c r="V27" i="29"/>
  <c r="W27" i="29"/>
  <c r="X27" i="29"/>
  <c r="Y27" i="29"/>
  <c r="Z27" i="29"/>
  <c r="AA27" i="29"/>
  <c r="AA29" i="29" s="1"/>
  <c r="AB27" i="29"/>
  <c r="AC27" i="29"/>
  <c r="AC29" i="29" s="1"/>
  <c r="AD27" i="29"/>
  <c r="AE27" i="29"/>
  <c r="AF27" i="29"/>
  <c r="AF29" i="29" s="1"/>
  <c r="AG27" i="29"/>
  <c r="AH27" i="29"/>
  <c r="AI27" i="29"/>
  <c r="AI29" i="29" s="1"/>
  <c r="AJ27" i="29"/>
  <c r="AK27" i="29"/>
  <c r="AK29" i="29" s="1"/>
  <c r="AL27" i="29"/>
  <c r="AM27" i="29"/>
  <c r="AN27" i="29"/>
  <c r="AO27" i="29"/>
  <c r="AP27" i="29"/>
  <c r="AQ27" i="29"/>
  <c r="AQ29" i="29" s="1"/>
  <c r="AR27" i="29"/>
  <c r="AR29" i="29" s="1"/>
  <c r="AS27" i="29"/>
  <c r="AS29" i="29" s="1"/>
  <c r="AT27" i="29"/>
  <c r="AU27" i="29"/>
  <c r="AV27" i="29"/>
  <c r="AV29" i="29" s="1"/>
  <c r="AW27" i="29"/>
  <c r="F28" i="29"/>
  <c r="F29" i="29" s="1"/>
  <c r="G28" i="29"/>
  <c r="H28" i="29"/>
  <c r="I28" i="29"/>
  <c r="J28" i="29"/>
  <c r="K28" i="29"/>
  <c r="L28" i="29"/>
  <c r="M28" i="29"/>
  <c r="N28" i="29"/>
  <c r="O28" i="29"/>
  <c r="O29" i="29" s="1"/>
  <c r="P28" i="29"/>
  <c r="Q28" i="29"/>
  <c r="R28" i="29"/>
  <c r="S28" i="29"/>
  <c r="T28" i="29"/>
  <c r="U28" i="29"/>
  <c r="V28" i="29"/>
  <c r="W28" i="29"/>
  <c r="W29" i="29" s="1"/>
  <c r="X28" i="29"/>
  <c r="Y28" i="29"/>
  <c r="Z28" i="29"/>
  <c r="AA28" i="29"/>
  <c r="AB28" i="29"/>
  <c r="AC28" i="29"/>
  <c r="AD28" i="29"/>
  <c r="AE28" i="29"/>
  <c r="AE29" i="29" s="1"/>
  <c r="AF28" i="29"/>
  <c r="AG28" i="29"/>
  <c r="AH28" i="29"/>
  <c r="AI28" i="29"/>
  <c r="AJ28" i="29"/>
  <c r="AK28" i="29"/>
  <c r="AL28" i="29"/>
  <c r="AM28" i="29"/>
  <c r="AM29" i="29" s="1"/>
  <c r="AN28" i="29"/>
  <c r="AO28" i="29"/>
  <c r="AP28" i="29"/>
  <c r="AQ28" i="29"/>
  <c r="AR28" i="29"/>
  <c r="AS28" i="29"/>
  <c r="AT28" i="29"/>
  <c r="AT29" i="29" s="1"/>
  <c r="AU28" i="29"/>
  <c r="AU29" i="29" s="1"/>
  <c r="AV28" i="29"/>
  <c r="AW28" i="29"/>
  <c r="I29" i="29"/>
  <c r="L29" i="29"/>
  <c r="N29" i="29"/>
  <c r="P29" i="29"/>
  <c r="Q29" i="29"/>
  <c r="V29" i="29"/>
  <c r="X29" i="29"/>
  <c r="Y29" i="29"/>
  <c r="AB29" i="29"/>
  <c r="AD29" i="29"/>
  <c r="AG29" i="29"/>
  <c r="AJ29" i="29"/>
  <c r="AL29" i="29"/>
  <c r="AN29" i="29"/>
  <c r="AO29" i="29"/>
  <c r="AW29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A36" i="29" s="1"/>
  <c r="AB32" i="29"/>
  <c r="AC32" i="29"/>
  <c r="AD32" i="29"/>
  <c r="AE32" i="29"/>
  <c r="AF32" i="29"/>
  <c r="AG32" i="29"/>
  <c r="AH32" i="29"/>
  <c r="AI32" i="29"/>
  <c r="AI36" i="29" s="1"/>
  <c r="AJ32" i="29"/>
  <c r="AK32" i="29"/>
  <c r="AL32" i="29"/>
  <c r="AM32" i="29"/>
  <c r="AN32" i="29"/>
  <c r="AO32" i="29"/>
  <c r="AP32" i="29"/>
  <c r="AQ32" i="29"/>
  <c r="AQ36" i="29" s="1"/>
  <c r="AQ82" i="29" s="1"/>
  <c r="AO640" i="44" s="1"/>
  <c r="AR32" i="29"/>
  <c r="AS32" i="29"/>
  <c r="AT32" i="29"/>
  <c r="AU32" i="29"/>
  <c r="AV32" i="29"/>
  <c r="AW32" i="29"/>
  <c r="F33" i="29"/>
  <c r="G33" i="29"/>
  <c r="H33" i="29"/>
  <c r="I33" i="29"/>
  <c r="J33" i="29"/>
  <c r="K33" i="29"/>
  <c r="L33" i="29"/>
  <c r="M33" i="29"/>
  <c r="M36" i="29" s="1"/>
  <c r="N33" i="29"/>
  <c r="O33" i="29"/>
  <c r="P33" i="29"/>
  <c r="Q33" i="29"/>
  <c r="R33" i="29"/>
  <c r="R36" i="29" s="1"/>
  <c r="S33" i="29"/>
  <c r="T33" i="29"/>
  <c r="U33" i="29"/>
  <c r="U36" i="29" s="1"/>
  <c r="V33" i="29"/>
  <c r="W33" i="29"/>
  <c r="X33" i="29"/>
  <c r="Y33" i="29"/>
  <c r="Z33" i="29"/>
  <c r="AA33" i="29"/>
  <c r="AB33" i="29"/>
  <c r="AC33" i="29"/>
  <c r="AC36" i="29" s="1"/>
  <c r="AD33" i="29"/>
  <c r="AE33" i="29"/>
  <c r="AF33" i="29"/>
  <c r="AF36" i="29" s="1"/>
  <c r="AG33" i="29"/>
  <c r="AH33" i="29"/>
  <c r="AI33" i="29"/>
  <c r="AJ33" i="29"/>
  <c r="AK33" i="29"/>
  <c r="AK36" i="29" s="1"/>
  <c r="AL33" i="29"/>
  <c r="AM33" i="29"/>
  <c r="AN33" i="29"/>
  <c r="AO33" i="29"/>
  <c r="AP33" i="29"/>
  <c r="AQ33" i="29"/>
  <c r="AR33" i="29"/>
  <c r="AS33" i="29"/>
  <c r="AS36" i="29" s="1"/>
  <c r="AT33" i="29"/>
  <c r="AU33" i="29"/>
  <c r="AV33" i="29"/>
  <c r="AW33" i="29"/>
  <c r="F34" i="29"/>
  <c r="G34" i="29"/>
  <c r="E34" i="29" s="1"/>
  <c r="H34" i="29"/>
  <c r="I34" i="29"/>
  <c r="J34" i="29"/>
  <c r="K34" i="29"/>
  <c r="L34" i="29"/>
  <c r="M34" i="29"/>
  <c r="N34" i="29"/>
  <c r="O34" i="29"/>
  <c r="O36" i="29" s="1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U36" i="29" s="1"/>
  <c r="AV34" i="29"/>
  <c r="AW34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D36" i="29" s="1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I36" i="29"/>
  <c r="J36" i="29"/>
  <c r="K36" i="29"/>
  <c r="Q36" i="29"/>
  <c r="S36" i="29"/>
  <c r="W36" i="29"/>
  <c r="Y36" i="29"/>
  <c r="AE36" i="29"/>
  <c r="AG36" i="29"/>
  <c r="AM36" i="29"/>
  <c r="AO36" i="29"/>
  <c r="AP36" i="29"/>
  <c r="AV36" i="29"/>
  <c r="AW36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Z43" i="29" s="1"/>
  <c r="AA39" i="29"/>
  <c r="AA43" i="29" s="1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P43" i="29" s="1"/>
  <c r="AQ39" i="29"/>
  <c r="AQ43" i="29" s="1"/>
  <c r="AR39" i="29"/>
  <c r="AS39" i="29"/>
  <c r="AT39" i="29"/>
  <c r="AU39" i="29"/>
  <c r="AV39" i="29"/>
  <c r="AW39" i="29"/>
  <c r="F40" i="29"/>
  <c r="G40" i="29"/>
  <c r="H40" i="29"/>
  <c r="I40" i="29"/>
  <c r="J40" i="29"/>
  <c r="K40" i="29"/>
  <c r="L40" i="29"/>
  <c r="L42" i="29" s="1"/>
  <c r="L43" i="29" s="1"/>
  <c r="M40" i="29"/>
  <c r="M42" i="29" s="1"/>
  <c r="M43" i="29" s="1"/>
  <c r="N40" i="29"/>
  <c r="O40" i="29"/>
  <c r="P40" i="29"/>
  <c r="Q40" i="29"/>
  <c r="R40" i="29"/>
  <c r="S40" i="29"/>
  <c r="T40" i="29"/>
  <c r="T42" i="29" s="1"/>
  <c r="T43" i="29" s="1"/>
  <c r="U40" i="29"/>
  <c r="U42" i="29" s="1"/>
  <c r="U43" i="29" s="1"/>
  <c r="V40" i="29"/>
  <c r="W40" i="29"/>
  <c r="X40" i="29"/>
  <c r="Y40" i="29"/>
  <c r="Z40" i="29"/>
  <c r="AA40" i="29"/>
  <c r="AB40" i="29"/>
  <c r="AB42" i="29" s="1"/>
  <c r="AB43" i="29" s="1"/>
  <c r="AC40" i="29"/>
  <c r="AC42" i="29" s="1"/>
  <c r="AC43" i="29" s="1"/>
  <c r="AD40" i="29"/>
  <c r="AE40" i="29"/>
  <c r="AF40" i="29"/>
  <c r="AG40" i="29"/>
  <c r="AH40" i="29"/>
  <c r="AI40" i="29"/>
  <c r="AJ40" i="29"/>
  <c r="AJ42" i="29" s="1"/>
  <c r="AK40" i="29"/>
  <c r="AK42" i="29" s="1"/>
  <c r="AK43" i="29" s="1"/>
  <c r="AL40" i="29"/>
  <c r="AM40" i="29"/>
  <c r="AN40" i="29"/>
  <c r="AO40" i="29"/>
  <c r="AP40" i="29"/>
  <c r="AQ40" i="29"/>
  <c r="AR40" i="29"/>
  <c r="AR42" i="29" s="1"/>
  <c r="AR43" i="29" s="1"/>
  <c r="AS40" i="29"/>
  <c r="AS42" i="29" s="1"/>
  <c r="AS43" i="29" s="1"/>
  <c r="AT40" i="29"/>
  <c r="AU40" i="29"/>
  <c r="AV40" i="29"/>
  <c r="AW40" i="29"/>
  <c r="F41" i="29"/>
  <c r="G41" i="29"/>
  <c r="H41" i="29"/>
  <c r="H42" i="29" s="1"/>
  <c r="H43" i="29" s="1"/>
  <c r="I41" i="29"/>
  <c r="I42" i="29" s="1"/>
  <c r="I43" i="29" s="1"/>
  <c r="J41" i="29"/>
  <c r="K41" i="29"/>
  <c r="L41" i="29"/>
  <c r="M41" i="29"/>
  <c r="N41" i="29"/>
  <c r="O41" i="29"/>
  <c r="P41" i="29"/>
  <c r="P42" i="29" s="1"/>
  <c r="P43" i="29" s="1"/>
  <c r="Q41" i="29"/>
  <c r="Q42" i="29" s="1"/>
  <c r="Q43" i="29" s="1"/>
  <c r="R41" i="29"/>
  <c r="S41" i="29"/>
  <c r="T41" i="29"/>
  <c r="U41" i="29"/>
  <c r="V41" i="29"/>
  <c r="W41" i="29"/>
  <c r="X41" i="29"/>
  <c r="Y41" i="29"/>
  <c r="Y42" i="29" s="1"/>
  <c r="Y43" i="29" s="1"/>
  <c r="Z41" i="29"/>
  <c r="AA41" i="29"/>
  <c r="AB41" i="29"/>
  <c r="AC41" i="29"/>
  <c r="AD41" i="29"/>
  <c r="AE41" i="29"/>
  <c r="AF41" i="29"/>
  <c r="AF42" i="29" s="1"/>
  <c r="AF43" i="29" s="1"/>
  <c r="AG41" i="29"/>
  <c r="AG42" i="29" s="1"/>
  <c r="AG43" i="29" s="1"/>
  <c r="AH41" i="29"/>
  <c r="AI41" i="29"/>
  <c r="AJ41" i="29"/>
  <c r="AK41" i="29"/>
  <c r="AL41" i="29"/>
  <c r="AM41" i="29"/>
  <c r="AN41" i="29"/>
  <c r="AO41" i="29"/>
  <c r="AO42" i="29" s="1"/>
  <c r="AO43" i="29" s="1"/>
  <c r="AP41" i="29"/>
  <c r="AQ41" i="29"/>
  <c r="AR41" i="29"/>
  <c r="AS41" i="29"/>
  <c r="AT41" i="29"/>
  <c r="AU41" i="29"/>
  <c r="AV41" i="29"/>
  <c r="AV42" i="29" s="1"/>
  <c r="AV43" i="29" s="1"/>
  <c r="AW41" i="29"/>
  <c r="AW42" i="29" s="1"/>
  <c r="AW43" i="29" s="1"/>
  <c r="J42" i="29"/>
  <c r="K42" i="29"/>
  <c r="R42" i="29"/>
  <c r="S42" i="29"/>
  <c r="X42" i="29"/>
  <c r="X43" i="29" s="1"/>
  <c r="Z42" i="29"/>
  <c r="AA42" i="29"/>
  <c r="AH42" i="29"/>
  <c r="AH43" i="29" s="1"/>
  <c r="AI42" i="29"/>
  <c r="AN42" i="29"/>
  <c r="AN43" i="29" s="1"/>
  <c r="AP42" i="29"/>
  <c r="AQ42" i="29"/>
  <c r="J43" i="29"/>
  <c r="R43" i="29"/>
  <c r="S43" i="29"/>
  <c r="AI43" i="29"/>
  <c r="AJ43" i="29"/>
  <c r="F45" i="29"/>
  <c r="D45" i="29" s="1"/>
  <c r="F45" i="41" s="1"/>
  <c r="H45" i="41" s="1"/>
  <c r="G45" i="29"/>
  <c r="E45" i="29" s="1"/>
  <c r="G45" i="41" s="1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D48" i="29"/>
  <c r="E48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D54" i="29"/>
  <c r="F54" i="29"/>
  <c r="G54" i="29"/>
  <c r="H54" i="29"/>
  <c r="I54" i="29"/>
  <c r="I56" i="29" s="1"/>
  <c r="J54" i="29"/>
  <c r="J56" i="29" s="1"/>
  <c r="K54" i="29"/>
  <c r="K56" i="29" s="1"/>
  <c r="L54" i="29"/>
  <c r="L56" i="29" s="1"/>
  <c r="M54" i="29"/>
  <c r="N54" i="29"/>
  <c r="O54" i="29"/>
  <c r="P54" i="29"/>
  <c r="Q54" i="29"/>
  <c r="R54" i="29"/>
  <c r="R56" i="29" s="1"/>
  <c r="S54" i="29"/>
  <c r="S56" i="29" s="1"/>
  <c r="T54" i="29"/>
  <c r="U54" i="29"/>
  <c r="V54" i="29"/>
  <c r="W54" i="29"/>
  <c r="X54" i="29"/>
  <c r="Y54" i="29"/>
  <c r="Y56" i="29" s="1"/>
  <c r="Z54" i="29"/>
  <c r="Z56" i="29" s="1"/>
  <c r="AA54" i="29"/>
  <c r="AA56" i="29" s="1"/>
  <c r="AB54" i="29"/>
  <c r="AC54" i="29"/>
  <c r="AD54" i="29"/>
  <c r="AE54" i="29"/>
  <c r="AF54" i="29"/>
  <c r="AG54" i="29"/>
  <c r="AG56" i="29" s="1"/>
  <c r="AH54" i="29"/>
  <c r="AH56" i="29" s="1"/>
  <c r="AI54" i="29"/>
  <c r="AI56" i="29" s="1"/>
  <c r="AJ54" i="29"/>
  <c r="AJ56" i="29" s="1"/>
  <c r="AK54" i="29"/>
  <c r="AK56" i="29" s="1"/>
  <c r="AL54" i="29"/>
  <c r="AM54" i="29"/>
  <c r="AN54" i="29"/>
  <c r="AO54" i="29"/>
  <c r="AO56" i="29" s="1"/>
  <c r="AP54" i="29"/>
  <c r="AP56" i="29" s="1"/>
  <c r="AQ54" i="29"/>
  <c r="AQ56" i="29" s="1"/>
  <c r="AR54" i="29"/>
  <c r="AS54" i="29"/>
  <c r="AT54" i="29"/>
  <c r="AU54" i="29"/>
  <c r="AV54" i="29"/>
  <c r="AW54" i="29"/>
  <c r="F55" i="29"/>
  <c r="D55" i="29" s="1"/>
  <c r="F55" i="41" s="1"/>
  <c r="G55" i="29"/>
  <c r="H55" i="29"/>
  <c r="I55" i="29"/>
  <c r="J55" i="29"/>
  <c r="K55" i="29"/>
  <c r="L55" i="29"/>
  <c r="M55" i="29"/>
  <c r="M56" i="29" s="1"/>
  <c r="N55" i="29"/>
  <c r="N56" i="29" s="1"/>
  <c r="O55" i="29"/>
  <c r="O56" i="29" s="1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S56" i="29" s="1"/>
  <c r="AT55" i="29"/>
  <c r="AT56" i="29" s="1"/>
  <c r="AU55" i="29"/>
  <c r="AU56" i="29" s="1"/>
  <c r="AV55" i="29"/>
  <c r="AW55" i="29"/>
  <c r="F56" i="29"/>
  <c r="G56" i="29"/>
  <c r="H56" i="29"/>
  <c r="P56" i="29"/>
  <c r="Q56" i="29"/>
  <c r="T56" i="29"/>
  <c r="U56" i="29"/>
  <c r="V56" i="29"/>
  <c r="W56" i="29"/>
  <c r="X56" i="29"/>
  <c r="AB56" i="29"/>
  <c r="AC56" i="29"/>
  <c r="AD56" i="29"/>
  <c r="AE56" i="29"/>
  <c r="AF56" i="29"/>
  <c r="AL56" i="29"/>
  <c r="AM56" i="29"/>
  <c r="AN56" i="29"/>
  <c r="AR56" i="29"/>
  <c r="AV56" i="29"/>
  <c r="AW56" i="29"/>
  <c r="F59" i="29"/>
  <c r="G59" i="29"/>
  <c r="H59" i="29"/>
  <c r="I59" i="29"/>
  <c r="J59" i="29"/>
  <c r="K59" i="29"/>
  <c r="L59" i="29"/>
  <c r="M59" i="29"/>
  <c r="N59" i="29"/>
  <c r="O59" i="29"/>
  <c r="O61" i="29" s="1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L61" i="29" s="1"/>
  <c r="AM59" i="29"/>
  <c r="AM61" i="29" s="1"/>
  <c r="AN59" i="29"/>
  <c r="AO59" i="29"/>
  <c r="AP59" i="29"/>
  <c r="AQ59" i="29"/>
  <c r="AR59" i="29"/>
  <c r="AS59" i="29"/>
  <c r="AT59" i="29"/>
  <c r="AT61" i="29" s="1"/>
  <c r="AU59" i="29"/>
  <c r="AU61" i="29" s="1"/>
  <c r="AV59" i="29"/>
  <c r="AW59" i="29"/>
  <c r="F60" i="29"/>
  <c r="G60" i="29"/>
  <c r="H60" i="29"/>
  <c r="I60" i="29"/>
  <c r="J60" i="29"/>
  <c r="J61" i="29" s="1"/>
  <c r="K60" i="29"/>
  <c r="L60" i="29"/>
  <c r="M60" i="29"/>
  <c r="N60" i="29"/>
  <c r="O60" i="29"/>
  <c r="P60" i="29"/>
  <c r="Q60" i="29"/>
  <c r="R60" i="29"/>
  <c r="R61" i="29" s="1"/>
  <c r="S60" i="29"/>
  <c r="S61" i="29" s="1"/>
  <c r="T60" i="29"/>
  <c r="U60" i="29"/>
  <c r="V60" i="29"/>
  <c r="W60" i="29"/>
  <c r="X60" i="29"/>
  <c r="Y60" i="29"/>
  <c r="Z60" i="29"/>
  <c r="Z61" i="29" s="1"/>
  <c r="AA60" i="29"/>
  <c r="AB60" i="29"/>
  <c r="AC60" i="29"/>
  <c r="AD60" i="29"/>
  <c r="AE60" i="29"/>
  <c r="AF60" i="29"/>
  <c r="AG60" i="29"/>
  <c r="AH60" i="29"/>
  <c r="AH61" i="29" s="1"/>
  <c r="AI60" i="29"/>
  <c r="AJ60" i="29"/>
  <c r="AK60" i="29"/>
  <c r="AL60" i="29"/>
  <c r="AM60" i="29"/>
  <c r="AN60" i="29"/>
  <c r="AO60" i="29"/>
  <c r="AP60" i="29"/>
  <c r="AP61" i="29" s="1"/>
  <c r="AQ60" i="29"/>
  <c r="AR60" i="29"/>
  <c r="AS60" i="29"/>
  <c r="AT60" i="29"/>
  <c r="AU60" i="29"/>
  <c r="AV60" i="29"/>
  <c r="AW60" i="29"/>
  <c r="K61" i="29"/>
  <c r="L61" i="29"/>
  <c r="M61" i="29"/>
  <c r="N61" i="29"/>
  <c r="T61" i="29"/>
  <c r="U61" i="29"/>
  <c r="V61" i="29"/>
  <c r="W61" i="29"/>
  <c r="AA61" i="29"/>
  <c r="AB61" i="29"/>
  <c r="AC61" i="29"/>
  <c r="AD61" i="29"/>
  <c r="AE61" i="29"/>
  <c r="AI61" i="29"/>
  <c r="AJ61" i="29"/>
  <c r="AK61" i="29"/>
  <c r="AQ61" i="29"/>
  <c r="AR61" i="29"/>
  <c r="AS61" i="29"/>
  <c r="F64" i="29"/>
  <c r="G64" i="29"/>
  <c r="H64" i="29"/>
  <c r="I64" i="29"/>
  <c r="J64" i="29"/>
  <c r="K64" i="29"/>
  <c r="L64" i="29"/>
  <c r="M64" i="29"/>
  <c r="N64" i="29"/>
  <c r="O64" i="29"/>
  <c r="O66" i="29" s="1"/>
  <c r="P64" i="29"/>
  <c r="Q64" i="29"/>
  <c r="R64" i="29"/>
  <c r="S64" i="29"/>
  <c r="T64" i="29"/>
  <c r="U64" i="29"/>
  <c r="V64" i="29"/>
  <c r="W64" i="29"/>
  <c r="W66" i="29" s="1"/>
  <c r="X64" i="29"/>
  <c r="X66" i="29" s="1"/>
  <c r="Y64" i="29"/>
  <c r="Y66" i="29" s="1"/>
  <c r="Z64" i="29"/>
  <c r="AA64" i="29"/>
  <c r="AB64" i="29"/>
  <c r="AC64" i="29"/>
  <c r="AD64" i="29"/>
  <c r="AE64" i="29"/>
  <c r="AE66" i="29" s="1"/>
  <c r="AF64" i="29"/>
  <c r="AF66" i="29" s="1"/>
  <c r="AG64" i="29"/>
  <c r="AG66" i="29" s="1"/>
  <c r="AH64" i="29"/>
  <c r="AI64" i="29"/>
  <c r="AJ64" i="29"/>
  <c r="AK64" i="29"/>
  <c r="AL64" i="29"/>
  <c r="AM64" i="29"/>
  <c r="AM66" i="29" s="1"/>
  <c r="AN64" i="29"/>
  <c r="AO64" i="29"/>
  <c r="AP64" i="29"/>
  <c r="AQ64" i="29"/>
  <c r="AR64" i="29"/>
  <c r="AS64" i="29"/>
  <c r="AT64" i="29"/>
  <c r="AU64" i="29"/>
  <c r="AU66" i="29" s="1"/>
  <c r="AV64" i="29"/>
  <c r="AV66" i="29" s="1"/>
  <c r="AW64" i="29"/>
  <c r="F65" i="29"/>
  <c r="G65" i="29"/>
  <c r="H65" i="29"/>
  <c r="I65" i="29"/>
  <c r="J65" i="29"/>
  <c r="K65" i="29"/>
  <c r="K66" i="29" s="1"/>
  <c r="L65" i="29"/>
  <c r="M65" i="29"/>
  <c r="N65" i="29"/>
  <c r="O65" i="29"/>
  <c r="P65" i="29"/>
  <c r="Q65" i="29"/>
  <c r="R65" i="29"/>
  <c r="R66" i="29" s="1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H66" i="29" s="1"/>
  <c r="AI65" i="29"/>
  <c r="AI66" i="29" s="1"/>
  <c r="AJ65" i="29"/>
  <c r="AK65" i="29"/>
  <c r="AL65" i="29"/>
  <c r="AM65" i="29"/>
  <c r="AN65" i="29"/>
  <c r="AO65" i="29"/>
  <c r="AP65" i="29"/>
  <c r="AQ65" i="29"/>
  <c r="AQ66" i="29" s="1"/>
  <c r="AR65" i="29"/>
  <c r="AS65" i="29"/>
  <c r="AT65" i="29"/>
  <c r="AU65" i="29"/>
  <c r="AV65" i="29"/>
  <c r="AW65" i="29"/>
  <c r="H66" i="29"/>
  <c r="I66" i="29"/>
  <c r="J66" i="29"/>
  <c r="L66" i="29"/>
  <c r="M66" i="29"/>
  <c r="P66" i="29"/>
  <c r="Q66" i="29"/>
  <c r="S66" i="29"/>
  <c r="T66" i="29"/>
  <c r="U66" i="29"/>
  <c r="Z66" i="29"/>
  <c r="AA66" i="29"/>
  <c r="AB66" i="29"/>
  <c r="AC66" i="29"/>
  <c r="AJ66" i="29"/>
  <c r="AK66" i="29"/>
  <c r="AN66" i="29"/>
  <c r="AO66" i="29"/>
  <c r="AP66" i="29"/>
  <c r="AR66" i="29"/>
  <c r="AS66" i="29"/>
  <c r="AW66" i="29"/>
  <c r="E70" i="29"/>
  <c r="G70" i="41" s="1"/>
  <c r="F70" i="29"/>
  <c r="G70" i="29"/>
  <c r="H70" i="29"/>
  <c r="I70" i="29"/>
  <c r="J70" i="29"/>
  <c r="L70" i="29"/>
  <c r="M70" i="29"/>
  <c r="M72" i="29" s="1"/>
  <c r="N70" i="29"/>
  <c r="N72" i="29" s="1"/>
  <c r="O70" i="29"/>
  <c r="O72" i="29" s="1"/>
  <c r="P70" i="29"/>
  <c r="Q70" i="29"/>
  <c r="R70" i="29"/>
  <c r="S70" i="29"/>
  <c r="S72" i="29" s="1"/>
  <c r="T70" i="29"/>
  <c r="U70" i="29"/>
  <c r="U72" i="29" s="1"/>
  <c r="V70" i="29"/>
  <c r="V72" i="29" s="1"/>
  <c r="W70" i="29"/>
  <c r="W72" i="29" s="1"/>
  <c r="X70" i="29"/>
  <c r="Y70" i="29"/>
  <c r="Z70" i="29"/>
  <c r="AA70" i="29"/>
  <c r="AA72" i="29" s="1"/>
  <c r="AB70" i="29"/>
  <c r="AB72" i="29" s="1"/>
  <c r="AC70" i="29"/>
  <c r="AC72" i="29" s="1"/>
  <c r="AD70" i="29"/>
  <c r="AD72" i="29" s="1"/>
  <c r="AE70" i="29"/>
  <c r="AE72" i="29" s="1"/>
  <c r="AF70" i="29"/>
  <c r="AG70" i="29"/>
  <c r="AH70" i="29"/>
  <c r="AI70" i="29"/>
  <c r="AJ70" i="29"/>
  <c r="AJ72" i="29" s="1"/>
  <c r="AK70" i="29"/>
  <c r="AK72" i="29" s="1"/>
  <c r="AL70" i="29"/>
  <c r="AL72" i="29" s="1"/>
  <c r="AM70" i="29"/>
  <c r="AM72" i="29" s="1"/>
  <c r="AN70" i="29"/>
  <c r="AN72" i="29" s="1"/>
  <c r="AO70" i="29"/>
  <c r="AP70" i="29"/>
  <c r="AQ70" i="29"/>
  <c r="AR70" i="29"/>
  <c r="AS70" i="29"/>
  <c r="AS72" i="29" s="1"/>
  <c r="AT70" i="29"/>
  <c r="AT72" i="29" s="1"/>
  <c r="AU70" i="29"/>
  <c r="AV70" i="29"/>
  <c r="AW70" i="29"/>
  <c r="F71" i="29"/>
  <c r="G71" i="29"/>
  <c r="H71" i="29"/>
  <c r="H72" i="29" s="1"/>
  <c r="I71" i="29"/>
  <c r="I72" i="29" s="1"/>
  <c r="J71" i="29"/>
  <c r="J72" i="29" s="1"/>
  <c r="K71" i="29"/>
  <c r="L71" i="29"/>
  <c r="M71" i="29"/>
  <c r="N71" i="29"/>
  <c r="O71" i="29"/>
  <c r="P71" i="29"/>
  <c r="P72" i="29" s="1"/>
  <c r="Q71" i="29"/>
  <c r="Q72" i="29" s="1"/>
  <c r="R71" i="29"/>
  <c r="R72" i="29" s="1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H72" i="29" s="1"/>
  <c r="AI71" i="29"/>
  <c r="AJ71" i="29"/>
  <c r="AK71" i="29"/>
  <c r="AL71" i="29"/>
  <c r="AM71" i="29"/>
  <c r="AN71" i="29"/>
  <c r="AO71" i="29"/>
  <c r="AO72" i="29" s="1"/>
  <c r="AP71" i="29"/>
  <c r="AQ71" i="29"/>
  <c r="AR71" i="29"/>
  <c r="AS71" i="29"/>
  <c r="AT71" i="29"/>
  <c r="AU71" i="29"/>
  <c r="AV71" i="29"/>
  <c r="AV72" i="29" s="1"/>
  <c r="AW71" i="29"/>
  <c r="AW72" i="29" s="1"/>
  <c r="K72" i="29"/>
  <c r="L72" i="29"/>
  <c r="T72" i="29"/>
  <c r="X72" i="29"/>
  <c r="Y72" i="29"/>
  <c r="Z72" i="29"/>
  <c r="AF72" i="29"/>
  <c r="AG72" i="29"/>
  <c r="AI72" i="29"/>
  <c r="AP72" i="29"/>
  <c r="AQ72" i="29"/>
  <c r="AR72" i="29"/>
  <c r="AU72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D74" i="29"/>
  <c r="F74" i="41" s="1"/>
  <c r="H74" i="41" s="1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F77" i="29"/>
  <c r="G77" i="29"/>
  <c r="H77" i="29"/>
  <c r="I77" i="29"/>
  <c r="J77" i="29"/>
  <c r="D77" i="29" s="1"/>
  <c r="F77" i="41" s="1"/>
  <c r="H77" i="41" s="1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F78" i="29"/>
  <c r="D78" i="29" s="1"/>
  <c r="F78" i="41" s="1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F79" i="29"/>
  <c r="G79" i="29"/>
  <c r="H79" i="29"/>
  <c r="I79" i="29"/>
  <c r="J79" i="29"/>
  <c r="K79" i="29"/>
  <c r="L79" i="29"/>
  <c r="M79" i="29"/>
  <c r="E79" i="29" s="1"/>
  <c r="G79" i="41" s="1"/>
  <c r="I79" i="41" s="1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4" i="41"/>
  <c r="A5" i="41"/>
  <c r="D11" i="41"/>
  <c r="E11" i="41"/>
  <c r="D12" i="41"/>
  <c r="E12" i="41"/>
  <c r="E16" i="41" s="1"/>
  <c r="D13" i="41"/>
  <c r="E13" i="41"/>
  <c r="H13" i="41"/>
  <c r="D14" i="41"/>
  <c r="E14" i="41"/>
  <c r="I14" i="41"/>
  <c r="D15" i="41"/>
  <c r="E15" i="41"/>
  <c r="D19" i="41"/>
  <c r="E19" i="41"/>
  <c r="D20" i="41"/>
  <c r="E20" i="41"/>
  <c r="E24" i="41" s="1"/>
  <c r="D21" i="41"/>
  <c r="E21" i="41"/>
  <c r="D22" i="41"/>
  <c r="E22" i="41"/>
  <c r="G22" i="41"/>
  <c r="I22" i="41" s="1"/>
  <c r="D23" i="41"/>
  <c r="E23" i="41"/>
  <c r="D24" i="41"/>
  <c r="D27" i="41"/>
  <c r="E27" i="41"/>
  <c r="E29" i="41" s="1"/>
  <c r="D28" i="41"/>
  <c r="E28" i="41"/>
  <c r="D29" i="41"/>
  <c r="D32" i="41"/>
  <c r="E32" i="41"/>
  <c r="E36" i="41" s="1"/>
  <c r="D33" i="41"/>
  <c r="E33" i="41"/>
  <c r="D34" i="41"/>
  <c r="E34" i="41"/>
  <c r="G34" i="41"/>
  <c r="I34" i="41" s="1"/>
  <c r="D35" i="41"/>
  <c r="E35" i="41"/>
  <c r="D36" i="41"/>
  <c r="D39" i="41"/>
  <c r="E39" i="41"/>
  <c r="D40" i="41"/>
  <c r="E40" i="41"/>
  <c r="D41" i="41"/>
  <c r="D42" i="41" s="1"/>
  <c r="E41" i="41"/>
  <c r="E42" i="41"/>
  <c r="E43" i="41" s="1"/>
  <c r="D43" i="41"/>
  <c r="D45" i="41"/>
  <c r="E45" i="41"/>
  <c r="D47" i="41"/>
  <c r="E47" i="41"/>
  <c r="D49" i="41"/>
  <c r="E49" i="41"/>
  <c r="D51" i="41"/>
  <c r="E51" i="41"/>
  <c r="D54" i="41"/>
  <c r="E54" i="41"/>
  <c r="D55" i="41"/>
  <c r="D56" i="41" s="1"/>
  <c r="E55" i="41"/>
  <c r="E56" i="41"/>
  <c r="D59" i="41"/>
  <c r="D61" i="41" s="1"/>
  <c r="E59" i="41"/>
  <c r="D60" i="41"/>
  <c r="E60" i="41"/>
  <c r="D64" i="41"/>
  <c r="D66" i="41" s="1"/>
  <c r="E64" i="41"/>
  <c r="D65" i="41"/>
  <c r="E65" i="41"/>
  <c r="E66" i="41"/>
  <c r="D70" i="41"/>
  <c r="E70" i="41"/>
  <c r="D71" i="41"/>
  <c r="D72" i="41" s="1"/>
  <c r="E71" i="41"/>
  <c r="E72" i="41"/>
  <c r="D73" i="41"/>
  <c r="E73" i="41"/>
  <c r="D74" i="41"/>
  <c r="E74" i="41"/>
  <c r="D75" i="41"/>
  <c r="E75" i="41"/>
  <c r="D76" i="41"/>
  <c r="E76" i="41"/>
  <c r="D77" i="41"/>
  <c r="E77" i="41"/>
  <c r="D78" i="41"/>
  <c r="E78" i="41"/>
  <c r="H78" i="41"/>
  <c r="D79" i="41"/>
  <c r="E79" i="41"/>
  <c r="D80" i="41"/>
  <c r="E80" i="41"/>
  <c r="D81" i="41"/>
  <c r="E81" i="41"/>
  <c r="A5" i="20"/>
  <c r="F11" i="20"/>
  <c r="G11" i="20"/>
  <c r="H11" i="20"/>
  <c r="I11" i="20"/>
  <c r="J11" i="20"/>
  <c r="K11" i="20"/>
  <c r="E11" i="20" s="1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F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H16" i="20" s="1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U12" i="20"/>
  <c r="AV12" i="20"/>
  <c r="AW12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E16" i="20" s="1"/>
  <c r="AF13" i="20"/>
  <c r="AG13" i="20"/>
  <c r="AH13" i="20"/>
  <c r="AI13" i="20"/>
  <c r="AJ13" i="20"/>
  <c r="AK13" i="20"/>
  <c r="AK16" i="20" s="1"/>
  <c r="AL13" i="20"/>
  <c r="AM13" i="20"/>
  <c r="AN13" i="20"/>
  <c r="AO13" i="20"/>
  <c r="AP13" i="20"/>
  <c r="AQ13" i="20"/>
  <c r="AR13" i="20"/>
  <c r="AS13" i="20"/>
  <c r="AT13" i="20"/>
  <c r="AU13" i="20"/>
  <c r="AU16" i="20" s="1"/>
  <c r="AV13" i="20"/>
  <c r="AW13" i="20"/>
  <c r="F14" i="20"/>
  <c r="G14" i="20"/>
  <c r="H14" i="20"/>
  <c r="I14" i="20"/>
  <c r="J14" i="20"/>
  <c r="K14" i="20"/>
  <c r="L14" i="20"/>
  <c r="M14" i="20"/>
  <c r="N14" i="20"/>
  <c r="N16" i="20" s="1"/>
  <c r="O14" i="20"/>
  <c r="P14" i="20"/>
  <c r="Q14" i="20"/>
  <c r="R14" i="20"/>
  <c r="S14" i="20"/>
  <c r="T14" i="20"/>
  <c r="U14" i="20"/>
  <c r="V14" i="20"/>
  <c r="V16" i="20" s="1"/>
  <c r="W14" i="20"/>
  <c r="X14" i="20"/>
  <c r="Y14" i="20"/>
  <c r="Z14" i="20"/>
  <c r="AA14" i="20"/>
  <c r="AA16" i="20" s="1"/>
  <c r="AB14" i="20"/>
  <c r="AC14" i="20"/>
  <c r="AD14" i="20"/>
  <c r="AD16" i="20" s="1"/>
  <c r="AE14" i="20"/>
  <c r="AF14" i="20"/>
  <c r="AG14" i="20"/>
  <c r="AH14" i="20"/>
  <c r="AI14" i="20"/>
  <c r="AJ14" i="20"/>
  <c r="AK14" i="20"/>
  <c r="AL14" i="20"/>
  <c r="AL16" i="20" s="1"/>
  <c r="AM14" i="20"/>
  <c r="AN14" i="20"/>
  <c r="AO14" i="20"/>
  <c r="AP14" i="20"/>
  <c r="AQ14" i="20"/>
  <c r="AQ16" i="20" s="1"/>
  <c r="AR14" i="20"/>
  <c r="AS14" i="20"/>
  <c r="AT14" i="20"/>
  <c r="AT16" i="20" s="1"/>
  <c r="AU14" i="20"/>
  <c r="AV14" i="20"/>
  <c r="AW14" i="20"/>
  <c r="F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AV15" i="20"/>
  <c r="AW15" i="20"/>
  <c r="F16" i="20"/>
  <c r="J16" i="20"/>
  <c r="K16" i="20"/>
  <c r="M16" i="20"/>
  <c r="O16" i="20"/>
  <c r="U16" i="20"/>
  <c r="W16" i="20"/>
  <c r="AI16" i="20"/>
  <c r="AP16" i="20"/>
  <c r="AR16" i="20"/>
  <c r="AS16" i="20"/>
  <c r="F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F20" i="20"/>
  <c r="H20" i="20"/>
  <c r="I20" i="20"/>
  <c r="J20" i="20"/>
  <c r="K20" i="20"/>
  <c r="L20" i="20"/>
  <c r="M20" i="20"/>
  <c r="N20" i="20"/>
  <c r="O20" i="20"/>
  <c r="P20" i="20"/>
  <c r="Q20" i="20"/>
  <c r="R20" i="20"/>
  <c r="R24" i="20" s="1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H24" i="20" s="1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U20" i="20"/>
  <c r="AU24" i="20" s="1"/>
  <c r="AV20" i="20"/>
  <c r="AW20" i="20"/>
  <c r="F21" i="20"/>
  <c r="G21" i="20"/>
  <c r="H21" i="20"/>
  <c r="I21" i="20"/>
  <c r="J21" i="20"/>
  <c r="K21" i="20"/>
  <c r="L21" i="20"/>
  <c r="D21" i="20" s="1"/>
  <c r="F21" i="32" s="1"/>
  <c r="M21" i="20"/>
  <c r="M24" i="20" s="1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K24" i="20" s="1"/>
  <c r="AL21" i="20"/>
  <c r="AM21" i="20"/>
  <c r="AN21" i="20"/>
  <c r="AO21" i="20"/>
  <c r="AP21" i="20"/>
  <c r="AQ21" i="20"/>
  <c r="AR21" i="20"/>
  <c r="AS21" i="20"/>
  <c r="AT21" i="20"/>
  <c r="AU21" i="20"/>
  <c r="AV21" i="20"/>
  <c r="AW21" i="20"/>
  <c r="F22" i="20"/>
  <c r="G22" i="20"/>
  <c r="H22" i="20"/>
  <c r="I22" i="20"/>
  <c r="J22" i="20"/>
  <c r="K22" i="20"/>
  <c r="L22" i="20"/>
  <c r="M22" i="20"/>
  <c r="N22" i="20"/>
  <c r="N24" i="20" s="1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L24" i="20" s="1"/>
  <c r="AM22" i="20"/>
  <c r="AN22" i="20"/>
  <c r="AO22" i="20"/>
  <c r="AP22" i="20"/>
  <c r="AQ22" i="20"/>
  <c r="AR22" i="20"/>
  <c r="AS22" i="20"/>
  <c r="AT22" i="20"/>
  <c r="AU22" i="20"/>
  <c r="AV22" i="20"/>
  <c r="AW22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S24" i="20" s="1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I24" i="20" s="1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AV23" i="20"/>
  <c r="AW23" i="20"/>
  <c r="J24" i="20"/>
  <c r="L24" i="20"/>
  <c r="T24" i="20"/>
  <c r="V24" i="20"/>
  <c r="W24" i="20"/>
  <c r="Z24" i="20"/>
  <c r="AA24" i="20"/>
  <c r="AD24" i="20"/>
  <c r="AJ24" i="20"/>
  <c r="AP24" i="20"/>
  <c r="AR24" i="20"/>
  <c r="AS24" i="20"/>
  <c r="AT24" i="20"/>
  <c r="F27" i="20"/>
  <c r="G27" i="20"/>
  <c r="H27" i="20"/>
  <c r="I27" i="20"/>
  <c r="J27" i="20"/>
  <c r="K27" i="20"/>
  <c r="L27" i="20"/>
  <c r="M27" i="20"/>
  <c r="N27" i="20"/>
  <c r="O27" i="20"/>
  <c r="P27" i="20"/>
  <c r="P29" i="20" s="1"/>
  <c r="Q27" i="20"/>
  <c r="Q29" i="20" s="1"/>
  <c r="R27" i="20"/>
  <c r="S27" i="20"/>
  <c r="T27" i="20"/>
  <c r="T29" i="20" s="1"/>
  <c r="U27" i="20"/>
  <c r="V27" i="20"/>
  <c r="W27" i="20"/>
  <c r="X27" i="20"/>
  <c r="Y27" i="20"/>
  <c r="Y29" i="20" s="1"/>
  <c r="Z27" i="20"/>
  <c r="AA27" i="20"/>
  <c r="AB27" i="20"/>
  <c r="AB29" i="20" s="1"/>
  <c r="AC27" i="20"/>
  <c r="AD27" i="20"/>
  <c r="AE27" i="20"/>
  <c r="AF27" i="20"/>
  <c r="AG27" i="20"/>
  <c r="AG29" i="20" s="1"/>
  <c r="AH27" i="20"/>
  <c r="AI27" i="20"/>
  <c r="AJ27" i="20"/>
  <c r="AK27" i="20"/>
  <c r="AK29" i="20" s="1"/>
  <c r="AL27" i="20"/>
  <c r="AM27" i="20"/>
  <c r="AN27" i="20"/>
  <c r="AO27" i="20"/>
  <c r="AO29" i="20" s="1"/>
  <c r="AP27" i="20"/>
  <c r="AQ27" i="20"/>
  <c r="AR27" i="20"/>
  <c r="AR29" i="20" s="1"/>
  <c r="AS27" i="20"/>
  <c r="AT27" i="20"/>
  <c r="AU27" i="20"/>
  <c r="AV27" i="20"/>
  <c r="AW27" i="20"/>
  <c r="AW29" i="20" s="1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U28" i="20"/>
  <c r="AV28" i="20"/>
  <c r="AW28" i="20"/>
  <c r="H29" i="20"/>
  <c r="J29" i="20"/>
  <c r="K29" i="20"/>
  <c r="L29" i="20"/>
  <c r="M29" i="20"/>
  <c r="R29" i="20"/>
  <c r="S29" i="20"/>
  <c r="U29" i="20"/>
  <c r="X29" i="20"/>
  <c r="Z29" i="20"/>
  <c r="AA29" i="20"/>
  <c r="AC29" i="20"/>
  <c r="AF29" i="20"/>
  <c r="AH29" i="20"/>
  <c r="AI29" i="20"/>
  <c r="AJ29" i="20"/>
  <c r="AN29" i="20"/>
  <c r="AP29" i="20"/>
  <c r="AQ29" i="20"/>
  <c r="AS29" i="20"/>
  <c r="AV29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R36" i="20" s="1"/>
  <c r="S32" i="20"/>
  <c r="T32" i="20"/>
  <c r="U32" i="20"/>
  <c r="V32" i="20"/>
  <c r="W32" i="20"/>
  <c r="X32" i="20"/>
  <c r="Y32" i="20"/>
  <c r="Z32" i="20"/>
  <c r="Z36" i="20" s="1"/>
  <c r="AA32" i="20"/>
  <c r="AB32" i="20"/>
  <c r="AB36" i="20" s="1"/>
  <c r="AC32" i="20"/>
  <c r="AD32" i="20"/>
  <c r="AE32" i="20"/>
  <c r="AF32" i="20"/>
  <c r="AG32" i="20"/>
  <c r="AH32" i="20"/>
  <c r="AH36" i="20" s="1"/>
  <c r="AI32" i="20"/>
  <c r="AJ32" i="20"/>
  <c r="AK32" i="20"/>
  <c r="AL32" i="20"/>
  <c r="AM32" i="20"/>
  <c r="AN32" i="20"/>
  <c r="AO32" i="20"/>
  <c r="AP32" i="20"/>
  <c r="AP36" i="20" s="1"/>
  <c r="AQ32" i="20"/>
  <c r="AR32" i="20"/>
  <c r="AS32" i="20"/>
  <c r="AT32" i="20"/>
  <c r="AU32" i="20"/>
  <c r="AV32" i="20"/>
  <c r="AW32" i="20"/>
  <c r="D33" i="20"/>
  <c r="F33" i="32" s="1"/>
  <c r="H33" i="32" s="1"/>
  <c r="F33" i="20"/>
  <c r="G33" i="20"/>
  <c r="H33" i="20"/>
  <c r="H36" i="20" s="1"/>
  <c r="I33" i="20"/>
  <c r="I36" i="20" s="1"/>
  <c r="J33" i="20"/>
  <c r="K33" i="20"/>
  <c r="L33" i="20"/>
  <c r="M33" i="20"/>
  <c r="N33" i="20"/>
  <c r="N36" i="20" s="1"/>
  <c r="O33" i="20"/>
  <c r="P33" i="20"/>
  <c r="P36" i="20" s="1"/>
  <c r="Q33" i="20"/>
  <c r="Q36" i="20" s="1"/>
  <c r="R33" i="20"/>
  <c r="S33" i="20"/>
  <c r="T33" i="20"/>
  <c r="U33" i="20"/>
  <c r="V33" i="20"/>
  <c r="W33" i="20"/>
  <c r="X33" i="20"/>
  <c r="X36" i="20" s="1"/>
  <c r="Y33" i="20"/>
  <c r="Y36" i="20" s="1"/>
  <c r="Z33" i="20"/>
  <c r="AA33" i="20"/>
  <c r="AB33" i="20"/>
  <c r="AC33" i="20"/>
  <c r="AD33" i="20"/>
  <c r="AE33" i="20"/>
  <c r="AE36" i="20" s="1"/>
  <c r="AF33" i="20"/>
  <c r="AF36" i="20" s="1"/>
  <c r="AG33" i="20"/>
  <c r="AG36" i="20" s="1"/>
  <c r="AH33" i="20"/>
  <c r="AI33" i="20"/>
  <c r="AJ33" i="20"/>
  <c r="AK33" i="20"/>
  <c r="AL33" i="20"/>
  <c r="AM33" i="20"/>
  <c r="AM36" i="20" s="1"/>
  <c r="AN33" i="20"/>
  <c r="AN36" i="20" s="1"/>
  <c r="AO33" i="20"/>
  <c r="AO36" i="20" s="1"/>
  <c r="AP33" i="20"/>
  <c r="AQ33" i="20"/>
  <c r="AR33" i="20"/>
  <c r="AS33" i="20"/>
  <c r="AT33" i="20"/>
  <c r="AT36" i="20" s="1"/>
  <c r="AU33" i="20"/>
  <c r="AV33" i="20"/>
  <c r="AV36" i="20" s="1"/>
  <c r="AW33" i="20"/>
  <c r="AW36" i="20" s="1"/>
  <c r="F34" i="20"/>
  <c r="G34" i="20"/>
  <c r="H34" i="20"/>
  <c r="I34" i="20"/>
  <c r="J34" i="20"/>
  <c r="K34" i="20"/>
  <c r="K36" i="20" s="1"/>
  <c r="L34" i="20"/>
  <c r="M34" i="20"/>
  <c r="N34" i="20"/>
  <c r="O34" i="20"/>
  <c r="P34" i="20"/>
  <c r="Q34" i="20"/>
  <c r="R34" i="20"/>
  <c r="S34" i="20"/>
  <c r="S36" i="20" s="1"/>
  <c r="T34" i="20"/>
  <c r="U34" i="20"/>
  <c r="V34" i="20"/>
  <c r="W34" i="20"/>
  <c r="X34" i="20"/>
  <c r="Y34" i="20"/>
  <c r="Z34" i="20"/>
  <c r="AA34" i="20"/>
  <c r="AA36" i="20" s="1"/>
  <c r="AB34" i="20"/>
  <c r="AC34" i="20"/>
  <c r="AD34" i="20"/>
  <c r="AE34" i="20"/>
  <c r="AF34" i="20"/>
  <c r="AG34" i="20"/>
  <c r="AH34" i="20"/>
  <c r="AI34" i="20"/>
  <c r="AI36" i="20" s="1"/>
  <c r="AJ34" i="20"/>
  <c r="AK34" i="20"/>
  <c r="AL34" i="20"/>
  <c r="AM34" i="20"/>
  <c r="AN34" i="20"/>
  <c r="AO34" i="20"/>
  <c r="AP34" i="20"/>
  <c r="AQ34" i="20"/>
  <c r="AQ36" i="20" s="1"/>
  <c r="AR34" i="20"/>
  <c r="AS34" i="20"/>
  <c r="AT34" i="20"/>
  <c r="AU34" i="20"/>
  <c r="AV34" i="20"/>
  <c r="AW34" i="20"/>
  <c r="F35" i="20"/>
  <c r="G35" i="20"/>
  <c r="H35" i="20"/>
  <c r="I35" i="20"/>
  <c r="J35" i="20"/>
  <c r="K35" i="20"/>
  <c r="L35" i="20"/>
  <c r="D35" i="20" s="1"/>
  <c r="F35" i="32" s="1"/>
  <c r="M35" i="20"/>
  <c r="E35" i="20" s="1"/>
  <c r="G35" i="32" s="1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U35" i="20"/>
  <c r="AV35" i="20"/>
  <c r="AW35" i="20"/>
  <c r="F36" i="20"/>
  <c r="G36" i="20"/>
  <c r="T36" i="20"/>
  <c r="U36" i="20"/>
  <c r="V36" i="20"/>
  <c r="AD36" i="20"/>
  <c r="AJ36" i="20"/>
  <c r="AL36" i="20"/>
  <c r="AR36" i="20"/>
  <c r="F39" i="20"/>
  <c r="G39" i="20"/>
  <c r="H39" i="20"/>
  <c r="I39" i="20"/>
  <c r="J39" i="20"/>
  <c r="K39" i="20"/>
  <c r="L39" i="20"/>
  <c r="M39" i="20"/>
  <c r="M43" i="20" s="1"/>
  <c r="N39" i="20"/>
  <c r="O39" i="20"/>
  <c r="P39" i="20"/>
  <c r="Q39" i="20"/>
  <c r="R39" i="20"/>
  <c r="S39" i="20"/>
  <c r="T39" i="20"/>
  <c r="U39" i="20"/>
  <c r="V39" i="20"/>
  <c r="V43" i="20" s="1"/>
  <c r="W39" i="20"/>
  <c r="X39" i="20"/>
  <c r="Y39" i="20"/>
  <c r="Z39" i="20"/>
  <c r="AA39" i="20"/>
  <c r="AB39" i="20"/>
  <c r="AC39" i="20"/>
  <c r="AC43" i="20" s="1"/>
  <c r="AD39" i="20"/>
  <c r="AE39" i="20"/>
  <c r="AF39" i="20"/>
  <c r="AG39" i="20"/>
  <c r="AH39" i="20"/>
  <c r="AI39" i="20"/>
  <c r="AJ39" i="20"/>
  <c r="AK39" i="20"/>
  <c r="AL39" i="20"/>
  <c r="AL43" i="20" s="1"/>
  <c r="AM39" i="20"/>
  <c r="AN39" i="20"/>
  <c r="AO39" i="20"/>
  <c r="AP39" i="20"/>
  <c r="AQ39" i="20"/>
  <c r="AR39" i="20"/>
  <c r="AS39" i="20"/>
  <c r="AT39" i="20"/>
  <c r="AU39" i="20"/>
  <c r="AV39" i="20"/>
  <c r="AW39" i="20"/>
  <c r="F40" i="20"/>
  <c r="G40" i="20"/>
  <c r="H40" i="20"/>
  <c r="I40" i="20"/>
  <c r="I42" i="20" s="1"/>
  <c r="I43" i="20" s="1"/>
  <c r="J40" i="20"/>
  <c r="J42" i="20" s="1"/>
  <c r="J43" i="20" s="1"/>
  <c r="K40" i="20"/>
  <c r="L40" i="20"/>
  <c r="M40" i="20"/>
  <c r="N40" i="20"/>
  <c r="O40" i="20"/>
  <c r="P40" i="20"/>
  <c r="Q40" i="20"/>
  <c r="Q42" i="20" s="1"/>
  <c r="R40" i="20"/>
  <c r="R42" i="20" s="1"/>
  <c r="R43" i="20" s="1"/>
  <c r="S40" i="20"/>
  <c r="T40" i="20"/>
  <c r="U40" i="20"/>
  <c r="V40" i="20"/>
  <c r="V42" i="20" s="1"/>
  <c r="W40" i="20"/>
  <c r="X40" i="20"/>
  <c r="Y40" i="20"/>
  <c r="Y42" i="20" s="1"/>
  <c r="Y43" i="20" s="1"/>
  <c r="Z40" i="20"/>
  <c r="Z42" i="20" s="1"/>
  <c r="Z43" i="20" s="1"/>
  <c r="AA40" i="20"/>
  <c r="AB40" i="20"/>
  <c r="AC40" i="20"/>
  <c r="AD40" i="20"/>
  <c r="AD42" i="20" s="1"/>
  <c r="AE40" i="20"/>
  <c r="AF40" i="20"/>
  <c r="AG40" i="20"/>
  <c r="AG42" i="20" s="1"/>
  <c r="AG43" i="20" s="1"/>
  <c r="AH40" i="20"/>
  <c r="AH42" i="20" s="1"/>
  <c r="AH43" i="20" s="1"/>
  <c r="AI40" i="20"/>
  <c r="AI42" i="20" s="1"/>
  <c r="AI43" i="20" s="1"/>
  <c r="AJ40" i="20"/>
  <c r="AK40" i="20"/>
  <c r="AL40" i="20"/>
  <c r="AM40" i="20"/>
  <c r="AN40" i="20"/>
  <c r="AO40" i="20"/>
  <c r="AO42" i="20" s="1"/>
  <c r="AO43" i="20" s="1"/>
  <c r="AP40" i="20"/>
  <c r="AP42" i="20" s="1"/>
  <c r="AP43" i="20" s="1"/>
  <c r="AQ40" i="20"/>
  <c r="AQ42" i="20" s="1"/>
  <c r="AQ43" i="20" s="1"/>
  <c r="AR40" i="20"/>
  <c r="AS40" i="20"/>
  <c r="AT40" i="20"/>
  <c r="AU40" i="20"/>
  <c r="AV40" i="20"/>
  <c r="AW40" i="20"/>
  <c r="AW42" i="20" s="1"/>
  <c r="AW43" i="20" s="1"/>
  <c r="F41" i="20"/>
  <c r="G41" i="20"/>
  <c r="H41" i="20"/>
  <c r="I41" i="20"/>
  <c r="J41" i="20"/>
  <c r="K41" i="20"/>
  <c r="L41" i="20"/>
  <c r="M41" i="20"/>
  <c r="M42" i="20" s="1"/>
  <c r="N41" i="20"/>
  <c r="O41" i="20"/>
  <c r="P41" i="20"/>
  <c r="Q41" i="20"/>
  <c r="R41" i="20"/>
  <c r="S41" i="20"/>
  <c r="T41" i="20"/>
  <c r="T42" i="20" s="1"/>
  <c r="T43" i="20" s="1"/>
  <c r="U41" i="20"/>
  <c r="U42" i="20" s="1"/>
  <c r="V41" i="20"/>
  <c r="W41" i="20"/>
  <c r="X41" i="20"/>
  <c r="Y41" i="20"/>
  <c r="Z41" i="20"/>
  <c r="AA41" i="20"/>
  <c r="AB41" i="20"/>
  <c r="AB42" i="20" s="1"/>
  <c r="AB43" i="20" s="1"/>
  <c r="AC41" i="20"/>
  <c r="AD41" i="20"/>
  <c r="AE41" i="20"/>
  <c r="AF41" i="20"/>
  <c r="AG41" i="20"/>
  <c r="AH41" i="20"/>
  <c r="AI41" i="20"/>
  <c r="AJ41" i="20"/>
  <c r="AJ42" i="20" s="1"/>
  <c r="AJ43" i="20" s="1"/>
  <c r="AK41" i="20"/>
  <c r="AL41" i="20"/>
  <c r="AM41" i="20"/>
  <c r="AN41" i="20"/>
  <c r="AO41" i="20"/>
  <c r="AP41" i="20"/>
  <c r="AQ41" i="20"/>
  <c r="AR41" i="20"/>
  <c r="AR42" i="20" s="1"/>
  <c r="AR43" i="20" s="1"/>
  <c r="AS41" i="20"/>
  <c r="AS42" i="20" s="1"/>
  <c r="AT41" i="20"/>
  <c r="AU41" i="20"/>
  <c r="AV41" i="20"/>
  <c r="AW41" i="20"/>
  <c r="F42" i="20"/>
  <c r="F43" i="20" s="1"/>
  <c r="G42" i="20"/>
  <c r="G43" i="20" s="1"/>
  <c r="N42" i="20"/>
  <c r="N43" i="20" s="1"/>
  <c r="O42" i="20"/>
  <c r="O43" i="20" s="1"/>
  <c r="S42" i="20"/>
  <c r="S43" i="20" s="1"/>
  <c r="W42" i="20"/>
  <c r="AA42" i="20"/>
  <c r="AA43" i="20" s="1"/>
  <c r="AC42" i="20"/>
  <c r="AE42" i="20"/>
  <c r="AK42" i="20"/>
  <c r="AL42" i="20"/>
  <c r="AM42" i="20"/>
  <c r="AT42" i="20"/>
  <c r="AU42" i="20"/>
  <c r="Q43" i="20"/>
  <c r="W43" i="20"/>
  <c r="AD43" i="20"/>
  <c r="AE43" i="20"/>
  <c r="AM43" i="20"/>
  <c r="AU43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AP45" i="20"/>
  <c r="AQ45" i="20"/>
  <c r="AR45" i="20"/>
  <c r="AS45" i="20"/>
  <c r="AT45" i="20"/>
  <c r="AU45" i="20"/>
  <c r="AV45" i="20"/>
  <c r="AW45" i="20"/>
  <c r="F47" i="20"/>
  <c r="G47" i="20"/>
  <c r="H47" i="20"/>
  <c r="I47" i="20"/>
  <c r="J47" i="20"/>
  <c r="K47" i="20"/>
  <c r="L47" i="20"/>
  <c r="D47" i="20" s="1"/>
  <c r="F47" i="32" s="1"/>
  <c r="M47" i="20"/>
  <c r="E47" i="20" s="1"/>
  <c r="G47" i="32" s="1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AP47" i="20"/>
  <c r="AQ47" i="20"/>
  <c r="AR47" i="20"/>
  <c r="AS47" i="20"/>
  <c r="AT47" i="20"/>
  <c r="AU47" i="20"/>
  <c r="AV47" i="20"/>
  <c r="AW47" i="20"/>
  <c r="D48" i="20"/>
  <c r="E48" i="20"/>
  <c r="F49" i="20"/>
  <c r="G49" i="20"/>
  <c r="H49" i="20"/>
  <c r="I49" i="20"/>
  <c r="J49" i="20"/>
  <c r="K49" i="20"/>
  <c r="L49" i="20"/>
  <c r="D49" i="20" s="1"/>
  <c r="M49" i="20"/>
  <c r="E49" i="20" s="1"/>
  <c r="G49" i="32" s="1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AP49" i="20"/>
  <c r="AQ49" i="20"/>
  <c r="AR49" i="20"/>
  <c r="AS49" i="20"/>
  <c r="F51" i="20"/>
  <c r="G51" i="20"/>
  <c r="H51" i="20"/>
  <c r="I51" i="20"/>
  <c r="J51" i="20"/>
  <c r="K51" i="20"/>
  <c r="L51" i="20"/>
  <c r="M51" i="20"/>
  <c r="E51" i="20" s="1"/>
  <c r="G51" i="32" s="1"/>
  <c r="I51" i="32" s="1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AP51" i="20"/>
  <c r="AQ51" i="20"/>
  <c r="AR51" i="20"/>
  <c r="AS51" i="20"/>
  <c r="AT51" i="20"/>
  <c r="AU51" i="20"/>
  <c r="AV51" i="20"/>
  <c r="AW51" i="20"/>
  <c r="F54" i="20"/>
  <c r="G54" i="20"/>
  <c r="H54" i="20"/>
  <c r="D54" i="20" s="1"/>
  <c r="I54" i="20"/>
  <c r="J54" i="20"/>
  <c r="K54" i="20"/>
  <c r="K56" i="20" s="1"/>
  <c r="L54" i="20"/>
  <c r="M54" i="20"/>
  <c r="N54" i="20"/>
  <c r="O54" i="20"/>
  <c r="O56" i="20" s="1"/>
  <c r="P54" i="20"/>
  <c r="P56" i="20" s="1"/>
  <c r="Q54" i="20"/>
  <c r="R54" i="20"/>
  <c r="S54" i="20"/>
  <c r="T54" i="20"/>
  <c r="U54" i="20"/>
  <c r="V54" i="20"/>
  <c r="W54" i="20"/>
  <c r="W56" i="20" s="1"/>
  <c r="X54" i="20"/>
  <c r="X56" i="20" s="1"/>
  <c r="Y54" i="20"/>
  <c r="Z54" i="20"/>
  <c r="AA54" i="20"/>
  <c r="AA56" i="20" s="1"/>
  <c r="AB54" i="20"/>
  <c r="AC54" i="20"/>
  <c r="AD54" i="20"/>
  <c r="AE54" i="20"/>
  <c r="AE56" i="20" s="1"/>
  <c r="AF54" i="20"/>
  <c r="AF56" i="20" s="1"/>
  <c r="AG54" i="20"/>
  <c r="AH54" i="20"/>
  <c r="AI54" i="20"/>
  <c r="AJ54" i="20"/>
  <c r="AK54" i="20"/>
  <c r="AL54" i="20"/>
  <c r="AM54" i="20"/>
  <c r="AM56" i="20" s="1"/>
  <c r="AN54" i="20"/>
  <c r="AN56" i="20" s="1"/>
  <c r="AO54" i="20"/>
  <c r="AP54" i="20"/>
  <c r="AQ54" i="20"/>
  <c r="AQ56" i="20" s="1"/>
  <c r="AR54" i="20"/>
  <c r="AS54" i="20"/>
  <c r="AT54" i="20"/>
  <c r="AU54" i="20"/>
  <c r="AV54" i="20"/>
  <c r="AV56" i="20" s="1"/>
  <c r="AW54" i="20"/>
  <c r="F55" i="20"/>
  <c r="D55" i="20" s="1"/>
  <c r="H55" i="20"/>
  <c r="I55" i="20"/>
  <c r="J55" i="20"/>
  <c r="K55" i="20"/>
  <c r="L55" i="20"/>
  <c r="M55" i="20"/>
  <c r="N55" i="20"/>
  <c r="N56" i="20" s="1"/>
  <c r="O55" i="20"/>
  <c r="P55" i="20"/>
  <c r="Q55" i="20"/>
  <c r="R55" i="20"/>
  <c r="S55" i="20"/>
  <c r="T55" i="20"/>
  <c r="U55" i="20"/>
  <c r="V55" i="20"/>
  <c r="V56" i="20" s="1"/>
  <c r="W55" i="20"/>
  <c r="X55" i="20"/>
  <c r="Y55" i="20"/>
  <c r="Z55" i="20"/>
  <c r="AA55" i="20"/>
  <c r="AB55" i="20"/>
  <c r="AC55" i="20"/>
  <c r="AD55" i="20"/>
  <c r="AD56" i="20" s="1"/>
  <c r="AE55" i="20"/>
  <c r="AF55" i="20"/>
  <c r="AG55" i="20"/>
  <c r="AH55" i="20"/>
  <c r="AI55" i="20"/>
  <c r="AJ55" i="20"/>
  <c r="AK55" i="20"/>
  <c r="AL55" i="20"/>
  <c r="AL56" i="20" s="1"/>
  <c r="AM55" i="20"/>
  <c r="AN55" i="20"/>
  <c r="AO55" i="20"/>
  <c r="AO56" i="20" s="1"/>
  <c r="AP55" i="20"/>
  <c r="AQ55" i="20"/>
  <c r="AR55" i="20"/>
  <c r="AS55" i="20"/>
  <c r="AT55" i="20"/>
  <c r="AT56" i="20" s="1"/>
  <c r="AU55" i="20"/>
  <c r="AV55" i="20"/>
  <c r="AW55" i="20"/>
  <c r="I56" i="20"/>
  <c r="J56" i="20"/>
  <c r="L56" i="20"/>
  <c r="Q56" i="20"/>
  <c r="R56" i="20"/>
  <c r="S56" i="20"/>
  <c r="T56" i="20"/>
  <c r="Y56" i="20"/>
  <c r="Z56" i="20"/>
  <c r="AB56" i="20"/>
  <c r="AG56" i="20"/>
  <c r="AH56" i="20"/>
  <c r="AI56" i="20"/>
  <c r="AJ56" i="20"/>
  <c r="AP56" i="20"/>
  <c r="AR56" i="20"/>
  <c r="AU56" i="20"/>
  <c r="AW56" i="20"/>
  <c r="F59" i="20"/>
  <c r="G59" i="20"/>
  <c r="H59" i="20"/>
  <c r="I59" i="20"/>
  <c r="I61" i="20" s="1"/>
  <c r="J59" i="20"/>
  <c r="K59" i="20"/>
  <c r="K61" i="20" s="1"/>
  <c r="L59" i="20"/>
  <c r="L61" i="20" s="1"/>
  <c r="M59" i="20"/>
  <c r="M61" i="20" s="1"/>
  <c r="N59" i="20"/>
  <c r="O59" i="20"/>
  <c r="P59" i="20"/>
  <c r="Q59" i="20"/>
  <c r="Q61" i="20" s="1"/>
  <c r="R59" i="20"/>
  <c r="S59" i="20"/>
  <c r="S61" i="20" s="1"/>
  <c r="T59" i="20"/>
  <c r="T61" i="20" s="1"/>
  <c r="U59" i="20"/>
  <c r="U61" i="20" s="1"/>
  <c r="V59" i="20"/>
  <c r="W59" i="20"/>
  <c r="X59" i="20"/>
  <c r="Y59" i="20"/>
  <c r="Y61" i="20" s="1"/>
  <c r="Z59" i="20"/>
  <c r="AA59" i="20"/>
  <c r="AA61" i="20" s="1"/>
  <c r="AB59" i="20"/>
  <c r="AB61" i="20" s="1"/>
  <c r="AC59" i="20"/>
  <c r="AC61" i="20" s="1"/>
  <c r="AD59" i="20"/>
  <c r="AE59" i="20"/>
  <c r="AF59" i="20"/>
  <c r="AG59" i="20"/>
  <c r="AG61" i="20" s="1"/>
  <c r="AH59" i="20"/>
  <c r="AI59" i="20"/>
  <c r="AI61" i="20" s="1"/>
  <c r="AJ59" i="20"/>
  <c r="AJ61" i="20" s="1"/>
  <c r="AK59" i="20"/>
  <c r="AK61" i="20" s="1"/>
  <c r="AL59" i="20"/>
  <c r="AM59" i="20"/>
  <c r="AN59" i="20"/>
  <c r="AO59" i="20"/>
  <c r="AO61" i="20" s="1"/>
  <c r="AP59" i="20"/>
  <c r="AQ59" i="20"/>
  <c r="AQ61" i="20" s="1"/>
  <c r="AR59" i="20"/>
  <c r="AR61" i="20" s="1"/>
  <c r="AS59" i="20"/>
  <c r="AS61" i="20" s="1"/>
  <c r="AT59" i="20"/>
  <c r="AU59" i="20"/>
  <c r="AV59" i="20"/>
  <c r="AW59" i="20"/>
  <c r="AW61" i="20" s="1"/>
  <c r="F60" i="20"/>
  <c r="G60" i="20"/>
  <c r="G61" i="20" s="1"/>
  <c r="H60" i="20"/>
  <c r="I60" i="20"/>
  <c r="J60" i="20"/>
  <c r="K60" i="20"/>
  <c r="L60" i="20"/>
  <c r="M60" i="20"/>
  <c r="E60" i="20" s="1"/>
  <c r="G60" i="32" s="1"/>
  <c r="I60" i="32" s="1"/>
  <c r="N60" i="20"/>
  <c r="O60" i="20"/>
  <c r="P60" i="20"/>
  <c r="P61" i="20" s="1"/>
  <c r="Q60" i="20"/>
  <c r="R60" i="20"/>
  <c r="S60" i="20"/>
  <c r="T60" i="20"/>
  <c r="U60" i="20"/>
  <c r="V60" i="20"/>
  <c r="W60" i="20"/>
  <c r="X60" i="20"/>
  <c r="X61" i="20" s="1"/>
  <c r="Y60" i="20"/>
  <c r="Z60" i="20"/>
  <c r="AA60" i="20"/>
  <c r="AB60" i="20"/>
  <c r="AC60" i="20"/>
  <c r="AD60" i="20"/>
  <c r="AE60" i="20"/>
  <c r="AE61" i="20" s="1"/>
  <c r="AF60" i="20"/>
  <c r="AF61" i="20" s="1"/>
  <c r="AG60" i="20"/>
  <c r="AH60" i="20"/>
  <c r="AI60" i="20"/>
  <c r="AJ60" i="20"/>
  <c r="AK60" i="20"/>
  <c r="AL60" i="20"/>
  <c r="AM60" i="20"/>
  <c r="AN60" i="20"/>
  <c r="AN61" i="20" s="1"/>
  <c r="AO60" i="20"/>
  <c r="AP60" i="20"/>
  <c r="AQ60" i="20"/>
  <c r="AR60" i="20"/>
  <c r="AS60" i="20"/>
  <c r="AT60" i="20"/>
  <c r="AU60" i="20"/>
  <c r="AV60" i="20"/>
  <c r="AV61" i="20" s="1"/>
  <c r="AW60" i="20"/>
  <c r="H61" i="20"/>
  <c r="J61" i="20"/>
  <c r="O61" i="20"/>
  <c r="R61" i="20"/>
  <c r="W61" i="20"/>
  <c r="Z61" i="20"/>
  <c r="AH61" i="20"/>
  <c r="AM61" i="20"/>
  <c r="AP61" i="20"/>
  <c r="AU61" i="20"/>
  <c r="F64" i="20"/>
  <c r="G64" i="20"/>
  <c r="H64" i="20"/>
  <c r="I64" i="20"/>
  <c r="I66" i="20" s="1"/>
  <c r="J64" i="20"/>
  <c r="K64" i="20"/>
  <c r="L64" i="20"/>
  <c r="M64" i="20"/>
  <c r="N64" i="20"/>
  <c r="O64" i="20"/>
  <c r="P64" i="20"/>
  <c r="Q64" i="20"/>
  <c r="Q66" i="20" s="1"/>
  <c r="R64" i="20"/>
  <c r="R66" i="20" s="1"/>
  <c r="S64" i="20"/>
  <c r="S66" i="20" s="1"/>
  <c r="T64" i="20"/>
  <c r="U64" i="20"/>
  <c r="V64" i="20"/>
  <c r="W64" i="20"/>
  <c r="X64" i="20"/>
  <c r="Y64" i="20"/>
  <c r="Y66" i="20" s="1"/>
  <c r="Z64" i="20"/>
  <c r="Z66" i="20" s="1"/>
  <c r="AA64" i="20"/>
  <c r="AB64" i="20"/>
  <c r="AC64" i="20"/>
  <c r="AD64" i="20"/>
  <c r="AE64" i="20"/>
  <c r="AF64" i="20"/>
  <c r="AG64" i="20"/>
  <c r="AG66" i="20" s="1"/>
  <c r="AH64" i="20"/>
  <c r="AH66" i="20" s="1"/>
  <c r="AI64" i="20"/>
  <c r="AI66" i="20" s="1"/>
  <c r="AJ64" i="20"/>
  <c r="AK64" i="20"/>
  <c r="AL64" i="20"/>
  <c r="AM64" i="20"/>
  <c r="AN64" i="20"/>
  <c r="AO64" i="20"/>
  <c r="AO66" i="20" s="1"/>
  <c r="AP64" i="20"/>
  <c r="AP66" i="20" s="1"/>
  <c r="AQ64" i="20"/>
  <c r="AQ66" i="20" s="1"/>
  <c r="AR64" i="20"/>
  <c r="AS64" i="20"/>
  <c r="AT64" i="20"/>
  <c r="AU64" i="20"/>
  <c r="AV64" i="20"/>
  <c r="AW64" i="20"/>
  <c r="AW66" i="20" s="1"/>
  <c r="F65" i="20"/>
  <c r="F66" i="20" s="1"/>
  <c r="G65" i="20"/>
  <c r="H65" i="20"/>
  <c r="I65" i="20"/>
  <c r="J65" i="20"/>
  <c r="K65" i="20"/>
  <c r="L65" i="20"/>
  <c r="M65" i="20"/>
  <c r="M66" i="20" s="1"/>
  <c r="N65" i="20"/>
  <c r="O65" i="20"/>
  <c r="P65" i="20"/>
  <c r="Q65" i="20"/>
  <c r="R65" i="20"/>
  <c r="S65" i="20"/>
  <c r="T65" i="20"/>
  <c r="U65" i="20"/>
  <c r="V65" i="20"/>
  <c r="V66" i="20" s="1"/>
  <c r="W65" i="20"/>
  <c r="X65" i="20"/>
  <c r="Y65" i="20"/>
  <c r="Z65" i="20"/>
  <c r="AA65" i="20"/>
  <c r="AB65" i="20"/>
  <c r="AC65" i="20"/>
  <c r="AC66" i="20" s="1"/>
  <c r="AD65" i="20"/>
  <c r="AD66" i="20" s="1"/>
  <c r="AE65" i="20"/>
  <c r="AF65" i="20"/>
  <c r="AG65" i="20"/>
  <c r="AH65" i="20"/>
  <c r="AI65" i="20"/>
  <c r="AJ65" i="20"/>
  <c r="AK65" i="20"/>
  <c r="AL65" i="20"/>
  <c r="AL66" i="20" s="1"/>
  <c r="AM65" i="20"/>
  <c r="AN65" i="20"/>
  <c r="AO65" i="20"/>
  <c r="AP65" i="20"/>
  <c r="AQ65" i="20"/>
  <c r="AR65" i="20"/>
  <c r="AS65" i="20"/>
  <c r="AS66" i="20" s="1"/>
  <c r="AT65" i="20"/>
  <c r="AU65" i="20"/>
  <c r="AV65" i="20"/>
  <c r="AW65" i="20"/>
  <c r="G66" i="20"/>
  <c r="H66" i="20"/>
  <c r="K66" i="20"/>
  <c r="N66" i="20"/>
  <c r="O66" i="20"/>
  <c r="P66" i="20"/>
  <c r="U66" i="20"/>
  <c r="W66" i="20"/>
  <c r="X66" i="20"/>
  <c r="AA66" i="20"/>
  <c r="AE66" i="20"/>
  <c r="AF66" i="20"/>
  <c r="AK66" i="20"/>
  <c r="AM66" i="20"/>
  <c r="AN66" i="20"/>
  <c r="AT66" i="20"/>
  <c r="AU66" i="20"/>
  <c r="AV66" i="20"/>
  <c r="F70" i="20"/>
  <c r="G70" i="20"/>
  <c r="H70" i="20"/>
  <c r="H72" i="20" s="1"/>
  <c r="I70" i="20"/>
  <c r="J70" i="20"/>
  <c r="J72" i="20" s="1"/>
  <c r="K70" i="20"/>
  <c r="L70" i="20"/>
  <c r="M70" i="20"/>
  <c r="E70" i="20" s="1"/>
  <c r="N70" i="20"/>
  <c r="O70" i="20"/>
  <c r="P70" i="20"/>
  <c r="P72" i="20" s="1"/>
  <c r="Q70" i="20"/>
  <c r="R70" i="20"/>
  <c r="R72" i="20" s="1"/>
  <c r="S70" i="20"/>
  <c r="T70" i="20"/>
  <c r="U70" i="20"/>
  <c r="V70" i="20"/>
  <c r="W70" i="20"/>
  <c r="X70" i="20"/>
  <c r="X72" i="20" s="1"/>
  <c r="Y70" i="20"/>
  <c r="Z70" i="20"/>
  <c r="Z72" i="20" s="1"/>
  <c r="AA70" i="20"/>
  <c r="AB70" i="20"/>
  <c r="AC70" i="20"/>
  <c r="AC72" i="20" s="1"/>
  <c r="AD70" i="20"/>
  <c r="AE70" i="20"/>
  <c r="AF70" i="20"/>
  <c r="AF72" i="20" s="1"/>
  <c r="AG70" i="20"/>
  <c r="AH70" i="20"/>
  <c r="AH72" i="20" s="1"/>
  <c r="AI70" i="20"/>
  <c r="AJ70" i="20"/>
  <c r="AK70" i="20"/>
  <c r="AL70" i="20"/>
  <c r="AM70" i="20"/>
  <c r="AN70" i="20"/>
  <c r="AN72" i="20" s="1"/>
  <c r="AO70" i="20"/>
  <c r="AP70" i="20"/>
  <c r="AP72" i="20" s="1"/>
  <c r="AQ70" i="20"/>
  <c r="AR70" i="20"/>
  <c r="AS70" i="20"/>
  <c r="AS72" i="20" s="1"/>
  <c r="AT70" i="20"/>
  <c r="AU70" i="20"/>
  <c r="AV70" i="20"/>
  <c r="AV72" i="20" s="1"/>
  <c r="AW70" i="20"/>
  <c r="D71" i="20"/>
  <c r="F71" i="32" s="1"/>
  <c r="F71" i="20"/>
  <c r="G71" i="20"/>
  <c r="H71" i="20"/>
  <c r="I71" i="20"/>
  <c r="J71" i="20"/>
  <c r="K71" i="20"/>
  <c r="L71" i="20"/>
  <c r="M71" i="20"/>
  <c r="N71" i="20"/>
  <c r="O71" i="20"/>
  <c r="P71" i="20"/>
  <c r="Q71" i="20"/>
  <c r="Q72" i="20" s="1"/>
  <c r="R71" i="20"/>
  <c r="S71" i="20"/>
  <c r="T71" i="20"/>
  <c r="U71" i="20"/>
  <c r="V71" i="20"/>
  <c r="W71" i="20"/>
  <c r="X71" i="20"/>
  <c r="Y71" i="20"/>
  <c r="Y72" i="20" s="1"/>
  <c r="Z71" i="20"/>
  <c r="AA71" i="20"/>
  <c r="AB71" i="20"/>
  <c r="AC71" i="20"/>
  <c r="AD71" i="20"/>
  <c r="AE71" i="20"/>
  <c r="AF71" i="20"/>
  <c r="AG71" i="20"/>
  <c r="AG72" i="20" s="1"/>
  <c r="AH71" i="20"/>
  <c r="AI71" i="20"/>
  <c r="AJ71" i="20"/>
  <c r="AK71" i="20"/>
  <c r="AL71" i="20"/>
  <c r="AM71" i="20"/>
  <c r="AN71" i="20"/>
  <c r="AO71" i="20"/>
  <c r="AO72" i="20" s="1"/>
  <c r="AP71" i="20"/>
  <c r="AQ71" i="20"/>
  <c r="AQ72" i="20" s="1"/>
  <c r="AR71" i="20"/>
  <c r="AS71" i="20"/>
  <c r="AT71" i="20"/>
  <c r="AU71" i="20"/>
  <c r="AV71" i="20"/>
  <c r="AW71" i="20"/>
  <c r="F72" i="20"/>
  <c r="I72" i="20"/>
  <c r="K72" i="20"/>
  <c r="L72" i="20"/>
  <c r="M72" i="20"/>
  <c r="N72" i="20"/>
  <c r="S72" i="20"/>
  <c r="T72" i="20"/>
  <c r="U72" i="20"/>
  <c r="V72" i="20"/>
  <c r="AA72" i="20"/>
  <c r="AB72" i="20"/>
  <c r="AD72" i="20"/>
  <c r="AI72" i="20"/>
  <c r="AJ72" i="20"/>
  <c r="AK72" i="20"/>
  <c r="AL72" i="20"/>
  <c r="AR72" i="20"/>
  <c r="AT72" i="20"/>
  <c r="AW72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AP73" i="20"/>
  <c r="AQ73" i="20"/>
  <c r="AR73" i="20"/>
  <c r="AS73" i="20"/>
  <c r="AT73" i="20"/>
  <c r="AU73" i="20"/>
  <c r="AV73" i="20"/>
  <c r="AW73" i="20"/>
  <c r="F74" i="20"/>
  <c r="D74" i="20" s="1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AP74" i="20"/>
  <c r="AQ74" i="20"/>
  <c r="AR74" i="20"/>
  <c r="AS74" i="20"/>
  <c r="AT74" i="20"/>
  <c r="AU74" i="20"/>
  <c r="AV74" i="20"/>
  <c r="AW74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AP75" i="20"/>
  <c r="AQ75" i="20"/>
  <c r="AR75" i="20"/>
  <c r="AS75" i="20"/>
  <c r="AT75" i="20"/>
  <c r="AU75" i="20"/>
  <c r="AV75" i="20"/>
  <c r="AW75" i="20"/>
  <c r="F76" i="20"/>
  <c r="G76" i="20"/>
  <c r="H76" i="20"/>
  <c r="I76" i="20"/>
  <c r="J76" i="20"/>
  <c r="K76" i="20"/>
  <c r="L76" i="20"/>
  <c r="D76" i="20" s="1"/>
  <c r="F76" i="32" s="1"/>
  <c r="H76" i="32" s="1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AP76" i="20"/>
  <c r="AQ76" i="20"/>
  <c r="AR76" i="20"/>
  <c r="AS76" i="20"/>
  <c r="AT76" i="20"/>
  <c r="AU76" i="20"/>
  <c r="AV76" i="20"/>
  <c r="AW76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AP77" i="20"/>
  <c r="AQ77" i="20"/>
  <c r="AR77" i="20"/>
  <c r="AS77" i="20"/>
  <c r="AT77" i="20"/>
  <c r="AU77" i="20"/>
  <c r="AV77" i="20"/>
  <c r="AW77" i="20"/>
  <c r="F78" i="20"/>
  <c r="G78" i="20"/>
  <c r="H78" i="20"/>
  <c r="I78" i="20"/>
  <c r="J78" i="20"/>
  <c r="K78" i="20"/>
  <c r="L78" i="20"/>
  <c r="M78" i="20"/>
  <c r="E78" i="20" s="1"/>
  <c r="G78" i="32" s="1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AP78" i="20"/>
  <c r="AQ78" i="20"/>
  <c r="AR78" i="20"/>
  <c r="AS78" i="20"/>
  <c r="AT78" i="20"/>
  <c r="AU78" i="20"/>
  <c r="AV78" i="20"/>
  <c r="AW78" i="20"/>
  <c r="D79" i="20"/>
  <c r="F79" i="32" s="1"/>
  <c r="H79" i="32" s="1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AP79" i="20"/>
  <c r="AQ79" i="20"/>
  <c r="AR79" i="20"/>
  <c r="AS79" i="20"/>
  <c r="AT79" i="20"/>
  <c r="AU79" i="20"/>
  <c r="AV79" i="20"/>
  <c r="AW79" i="20"/>
  <c r="F80" i="20"/>
  <c r="G80" i="20"/>
  <c r="H80" i="20"/>
  <c r="I80" i="20"/>
  <c r="E80" i="20" s="1"/>
  <c r="G80" i="32" s="1"/>
  <c r="I80" i="32" s="1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AP80" i="20"/>
  <c r="AQ80" i="20"/>
  <c r="AR80" i="20"/>
  <c r="AS80" i="20"/>
  <c r="AT80" i="20"/>
  <c r="AU80" i="20"/>
  <c r="AV80" i="20"/>
  <c r="AW80" i="20"/>
  <c r="F81" i="20"/>
  <c r="G81" i="20"/>
  <c r="H81" i="20"/>
  <c r="I81" i="20"/>
  <c r="J81" i="20"/>
  <c r="K81" i="20"/>
  <c r="L81" i="20"/>
  <c r="M81" i="20"/>
  <c r="E81" i="20" s="1"/>
  <c r="G81" i="32" s="1"/>
  <c r="I81" i="32" s="1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P81" i="20"/>
  <c r="AQ81" i="20"/>
  <c r="AR81" i="20"/>
  <c r="AS81" i="20"/>
  <c r="AT81" i="20"/>
  <c r="AU81" i="20"/>
  <c r="AV81" i="20"/>
  <c r="AW81" i="20"/>
  <c r="AH82" i="20"/>
  <c r="AF641" i="44" s="1"/>
  <c r="AP82" i="20"/>
  <c r="AN641" i="44" s="1"/>
  <c r="A4" i="8"/>
  <c r="A5" i="8"/>
  <c r="H11" i="8"/>
  <c r="F11" i="8" s="1"/>
  <c r="I11" i="8"/>
  <c r="L11" i="8"/>
  <c r="F12" i="8"/>
  <c r="H12" i="8"/>
  <c r="I12" i="8"/>
  <c r="G12" i="8" s="1"/>
  <c r="L12" i="8"/>
  <c r="M12" i="8"/>
  <c r="E12" i="32" s="1"/>
  <c r="F13" i="8"/>
  <c r="G13" i="8"/>
  <c r="H13" i="8"/>
  <c r="L13" i="8" s="1"/>
  <c r="D13" i="32" s="1"/>
  <c r="I13" i="8"/>
  <c r="M13" i="8"/>
  <c r="H14" i="8"/>
  <c r="I14" i="8"/>
  <c r="G15" i="8"/>
  <c r="H15" i="8"/>
  <c r="F15" i="8" s="1"/>
  <c r="I15" i="8"/>
  <c r="L15" i="8"/>
  <c r="M15" i="8"/>
  <c r="J16" i="8"/>
  <c r="K16" i="8"/>
  <c r="H18" i="8"/>
  <c r="I18" i="8"/>
  <c r="H19" i="8"/>
  <c r="F19" i="8" s="1"/>
  <c r="I19" i="8"/>
  <c r="G19" i="8" s="1"/>
  <c r="L19" i="8"/>
  <c r="D19" i="32" s="1"/>
  <c r="M19" i="8"/>
  <c r="F20" i="8"/>
  <c r="H20" i="8"/>
  <c r="I20" i="8"/>
  <c r="G20" i="8" s="1"/>
  <c r="L20" i="8"/>
  <c r="M20" i="8"/>
  <c r="E20" i="32" s="1"/>
  <c r="G21" i="8"/>
  <c r="H21" i="8"/>
  <c r="I21" i="8"/>
  <c r="M21" i="8"/>
  <c r="H22" i="8"/>
  <c r="F22" i="8" s="1"/>
  <c r="I22" i="8"/>
  <c r="L22" i="8"/>
  <c r="D22" i="32" s="1"/>
  <c r="G23" i="8"/>
  <c r="H23" i="8"/>
  <c r="F23" i="8" s="1"/>
  <c r="I23" i="8"/>
  <c r="L23" i="8"/>
  <c r="M23" i="8"/>
  <c r="J24" i="8"/>
  <c r="K24" i="8"/>
  <c r="F27" i="8"/>
  <c r="H27" i="8"/>
  <c r="I27" i="8"/>
  <c r="G27" i="8" s="1"/>
  <c r="L27" i="8"/>
  <c r="L29" i="8" s="1"/>
  <c r="F28" i="8"/>
  <c r="G28" i="8"/>
  <c r="H28" i="8"/>
  <c r="L28" i="8" s="1"/>
  <c r="I28" i="8"/>
  <c r="M28" i="8"/>
  <c r="G29" i="8"/>
  <c r="H29" i="8"/>
  <c r="J29" i="8"/>
  <c r="K29" i="8"/>
  <c r="H32" i="8"/>
  <c r="F32" i="8" s="1"/>
  <c r="I32" i="8"/>
  <c r="L32" i="8"/>
  <c r="G33" i="8"/>
  <c r="H33" i="8"/>
  <c r="F33" i="8" s="1"/>
  <c r="I33" i="8"/>
  <c r="M33" i="8" s="1"/>
  <c r="E33" i="32" s="1"/>
  <c r="L33" i="8"/>
  <c r="F34" i="8"/>
  <c r="H34" i="8"/>
  <c r="I34" i="8"/>
  <c r="L34" i="8"/>
  <c r="F35" i="8"/>
  <c r="G35" i="8"/>
  <c r="H35" i="8"/>
  <c r="L35" i="8" s="1"/>
  <c r="I35" i="8"/>
  <c r="M35" i="8"/>
  <c r="H36" i="8"/>
  <c r="J36" i="8"/>
  <c r="K36" i="8"/>
  <c r="L37" i="8"/>
  <c r="M37" i="8"/>
  <c r="H38" i="8"/>
  <c r="I38" i="8"/>
  <c r="F39" i="8"/>
  <c r="H39" i="8"/>
  <c r="I39" i="8"/>
  <c r="G39" i="8" s="1"/>
  <c r="L39" i="8"/>
  <c r="M39" i="8"/>
  <c r="G40" i="8"/>
  <c r="H40" i="8"/>
  <c r="I40" i="8"/>
  <c r="M40" i="8"/>
  <c r="H41" i="8"/>
  <c r="F41" i="8" s="1"/>
  <c r="I41" i="8"/>
  <c r="M41" i="8" s="1"/>
  <c r="L41" i="8"/>
  <c r="I42" i="8"/>
  <c r="I43" i="8" s="1"/>
  <c r="J42" i="8"/>
  <c r="K42" i="8"/>
  <c r="J43" i="8"/>
  <c r="K43" i="8"/>
  <c r="G45" i="8"/>
  <c r="H45" i="8"/>
  <c r="F45" i="8" s="1"/>
  <c r="I45" i="8"/>
  <c r="L45" i="8"/>
  <c r="M45" i="8"/>
  <c r="F47" i="8"/>
  <c r="H47" i="8"/>
  <c r="I47" i="8"/>
  <c r="G47" i="8" s="1"/>
  <c r="L47" i="8"/>
  <c r="G49" i="8"/>
  <c r="H49" i="8"/>
  <c r="L49" i="8" s="1"/>
  <c r="I49" i="8"/>
  <c r="M49" i="8"/>
  <c r="E49" i="32" s="1"/>
  <c r="G51" i="8"/>
  <c r="H51" i="8"/>
  <c r="F51" i="8" s="1"/>
  <c r="I51" i="8"/>
  <c r="M51" i="8" s="1"/>
  <c r="E51" i="32" s="1"/>
  <c r="H54" i="8"/>
  <c r="F54" i="8" s="1"/>
  <c r="I54" i="8"/>
  <c r="M54" i="8" s="1"/>
  <c r="L54" i="8"/>
  <c r="L56" i="8" s="1"/>
  <c r="F55" i="8"/>
  <c r="H55" i="8"/>
  <c r="I55" i="8"/>
  <c r="G55" i="8" s="1"/>
  <c r="L55" i="8"/>
  <c r="M55" i="8"/>
  <c r="F56" i="8"/>
  <c r="H56" i="8"/>
  <c r="J56" i="8"/>
  <c r="K56" i="8"/>
  <c r="G59" i="8"/>
  <c r="H59" i="8"/>
  <c r="H61" i="8" s="1"/>
  <c r="I59" i="8"/>
  <c r="M59" i="8"/>
  <c r="F60" i="8"/>
  <c r="G60" i="8"/>
  <c r="G61" i="8" s="1"/>
  <c r="H60" i="8"/>
  <c r="I60" i="8"/>
  <c r="M60" i="8" s="1"/>
  <c r="L60" i="8"/>
  <c r="I61" i="8"/>
  <c r="J61" i="8"/>
  <c r="K61" i="8"/>
  <c r="H64" i="8"/>
  <c r="F64" i="8" s="1"/>
  <c r="I64" i="8"/>
  <c r="L64" i="8"/>
  <c r="F65" i="8"/>
  <c r="H65" i="8"/>
  <c r="I65" i="8"/>
  <c r="G65" i="8" s="1"/>
  <c r="L65" i="8"/>
  <c r="M65" i="8"/>
  <c r="F66" i="8"/>
  <c r="H66" i="8"/>
  <c r="J66" i="8"/>
  <c r="K66" i="8"/>
  <c r="L69" i="8"/>
  <c r="M69" i="8"/>
  <c r="F70" i="8"/>
  <c r="H70" i="8"/>
  <c r="I70" i="8"/>
  <c r="G70" i="8" s="1"/>
  <c r="L70" i="8"/>
  <c r="G71" i="8"/>
  <c r="H71" i="8"/>
  <c r="I71" i="8"/>
  <c r="M71" i="8"/>
  <c r="E71" i="32" s="1"/>
  <c r="G72" i="8"/>
  <c r="J72" i="8"/>
  <c r="K72" i="8"/>
  <c r="G73" i="8"/>
  <c r="H73" i="8"/>
  <c r="L73" i="8" s="1"/>
  <c r="I73" i="8"/>
  <c r="M73" i="8" s="1"/>
  <c r="H74" i="8"/>
  <c r="I74" i="8"/>
  <c r="F75" i="8"/>
  <c r="H75" i="8"/>
  <c r="I75" i="8"/>
  <c r="G75" i="8" s="1"/>
  <c r="L75" i="8"/>
  <c r="M75" i="8"/>
  <c r="E75" i="32" s="1"/>
  <c r="F76" i="8"/>
  <c r="G76" i="8"/>
  <c r="H76" i="8"/>
  <c r="L76" i="8" s="1"/>
  <c r="I76" i="8"/>
  <c r="M76" i="8"/>
  <c r="H77" i="8"/>
  <c r="F77" i="8" s="1"/>
  <c r="I77" i="8"/>
  <c r="G78" i="8"/>
  <c r="H78" i="8"/>
  <c r="I78" i="8"/>
  <c r="M78" i="8"/>
  <c r="F79" i="8"/>
  <c r="H79" i="8"/>
  <c r="I79" i="8"/>
  <c r="G79" i="8" s="1"/>
  <c r="L79" i="8"/>
  <c r="M79" i="8"/>
  <c r="E79" i="32" s="1"/>
  <c r="G80" i="8"/>
  <c r="H80" i="8"/>
  <c r="L80" i="8" s="1"/>
  <c r="I80" i="8"/>
  <c r="M80" i="8"/>
  <c r="E80" i="32" s="1"/>
  <c r="F81" i="8"/>
  <c r="G81" i="8"/>
  <c r="H81" i="8"/>
  <c r="L81" i="8" s="1"/>
  <c r="D81" i="32" s="1"/>
  <c r="I81" i="8"/>
  <c r="M81" i="8" s="1"/>
  <c r="D82" i="8"/>
  <c r="E82" i="8"/>
  <c r="A5" i="32"/>
  <c r="D11" i="32"/>
  <c r="G11" i="32"/>
  <c r="D12" i="32"/>
  <c r="E13" i="32"/>
  <c r="D15" i="32"/>
  <c r="E15" i="32"/>
  <c r="D20" i="32"/>
  <c r="E21" i="32"/>
  <c r="D23" i="32"/>
  <c r="E23" i="32"/>
  <c r="D27" i="32"/>
  <c r="D29" i="32" s="1"/>
  <c r="D28" i="32"/>
  <c r="E28" i="32"/>
  <c r="D33" i="32"/>
  <c r="D34" i="32"/>
  <c r="D35" i="32"/>
  <c r="E35" i="32"/>
  <c r="D39" i="32"/>
  <c r="E39" i="32"/>
  <c r="D41" i="32"/>
  <c r="E41" i="32"/>
  <c r="D45" i="32"/>
  <c r="E45" i="32"/>
  <c r="D47" i="32"/>
  <c r="H47" i="32"/>
  <c r="D49" i="32"/>
  <c r="F49" i="32"/>
  <c r="H49" i="32" s="1"/>
  <c r="D54" i="32"/>
  <c r="D56" i="32" s="1"/>
  <c r="D55" i="32"/>
  <c r="E55" i="32"/>
  <c r="F55" i="32"/>
  <c r="H55" i="32" s="1"/>
  <c r="D60" i="32"/>
  <c r="E60" i="32"/>
  <c r="D65" i="32"/>
  <c r="E65" i="32"/>
  <c r="D70" i="32"/>
  <c r="D73" i="32"/>
  <c r="E73" i="32"/>
  <c r="F74" i="32"/>
  <c r="D75" i="32"/>
  <c r="D76" i="32"/>
  <c r="E76" i="32"/>
  <c r="E78" i="32"/>
  <c r="D79" i="32"/>
  <c r="D80" i="32"/>
  <c r="E81" i="32"/>
  <c r="D12" i="4"/>
  <c r="F15" i="4"/>
  <c r="F18" i="4"/>
  <c r="B29" i="4"/>
  <c r="C30" i="4"/>
  <c r="D30" i="4" s="1"/>
  <c r="B31" i="4"/>
  <c r="B32" i="4"/>
  <c r="B33" i="4"/>
  <c r="B34" i="4"/>
  <c r="B35" i="4"/>
  <c r="B36" i="4"/>
  <c r="B115" i="4"/>
  <c r="B116" i="4"/>
  <c r="B117" i="4"/>
  <c r="B118" i="4"/>
  <c r="B119" i="4"/>
  <c r="B120" i="4"/>
  <c r="B121" i="4"/>
  <c r="B122" i="4"/>
  <c r="B124" i="4"/>
  <c r="A5" i="45"/>
  <c r="D11" i="45"/>
  <c r="E11" i="45"/>
  <c r="J11" i="45"/>
  <c r="K11" i="45"/>
  <c r="K16" i="45" s="1"/>
  <c r="D12" i="45"/>
  <c r="E12" i="45"/>
  <c r="J12" i="45"/>
  <c r="K12" i="45"/>
  <c r="D13" i="45"/>
  <c r="D16" i="45" s="1"/>
  <c r="E13" i="45"/>
  <c r="J13" i="45"/>
  <c r="K13" i="45"/>
  <c r="D14" i="45"/>
  <c r="E14" i="45"/>
  <c r="J14" i="45"/>
  <c r="K14" i="45"/>
  <c r="D15" i="45"/>
  <c r="E15" i="45"/>
  <c r="J15" i="45"/>
  <c r="K15" i="45"/>
  <c r="D19" i="45"/>
  <c r="D24" i="45" s="1"/>
  <c r="E19" i="45"/>
  <c r="E24" i="45" s="1"/>
  <c r="J19" i="45"/>
  <c r="K19" i="45"/>
  <c r="D20" i="45"/>
  <c r="E20" i="45"/>
  <c r="J20" i="45"/>
  <c r="J24" i="45" s="1"/>
  <c r="K20" i="45"/>
  <c r="D21" i="45"/>
  <c r="E21" i="45"/>
  <c r="J21" i="45"/>
  <c r="K21" i="45"/>
  <c r="D22" i="45"/>
  <c r="E22" i="45"/>
  <c r="J22" i="45"/>
  <c r="K22" i="45"/>
  <c r="D23" i="45"/>
  <c r="E23" i="45"/>
  <c r="J23" i="45"/>
  <c r="K23" i="45"/>
  <c r="K24" i="45"/>
  <c r="D27" i="45"/>
  <c r="E27" i="45"/>
  <c r="J27" i="45"/>
  <c r="J29" i="45" s="1"/>
  <c r="K27" i="45"/>
  <c r="K29" i="45" s="1"/>
  <c r="D28" i="45"/>
  <c r="E28" i="45"/>
  <c r="E29" i="45" s="1"/>
  <c r="J28" i="45"/>
  <c r="K28" i="45"/>
  <c r="D29" i="45"/>
  <c r="D32" i="45"/>
  <c r="E32" i="45"/>
  <c r="E36" i="45" s="1"/>
  <c r="J32" i="45"/>
  <c r="J36" i="45" s="1"/>
  <c r="K32" i="45"/>
  <c r="D33" i="45"/>
  <c r="E33" i="45"/>
  <c r="J33" i="45"/>
  <c r="K33" i="45"/>
  <c r="D34" i="45"/>
  <c r="E34" i="45"/>
  <c r="J34" i="45"/>
  <c r="K34" i="45"/>
  <c r="D35" i="45"/>
  <c r="D36" i="45" s="1"/>
  <c r="E35" i="45"/>
  <c r="J35" i="45"/>
  <c r="K35" i="45"/>
  <c r="K36" i="45"/>
  <c r="L37" i="45"/>
  <c r="M37" i="45"/>
  <c r="D39" i="45"/>
  <c r="E39" i="45"/>
  <c r="J39" i="45"/>
  <c r="K39" i="45"/>
  <c r="D40" i="45"/>
  <c r="D42" i="45" s="1"/>
  <c r="D43" i="45" s="1"/>
  <c r="E40" i="45"/>
  <c r="J40" i="45"/>
  <c r="K40" i="45"/>
  <c r="D41" i="45"/>
  <c r="E41" i="45"/>
  <c r="J41" i="45"/>
  <c r="J42" i="45" s="1"/>
  <c r="J43" i="45" s="1"/>
  <c r="K41" i="45"/>
  <c r="K42" i="45"/>
  <c r="K43" i="45" s="1"/>
  <c r="D45" i="45"/>
  <c r="E45" i="45"/>
  <c r="J45" i="45"/>
  <c r="K45" i="45"/>
  <c r="D47" i="45"/>
  <c r="E47" i="45"/>
  <c r="J47" i="45"/>
  <c r="K47" i="45"/>
  <c r="D49" i="45"/>
  <c r="E49" i="45"/>
  <c r="J49" i="45"/>
  <c r="K49" i="45"/>
  <c r="D51" i="45"/>
  <c r="E51" i="45"/>
  <c r="J51" i="45"/>
  <c r="K51" i="45"/>
  <c r="D54" i="45"/>
  <c r="D56" i="45" s="1"/>
  <c r="E54" i="45"/>
  <c r="J54" i="45"/>
  <c r="K54" i="45"/>
  <c r="K56" i="45" s="1"/>
  <c r="D55" i="45"/>
  <c r="E55" i="45"/>
  <c r="J55" i="45"/>
  <c r="J56" i="45" s="1"/>
  <c r="K55" i="45"/>
  <c r="D59" i="45"/>
  <c r="E59" i="45"/>
  <c r="J59" i="45"/>
  <c r="K59" i="45"/>
  <c r="D60" i="45"/>
  <c r="D61" i="45" s="1"/>
  <c r="E60" i="45"/>
  <c r="E60" i="47" s="1"/>
  <c r="J60" i="45"/>
  <c r="K60" i="45"/>
  <c r="K61" i="45" s="1"/>
  <c r="J61" i="45"/>
  <c r="D64" i="45"/>
  <c r="E64" i="45"/>
  <c r="J64" i="45"/>
  <c r="J66" i="45" s="1"/>
  <c r="K64" i="45"/>
  <c r="D65" i="45"/>
  <c r="E65" i="45"/>
  <c r="J65" i="45"/>
  <c r="K65" i="45"/>
  <c r="D66" i="45"/>
  <c r="E66" i="45"/>
  <c r="K66" i="45"/>
  <c r="D70" i="45"/>
  <c r="D72" i="45" s="1"/>
  <c r="J70" i="45"/>
  <c r="J72" i="45" s="1"/>
  <c r="K70" i="45"/>
  <c r="D71" i="45"/>
  <c r="E71" i="45"/>
  <c r="J71" i="45"/>
  <c r="K71" i="45"/>
  <c r="D73" i="45"/>
  <c r="E73" i="45"/>
  <c r="J73" i="45"/>
  <c r="K73" i="45"/>
  <c r="D74" i="45"/>
  <c r="J74" i="45"/>
  <c r="K74" i="45"/>
  <c r="D75" i="45"/>
  <c r="E75" i="45"/>
  <c r="J75" i="45"/>
  <c r="K75" i="45"/>
  <c r="D76" i="45"/>
  <c r="E76" i="45"/>
  <c r="J76" i="45"/>
  <c r="K76" i="45"/>
  <c r="D77" i="45"/>
  <c r="E77" i="45"/>
  <c r="J77" i="45"/>
  <c r="K77" i="45"/>
  <c r="D78" i="45"/>
  <c r="E78" i="45"/>
  <c r="J78" i="45"/>
  <c r="K78" i="45"/>
  <c r="D79" i="45"/>
  <c r="E79" i="45"/>
  <c r="J79" i="45"/>
  <c r="K79" i="45"/>
  <c r="D80" i="45"/>
  <c r="E80" i="45"/>
  <c r="E80" i="47" s="1"/>
  <c r="J80" i="45"/>
  <c r="K80" i="45"/>
  <c r="D81" i="45"/>
  <c r="E81" i="45"/>
  <c r="J81" i="45"/>
  <c r="K81" i="45"/>
  <c r="A5" i="46"/>
  <c r="H8" i="46"/>
  <c r="J8" i="46"/>
  <c r="L8" i="46"/>
  <c r="N8" i="46"/>
  <c r="P8" i="46"/>
  <c r="R8" i="46"/>
  <c r="T8" i="46"/>
  <c r="V8" i="46"/>
  <c r="AL11" i="46"/>
  <c r="AM11" i="46"/>
  <c r="AN11" i="46"/>
  <c r="AO11" i="46"/>
  <c r="AP11" i="46"/>
  <c r="AQ11" i="46"/>
  <c r="AR11" i="46"/>
  <c r="AS11" i="46"/>
  <c r="AS16" i="46" s="1"/>
  <c r="AT11" i="46"/>
  <c r="AU11" i="46"/>
  <c r="AV11" i="46"/>
  <c r="AW11" i="46"/>
  <c r="AL12" i="46"/>
  <c r="AM12" i="46"/>
  <c r="AN12" i="46"/>
  <c r="AN16" i="46" s="1"/>
  <c r="AO12" i="46"/>
  <c r="AP12" i="46"/>
  <c r="AQ12" i="46"/>
  <c r="AR12" i="46"/>
  <c r="AS12" i="46"/>
  <c r="AT12" i="46"/>
  <c r="AU12" i="46"/>
  <c r="AV12" i="46"/>
  <c r="AW12" i="46"/>
  <c r="AW16" i="46" s="1"/>
  <c r="AB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L14" i="46"/>
  <c r="AM14" i="46"/>
  <c r="AM16" i="46" s="1"/>
  <c r="AN14" i="46"/>
  <c r="AO14" i="46"/>
  <c r="AP14" i="46"/>
  <c r="AQ14" i="46"/>
  <c r="AR14" i="46"/>
  <c r="AS14" i="46"/>
  <c r="AT14" i="46"/>
  <c r="AU14" i="46"/>
  <c r="AU16" i="46" s="1"/>
  <c r="AV14" i="46"/>
  <c r="AW14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O16" i="46"/>
  <c r="AV16" i="46"/>
  <c r="AL19" i="46"/>
  <c r="AM19" i="46"/>
  <c r="AN19" i="46"/>
  <c r="AO19" i="46"/>
  <c r="AP19" i="46"/>
  <c r="AQ19" i="46"/>
  <c r="AQ24" i="46" s="1"/>
  <c r="AR19" i="46"/>
  <c r="AS19" i="46"/>
  <c r="AT19" i="46"/>
  <c r="AU19" i="46"/>
  <c r="AV19" i="46"/>
  <c r="AW19" i="46"/>
  <c r="N20" i="46"/>
  <c r="AL20" i="46"/>
  <c r="AM20" i="46"/>
  <c r="AN20" i="46"/>
  <c r="AO20" i="46"/>
  <c r="AP20" i="46"/>
  <c r="AP24" i="46" s="1"/>
  <c r="AQ20" i="46"/>
  <c r="AR20" i="46"/>
  <c r="AS20" i="46"/>
  <c r="AS24" i="46" s="1"/>
  <c r="AT20" i="46"/>
  <c r="AU20" i="46"/>
  <c r="AV20" i="46"/>
  <c r="AW20" i="46"/>
  <c r="AL21" i="46"/>
  <c r="AM21" i="46"/>
  <c r="AN21" i="46"/>
  <c r="AO21" i="46"/>
  <c r="AP21" i="46"/>
  <c r="AQ21" i="46"/>
  <c r="AR21" i="46"/>
  <c r="AS21" i="46"/>
  <c r="AT21" i="46"/>
  <c r="AU21" i="46"/>
  <c r="AU24" i="46" s="1"/>
  <c r="AV21" i="46"/>
  <c r="AW21" i="46"/>
  <c r="AL22" i="46"/>
  <c r="AM22" i="46"/>
  <c r="AN22" i="46"/>
  <c r="AO22" i="46"/>
  <c r="AP22" i="46"/>
  <c r="AQ22" i="46"/>
  <c r="AR22" i="46"/>
  <c r="AS22" i="46"/>
  <c r="AT22" i="46"/>
  <c r="AT24" i="46" s="1"/>
  <c r="AU22" i="46"/>
  <c r="AV22" i="46"/>
  <c r="AW22" i="46"/>
  <c r="Z23" i="46"/>
  <c r="AL23" i="46"/>
  <c r="AM23" i="46"/>
  <c r="AN23" i="46"/>
  <c r="AO23" i="46"/>
  <c r="AP23" i="46"/>
  <c r="AQ23" i="46"/>
  <c r="AR23" i="46"/>
  <c r="AR24" i="46" s="1"/>
  <c r="AS23" i="46"/>
  <c r="AT23" i="46"/>
  <c r="AU23" i="46"/>
  <c r="AV23" i="46"/>
  <c r="AW23" i="46"/>
  <c r="AL24" i="46"/>
  <c r="AM24" i="46"/>
  <c r="AF27" i="46"/>
  <c r="AL27" i="46"/>
  <c r="AM27" i="46"/>
  <c r="AM29" i="46" s="1"/>
  <c r="AN27" i="46"/>
  <c r="AO27" i="46"/>
  <c r="AO29" i="46" s="1"/>
  <c r="AP27" i="46"/>
  <c r="AQ27" i="46"/>
  <c r="AR27" i="46"/>
  <c r="AS27" i="46"/>
  <c r="AT27" i="46"/>
  <c r="AU27" i="46"/>
  <c r="AU29" i="46" s="1"/>
  <c r="AV27" i="46"/>
  <c r="AW27" i="46"/>
  <c r="AW29" i="46" s="1"/>
  <c r="AL28" i="46"/>
  <c r="AM28" i="46"/>
  <c r="AN28" i="46"/>
  <c r="AO28" i="46"/>
  <c r="AP28" i="46"/>
  <c r="AQ28" i="46"/>
  <c r="AR28" i="46"/>
  <c r="AS28" i="46"/>
  <c r="AT28" i="46"/>
  <c r="AU28" i="46"/>
  <c r="AV28" i="46"/>
  <c r="AW28" i="46"/>
  <c r="AN29" i="46"/>
  <c r="AP29" i="46"/>
  <c r="AQ29" i="46"/>
  <c r="AR29" i="46"/>
  <c r="AS29" i="46"/>
  <c r="AV29" i="46"/>
  <c r="AL32" i="46"/>
  <c r="AM32" i="46"/>
  <c r="AN32" i="46"/>
  <c r="AO32" i="46"/>
  <c r="AP32" i="46"/>
  <c r="AQ32" i="46"/>
  <c r="AR32" i="46"/>
  <c r="AR36" i="46" s="1"/>
  <c r="AS32" i="46"/>
  <c r="AT32" i="46"/>
  <c r="AT36" i="46" s="1"/>
  <c r="AU32" i="46"/>
  <c r="AV32" i="46"/>
  <c r="AW32" i="46"/>
  <c r="AL33" i="46"/>
  <c r="AM33" i="46"/>
  <c r="AN33" i="46"/>
  <c r="AO33" i="46"/>
  <c r="AO36" i="46" s="1"/>
  <c r="AP33" i="46"/>
  <c r="AP36" i="46" s="1"/>
  <c r="AQ33" i="46"/>
  <c r="AR33" i="46"/>
  <c r="AS33" i="46"/>
  <c r="AT33" i="46"/>
  <c r="AU33" i="46"/>
  <c r="AV33" i="46"/>
  <c r="AW33" i="46"/>
  <c r="AW36" i="46" s="1"/>
  <c r="AL34" i="46"/>
  <c r="AM34" i="46"/>
  <c r="AN34" i="46"/>
  <c r="AO34" i="46"/>
  <c r="AP34" i="46"/>
  <c r="AQ34" i="46"/>
  <c r="AQ36" i="46" s="1"/>
  <c r="AR34" i="46"/>
  <c r="AS34" i="46"/>
  <c r="AT34" i="46"/>
  <c r="AU34" i="46"/>
  <c r="AV34" i="46"/>
  <c r="AW34" i="46"/>
  <c r="AL35" i="46"/>
  <c r="AM35" i="46"/>
  <c r="AN35" i="46"/>
  <c r="AO35" i="46"/>
  <c r="AP35" i="46"/>
  <c r="AQ35" i="46"/>
  <c r="AR35" i="46"/>
  <c r="AS35" i="46"/>
  <c r="AT35" i="46"/>
  <c r="AU35" i="46"/>
  <c r="AV35" i="46"/>
  <c r="AW35" i="46"/>
  <c r="AL36" i="46"/>
  <c r="AM36" i="46"/>
  <c r="AN36" i="46"/>
  <c r="AV36" i="46"/>
  <c r="Q39" i="46"/>
  <c r="AL39" i="46"/>
  <c r="AL43" i="46" s="1"/>
  <c r="AM39" i="46"/>
  <c r="AN39" i="46"/>
  <c r="AO39" i="46"/>
  <c r="AP39" i="46"/>
  <c r="AP43" i="46" s="1"/>
  <c r="AQ39" i="46"/>
  <c r="AR39" i="46"/>
  <c r="AS39" i="46"/>
  <c r="AT39" i="46"/>
  <c r="AU39" i="46"/>
  <c r="AU43" i="46" s="1"/>
  <c r="AV39" i="46"/>
  <c r="AW39" i="46"/>
  <c r="AL40" i="46"/>
  <c r="AM40" i="46"/>
  <c r="AN40" i="46"/>
  <c r="AN42" i="46" s="1"/>
  <c r="AO40" i="46"/>
  <c r="AO42" i="46" s="1"/>
  <c r="AP40" i="46"/>
  <c r="AQ40" i="46"/>
  <c r="AR40" i="46"/>
  <c r="AS40" i="46"/>
  <c r="AT40" i="46"/>
  <c r="AU40" i="46"/>
  <c r="AV40" i="46"/>
  <c r="AW40" i="46"/>
  <c r="AW42" i="46" s="1"/>
  <c r="AW43" i="46" s="1"/>
  <c r="AL41" i="46"/>
  <c r="AM41" i="46"/>
  <c r="AN41" i="46"/>
  <c r="AO41" i="46"/>
  <c r="AP41" i="46"/>
  <c r="AQ41" i="46"/>
  <c r="AQ42" i="46" s="1"/>
  <c r="AQ43" i="46" s="1"/>
  <c r="AR41" i="46"/>
  <c r="AS41" i="46"/>
  <c r="AT41" i="46"/>
  <c r="AU41" i="46"/>
  <c r="AV41" i="46"/>
  <c r="AW41" i="46"/>
  <c r="AL42" i="46"/>
  <c r="AM42" i="46"/>
  <c r="AM43" i="46" s="1"/>
  <c r="AP42" i="46"/>
  <c r="AR42" i="46"/>
  <c r="AR43" i="46" s="1"/>
  <c r="AS42" i="46"/>
  <c r="AS43" i="46" s="1"/>
  <c r="AT42" i="46"/>
  <c r="AU42" i="46"/>
  <c r="AV42" i="46"/>
  <c r="AO43" i="46"/>
  <c r="AT43" i="46"/>
  <c r="AV43" i="46"/>
  <c r="AL45" i="46"/>
  <c r="AM45" i="46"/>
  <c r="AN45" i="46"/>
  <c r="AO45" i="46"/>
  <c r="AP45" i="46"/>
  <c r="AQ45" i="46"/>
  <c r="AR45" i="46"/>
  <c r="AS45" i="46"/>
  <c r="AT45" i="46"/>
  <c r="AU45" i="46"/>
  <c r="AV45" i="46"/>
  <c r="AW45" i="46"/>
  <c r="AL47" i="46"/>
  <c r="AM47" i="46"/>
  <c r="AN47" i="46"/>
  <c r="AO47" i="46"/>
  <c r="AP47" i="46"/>
  <c r="AQ47" i="46"/>
  <c r="AR47" i="46"/>
  <c r="AS47" i="46"/>
  <c r="AT47" i="46"/>
  <c r="AU47" i="46"/>
  <c r="AV47" i="46"/>
  <c r="AW47" i="46"/>
  <c r="D48" i="46"/>
  <c r="E48" i="46"/>
  <c r="AL49" i="46"/>
  <c r="AM49" i="46"/>
  <c r="AN49" i="46"/>
  <c r="AO49" i="46"/>
  <c r="AP49" i="46"/>
  <c r="AQ49" i="46"/>
  <c r="AR49" i="46"/>
  <c r="AS49" i="46"/>
  <c r="AT49" i="46"/>
  <c r="AU49" i="46"/>
  <c r="AV49" i="46"/>
  <c r="AW49" i="46"/>
  <c r="AL51" i="46"/>
  <c r="AM51" i="46"/>
  <c r="AN51" i="46"/>
  <c r="AO51" i="46"/>
  <c r="AP51" i="46"/>
  <c r="AQ51" i="46"/>
  <c r="AR51" i="46"/>
  <c r="AS51" i="46"/>
  <c r="AT51" i="46"/>
  <c r="AU51" i="46"/>
  <c r="AV51" i="46"/>
  <c r="AW51" i="46"/>
  <c r="AL54" i="46"/>
  <c r="AM54" i="46"/>
  <c r="AN54" i="46"/>
  <c r="AO54" i="46"/>
  <c r="AO56" i="46" s="1"/>
  <c r="AP54" i="46"/>
  <c r="AQ54" i="46"/>
  <c r="AQ56" i="46" s="1"/>
  <c r="AR54" i="46"/>
  <c r="AR56" i="46" s="1"/>
  <c r="AS54" i="46"/>
  <c r="AT54" i="46"/>
  <c r="AU54" i="46"/>
  <c r="AV54" i="46"/>
  <c r="AV56" i="46" s="1"/>
  <c r="AW54" i="46"/>
  <c r="AW56" i="46" s="1"/>
  <c r="AL55" i="46"/>
  <c r="AM55" i="46"/>
  <c r="AN55" i="46"/>
  <c r="AO55" i="46"/>
  <c r="AP55" i="46"/>
  <c r="AQ55" i="46"/>
  <c r="AR55" i="46"/>
  <c r="AS55" i="46"/>
  <c r="AT55" i="46"/>
  <c r="AU55" i="46"/>
  <c r="AV55" i="46"/>
  <c r="AW55" i="46"/>
  <c r="AM56" i="46"/>
  <c r="AN56" i="46"/>
  <c r="AP56" i="46"/>
  <c r="AS56" i="46"/>
  <c r="AU56" i="46"/>
  <c r="AL59" i="46"/>
  <c r="AL61" i="46" s="1"/>
  <c r="AM59" i="46"/>
  <c r="AM61" i="46" s="1"/>
  <c r="AN59" i="46"/>
  <c r="AO59" i="46"/>
  <c r="AP59" i="46"/>
  <c r="AQ59" i="46"/>
  <c r="AR59" i="46"/>
  <c r="AS59" i="46"/>
  <c r="AT59" i="46"/>
  <c r="AT61" i="46" s="1"/>
  <c r="AU59" i="46"/>
  <c r="AU61" i="46" s="1"/>
  <c r="AV59" i="46"/>
  <c r="AW59" i="46"/>
  <c r="AL60" i="46"/>
  <c r="AM60" i="46"/>
  <c r="AN60" i="46"/>
  <c r="AO60" i="46"/>
  <c r="AP60" i="46"/>
  <c r="AP61" i="46" s="1"/>
  <c r="AQ60" i="46"/>
  <c r="AQ61" i="46" s="1"/>
  <c r="AR60" i="46"/>
  <c r="AR61" i="46" s="1"/>
  <c r="AS60" i="46"/>
  <c r="AT60" i="46"/>
  <c r="AU60" i="46"/>
  <c r="AV60" i="46"/>
  <c r="AV61" i="46" s="1"/>
  <c r="AW60" i="46"/>
  <c r="AS61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AP66" i="46"/>
  <c r="AQ66" i="46"/>
  <c r="AR66" i="46"/>
  <c r="AS66" i="46"/>
  <c r="AT66" i="46"/>
  <c r="AU66" i="46"/>
  <c r="AV66" i="46"/>
  <c r="AW66" i="46"/>
  <c r="AL70" i="46"/>
  <c r="AM70" i="46"/>
  <c r="AM72" i="46" s="1"/>
  <c r="AN70" i="46"/>
  <c r="AO70" i="46"/>
  <c r="AP70" i="46"/>
  <c r="AQ70" i="46"/>
  <c r="AR70" i="46"/>
  <c r="AR72" i="46" s="1"/>
  <c r="AS70" i="46"/>
  <c r="AT70" i="46"/>
  <c r="AU70" i="46"/>
  <c r="AU72" i="46" s="1"/>
  <c r="AV70" i="46"/>
  <c r="AW70" i="46"/>
  <c r="AL71" i="46"/>
  <c r="AL72" i="46" s="1"/>
  <c r="AM71" i="46"/>
  <c r="AN71" i="46"/>
  <c r="AO71" i="46"/>
  <c r="AP71" i="46"/>
  <c r="AP72" i="46" s="1"/>
  <c r="AQ71" i="46"/>
  <c r="AR71" i="46"/>
  <c r="AS71" i="46"/>
  <c r="AT71" i="46"/>
  <c r="AU71" i="46"/>
  <c r="AV71" i="46"/>
  <c r="AW71" i="46"/>
  <c r="AN72" i="46"/>
  <c r="AQ72" i="46"/>
  <c r="AS72" i="46"/>
  <c r="AL73" i="46"/>
  <c r="AM73" i="46"/>
  <c r="AN73" i="46"/>
  <c r="AO73" i="46"/>
  <c r="AP73" i="46"/>
  <c r="AQ73" i="46"/>
  <c r="AR73" i="46"/>
  <c r="AS73" i="46"/>
  <c r="AT73" i="46"/>
  <c r="AU73" i="46"/>
  <c r="AV73" i="46"/>
  <c r="AW73" i="46"/>
  <c r="AL74" i="46"/>
  <c r="AM74" i="46"/>
  <c r="AN74" i="46"/>
  <c r="AO74" i="46"/>
  <c r="AP74" i="46"/>
  <c r="AQ74" i="46"/>
  <c r="AR74" i="46"/>
  <c r="AS74" i="46"/>
  <c r="AT74" i="46"/>
  <c r="AU74" i="46"/>
  <c r="AV74" i="46"/>
  <c r="AW74" i="46"/>
  <c r="AL75" i="46"/>
  <c r="AM75" i="46"/>
  <c r="AN75" i="46"/>
  <c r="AO75" i="46"/>
  <c r="AP75" i="46"/>
  <c r="AQ75" i="46"/>
  <c r="AR75" i="46"/>
  <c r="AS75" i="46"/>
  <c r="AT75" i="46"/>
  <c r="AU75" i="46"/>
  <c r="AV75" i="46"/>
  <c r="AW75" i="46"/>
  <c r="AL76" i="46"/>
  <c r="AM76" i="46"/>
  <c r="AN76" i="46"/>
  <c r="AO76" i="46"/>
  <c r="AP76" i="46"/>
  <c r="AQ76" i="46"/>
  <c r="AR76" i="46"/>
  <c r="AS76" i="46"/>
  <c r="AT76" i="46"/>
  <c r="AU76" i="46"/>
  <c r="AV76" i="46"/>
  <c r="AW76" i="46"/>
  <c r="AL77" i="46"/>
  <c r="AM77" i="46"/>
  <c r="AN77" i="46"/>
  <c r="AO77" i="46"/>
  <c r="AP77" i="46"/>
  <c r="AQ77" i="46"/>
  <c r="AR77" i="46"/>
  <c r="AS77" i="46"/>
  <c r="AT77" i="46"/>
  <c r="AU77" i="46"/>
  <c r="AV77" i="46"/>
  <c r="AW77" i="46"/>
  <c r="AL78" i="46"/>
  <c r="AM78" i="46"/>
  <c r="AN78" i="46"/>
  <c r="AO78" i="46"/>
  <c r="AP78" i="46"/>
  <c r="AQ78" i="46"/>
  <c r="AR78" i="46"/>
  <c r="AS78" i="46"/>
  <c r="AT78" i="46"/>
  <c r="AU78" i="46"/>
  <c r="AV78" i="46"/>
  <c r="AW78" i="46"/>
  <c r="W79" i="46"/>
  <c r="AL79" i="46"/>
  <c r="AM79" i="46"/>
  <c r="AN79" i="46"/>
  <c r="AO79" i="46"/>
  <c r="AP79" i="46"/>
  <c r="AQ79" i="46"/>
  <c r="AR79" i="46"/>
  <c r="AS79" i="46"/>
  <c r="AT79" i="46"/>
  <c r="AU79" i="46"/>
  <c r="AV79" i="46"/>
  <c r="AW79" i="46"/>
  <c r="I80" i="46"/>
  <c r="K80" i="46"/>
  <c r="AL80" i="46"/>
  <c r="AM80" i="46"/>
  <c r="AN80" i="46"/>
  <c r="AO80" i="46"/>
  <c r="AP80" i="46"/>
  <c r="AQ80" i="46"/>
  <c r="AR80" i="46"/>
  <c r="AS80" i="46"/>
  <c r="AT80" i="46"/>
  <c r="AU80" i="46"/>
  <c r="AV80" i="46"/>
  <c r="AW80" i="46"/>
  <c r="AB81" i="46"/>
  <c r="AE81" i="46"/>
  <c r="AL81" i="46"/>
  <c r="AM81" i="46"/>
  <c r="AN81" i="46"/>
  <c r="AO81" i="46"/>
  <c r="AP81" i="46"/>
  <c r="AQ81" i="46"/>
  <c r="AR81" i="46"/>
  <c r="AS81" i="46"/>
  <c r="AT81" i="46"/>
  <c r="AU81" i="46"/>
  <c r="AV81" i="46"/>
  <c r="AW81" i="46"/>
  <c r="A5" i="47"/>
  <c r="D11" i="47"/>
  <c r="E11" i="47"/>
  <c r="E16" i="47" s="1"/>
  <c r="D12" i="47"/>
  <c r="D16" i="47" s="1"/>
  <c r="E12" i="47"/>
  <c r="D13" i="47"/>
  <c r="E13" i="47"/>
  <c r="D14" i="47"/>
  <c r="E14" i="47"/>
  <c r="D15" i="47"/>
  <c r="E15" i="47"/>
  <c r="D19" i="47"/>
  <c r="E19" i="47"/>
  <c r="E24" i="47" s="1"/>
  <c r="D20" i="47"/>
  <c r="E20" i="47"/>
  <c r="D21" i="47"/>
  <c r="E21" i="47"/>
  <c r="D22" i="47"/>
  <c r="E22" i="47"/>
  <c r="D23" i="47"/>
  <c r="E23" i="47"/>
  <c r="D27" i="47"/>
  <c r="D29" i="47" s="1"/>
  <c r="E27" i="47"/>
  <c r="E29" i="47" s="1"/>
  <c r="D28" i="47"/>
  <c r="E28" i="47"/>
  <c r="D32" i="47"/>
  <c r="E32" i="47"/>
  <c r="D33" i="47"/>
  <c r="D36" i="47" s="1"/>
  <c r="E33" i="47"/>
  <c r="E36" i="47" s="1"/>
  <c r="D34" i="47"/>
  <c r="E34" i="47"/>
  <c r="D35" i="47"/>
  <c r="E35" i="47"/>
  <c r="D39" i="47"/>
  <c r="E39" i="47"/>
  <c r="D40" i="47"/>
  <c r="D42" i="47" s="1"/>
  <c r="D43" i="47" s="1"/>
  <c r="E40" i="47"/>
  <c r="E42" i="47" s="1"/>
  <c r="E43" i="47" s="1"/>
  <c r="D41" i="47"/>
  <c r="E41" i="47"/>
  <c r="D45" i="47"/>
  <c r="E45" i="47"/>
  <c r="D47" i="47"/>
  <c r="E47" i="47"/>
  <c r="D49" i="47"/>
  <c r="E49" i="47"/>
  <c r="D51" i="47"/>
  <c r="E51" i="47"/>
  <c r="D54" i="47"/>
  <c r="D56" i="47" s="1"/>
  <c r="E54" i="47"/>
  <c r="E56" i="47" s="1"/>
  <c r="D55" i="47"/>
  <c r="E55" i="47"/>
  <c r="D59" i="47"/>
  <c r="D61" i="47" s="1"/>
  <c r="E59" i="47"/>
  <c r="D60" i="47"/>
  <c r="E61" i="47"/>
  <c r="D64" i="47"/>
  <c r="E64" i="47"/>
  <c r="D65" i="47"/>
  <c r="D66" i="47" s="1"/>
  <c r="E65" i="47"/>
  <c r="E66" i="47"/>
  <c r="D70" i="47"/>
  <c r="D71" i="47"/>
  <c r="E71" i="47"/>
  <c r="D72" i="47"/>
  <c r="D73" i="47"/>
  <c r="E73" i="47"/>
  <c r="D74" i="47"/>
  <c r="D75" i="47"/>
  <c r="E75" i="47"/>
  <c r="D76" i="47"/>
  <c r="E76" i="47"/>
  <c r="D77" i="47"/>
  <c r="E77" i="47"/>
  <c r="D78" i="47"/>
  <c r="E78" i="47"/>
  <c r="D79" i="47"/>
  <c r="E79" i="47"/>
  <c r="D80" i="47"/>
  <c r="D81" i="47"/>
  <c r="E81" i="47"/>
  <c r="A5" i="21"/>
  <c r="H8" i="21"/>
  <c r="J8" i="21"/>
  <c r="L8" i="21"/>
  <c r="N8" i="21"/>
  <c r="P8" i="21"/>
  <c r="R8" i="21"/>
  <c r="T8" i="21"/>
  <c r="V8" i="21"/>
  <c r="D11" i="21"/>
  <c r="F11" i="21"/>
  <c r="G11" i="21"/>
  <c r="H11" i="21"/>
  <c r="I11" i="21"/>
  <c r="J11" i="21"/>
  <c r="K11" i="21"/>
  <c r="K16" i="21" s="1"/>
  <c r="L11" i="21"/>
  <c r="M11" i="21"/>
  <c r="N11" i="21"/>
  <c r="O11" i="21"/>
  <c r="P11" i="21"/>
  <c r="Q11" i="21"/>
  <c r="R11" i="21"/>
  <c r="S11" i="21"/>
  <c r="S16" i="21" s="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I16" i="21" s="1"/>
  <c r="AJ11" i="21"/>
  <c r="AK11" i="21"/>
  <c r="AL11" i="21"/>
  <c r="AM11" i="21"/>
  <c r="AN11" i="21"/>
  <c r="AO11" i="21"/>
  <c r="AP11" i="21"/>
  <c r="AQ11" i="21"/>
  <c r="AR11" i="21"/>
  <c r="AS11" i="21"/>
  <c r="AT11" i="21"/>
  <c r="AU11" i="21"/>
  <c r="AV11" i="21"/>
  <c r="AW11" i="21"/>
  <c r="F12" i="21"/>
  <c r="H12" i="21"/>
  <c r="I12" i="21"/>
  <c r="J12" i="21"/>
  <c r="K12" i="21"/>
  <c r="L12" i="21"/>
  <c r="N12" i="21"/>
  <c r="O12" i="21"/>
  <c r="O16" i="21" s="1"/>
  <c r="P12" i="21"/>
  <c r="Q12" i="21"/>
  <c r="Q16" i="21" s="1"/>
  <c r="R12" i="21"/>
  <c r="S12" i="21"/>
  <c r="T12" i="21"/>
  <c r="U12" i="21"/>
  <c r="V12" i="21"/>
  <c r="W12" i="21"/>
  <c r="W16" i="21" s="1"/>
  <c r="X12" i="21"/>
  <c r="Y12" i="21"/>
  <c r="Z12" i="21"/>
  <c r="AA12" i="21"/>
  <c r="AB12" i="21"/>
  <c r="AC12" i="21"/>
  <c r="AD12" i="21"/>
  <c r="AE12" i="21"/>
  <c r="AE16" i="21" s="1"/>
  <c r="AF12" i="21"/>
  <c r="AG12" i="21"/>
  <c r="AG16" i="21" s="1"/>
  <c r="AH12" i="21"/>
  <c r="AI12" i="21"/>
  <c r="AJ12" i="21"/>
  <c r="AK12" i="21"/>
  <c r="AL12" i="21"/>
  <c r="AM12" i="21"/>
  <c r="AM16" i="21" s="1"/>
  <c r="AN12" i="21"/>
  <c r="AO12" i="21"/>
  <c r="AP12" i="21"/>
  <c r="AQ12" i="21"/>
  <c r="AR12" i="21"/>
  <c r="AS12" i="21"/>
  <c r="AT12" i="21"/>
  <c r="AU12" i="21"/>
  <c r="AV12" i="21"/>
  <c r="AV16" i="21" s="1"/>
  <c r="AW12" i="21"/>
  <c r="F13" i="21"/>
  <c r="G13" i="21"/>
  <c r="E13" i="21" s="1"/>
  <c r="G13" i="33" s="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F16" i="21" s="1"/>
  <c r="AG13" i="21"/>
  <c r="AH13" i="21"/>
  <c r="AI13" i="21"/>
  <c r="AJ13" i="21"/>
  <c r="AK13" i="21"/>
  <c r="AL13" i="21"/>
  <c r="AM13" i="21"/>
  <c r="AN13" i="21"/>
  <c r="AN16" i="21" s="1"/>
  <c r="AO13" i="21"/>
  <c r="AP13" i="21"/>
  <c r="AQ13" i="21"/>
  <c r="AR13" i="21"/>
  <c r="AS13" i="21"/>
  <c r="AT13" i="21"/>
  <c r="AU13" i="21"/>
  <c r="AV13" i="21"/>
  <c r="AW13" i="21"/>
  <c r="F14" i="21"/>
  <c r="G14" i="21"/>
  <c r="H14" i="21"/>
  <c r="I14" i="21"/>
  <c r="J14" i="21"/>
  <c r="D14" i="21" s="1"/>
  <c r="K14" i="21"/>
  <c r="L14" i="21"/>
  <c r="M14" i="21"/>
  <c r="M16" i="21" s="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F15" i="21"/>
  <c r="G15" i="21"/>
  <c r="H15" i="21"/>
  <c r="I15" i="21"/>
  <c r="J15" i="21"/>
  <c r="K15" i="21"/>
  <c r="L15" i="21"/>
  <c r="M15" i="21"/>
  <c r="N15" i="21"/>
  <c r="N16" i="21" s="1"/>
  <c r="O15" i="21"/>
  <c r="P15" i="21"/>
  <c r="Q15" i="21"/>
  <c r="R15" i="21"/>
  <c r="S15" i="21"/>
  <c r="T15" i="21"/>
  <c r="T16" i="21" s="1"/>
  <c r="U15" i="21"/>
  <c r="V15" i="21"/>
  <c r="V16" i="21" s="1"/>
  <c r="W15" i="21"/>
  <c r="X15" i="21"/>
  <c r="Y15" i="21"/>
  <c r="Z15" i="21"/>
  <c r="AA15" i="21"/>
  <c r="AB15" i="21"/>
  <c r="AC15" i="21"/>
  <c r="AD15" i="21"/>
  <c r="AD16" i="21" s="1"/>
  <c r="AE15" i="21"/>
  <c r="AF15" i="21"/>
  <c r="AG15" i="21"/>
  <c r="AH15" i="21"/>
  <c r="AI15" i="21"/>
  <c r="AJ15" i="21"/>
  <c r="AK15" i="21"/>
  <c r="AL15" i="21"/>
  <c r="AM15" i="21"/>
  <c r="AN15" i="21"/>
  <c r="AO15" i="21"/>
  <c r="AP15" i="21"/>
  <c r="AQ15" i="21"/>
  <c r="AR15" i="21"/>
  <c r="AS15" i="21"/>
  <c r="AT15" i="21"/>
  <c r="AU15" i="21"/>
  <c r="AV15" i="21"/>
  <c r="AW15" i="21"/>
  <c r="H16" i="21"/>
  <c r="I16" i="21"/>
  <c r="X16" i="21"/>
  <c r="AA16" i="21"/>
  <c r="AB16" i="21"/>
  <c r="AC16" i="21"/>
  <c r="AK16" i="21"/>
  <c r="AL16" i="21"/>
  <c r="AQ16" i="21"/>
  <c r="AS16" i="21"/>
  <c r="AT16" i="21"/>
  <c r="AU16" i="21"/>
  <c r="F19" i="21"/>
  <c r="H19" i="21"/>
  <c r="I19" i="21"/>
  <c r="J19" i="21"/>
  <c r="K19" i="21"/>
  <c r="K24" i="21" s="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C24" i="21" s="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AP19" i="21"/>
  <c r="AQ19" i="21"/>
  <c r="AR19" i="21"/>
  <c r="AS19" i="21"/>
  <c r="AT19" i="21"/>
  <c r="AU19" i="21"/>
  <c r="AV19" i="21"/>
  <c r="AW19" i="21"/>
  <c r="D20" i="21"/>
  <c r="F20" i="33" s="1"/>
  <c r="F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X24" i="21" s="1"/>
  <c r="Y20" i="21"/>
  <c r="Z20" i="21"/>
  <c r="AA20" i="21"/>
  <c r="AB20" i="21"/>
  <c r="AB24" i="21" s="1"/>
  <c r="AC20" i="21"/>
  <c r="AD20" i="21"/>
  <c r="AE20" i="21"/>
  <c r="AF20" i="21"/>
  <c r="AF24" i="21" s="1"/>
  <c r="AG20" i="21"/>
  <c r="AH20" i="21"/>
  <c r="AI20" i="21"/>
  <c r="AJ20" i="21"/>
  <c r="AK20" i="21"/>
  <c r="AL20" i="21"/>
  <c r="AM20" i="21"/>
  <c r="AN20" i="21"/>
  <c r="AO20" i="21"/>
  <c r="AP20" i="21"/>
  <c r="AQ20" i="21"/>
  <c r="AR20" i="21"/>
  <c r="AS20" i="21"/>
  <c r="AT20" i="21"/>
  <c r="AU20" i="21"/>
  <c r="AV20" i="21"/>
  <c r="AW20" i="21"/>
  <c r="F21" i="21"/>
  <c r="G21" i="21"/>
  <c r="H21" i="21"/>
  <c r="I21" i="21"/>
  <c r="J21" i="21"/>
  <c r="K21" i="21"/>
  <c r="L21" i="21"/>
  <c r="M21" i="21"/>
  <c r="E21" i="21" s="1"/>
  <c r="G21" i="33" s="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AP21" i="21"/>
  <c r="AQ21" i="21"/>
  <c r="AR21" i="21"/>
  <c r="AS21" i="21"/>
  <c r="AS24" i="21" s="1"/>
  <c r="AT21" i="21"/>
  <c r="AU21" i="21"/>
  <c r="AV21" i="21"/>
  <c r="AW21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AP22" i="21"/>
  <c r="AQ22" i="21"/>
  <c r="AR22" i="21"/>
  <c r="AS22" i="21"/>
  <c r="AT22" i="21"/>
  <c r="AU22" i="21"/>
  <c r="AV22" i="21"/>
  <c r="AW22" i="21"/>
  <c r="F23" i="21"/>
  <c r="G23" i="21"/>
  <c r="H23" i="21"/>
  <c r="I23" i="21"/>
  <c r="J23" i="21"/>
  <c r="K23" i="21"/>
  <c r="L23" i="21"/>
  <c r="M23" i="21"/>
  <c r="N23" i="21"/>
  <c r="O23" i="21"/>
  <c r="O24" i="21" s="1"/>
  <c r="P23" i="21"/>
  <c r="Q23" i="21"/>
  <c r="R23" i="21"/>
  <c r="S23" i="21"/>
  <c r="T23" i="21"/>
  <c r="U23" i="21"/>
  <c r="V23" i="21"/>
  <c r="W23" i="21"/>
  <c r="W24" i="21" s="1"/>
  <c r="X23" i="21"/>
  <c r="Y23" i="21"/>
  <c r="Z23" i="21"/>
  <c r="AA23" i="21"/>
  <c r="AB23" i="21"/>
  <c r="AC23" i="21"/>
  <c r="AD23" i="21"/>
  <c r="AE23" i="21"/>
  <c r="AF23" i="21"/>
  <c r="AG23" i="21"/>
  <c r="AG24" i="21" s="1"/>
  <c r="AH23" i="21"/>
  <c r="AI23" i="21"/>
  <c r="AJ23" i="21"/>
  <c r="AK23" i="21"/>
  <c r="AL23" i="21"/>
  <c r="AM23" i="21"/>
  <c r="AN23" i="21"/>
  <c r="AO23" i="21"/>
  <c r="AO24" i="21" s="1"/>
  <c r="AP23" i="21"/>
  <c r="AQ23" i="21"/>
  <c r="AR23" i="21"/>
  <c r="AS23" i="21"/>
  <c r="AT23" i="21"/>
  <c r="AU23" i="21"/>
  <c r="AV23" i="21"/>
  <c r="AW23" i="21"/>
  <c r="M24" i="21"/>
  <c r="S24" i="21"/>
  <c r="U24" i="21"/>
  <c r="AK24" i="21"/>
  <c r="AN24" i="21"/>
  <c r="F27" i="21"/>
  <c r="F29" i="21" s="1"/>
  <c r="G27" i="21"/>
  <c r="H27" i="21"/>
  <c r="I27" i="21"/>
  <c r="I29" i="21" s="1"/>
  <c r="J27" i="21"/>
  <c r="K27" i="21"/>
  <c r="L27" i="21"/>
  <c r="L29" i="21" s="1"/>
  <c r="M27" i="21"/>
  <c r="M29" i="21" s="1"/>
  <c r="N27" i="21"/>
  <c r="N29" i="21" s="1"/>
  <c r="O27" i="21"/>
  <c r="P27" i="21"/>
  <c r="Q27" i="21"/>
  <c r="R27" i="21"/>
  <c r="S27" i="21"/>
  <c r="T27" i="21"/>
  <c r="T29" i="21" s="1"/>
  <c r="U27" i="21"/>
  <c r="U29" i="21" s="1"/>
  <c r="V27" i="21"/>
  <c r="V29" i="21" s="1"/>
  <c r="W27" i="21"/>
  <c r="X27" i="21"/>
  <c r="Y27" i="21"/>
  <c r="Y29" i="21" s="1"/>
  <c r="Z27" i="21"/>
  <c r="AA27" i="21"/>
  <c r="AB27" i="21"/>
  <c r="AB29" i="21" s="1"/>
  <c r="AC27" i="21"/>
  <c r="AD27" i="21"/>
  <c r="AD29" i="21" s="1"/>
  <c r="AE27" i="21"/>
  <c r="AF27" i="21"/>
  <c r="AG27" i="21"/>
  <c r="AH27" i="21"/>
  <c r="AI27" i="21"/>
  <c r="AJ27" i="21"/>
  <c r="AJ29" i="21" s="1"/>
  <c r="AK27" i="21"/>
  <c r="AK29" i="21" s="1"/>
  <c r="AL27" i="21"/>
  <c r="AL29" i="21" s="1"/>
  <c r="AM27" i="21"/>
  <c r="AN27" i="21"/>
  <c r="AO27" i="21"/>
  <c r="AP27" i="21"/>
  <c r="AQ27" i="21"/>
  <c r="AR27" i="21"/>
  <c r="AR29" i="21" s="1"/>
  <c r="AS27" i="21"/>
  <c r="AT27" i="21"/>
  <c r="AT29" i="21" s="1"/>
  <c r="AU27" i="21"/>
  <c r="AV27" i="21"/>
  <c r="AW27" i="21"/>
  <c r="AW29" i="21" s="1"/>
  <c r="F28" i="21"/>
  <c r="G28" i="21"/>
  <c r="E28" i="21" s="1"/>
  <c r="G28" i="33" s="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W29" i="21" s="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AP28" i="21"/>
  <c r="AQ28" i="21"/>
  <c r="AR28" i="21"/>
  <c r="AS28" i="21"/>
  <c r="AT28" i="21"/>
  <c r="AU28" i="21"/>
  <c r="AV28" i="21"/>
  <c r="AW28" i="21"/>
  <c r="G29" i="21"/>
  <c r="H29" i="21"/>
  <c r="J29" i="21"/>
  <c r="O29" i="21"/>
  <c r="P29" i="21"/>
  <c r="Q29" i="21"/>
  <c r="R29" i="21"/>
  <c r="X29" i="21"/>
  <c r="Z29" i="21"/>
  <c r="AC29" i="21"/>
  <c r="AE29" i="21"/>
  <c r="AF29" i="21"/>
  <c r="AG29" i="21"/>
  <c r="AH29" i="21"/>
  <c r="AM29" i="21"/>
  <c r="AN29" i="21"/>
  <c r="AO29" i="21"/>
  <c r="AP29" i="21"/>
  <c r="AS29" i="21"/>
  <c r="AU29" i="21"/>
  <c r="AV29" i="21"/>
  <c r="F32" i="21"/>
  <c r="G32" i="21"/>
  <c r="H32" i="21"/>
  <c r="I32" i="21"/>
  <c r="I36" i="21" s="1"/>
  <c r="J32" i="21"/>
  <c r="J36" i="21" s="1"/>
  <c r="K32" i="21"/>
  <c r="L32" i="21"/>
  <c r="M32" i="21"/>
  <c r="N32" i="21"/>
  <c r="O32" i="21"/>
  <c r="P32" i="21"/>
  <c r="Q32" i="21"/>
  <c r="Q36" i="21" s="1"/>
  <c r="R32" i="21"/>
  <c r="R36" i="21" s="1"/>
  <c r="S32" i="21"/>
  <c r="T32" i="21"/>
  <c r="U32" i="21"/>
  <c r="V32" i="21"/>
  <c r="W32" i="21"/>
  <c r="X32" i="21"/>
  <c r="Y32" i="21"/>
  <c r="Y36" i="21" s="1"/>
  <c r="Z32" i="21"/>
  <c r="Z36" i="21" s="1"/>
  <c r="AA32" i="21"/>
  <c r="AB32" i="21"/>
  <c r="AC32" i="21"/>
  <c r="AD32" i="21"/>
  <c r="AE32" i="21"/>
  <c r="AF32" i="21"/>
  <c r="AG32" i="21"/>
  <c r="AG36" i="21" s="1"/>
  <c r="AH32" i="21"/>
  <c r="AH36" i="21" s="1"/>
  <c r="AI32" i="21"/>
  <c r="AJ32" i="21"/>
  <c r="AK32" i="21"/>
  <c r="AL32" i="21"/>
  <c r="AM32" i="21"/>
  <c r="AN32" i="21"/>
  <c r="AO32" i="21"/>
  <c r="AO36" i="21" s="1"/>
  <c r="AP32" i="21"/>
  <c r="AP36" i="21" s="1"/>
  <c r="AQ32" i="21"/>
  <c r="AR32" i="21"/>
  <c r="AS32" i="21"/>
  <c r="AT32" i="21"/>
  <c r="AU32" i="21"/>
  <c r="F33" i="21"/>
  <c r="G33" i="21"/>
  <c r="E33" i="21" s="1"/>
  <c r="G33" i="33" s="1"/>
  <c r="H33" i="21"/>
  <c r="I33" i="21"/>
  <c r="J33" i="21"/>
  <c r="K33" i="21"/>
  <c r="L33" i="21"/>
  <c r="M33" i="21"/>
  <c r="N33" i="21"/>
  <c r="N36" i="21" s="1"/>
  <c r="O33" i="21"/>
  <c r="P33" i="21"/>
  <c r="Q33" i="21"/>
  <c r="R33" i="21"/>
  <c r="S33" i="21"/>
  <c r="T33" i="21"/>
  <c r="U33" i="21"/>
  <c r="V33" i="21"/>
  <c r="V36" i="21" s="1"/>
  <c r="W33" i="21"/>
  <c r="W36" i="21" s="1"/>
  <c r="X33" i="21"/>
  <c r="Y33" i="21"/>
  <c r="Z33" i="21"/>
  <c r="AA33" i="21"/>
  <c r="AB33" i="21"/>
  <c r="AC33" i="21"/>
  <c r="AC36" i="21" s="1"/>
  <c r="AD33" i="21"/>
  <c r="AD36" i="21" s="1"/>
  <c r="AE33" i="21"/>
  <c r="AF33" i="21"/>
  <c r="AG33" i="21"/>
  <c r="AH33" i="21"/>
  <c r="AI33" i="21"/>
  <c r="AJ33" i="21"/>
  <c r="AK33" i="21"/>
  <c r="AL33" i="21"/>
  <c r="AM33" i="21"/>
  <c r="AN33" i="21"/>
  <c r="AO33" i="21"/>
  <c r="AP33" i="21"/>
  <c r="AQ33" i="21"/>
  <c r="AR33" i="21"/>
  <c r="AS33" i="21"/>
  <c r="AS36" i="21" s="1"/>
  <c r="AT33" i="21"/>
  <c r="AT36" i="21" s="1"/>
  <c r="AU33" i="21"/>
  <c r="AU36" i="21" s="1"/>
  <c r="F34" i="21"/>
  <c r="G34" i="21"/>
  <c r="H34" i="21"/>
  <c r="I34" i="21"/>
  <c r="J34" i="21"/>
  <c r="K34" i="21"/>
  <c r="K36" i="21" s="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A36" i="21" s="1"/>
  <c r="AB34" i="21"/>
  <c r="AC34" i="21"/>
  <c r="AD34" i="21"/>
  <c r="AE34" i="21"/>
  <c r="AF34" i="21"/>
  <c r="AG34" i="21"/>
  <c r="AH34" i="21"/>
  <c r="AI34" i="21"/>
  <c r="AI36" i="21" s="1"/>
  <c r="AJ34" i="21"/>
  <c r="AK34" i="21"/>
  <c r="AL34" i="21"/>
  <c r="AM34" i="21"/>
  <c r="AN34" i="21"/>
  <c r="AO34" i="21"/>
  <c r="AP34" i="21"/>
  <c r="AQ34" i="21"/>
  <c r="AR34" i="21"/>
  <c r="AS34" i="21"/>
  <c r="AT34" i="21"/>
  <c r="AU34" i="21"/>
  <c r="AV34" i="21"/>
  <c r="AW34" i="21"/>
  <c r="AW36" i="21" s="1"/>
  <c r="F35" i="21"/>
  <c r="G35" i="21"/>
  <c r="H35" i="21"/>
  <c r="I35" i="21"/>
  <c r="J35" i="21"/>
  <c r="K35" i="21"/>
  <c r="L35" i="21"/>
  <c r="D35" i="21" s="1"/>
  <c r="F35" i="33" s="1"/>
  <c r="M35" i="21"/>
  <c r="E35" i="21" s="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AP35" i="21"/>
  <c r="AQ35" i="21"/>
  <c r="AR35" i="21"/>
  <c r="AS35" i="21"/>
  <c r="AT35" i="21"/>
  <c r="AU35" i="21"/>
  <c r="AV35" i="21"/>
  <c r="AW35" i="21"/>
  <c r="G36" i="21"/>
  <c r="H36" i="21"/>
  <c r="M36" i="21"/>
  <c r="P36" i="21"/>
  <c r="U36" i="21"/>
  <c r="X36" i="21"/>
  <c r="AF36" i="21"/>
  <c r="AK36" i="21"/>
  <c r="AL36" i="21"/>
  <c r="AN36" i="21"/>
  <c r="AV36" i="21"/>
  <c r="F39" i="21"/>
  <c r="G39" i="21"/>
  <c r="H39" i="21"/>
  <c r="I39" i="21"/>
  <c r="I43" i="21" s="1"/>
  <c r="J39" i="21"/>
  <c r="K39" i="21"/>
  <c r="L39" i="21"/>
  <c r="M39" i="21"/>
  <c r="E39" i="21" s="1"/>
  <c r="G39" i="33" s="1"/>
  <c r="N39" i="21"/>
  <c r="O39" i="21"/>
  <c r="P39" i="21"/>
  <c r="Q39" i="21"/>
  <c r="Q43" i="21" s="1"/>
  <c r="R39" i="21"/>
  <c r="S39" i="21"/>
  <c r="T39" i="21"/>
  <c r="U39" i="21"/>
  <c r="V39" i="21"/>
  <c r="W39" i="21"/>
  <c r="X39" i="21"/>
  <c r="Y39" i="21"/>
  <c r="Y43" i="21" s="1"/>
  <c r="Z39" i="21"/>
  <c r="AA39" i="21"/>
  <c r="AB39" i="21"/>
  <c r="AC39" i="21"/>
  <c r="AD39" i="21"/>
  <c r="AE39" i="21"/>
  <c r="AF39" i="21"/>
  <c r="AG39" i="21"/>
  <c r="AG43" i="21" s="1"/>
  <c r="AH39" i="21"/>
  <c r="AI39" i="21"/>
  <c r="AJ39" i="21"/>
  <c r="AK39" i="21"/>
  <c r="AL39" i="21"/>
  <c r="AM39" i="21"/>
  <c r="AN39" i="21"/>
  <c r="AP39" i="21"/>
  <c r="AR39" i="21"/>
  <c r="AT39" i="21"/>
  <c r="AV39" i="21"/>
  <c r="F40" i="21"/>
  <c r="G40" i="21"/>
  <c r="H40" i="21"/>
  <c r="I40" i="21"/>
  <c r="J40" i="21"/>
  <c r="K40" i="21"/>
  <c r="L40" i="21"/>
  <c r="M40" i="21"/>
  <c r="N40" i="21"/>
  <c r="O40" i="21"/>
  <c r="O42" i="21" s="1"/>
  <c r="P40" i="21"/>
  <c r="Q40" i="21"/>
  <c r="R40" i="21"/>
  <c r="S40" i="21"/>
  <c r="T40" i="21"/>
  <c r="T42" i="21" s="1"/>
  <c r="T43" i="21" s="1"/>
  <c r="U40" i="21"/>
  <c r="V40" i="21"/>
  <c r="V42" i="21" s="1"/>
  <c r="W40" i="21"/>
  <c r="W42" i="21" s="1"/>
  <c r="X40" i="21"/>
  <c r="Y40" i="21"/>
  <c r="Z40" i="21"/>
  <c r="AA40" i="21"/>
  <c r="AB40" i="21"/>
  <c r="AB42" i="21" s="1"/>
  <c r="AB43" i="21" s="1"/>
  <c r="AC40" i="21"/>
  <c r="AD40" i="21"/>
  <c r="AE40" i="21"/>
  <c r="AE42" i="21" s="1"/>
  <c r="AF40" i="21"/>
  <c r="AG40" i="21"/>
  <c r="AH40" i="21"/>
  <c r="AI40" i="21"/>
  <c r="AJ40" i="21"/>
  <c r="AJ42" i="21" s="1"/>
  <c r="AJ43" i="21" s="1"/>
  <c r="AK40" i="21"/>
  <c r="AL40" i="21"/>
  <c r="AM40" i="21"/>
  <c r="AM42" i="21" s="1"/>
  <c r="F41" i="21"/>
  <c r="H41" i="21"/>
  <c r="I41" i="21"/>
  <c r="J41" i="21"/>
  <c r="J42" i="21" s="1"/>
  <c r="J43" i="21" s="1"/>
  <c r="K41" i="21"/>
  <c r="L41" i="21"/>
  <c r="M41" i="21"/>
  <c r="N41" i="21"/>
  <c r="O41" i="21"/>
  <c r="P41" i="21"/>
  <c r="Q41" i="21"/>
  <c r="R41" i="21"/>
  <c r="R42" i="21" s="1"/>
  <c r="R43" i="21" s="1"/>
  <c r="S41" i="21"/>
  <c r="T41" i="21"/>
  <c r="U41" i="21"/>
  <c r="V41" i="21"/>
  <c r="W41" i="21"/>
  <c r="X41" i="21"/>
  <c r="Y41" i="21"/>
  <c r="Z41" i="21"/>
  <c r="Z42" i="21" s="1"/>
  <c r="Z43" i="21" s="1"/>
  <c r="AA41" i="21"/>
  <c r="AB41" i="21"/>
  <c r="AC41" i="21"/>
  <c r="AD41" i="21"/>
  <c r="AE41" i="21"/>
  <c r="AF41" i="21"/>
  <c r="AG41" i="21"/>
  <c r="AH41" i="21"/>
  <c r="AH42" i="21" s="1"/>
  <c r="AH43" i="21" s="1"/>
  <c r="AI41" i="21"/>
  <c r="AJ41" i="21"/>
  <c r="AK41" i="21"/>
  <c r="AL41" i="21"/>
  <c r="AM41" i="21"/>
  <c r="AN41" i="21"/>
  <c r="AN42" i="21" s="1"/>
  <c r="AO41" i="21"/>
  <c r="AP41" i="21"/>
  <c r="AP42" i="21" s="1"/>
  <c r="AP43" i="21" s="1"/>
  <c r="AQ41" i="21"/>
  <c r="AQ42" i="21" s="1"/>
  <c r="AQ43" i="21" s="1"/>
  <c r="AR41" i="21"/>
  <c r="AS41" i="21"/>
  <c r="AT41" i="21"/>
  <c r="AU41" i="21"/>
  <c r="AV41" i="21"/>
  <c r="AV42" i="21" s="1"/>
  <c r="AW41" i="21"/>
  <c r="F42" i="21"/>
  <c r="I42" i="21"/>
  <c r="M42" i="21"/>
  <c r="M43" i="21" s="1"/>
  <c r="N42" i="21"/>
  <c r="N43" i="21" s="1"/>
  <c r="Q42" i="21"/>
  <c r="U42" i="21"/>
  <c r="Y42" i="21"/>
  <c r="AC42" i="21"/>
  <c r="AC43" i="21" s="1"/>
  <c r="AD42" i="21"/>
  <c r="AD43" i="21" s="1"/>
  <c r="AG42" i="21"/>
  <c r="AK42" i="21"/>
  <c r="AL42" i="21"/>
  <c r="AL43" i="21" s="1"/>
  <c r="AO42" i="21"/>
  <c r="AR42" i="21"/>
  <c r="AR43" i="21" s="1"/>
  <c r="AS42" i="21"/>
  <c r="AS43" i="21" s="1"/>
  <c r="AT42" i="21"/>
  <c r="AU42" i="21"/>
  <c r="AW42" i="21"/>
  <c r="F43" i="21"/>
  <c r="O43" i="21"/>
  <c r="V43" i="21"/>
  <c r="W43" i="21"/>
  <c r="AE43" i="21"/>
  <c r="AM43" i="21"/>
  <c r="AN43" i="21"/>
  <c r="AN82" i="21" s="1"/>
  <c r="AO43" i="21"/>
  <c r="AT43" i="21"/>
  <c r="AU43" i="21"/>
  <c r="AV43" i="21"/>
  <c r="AW43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AP45" i="21"/>
  <c r="AQ45" i="21"/>
  <c r="AR45" i="21"/>
  <c r="AS45" i="21"/>
  <c r="AT45" i="21"/>
  <c r="AU45" i="21"/>
  <c r="AV45" i="21"/>
  <c r="AW45" i="21"/>
  <c r="F47" i="21"/>
  <c r="G47" i="21"/>
  <c r="E47" i="21" s="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AP47" i="21"/>
  <c r="AQ47" i="21"/>
  <c r="AR47" i="21"/>
  <c r="AS47" i="21"/>
  <c r="AT47" i="21"/>
  <c r="AU47" i="21"/>
  <c r="AV47" i="21"/>
  <c r="AW47" i="21"/>
  <c r="D48" i="21"/>
  <c r="E48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AP49" i="21"/>
  <c r="AQ49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AP51" i="21"/>
  <c r="AQ51" i="21"/>
  <c r="AR51" i="21"/>
  <c r="AS51" i="21"/>
  <c r="AT51" i="21"/>
  <c r="AU51" i="21"/>
  <c r="AV51" i="21"/>
  <c r="AW51" i="21"/>
  <c r="F54" i="21"/>
  <c r="G54" i="21"/>
  <c r="H54" i="21"/>
  <c r="I54" i="21"/>
  <c r="J54" i="21"/>
  <c r="K54" i="21"/>
  <c r="L54" i="21"/>
  <c r="L56" i="21" s="1"/>
  <c r="M54" i="21"/>
  <c r="M56" i="21" s="1"/>
  <c r="N54" i="21"/>
  <c r="O54" i="21"/>
  <c r="P54" i="21"/>
  <c r="Q54" i="21"/>
  <c r="R54" i="21"/>
  <c r="S54" i="21"/>
  <c r="T54" i="21"/>
  <c r="T56" i="21" s="1"/>
  <c r="U54" i="21"/>
  <c r="U56" i="21" s="1"/>
  <c r="V54" i="21"/>
  <c r="W54" i="21"/>
  <c r="X54" i="21"/>
  <c r="Y54" i="21"/>
  <c r="Z54" i="21"/>
  <c r="AA54" i="21"/>
  <c r="AB54" i="21"/>
  <c r="AB56" i="21" s="1"/>
  <c r="AC54" i="21"/>
  <c r="AC56" i="21" s="1"/>
  <c r="AD54" i="21"/>
  <c r="AE54" i="21"/>
  <c r="AF54" i="21"/>
  <c r="AG54" i="21"/>
  <c r="AH54" i="21"/>
  <c r="AH56" i="21" s="1"/>
  <c r="AI54" i="21"/>
  <c r="AJ54" i="21"/>
  <c r="AJ56" i="21" s="1"/>
  <c r="AK54" i="21"/>
  <c r="AK56" i="21" s="1"/>
  <c r="AL54" i="21"/>
  <c r="AM54" i="21"/>
  <c r="AN54" i="21"/>
  <c r="AO54" i="21"/>
  <c r="AP54" i="21"/>
  <c r="AQ54" i="21"/>
  <c r="AR54" i="21"/>
  <c r="AR56" i="21" s="1"/>
  <c r="AS54" i="21"/>
  <c r="AS56" i="21" s="1"/>
  <c r="AT54" i="21"/>
  <c r="AU54" i="21"/>
  <c r="AV54" i="21"/>
  <c r="AW54" i="21"/>
  <c r="F55" i="21"/>
  <c r="G55" i="21"/>
  <c r="H55" i="21"/>
  <c r="H56" i="21" s="1"/>
  <c r="I55" i="21"/>
  <c r="J55" i="21"/>
  <c r="K55" i="21"/>
  <c r="L55" i="21"/>
  <c r="M55" i="21"/>
  <c r="N55" i="21"/>
  <c r="N56" i="21" s="1"/>
  <c r="O55" i="21"/>
  <c r="P55" i="21"/>
  <c r="Q55" i="21"/>
  <c r="R55" i="21"/>
  <c r="S55" i="21"/>
  <c r="T55" i="21"/>
  <c r="U55" i="21"/>
  <c r="V55" i="21"/>
  <c r="W55" i="21"/>
  <c r="X55" i="21"/>
  <c r="X56" i="21" s="1"/>
  <c r="Y55" i="21"/>
  <c r="Z55" i="21"/>
  <c r="AA55" i="21"/>
  <c r="AB55" i="21"/>
  <c r="AC55" i="21"/>
  <c r="AD55" i="21"/>
  <c r="AD56" i="21" s="1"/>
  <c r="AE55" i="21"/>
  <c r="AF55" i="21"/>
  <c r="AF56" i="21" s="1"/>
  <c r="AG55" i="21"/>
  <c r="AH55" i="21"/>
  <c r="AI55" i="21"/>
  <c r="AJ55" i="21"/>
  <c r="AK55" i="21"/>
  <c r="AL55" i="21"/>
  <c r="AM55" i="21"/>
  <c r="AN55" i="21"/>
  <c r="AO55" i="21"/>
  <c r="AP55" i="21"/>
  <c r="AQ55" i="21"/>
  <c r="AR55" i="21"/>
  <c r="AS55" i="21"/>
  <c r="AT55" i="21"/>
  <c r="AU55" i="21"/>
  <c r="AV55" i="21"/>
  <c r="AV56" i="21" s="1"/>
  <c r="AW55" i="21"/>
  <c r="I56" i="21"/>
  <c r="J56" i="21"/>
  <c r="K56" i="21"/>
  <c r="P56" i="21"/>
  <c r="Q56" i="21"/>
  <c r="R56" i="21"/>
  <c r="S56" i="21"/>
  <c r="Y56" i="21"/>
  <c r="Z56" i="21"/>
  <c r="AA56" i="21"/>
  <c r="AG56" i="21"/>
  <c r="AI56" i="21"/>
  <c r="AN56" i="21"/>
  <c r="AO56" i="21"/>
  <c r="AP56" i="21"/>
  <c r="AQ56" i="21"/>
  <c r="AW56" i="21"/>
  <c r="D59" i="21"/>
  <c r="F59" i="33" s="1"/>
  <c r="H59" i="33" s="1"/>
  <c r="F59" i="21"/>
  <c r="G59" i="21"/>
  <c r="H59" i="21"/>
  <c r="H61" i="21" s="1"/>
  <c r="I59" i="21"/>
  <c r="J59" i="21"/>
  <c r="K59" i="21"/>
  <c r="L59" i="21"/>
  <c r="M59" i="21"/>
  <c r="M61" i="21" s="1"/>
  <c r="N59" i="21"/>
  <c r="O59" i="21"/>
  <c r="P59" i="21"/>
  <c r="Q59" i="21"/>
  <c r="R59" i="21"/>
  <c r="S59" i="21"/>
  <c r="S61" i="21" s="1"/>
  <c r="T59" i="21"/>
  <c r="T61" i="21" s="1"/>
  <c r="U59" i="21"/>
  <c r="U61" i="21" s="1"/>
  <c r="V59" i="21"/>
  <c r="W59" i="21"/>
  <c r="X59" i="21"/>
  <c r="Y59" i="21"/>
  <c r="Z59" i="21"/>
  <c r="AA59" i="21"/>
  <c r="AA61" i="21" s="1"/>
  <c r="AB59" i="21"/>
  <c r="AC59" i="21"/>
  <c r="AC61" i="21" s="1"/>
  <c r="AD59" i="21"/>
  <c r="AE59" i="21"/>
  <c r="AF59" i="21"/>
  <c r="AF61" i="21" s="1"/>
  <c r="AG59" i="21"/>
  <c r="AH59" i="21"/>
  <c r="AI59" i="21"/>
  <c r="AI61" i="21" s="1"/>
  <c r="AJ59" i="21"/>
  <c r="AK59" i="21"/>
  <c r="AK61" i="21" s="1"/>
  <c r="AL59" i="21"/>
  <c r="AM59" i="21"/>
  <c r="AN59" i="21"/>
  <c r="AO59" i="21"/>
  <c r="AP59" i="21"/>
  <c r="AQ59" i="21"/>
  <c r="AQ61" i="21" s="1"/>
  <c r="AR59" i="21"/>
  <c r="AS59" i="21"/>
  <c r="AS61" i="21" s="1"/>
  <c r="AT59" i="21"/>
  <c r="AU59" i="21"/>
  <c r="AV59" i="21"/>
  <c r="AV61" i="21" s="1"/>
  <c r="AW59" i="21"/>
  <c r="F60" i="21"/>
  <c r="G60" i="21"/>
  <c r="H60" i="21"/>
  <c r="I60" i="21"/>
  <c r="J60" i="21"/>
  <c r="K60" i="21"/>
  <c r="L60" i="21"/>
  <c r="M60" i="21"/>
  <c r="E60" i="21" s="1"/>
  <c r="G60" i="33" s="1"/>
  <c r="N60" i="21"/>
  <c r="O60" i="21"/>
  <c r="P60" i="21"/>
  <c r="Q60" i="21"/>
  <c r="R60" i="21"/>
  <c r="S60" i="21"/>
  <c r="T60" i="21"/>
  <c r="U60" i="21"/>
  <c r="V60" i="21"/>
  <c r="V61" i="21" s="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AP60" i="21"/>
  <c r="AQ60" i="21"/>
  <c r="AR60" i="21"/>
  <c r="AS60" i="21"/>
  <c r="AT60" i="21"/>
  <c r="AT61" i="21" s="1"/>
  <c r="AU60" i="21"/>
  <c r="AV60" i="21"/>
  <c r="AW60" i="21"/>
  <c r="F61" i="21"/>
  <c r="G61" i="21"/>
  <c r="I61" i="21"/>
  <c r="L61" i="21"/>
  <c r="N61" i="21"/>
  <c r="O61" i="21"/>
  <c r="P61" i="21"/>
  <c r="Q61" i="21"/>
  <c r="W61" i="21"/>
  <c r="X61" i="21"/>
  <c r="Y61" i="21"/>
  <c r="AB61" i="21"/>
  <c r="AD61" i="21"/>
  <c r="AE61" i="21"/>
  <c r="AG61" i="21"/>
  <c r="AJ61" i="21"/>
  <c r="AL61" i="21"/>
  <c r="AM61" i="21"/>
  <c r="AN61" i="21"/>
  <c r="AO61" i="21"/>
  <c r="AR61" i="21"/>
  <c r="AU61" i="21"/>
  <c r="AW61" i="21"/>
  <c r="D63" i="21"/>
  <c r="E63" i="21"/>
  <c r="D64" i="21"/>
  <c r="F64" i="21"/>
  <c r="G64" i="21"/>
  <c r="H64" i="21"/>
  <c r="I64" i="21"/>
  <c r="J64" i="21"/>
  <c r="K64" i="21"/>
  <c r="L64" i="21"/>
  <c r="L66" i="21" s="1"/>
  <c r="M64" i="21"/>
  <c r="N64" i="21"/>
  <c r="O64" i="21"/>
  <c r="O66" i="21" s="1"/>
  <c r="P64" i="21"/>
  <c r="Q64" i="21"/>
  <c r="R64" i="21"/>
  <c r="S64" i="21"/>
  <c r="T64" i="21"/>
  <c r="T66" i="21" s="1"/>
  <c r="U64" i="21"/>
  <c r="V64" i="21"/>
  <c r="W64" i="21"/>
  <c r="W66" i="21" s="1"/>
  <c r="X64" i="21"/>
  <c r="Y64" i="21"/>
  <c r="Z64" i="21"/>
  <c r="AA64" i="21"/>
  <c r="AB64" i="21"/>
  <c r="AB66" i="21" s="1"/>
  <c r="AC64" i="21"/>
  <c r="AD64" i="21"/>
  <c r="AE64" i="21"/>
  <c r="AE66" i="21" s="1"/>
  <c r="AF64" i="21"/>
  <c r="AG64" i="21"/>
  <c r="AH64" i="21"/>
  <c r="AI64" i="21"/>
  <c r="AJ64" i="21"/>
  <c r="AJ66" i="21" s="1"/>
  <c r="AK64" i="21"/>
  <c r="AL64" i="21"/>
  <c r="AM64" i="21"/>
  <c r="AM66" i="21" s="1"/>
  <c r="AN64" i="21"/>
  <c r="AO64" i="21"/>
  <c r="AP64" i="21"/>
  <c r="AQ64" i="21"/>
  <c r="AR64" i="21"/>
  <c r="AR66" i="21" s="1"/>
  <c r="AS64" i="21"/>
  <c r="AT64" i="21"/>
  <c r="AU64" i="21"/>
  <c r="AU66" i="21" s="1"/>
  <c r="AV64" i="21"/>
  <c r="AW64" i="21"/>
  <c r="F65" i="21"/>
  <c r="G65" i="21"/>
  <c r="H65" i="21"/>
  <c r="I65" i="21"/>
  <c r="J65" i="21"/>
  <c r="J66" i="21" s="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X66" i="21" s="1"/>
  <c r="Y65" i="21"/>
  <c r="Z65" i="21"/>
  <c r="AA65" i="21"/>
  <c r="AB65" i="21"/>
  <c r="AC65" i="21"/>
  <c r="AD65" i="21"/>
  <c r="AE65" i="21"/>
  <c r="AF65" i="21"/>
  <c r="AF66" i="21" s="1"/>
  <c r="AG65" i="21"/>
  <c r="AH65" i="21"/>
  <c r="AH66" i="21" s="1"/>
  <c r="AI65" i="21"/>
  <c r="AJ65" i="21"/>
  <c r="AK65" i="21"/>
  <c r="AL65" i="21"/>
  <c r="AM65" i="21"/>
  <c r="AN65" i="21"/>
  <c r="AO65" i="21"/>
  <c r="AP65" i="21"/>
  <c r="AQ65" i="21"/>
  <c r="AR65" i="21"/>
  <c r="AS65" i="21"/>
  <c r="AT65" i="21"/>
  <c r="AU65" i="21"/>
  <c r="AV65" i="21"/>
  <c r="AV66" i="21" s="1"/>
  <c r="AW65" i="21"/>
  <c r="K66" i="21"/>
  <c r="M66" i="21"/>
  <c r="P66" i="21"/>
  <c r="R66" i="21"/>
  <c r="S66" i="21"/>
  <c r="U66" i="21"/>
  <c r="Z66" i="21"/>
  <c r="AA66" i="21"/>
  <c r="AC66" i="21"/>
  <c r="AI66" i="21"/>
  <c r="AK66" i="21"/>
  <c r="AN66" i="21"/>
  <c r="AP66" i="21"/>
  <c r="AQ66" i="21"/>
  <c r="AS66" i="21"/>
  <c r="F70" i="21"/>
  <c r="H70" i="21"/>
  <c r="I70" i="21"/>
  <c r="I72" i="21" s="1"/>
  <c r="J70" i="21"/>
  <c r="L70" i="21"/>
  <c r="N70" i="21"/>
  <c r="O70" i="21"/>
  <c r="O72" i="21" s="1"/>
  <c r="P70" i="21"/>
  <c r="Q70" i="21"/>
  <c r="Q72" i="21" s="1"/>
  <c r="R70" i="21"/>
  <c r="S70" i="21"/>
  <c r="T70" i="21"/>
  <c r="T72" i="21" s="1"/>
  <c r="U70" i="21"/>
  <c r="V70" i="21"/>
  <c r="W70" i="21"/>
  <c r="W72" i="21" s="1"/>
  <c r="X70" i="21"/>
  <c r="Y70" i="21"/>
  <c r="Y72" i="21" s="1"/>
  <c r="Z70" i="21"/>
  <c r="AA70" i="21"/>
  <c r="AB70" i="21"/>
  <c r="AC70" i="21"/>
  <c r="AD70" i="21"/>
  <c r="AE70" i="21"/>
  <c r="AE72" i="21" s="1"/>
  <c r="AF70" i="21"/>
  <c r="AG70" i="21"/>
  <c r="AG72" i="21" s="1"/>
  <c r="AH70" i="21"/>
  <c r="AI70" i="21"/>
  <c r="AJ70" i="21"/>
  <c r="AJ72" i="21" s="1"/>
  <c r="AK70" i="21"/>
  <c r="AL70" i="21"/>
  <c r="AM70" i="21"/>
  <c r="AM72" i="21" s="1"/>
  <c r="AN70" i="21"/>
  <c r="AO70" i="21"/>
  <c r="AO72" i="21" s="1"/>
  <c r="AP70" i="21"/>
  <c r="AQ70" i="21"/>
  <c r="AR70" i="21"/>
  <c r="AS70" i="21"/>
  <c r="AT70" i="21"/>
  <c r="AU70" i="21"/>
  <c r="AU72" i="21" s="1"/>
  <c r="AV70" i="21"/>
  <c r="AW70" i="21"/>
  <c r="AW72" i="21" s="1"/>
  <c r="F71" i="21"/>
  <c r="G71" i="21"/>
  <c r="H71" i="21"/>
  <c r="H72" i="21" s="1"/>
  <c r="I71" i="21"/>
  <c r="J71" i="21"/>
  <c r="K71" i="21"/>
  <c r="L71" i="21"/>
  <c r="M71" i="21"/>
  <c r="M72" i="21" s="1"/>
  <c r="N71" i="21"/>
  <c r="O71" i="21"/>
  <c r="P71" i="21"/>
  <c r="P72" i="21" s="1"/>
  <c r="Q71" i="21"/>
  <c r="R71" i="21"/>
  <c r="S71" i="21"/>
  <c r="T71" i="21"/>
  <c r="U71" i="21"/>
  <c r="U72" i="21" s="1"/>
  <c r="V71" i="21"/>
  <c r="W71" i="21"/>
  <c r="X71" i="21"/>
  <c r="Y71" i="21"/>
  <c r="Z71" i="21"/>
  <c r="AA71" i="21"/>
  <c r="AB71" i="21"/>
  <c r="AC71" i="21"/>
  <c r="AC72" i="21" s="1"/>
  <c r="AD71" i="21"/>
  <c r="AE71" i="21"/>
  <c r="AF71" i="21"/>
  <c r="AG71" i="21"/>
  <c r="AH71" i="21"/>
  <c r="AI71" i="21"/>
  <c r="AJ71" i="21"/>
  <c r="AK71" i="21"/>
  <c r="AK72" i="21" s="1"/>
  <c r="AL71" i="21"/>
  <c r="AM71" i="21"/>
  <c r="AN71" i="21"/>
  <c r="AO71" i="21"/>
  <c r="AP71" i="21"/>
  <c r="AQ71" i="21"/>
  <c r="AR71" i="21"/>
  <c r="AS71" i="21"/>
  <c r="AS72" i="21" s="1"/>
  <c r="AT71" i="21"/>
  <c r="AU71" i="21"/>
  <c r="AV71" i="21"/>
  <c r="AV72" i="21" s="1"/>
  <c r="AW71" i="21"/>
  <c r="J72" i="21"/>
  <c r="K72" i="21"/>
  <c r="L72" i="21"/>
  <c r="R72" i="21"/>
  <c r="S72" i="21"/>
  <c r="Z72" i="21"/>
  <c r="AA72" i="21"/>
  <c r="AB72" i="21"/>
  <c r="AF72" i="21"/>
  <c r="AH72" i="21"/>
  <c r="AI72" i="21"/>
  <c r="AP72" i="21"/>
  <c r="AQ72" i="21"/>
  <c r="AR72" i="21"/>
  <c r="F73" i="21"/>
  <c r="G73" i="21"/>
  <c r="H73" i="21"/>
  <c r="I73" i="21"/>
  <c r="J73" i="21"/>
  <c r="K73" i="21"/>
  <c r="L73" i="21"/>
  <c r="M73" i="21"/>
  <c r="E73" i="21" s="1"/>
  <c r="G73" i="33" s="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AP73" i="21"/>
  <c r="AQ73" i="21"/>
  <c r="AR73" i="21"/>
  <c r="AS73" i="21"/>
  <c r="AT73" i="21"/>
  <c r="AU73" i="21"/>
  <c r="AV73" i="21"/>
  <c r="AW73" i="21"/>
  <c r="F74" i="21"/>
  <c r="H74" i="21"/>
  <c r="I74" i="21"/>
  <c r="J74" i="21"/>
  <c r="K74" i="21"/>
  <c r="L74" i="21"/>
  <c r="M74" i="21"/>
  <c r="N74" i="21"/>
  <c r="D74" i="21" s="1"/>
  <c r="F74" i="33" s="1"/>
  <c r="H74" i="33" s="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AP74" i="21"/>
  <c r="AQ74" i="21"/>
  <c r="AR74" i="21"/>
  <c r="AS74" i="21"/>
  <c r="AT74" i="21"/>
  <c r="AU74" i="21"/>
  <c r="AV74" i="21"/>
  <c r="AW74" i="21"/>
  <c r="F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AP75" i="21"/>
  <c r="AQ75" i="21"/>
  <c r="AR75" i="21"/>
  <c r="AS75" i="21"/>
  <c r="AT75" i="21"/>
  <c r="AU75" i="21"/>
  <c r="AV75" i="21"/>
  <c r="AW75" i="21"/>
  <c r="D76" i="21"/>
  <c r="F76" i="33" s="1"/>
  <c r="H76" i="33" s="1"/>
  <c r="F76" i="21"/>
  <c r="G76" i="21"/>
  <c r="E76" i="21" s="1"/>
  <c r="G76" i="33" s="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AP76" i="21"/>
  <c r="AQ76" i="21"/>
  <c r="AR76" i="21"/>
  <c r="AS76" i="21"/>
  <c r="AT76" i="21"/>
  <c r="AU76" i="21"/>
  <c r="AV76" i="21"/>
  <c r="AW76" i="21"/>
  <c r="F77" i="21"/>
  <c r="G77" i="21"/>
  <c r="H77" i="21"/>
  <c r="I77" i="21"/>
  <c r="J77" i="21"/>
  <c r="K77" i="21"/>
  <c r="L77" i="21"/>
  <c r="M77" i="21"/>
  <c r="E77" i="21" s="1"/>
  <c r="G77" i="33" s="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AP77" i="21"/>
  <c r="AQ77" i="21"/>
  <c r="AR77" i="21"/>
  <c r="AS77" i="21"/>
  <c r="AT77" i="21"/>
  <c r="AU77" i="21"/>
  <c r="AV77" i="21"/>
  <c r="AW77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AP78" i="21"/>
  <c r="AQ78" i="21"/>
  <c r="AR78" i="21"/>
  <c r="AS78" i="21"/>
  <c r="AT78" i="21"/>
  <c r="AU78" i="21"/>
  <c r="AV78" i="21"/>
  <c r="AW78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AP79" i="21"/>
  <c r="AQ79" i="21"/>
  <c r="AR79" i="21"/>
  <c r="AS79" i="21"/>
  <c r="AT79" i="21"/>
  <c r="AU79" i="21"/>
  <c r="AV79" i="21"/>
  <c r="AW79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AP80" i="21"/>
  <c r="AQ80" i="21"/>
  <c r="AR80" i="21"/>
  <c r="AS80" i="21"/>
  <c r="AT80" i="21"/>
  <c r="AU80" i="21"/>
  <c r="AV80" i="21"/>
  <c r="AW80" i="21"/>
  <c r="F81" i="21"/>
  <c r="G81" i="21"/>
  <c r="H81" i="21"/>
  <c r="I81" i="21"/>
  <c r="J81" i="21"/>
  <c r="K81" i="21"/>
  <c r="L81" i="21"/>
  <c r="M81" i="21"/>
  <c r="E81" i="21" s="1"/>
  <c r="G81" i="33" s="1"/>
  <c r="I81" i="33" s="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AP81" i="21"/>
  <c r="AQ81" i="21"/>
  <c r="AR81" i="21"/>
  <c r="AS81" i="21"/>
  <c r="AT81" i="21"/>
  <c r="AU81" i="21"/>
  <c r="AV81" i="21"/>
  <c r="AW81" i="21"/>
  <c r="F86" i="21"/>
  <c r="D86" i="21" s="1"/>
  <c r="G86" i="21"/>
  <c r="J86" i="21"/>
  <c r="K86" i="21"/>
  <c r="L86" i="21"/>
  <c r="M86" i="21"/>
  <c r="F87" i="21"/>
  <c r="G87" i="21"/>
  <c r="J87" i="21"/>
  <c r="K87" i="21"/>
  <c r="E87" i="21" s="1"/>
  <c r="G87" i="33" s="1"/>
  <c r="I87" i="33" s="1"/>
  <c r="L87" i="21"/>
  <c r="M87" i="21"/>
  <c r="F88" i="21"/>
  <c r="G88" i="21"/>
  <c r="J88" i="21"/>
  <c r="K88" i="21"/>
  <c r="E88" i="21" s="1"/>
  <c r="G88" i="33" s="1"/>
  <c r="L88" i="21"/>
  <c r="M88" i="21"/>
  <c r="G89" i="21"/>
  <c r="H89" i="21"/>
  <c r="I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P89" i="21"/>
  <c r="AQ89" i="21"/>
  <c r="AR89" i="21"/>
  <c r="AS89" i="21"/>
  <c r="AT89" i="21"/>
  <c r="AU89" i="21"/>
  <c r="AV89" i="21"/>
  <c r="AW89" i="21"/>
  <c r="A4" i="9"/>
  <c r="A5" i="9"/>
  <c r="F11" i="9"/>
  <c r="H11" i="9"/>
  <c r="I11" i="9"/>
  <c r="G11" i="9" s="1"/>
  <c r="L11" i="9"/>
  <c r="F12" i="9"/>
  <c r="G12" i="9"/>
  <c r="H12" i="9"/>
  <c r="I12" i="9"/>
  <c r="M12" i="9"/>
  <c r="H13" i="9"/>
  <c r="F13" i="9" s="1"/>
  <c r="I13" i="9"/>
  <c r="L13" i="9"/>
  <c r="D13" i="33" s="1"/>
  <c r="G14" i="9"/>
  <c r="H14" i="9"/>
  <c r="I14" i="9"/>
  <c r="M14" i="9"/>
  <c r="E14" i="33" s="1"/>
  <c r="F15" i="9"/>
  <c r="H15" i="9"/>
  <c r="I15" i="9"/>
  <c r="G15" i="9" s="1"/>
  <c r="L15" i="9"/>
  <c r="D15" i="33" s="1"/>
  <c r="J16" i="9"/>
  <c r="K16" i="9"/>
  <c r="H18" i="9"/>
  <c r="I18" i="9"/>
  <c r="F19" i="9"/>
  <c r="H19" i="9"/>
  <c r="I19" i="9"/>
  <c r="G19" i="9" s="1"/>
  <c r="L19" i="9"/>
  <c r="G20" i="9"/>
  <c r="H20" i="9"/>
  <c r="I20" i="9"/>
  <c r="M20" i="9"/>
  <c r="F21" i="9"/>
  <c r="H21" i="9"/>
  <c r="I21" i="9"/>
  <c r="L21" i="9"/>
  <c r="G22" i="9"/>
  <c r="H22" i="9"/>
  <c r="F22" i="9" s="1"/>
  <c r="I22" i="9"/>
  <c r="L22" i="9"/>
  <c r="M22" i="9"/>
  <c r="E22" i="33" s="1"/>
  <c r="F23" i="9"/>
  <c r="H23" i="9"/>
  <c r="I23" i="9"/>
  <c r="G23" i="9" s="1"/>
  <c r="L23" i="9"/>
  <c r="D23" i="33" s="1"/>
  <c r="H24" i="9"/>
  <c r="J24" i="9"/>
  <c r="K24" i="9"/>
  <c r="G27" i="9"/>
  <c r="H27" i="9"/>
  <c r="I27" i="9"/>
  <c r="I29" i="9" s="1"/>
  <c r="M27" i="9"/>
  <c r="F28" i="9"/>
  <c r="H28" i="9"/>
  <c r="I28" i="9"/>
  <c r="L28" i="9"/>
  <c r="J29" i="9"/>
  <c r="K29" i="9"/>
  <c r="G32" i="9"/>
  <c r="H32" i="9"/>
  <c r="F32" i="9" s="1"/>
  <c r="I32" i="9"/>
  <c r="L32" i="9"/>
  <c r="D32" i="33" s="1"/>
  <c r="M32" i="9"/>
  <c r="F33" i="9"/>
  <c r="H33" i="9"/>
  <c r="I33" i="9"/>
  <c r="G33" i="9" s="1"/>
  <c r="L33" i="9"/>
  <c r="G34" i="9"/>
  <c r="H34" i="9"/>
  <c r="L34" i="9" s="1"/>
  <c r="D34" i="33" s="1"/>
  <c r="I34" i="9"/>
  <c r="M34" i="9"/>
  <c r="H35" i="9"/>
  <c r="I35" i="9"/>
  <c r="J36" i="9"/>
  <c r="K36" i="9"/>
  <c r="K82" i="9" s="1"/>
  <c r="K91" i="9" s="1"/>
  <c r="H38" i="9"/>
  <c r="I38" i="9"/>
  <c r="F39" i="9"/>
  <c r="H39" i="9"/>
  <c r="I39" i="9"/>
  <c r="L39" i="9"/>
  <c r="G40" i="9"/>
  <c r="H40" i="9"/>
  <c r="I40" i="9"/>
  <c r="M40" i="9"/>
  <c r="E40" i="33" s="1"/>
  <c r="F41" i="9"/>
  <c r="H41" i="9"/>
  <c r="I41" i="9"/>
  <c r="G41" i="9" s="1"/>
  <c r="L41" i="9"/>
  <c r="G42" i="9"/>
  <c r="J42" i="9"/>
  <c r="K42" i="9"/>
  <c r="J43" i="9"/>
  <c r="K43" i="9"/>
  <c r="G45" i="9"/>
  <c r="H45" i="9"/>
  <c r="L45" i="9" s="1"/>
  <c r="D45" i="33" s="1"/>
  <c r="I45" i="9"/>
  <c r="M45" i="9"/>
  <c r="H47" i="9"/>
  <c r="I47" i="9"/>
  <c r="G49" i="9"/>
  <c r="H49" i="9"/>
  <c r="F49" i="9" s="1"/>
  <c r="I49" i="9"/>
  <c r="L49" i="9"/>
  <c r="D49" i="33" s="1"/>
  <c r="M49" i="9"/>
  <c r="E49" i="33" s="1"/>
  <c r="F51" i="9"/>
  <c r="H51" i="9"/>
  <c r="I51" i="9"/>
  <c r="G51" i="9" s="1"/>
  <c r="L51" i="9"/>
  <c r="G54" i="9"/>
  <c r="H54" i="9"/>
  <c r="I54" i="9"/>
  <c r="I56" i="9" s="1"/>
  <c r="M54" i="9"/>
  <c r="F55" i="9"/>
  <c r="H55" i="9"/>
  <c r="I55" i="9"/>
  <c r="L55" i="9"/>
  <c r="J56" i="9"/>
  <c r="K56" i="9"/>
  <c r="G59" i="9"/>
  <c r="H59" i="9"/>
  <c r="F59" i="9" s="1"/>
  <c r="I59" i="9"/>
  <c r="L59" i="9"/>
  <c r="M59" i="9"/>
  <c r="F60" i="9"/>
  <c r="F61" i="9" s="1"/>
  <c r="H60" i="9"/>
  <c r="I60" i="9"/>
  <c r="G60" i="9" s="1"/>
  <c r="G61" i="9" s="1"/>
  <c r="L60" i="9"/>
  <c r="D60" i="33" s="1"/>
  <c r="H61" i="9"/>
  <c r="J61" i="9"/>
  <c r="K61" i="9"/>
  <c r="L61" i="9"/>
  <c r="F64" i="9"/>
  <c r="G64" i="9"/>
  <c r="H64" i="9"/>
  <c r="L64" i="9" s="1"/>
  <c r="D64" i="33" s="1"/>
  <c r="I64" i="9"/>
  <c r="M64" i="9"/>
  <c r="H65" i="9"/>
  <c r="I65" i="9"/>
  <c r="J66" i="9"/>
  <c r="K66" i="9"/>
  <c r="E70" i="9"/>
  <c r="E70" i="45" s="1"/>
  <c r="E72" i="45" s="1"/>
  <c r="F70" i="9"/>
  <c r="G70" i="9"/>
  <c r="G72" i="9" s="1"/>
  <c r="H70" i="9"/>
  <c r="I70" i="9"/>
  <c r="L70" i="9"/>
  <c r="H71" i="9"/>
  <c r="F71" i="9" s="1"/>
  <c r="I71" i="9"/>
  <c r="G71" i="9" s="1"/>
  <c r="M71" i="9"/>
  <c r="E71" i="33" s="1"/>
  <c r="E72" i="9"/>
  <c r="E82" i="9" s="1"/>
  <c r="E91" i="9" s="1"/>
  <c r="F72" i="9"/>
  <c r="H72" i="9"/>
  <c r="J72" i="9"/>
  <c r="K72" i="9"/>
  <c r="F73" i="9"/>
  <c r="H73" i="9"/>
  <c r="I73" i="9"/>
  <c r="G73" i="9" s="1"/>
  <c r="L73" i="9"/>
  <c r="D73" i="33" s="1"/>
  <c r="E74" i="9"/>
  <c r="F74" i="9"/>
  <c r="H74" i="9"/>
  <c r="L74" i="9"/>
  <c r="G75" i="9"/>
  <c r="H75" i="9"/>
  <c r="I75" i="9"/>
  <c r="M75" i="9" s="1"/>
  <c r="E75" i="33" s="1"/>
  <c r="F76" i="9"/>
  <c r="H76" i="9"/>
  <c r="I76" i="9"/>
  <c r="L76" i="9"/>
  <c r="H77" i="9"/>
  <c r="F77" i="9" s="1"/>
  <c r="I77" i="9"/>
  <c r="G77" i="9" s="1"/>
  <c r="F78" i="9"/>
  <c r="G78" i="9"/>
  <c r="H78" i="9"/>
  <c r="I78" i="9"/>
  <c r="L78" i="9"/>
  <c r="M78" i="9"/>
  <c r="E78" i="33" s="1"/>
  <c r="H79" i="9"/>
  <c r="I79" i="9"/>
  <c r="M79" i="9" s="1"/>
  <c r="E79" i="33" s="1"/>
  <c r="F80" i="9"/>
  <c r="H80" i="9"/>
  <c r="I80" i="9"/>
  <c r="L80" i="9"/>
  <c r="H81" i="9"/>
  <c r="F81" i="9" s="1"/>
  <c r="I81" i="9"/>
  <c r="G81" i="9" s="1"/>
  <c r="M81" i="9"/>
  <c r="E81" i="33" s="1"/>
  <c r="D82" i="9"/>
  <c r="D91" i="9" s="1"/>
  <c r="H86" i="9"/>
  <c r="F86" i="9" s="1"/>
  <c r="I86" i="9"/>
  <c r="M86" i="9"/>
  <c r="F87" i="9"/>
  <c r="G87" i="9"/>
  <c r="H87" i="9"/>
  <c r="I87" i="9"/>
  <c r="L87" i="9"/>
  <c r="M87" i="9"/>
  <c r="E87" i="33" s="1"/>
  <c r="H88" i="9"/>
  <c r="I88" i="9"/>
  <c r="D89" i="9"/>
  <c r="E89" i="9"/>
  <c r="J89" i="9"/>
  <c r="K89" i="9"/>
  <c r="A5" i="33"/>
  <c r="D11" i="33"/>
  <c r="E12" i="33"/>
  <c r="F14" i="33"/>
  <c r="D19" i="33"/>
  <c r="E20" i="33"/>
  <c r="D21" i="33"/>
  <c r="D22" i="33"/>
  <c r="E27" i="33"/>
  <c r="D28" i="33"/>
  <c r="D33" i="33"/>
  <c r="E34" i="33"/>
  <c r="G35" i="33"/>
  <c r="D39" i="33"/>
  <c r="D41" i="33"/>
  <c r="E45" i="33"/>
  <c r="G47" i="33"/>
  <c r="D51" i="33"/>
  <c r="E54" i="33"/>
  <c r="D55" i="33"/>
  <c r="D59" i="33"/>
  <c r="D61" i="33"/>
  <c r="E64" i="33"/>
  <c r="D70" i="33"/>
  <c r="D74" i="33"/>
  <c r="D76" i="33"/>
  <c r="D78" i="33"/>
  <c r="D80" i="33"/>
  <c r="D87" i="33"/>
  <c r="A5" i="6"/>
  <c r="D11" i="6"/>
  <c r="E11" i="6"/>
  <c r="D12" i="6"/>
  <c r="E12" i="6"/>
  <c r="D13" i="6"/>
  <c r="E13" i="6"/>
  <c r="D14" i="6"/>
  <c r="D16" i="6" s="1"/>
  <c r="E14" i="6"/>
  <c r="D15" i="6"/>
  <c r="E15" i="6"/>
  <c r="G15" i="6"/>
  <c r="G15" i="20" s="1"/>
  <c r="E15" i="20" s="1"/>
  <c r="G15" i="32" s="1"/>
  <c r="I15" i="32" s="1"/>
  <c r="F16" i="6"/>
  <c r="F82" i="6" s="1"/>
  <c r="G16" i="6"/>
  <c r="H16" i="6"/>
  <c r="I16" i="6"/>
  <c r="J16" i="6"/>
  <c r="K16" i="6"/>
  <c r="L16" i="6"/>
  <c r="M16" i="6"/>
  <c r="N16" i="6"/>
  <c r="O16" i="6"/>
  <c r="O82" i="6" s="1"/>
  <c r="P16" i="6"/>
  <c r="P82" i="6" s="1"/>
  <c r="Q16" i="6"/>
  <c r="R16" i="6"/>
  <c r="S16" i="6"/>
  <c r="T16" i="6"/>
  <c r="U16" i="6"/>
  <c r="V16" i="6"/>
  <c r="W16" i="6"/>
  <c r="X16" i="6"/>
  <c r="X82" i="6" s="1"/>
  <c r="Y16" i="6"/>
  <c r="D19" i="6"/>
  <c r="G19" i="6"/>
  <c r="I19" i="6"/>
  <c r="G19" i="21" s="1"/>
  <c r="D20" i="6"/>
  <c r="E20" i="6"/>
  <c r="D21" i="6"/>
  <c r="E21" i="6"/>
  <c r="D22" i="6"/>
  <c r="E22" i="6"/>
  <c r="D23" i="6"/>
  <c r="E23" i="6"/>
  <c r="D24" i="6"/>
  <c r="F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D27" i="6"/>
  <c r="E27" i="6"/>
  <c r="D28" i="6"/>
  <c r="E28" i="6"/>
  <c r="E29" i="6" s="1"/>
  <c r="D29" i="6"/>
  <c r="F29" i="6"/>
  <c r="G29" i="6"/>
  <c r="H29" i="6"/>
  <c r="I29" i="6"/>
  <c r="J29" i="6"/>
  <c r="K29" i="6"/>
  <c r="L29" i="6"/>
  <c r="L82" i="6" s="1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D32" i="6"/>
  <c r="E32" i="6"/>
  <c r="D33" i="6"/>
  <c r="D36" i="6" s="1"/>
  <c r="E33" i="6"/>
  <c r="D34" i="6"/>
  <c r="E34" i="6"/>
  <c r="D35" i="6"/>
  <c r="E35" i="6"/>
  <c r="E36" i="6"/>
  <c r="F36" i="6"/>
  <c r="G36" i="6"/>
  <c r="H36" i="6"/>
  <c r="I36" i="6"/>
  <c r="J36" i="6"/>
  <c r="J82" i="6" s="1"/>
  <c r="K36" i="6"/>
  <c r="L36" i="6"/>
  <c r="M36" i="6"/>
  <c r="N36" i="6"/>
  <c r="N82" i="6" s="1"/>
  <c r="O36" i="6"/>
  <c r="P36" i="6"/>
  <c r="Q36" i="6"/>
  <c r="R36" i="6"/>
  <c r="R82" i="6" s="1"/>
  <c r="S36" i="6"/>
  <c r="T36" i="6"/>
  <c r="U36" i="6"/>
  <c r="V36" i="6"/>
  <c r="W36" i="6"/>
  <c r="X36" i="6"/>
  <c r="Y36" i="6"/>
  <c r="D39" i="6"/>
  <c r="E39" i="6"/>
  <c r="D40" i="6"/>
  <c r="E40" i="6"/>
  <c r="D41" i="6"/>
  <c r="I41" i="6"/>
  <c r="E41" i="6" s="1"/>
  <c r="S41" i="6"/>
  <c r="U41" i="6"/>
  <c r="E42" i="6"/>
  <c r="E43" i="6" s="1"/>
  <c r="F42" i="6"/>
  <c r="F43" i="6" s="1"/>
  <c r="G42" i="6"/>
  <c r="H42" i="6"/>
  <c r="I42" i="6"/>
  <c r="J42" i="6"/>
  <c r="J43" i="6" s="1"/>
  <c r="K42" i="6"/>
  <c r="K43" i="6" s="1"/>
  <c r="L42" i="6"/>
  <c r="M42" i="6"/>
  <c r="M43" i="6" s="1"/>
  <c r="N42" i="6"/>
  <c r="N43" i="6" s="1"/>
  <c r="O42" i="6"/>
  <c r="P42" i="6"/>
  <c r="Q42" i="6"/>
  <c r="R42" i="6"/>
  <c r="R43" i="6" s="1"/>
  <c r="S42" i="6"/>
  <c r="S43" i="6" s="1"/>
  <c r="S82" i="6" s="1"/>
  <c r="T42" i="6"/>
  <c r="U42" i="6"/>
  <c r="U43" i="6" s="1"/>
  <c r="V42" i="6"/>
  <c r="V43" i="6" s="1"/>
  <c r="W42" i="6"/>
  <c r="X42" i="6"/>
  <c r="Y42" i="6"/>
  <c r="G43" i="6"/>
  <c r="H43" i="6"/>
  <c r="I43" i="6"/>
  <c r="L43" i="6"/>
  <c r="O43" i="6"/>
  <c r="P43" i="6"/>
  <c r="Q43" i="6"/>
  <c r="T43" i="6"/>
  <c r="W43" i="6"/>
  <c r="X43" i="6"/>
  <c r="Y43" i="6"/>
  <c r="D45" i="6"/>
  <c r="E45" i="6"/>
  <c r="D47" i="6"/>
  <c r="E47" i="6"/>
  <c r="D49" i="6"/>
  <c r="E49" i="6"/>
  <c r="D51" i="6"/>
  <c r="E51" i="6"/>
  <c r="D54" i="6"/>
  <c r="E54" i="6"/>
  <c r="D55" i="6"/>
  <c r="E55" i="6"/>
  <c r="E56" i="6" s="1"/>
  <c r="G55" i="6"/>
  <c r="G55" i="20" s="1"/>
  <c r="E55" i="20" s="1"/>
  <c r="G55" i="32" s="1"/>
  <c r="D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D59" i="6"/>
  <c r="D61" i="6" s="1"/>
  <c r="E59" i="6"/>
  <c r="D60" i="6"/>
  <c r="E60" i="6"/>
  <c r="E61" i="6" s="1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D64" i="6"/>
  <c r="D66" i="6" s="1"/>
  <c r="E64" i="6"/>
  <c r="E66" i="6" s="1"/>
  <c r="D65" i="6"/>
  <c r="E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D70" i="6"/>
  <c r="D72" i="6" s="1"/>
  <c r="E70" i="6"/>
  <c r="E72" i="6" s="1"/>
  <c r="D71" i="6"/>
  <c r="E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D73" i="6"/>
  <c r="E73" i="6"/>
  <c r="D74" i="6"/>
  <c r="G74" i="6"/>
  <c r="O74" i="6"/>
  <c r="S74" i="6"/>
  <c r="U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H82" i="6"/>
  <c r="A5" i="12"/>
  <c r="D11" i="12"/>
  <c r="E11" i="12"/>
  <c r="J11" i="12"/>
  <c r="K11" i="12"/>
  <c r="D12" i="12"/>
  <c r="E12" i="12"/>
  <c r="J12" i="12"/>
  <c r="K12" i="12"/>
  <c r="D13" i="12"/>
  <c r="E13" i="12"/>
  <c r="J13" i="12"/>
  <c r="K13" i="12"/>
  <c r="D14" i="12"/>
  <c r="E14" i="12"/>
  <c r="J14" i="12"/>
  <c r="K14" i="12"/>
  <c r="D15" i="12"/>
  <c r="E15" i="12"/>
  <c r="J15" i="12"/>
  <c r="K15" i="12"/>
  <c r="E16" i="12"/>
  <c r="J16" i="12"/>
  <c r="D19" i="12"/>
  <c r="E19" i="12"/>
  <c r="J19" i="12"/>
  <c r="K19" i="12"/>
  <c r="D20" i="12"/>
  <c r="E20" i="12"/>
  <c r="J20" i="12"/>
  <c r="K20" i="12"/>
  <c r="D21" i="12"/>
  <c r="E21" i="12"/>
  <c r="J21" i="12"/>
  <c r="K21" i="12"/>
  <c r="D22" i="12"/>
  <c r="E22" i="12"/>
  <c r="J22" i="12"/>
  <c r="K22" i="12"/>
  <c r="D23" i="12"/>
  <c r="E23" i="12"/>
  <c r="J23" i="12"/>
  <c r="K23" i="12"/>
  <c r="J24" i="12"/>
  <c r="D27" i="12"/>
  <c r="E27" i="12"/>
  <c r="J27" i="12"/>
  <c r="K27" i="12"/>
  <c r="D28" i="12"/>
  <c r="E28" i="12"/>
  <c r="E29" i="12" s="1"/>
  <c r="J28" i="12"/>
  <c r="J29" i="12" s="1"/>
  <c r="K28" i="12"/>
  <c r="D29" i="12"/>
  <c r="K29" i="12"/>
  <c r="D32" i="12"/>
  <c r="E32" i="12"/>
  <c r="J32" i="12"/>
  <c r="J36" i="12" s="1"/>
  <c r="K32" i="12"/>
  <c r="K36" i="12" s="1"/>
  <c r="D33" i="12"/>
  <c r="D36" i="12" s="1"/>
  <c r="E33" i="12"/>
  <c r="J33" i="12"/>
  <c r="K33" i="12"/>
  <c r="D34" i="12"/>
  <c r="E34" i="12"/>
  <c r="J34" i="12"/>
  <c r="K34" i="12"/>
  <c r="D35" i="12"/>
  <c r="E35" i="12"/>
  <c r="J35" i="12"/>
  <c r="K35" i="12"/>
  <c r="L37" i="12"/>
  <c r="M37" i="12"/>
  <c r="D39" i="12"/>
  <c r="E39" i="12"/>
  <c r="J39" i="12"/>
  <c r="K39" i="12"/>
  <c r="D40" i="12"/>
  <c r="E40" i="12"/>
  <c r="J40" i="12"/>
  <c r="K40" i="12"/>
  <c r="D41" i="12"/>
  <c r="E41" i="12"/>
  <c r="J41" i="12"/>
  <c r="K41" i="12"/>
  <c r="D42" i="12"/>
  <c r="K42" i="12"/>
  <c r="K43" i="12" s="1"/>
  <c r="D45" i="12"/>
  <c r="E45" i="12"/>
  <c r="J45" i="12"/>
  <c r="K45" i="12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D56" i="12" s="1"/>
  <c r="E54" i="12"/>
  <c r="E56" i="12" s="1"/>
  <c r="J54" i="12"/>
  <c r="J56" i="12" s="1"/>
  <c r="K54" i="12"/>
  <c r="K56" i="12" s="1"/>
  <c r="D55" i="12"/>
  <c r="E55" i="12"/>
  <c r="J55" i="12"/>
  <c r="K55" i="12"/>
  <c r="D59" i="12"/>
  <c r="E59" i="12"/>
  <c r="I59" i="12"/>
  <c r="J59" i="12"/>
  <c r="K59" i="12"/>
  <c r="K61" i="12" s="1"/>
  <c r="D60" i="12"/>
  <c r="E60" i="12"/>
  <c r="J60" i="12"/>
  <c r="K60" i="12"/>
  <c r="E61" i="12"/>
  <c r="D64" i="12"/>
  <c r="E64" i="12"/>
  <c r="J64" i="12"/>
  <c r="K64" i="12"/>
  <c r="D65" i="12"/>
  <c r="D66" i="12" s="1"/>
  <c r="E65" i="12"/>
  <c r="E66" i="12" s="1"/>
  <c r="J65" i="12"/>
  <c r="J66" i="12" s="1"/>
  <c r="K65" i="12"/>
  <c r="K66" i="12"/>
  <c r="D70" i="12"/>
  <c r="E70" i="12"/>
  <c r="H70" i="12"/>
  <c r="I70" i="12"/>
  <c r="J70" i="12"/>
  <c r="K70" i="12"/>
  <c r="D71" i="12"/>
  <c r="E71" i="12"/>
  <c r="H71" i="12"/>
  <c r="I71" i="12"/>
  <c r="J71" i="12"/>
  <c r="K71" i="12"/>
  <c r="D72" i="12"/>
  <c r="E72" i="12"/>
  <c r="J72" i="12"/>
  <c r="D73" i="12"/>
  <c r="E73" i="12"/>
  <c r="I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H79" i="12"/>
  <c r="J79" i="12"/>
  <c r="K79" i="12"/>
  <c r="D80" i="12"/>
  <c r="E80" i="12"/>
  <c r="J80" i="12"/>
  <c r="K80" i="12"/>
  <c r="E81" i="12"/>
  <c r="J81" i="12"/>
  <c r="K81" i="12"/>
  <c r="A5" i="24"/>
  <c r="H8" i="24"/>
  <c r="J8" i="24"/>
  <c r="L8" i="24"/>
  <c r="N8" i="24"/>
  <c r="P8" i="24"/>
  <c r="R8" i="24"/>
  <c r="T8" i="24"/>
  <c r="V8" i="24"/>
  <c r="F11" i="24"/>
  <c r="G11" i="24"/>
  <c r="AL11" i="24"/>
  <c r="AL16" i="24" s="1"/>
  <c r="AM11" i="24"/>
  <c r="AM16" i="24" s="1"/>
  <c r="AN11" i="24"/>
  <c r="AO11" i="24"/>
  <c r="AP11" i="24"/>
  <c r="AQ11" i="24"/>
  <c r="AQ16" i="24" s="1"/>
  <c r="AR11" i="24"/>
  <c r="AR16" i="24" s="1"/>
  <c r="AS11" i="24"/>
  <c r="AS16" i="24" s="1"/>
  <c r="AT11" i="24"/>
  <c r="AU11" i="24"/>
  <c r="AV11" i="24"/>
  <c r="AW11" i="24"/>
  <c r="F12" i="24"/>
  <c r="G12" i="24"/>
  <c r="AL12" i="24"/>
  <c r="AM12" i="24"/>
  <c r="AN12" i="24"/>
  <c r="AO12" i="24"/>
  <c r="AO16" i="24" s="1"/>
  <c r="AP12" i="24"/>
  <c r="AQ12" i="24"/>
  <c r="AR12" i="24"/>
  <c r="AS12" i="24"/>
  <c r="AT12" i="24"/>
  <c r="AU12" i="24"/>
  <c r="AV12" i="24"/>
  <c r="AW12" i="24"/>
  <c r="AW16" i="24" s="1"/>
  <c r="F13" i="24"/>
  <c r="G13" i="24"/>
  <c r="AI13" i="24"/>
  <c r="AL13" i="24"/>
  <c r="AM13" i="24"/>
  <c r="AN13" i="24"/>
  <c r="AO13" i="24"/>
  <c r="AP13" i="24"/>
  <c r="AQ13" i="24"/>
  <c r="AR13" i="24"/>
  <c r="AS13" i="24"/>
  <c r="AT13" i="24"/>
  <c r="AU13" i="24"/>
  <c r="AV13" i="24"/>
  <c r="AW13" i="24"/>
  <c r="F14" i="24"/>
  <c r="G14" i="24"/>
  <c r="AD14" i="24"/>
  <c r="AG14" i="24"/>
  <c r="AL14" i="24"/>
  <c r="AM14" i="24"/>
  <c r="AN14" i="24"/>
  <c r="AO14" i="24"/>
  <c r="AP14" i="24"/>
  <c r="AP16" i="24" s="1"/>
  <c r="AQ14" i="24"/>
  <c r="AR14" i="24"/>
  <c r="AS14" i="24"/>
  <c r="AT14" i="24"/>
  <c r="AU14" i="24"/>
  <c r="AV14" i="24"/>
  <c r="AW14" i="24"/>
  <c r="F15" i="24"/>
  <c r="G15" i="24"/>
  <c r="J15" i="24"/>
  <c r="AL15" i="24"/>
  <c r="AM15" i="24"/>
  <c r="AN15" i="24"/>
  <c r="AO15" i="24"/>
  <c r="AP15" i="24"/>
  <c r="AQ15" i="24"/>
  <c r="AR15" i="24"/>
  <c r="AS15" i="24"/>
  <c r="AT15" i="24"/>
  <c r="AU15" i="24"/>
  <c r="AV15" i="24"/>
  <c r="AW15" i="24"/>
  <c r="AT16" i="24"/>
  <c r="AU16" i="24"/>
  <c r="F19" i="24"/>
  <c r="F24" i="24" s="1"/>
  <c r="G19" i="24"/>
  <c r="N19" i="24"/>
  <c r="AA19" i="24"/>
  <c r="AL19" i="24"/>
  <c r="AM19" i="24"/>
  <c r="AN19" i="24"/>
  <c r="AO19" i="24"/>
  <c r="AP19" i="24"/>
  <c r="AQ19" i="24"/>
  <c r="AR19" i="24"/>
  <c r="AS19" i="24"/>
  <c r="AT19" i="24"/>
  <c r="AU19" i="24"/>
  <c r="AV19" i="24"/>
  <c r="AW19" i="24"/>
  <c r="F20" i="24"/>
  <c r="G20" i="24"/>
  <c r="AC20" i="24"/>
  <c r="AD20" i="24"/>
  <c r="AL20" i="24"/>
  <c r="AM20" i="24"/>
  <c r="AN20" i="24"/>
  <c r="AN24" i="24" s="1"/>
  <c r="AO20" i="24"/>
  <c r="AP20" i="24"/>
  <c r="AQ20" i="24"/>
  <c r="AR20" i="24"/>
  <c r="AS20" i="24"/>
  <c r="AT20" i="24"/>
  <c r="AU20" i="24"/>
  <c r="AV20" i="24"/>
  <c r="AV24" i="24" s="1"/>
  <c r="AW20" i="24"/>
  <c r="F21" i="24"/>
  <c r="G21" i="24"/>
  <c r="X21" i="24"/>
  <c r="AC21" i="24"/>
  <c r="AL21" i="24"/>
  <c r="AM21" i="24"/>
  <c r="AM24" i="24" s="1"/>
  <c r="AN21" i="24"/>
  <c r="AO21" i="24"/>
  <c r="AP21" i="24"/>
  <c r="AQ21" i="24"/>
  <c r="AR21" i="24"/>
  <c r="AS21" i="24"/>
  <c r="AT21" i="24"/>
  <c r="AU21" i="24"/>
  <c r="AV21" i="24"/>
  <c r="AW21" i="24"/>
  <c r="F22" i="24"/>
  <c r="G22" i="24"/>
  <c r="AL22" i="24"/>
  <c r="AM22" i="24"/>
  <c r="AN22" i="24"/>
  <c r="AO22" i="24"/>
  <c r="AP22" i="24"/>
  <c r="AQ22" i="24"/>
  <c r="AR22" i="24"/>
  <c r="AS22" i="24"/>
  <c r="AT22" i="24"/>
  <c r="AU22" i="24"/>
  <c r="AV22" i="24"/>
  <c r="AW22" i="24"/>
  <c r="F23" i="24"/>
  <c r="G23" i="24"/>
  <c r="R23" i="24"/>
  <c r="S23" i="24"/>
  <c r="AH23" i="24"/>
  <c r="AL23" i="24"/>
  <c r="AM23" i="24"/>
  <c r="AN23" i="24"/>
  <c r="AO23" i="24"/>
  <c r="AP23" i="24"/>
  <c r="AQ23" i="24"/>
  <c r="AR23" i="24"/>
  <c r="AS23" i="24"/>
  <c r="AT23" i="24"/>
  <c r="AT24" i="24" s="1"/>
  <c r="AU23" i="24"/>
  <c r="AV23" i="24"/>
  <c r="AW23" i="24"/>
  <c r="AQ24" i="24"/>
  <c r="F27" i="24"/>
  <c r="F29" i="24" s="1"/>
  <c r="G27" i="24"/>
  <c r="AK27" i="24"/>
  <c r="AL27" i="24"/>
  <c r="AM27" i="24"/>
  <c r="AN27" i="24"/>
  <c r="AO27" i="24"/>
  <c r="AP27" i="24"/>
  <c r="AP29" i="24" s="1"/>
  <c r="AQ27" i="24"/>
  <c r="AR27" i="24"/>
  <c r="AS27" i="24"/>
  <c r="AS29" i="24" s="1"/>
  <c r="AT27" i="24"/>
  <c r="AT29" i="24" s="1"/>
  <c r="AU27" i="24"/>
  <c r="AV27" i="24"/>
  <c r="AW27" i="24"/>
  <c r="F28" i="24"/>
  <c r="G28" i="24"/>
  <c r="S28" i="24"/>
  <c r="T28" i="24"/>
  <c r="Y28" i="24"/>
  <c r="AL28" i="24"/>
  <c r="AM28" i="24"/>
  <c r="AN28" i="24"/>
  <c r="AO28" i="24"/>
  <c r="AP28" i="24"/>
  <c r="AQ28" i="24"/>
  <c r="AR28" i="24"/>
  <c r="AS28" i="24"/>
  <c r="AT28" i="24"/>
  <c r="AU28" i="24"/>
  <c r="AV28" i="24"/>
  <c r="AW28" i="24"/>
  <c r="AW29" i="24" s="1"/>
  <c r="AL29" i="24"/>
  <c r="AQ29" i="24"/>
  <c r="AR29" i="24"/>
  <c r="F32" i="24"/>
  <c r="G32" i="24"/>
  <c r="U32" i="24"/>
  <c r="AJ32" i="24"/>
  <c r="AL32" i="24"/>
  <c r="AM32" i="24"/>
  <c r="AM36" i="24" s="1"/>
  <c r="AN32" i="24"/>
  <c r="AN36" i="24" s="1"/>
  <c r="AO32" i="24"/>
  <c r="AP32" i="24"/>
  <c r="AQ32" i="24"/>
  <c r="AR32" i="24"/>
  <c r="AS32" i="24"/>
  <c r="AT32" i="24"/>
  <c r="AU32" i="24"/>
  <c r="AU36" i="24" s="1"/>
  <c r="AV32" i="24"/>
  <c r="AV36" i="24" s="1"/>
  <c r="AW32" i="24"/>
  <c r="F33" i="24"/>
  <c r="G33" i="24"/>
  <c r="M33" i="24"/>
  <c r="N33" i="24"/>
  <c r="Q33" i="24"/>
  <c r="AL33" i="24"/>
  <c r="AL36" i="24" s="1"/>
  <c r="AM33" i="24"/>
  <c r="AN33" i="24"/>
  <c r="AO33" i="24"/>
  <c r="AP33" i="24"/>
  <c r="AQ33" i="24"/>
  <c r="AR33" i="24"/>
  <c r="AS33" i="24"/>
  <c r="AT33" i="24"/>
  <c r="AU33" i="24"/>
  <c r="AV33" i="24"/>
  <c r="AW33" i="24"/>
  <c r="F34" i="24"/>
  <c r="G34" i="24"/>
  <c r="AF34" i="24"/>
  <c r="AL34" i="24"/>
  <c r="AM34" i="24"/>
  <c r="AN34" i="24"/>
  <c r="AO34" i="24"/>
  <c r="AP34" i="24"/>
  <c r="AQ34" i="24"/>
  <c r="AR34" i="24"/>
  <c r="AS34" i="24"/>
  <c r="AT34" i="24"/>
  <c r="AU34" i="24"/>
  <c r="AV34" i="24"/>
  <c r="AW34" i="24"/>
  <c r="F35" i="24"/>
  <c r="G35" i="24"/>
  <c r="L35" i="24"/>
  <c r="AA35" i="24"/>
  <c r="AL35" i="24"/>
  <c r="AM35" i="24"/>
  <c r="AN35" i="24"/>
  <c r="AO35" i="24"/>
  <c r="AP35" i="24"/>
  <c r="AQ35" i="24"/>
  <c r="AR35" i="24"/>
  <c r="AS35" i="24"/>
  <c r="AS36" i="24" s="1"/>
  <c r="AT35" i="24"/>
  <c r="AU35" i="24"/>
  <c r="AV35" i="24"/>
  <c r="AW35" i="24"/>
  <c r="AQ36" i="24"/>
  <c r="AT36" i="24"/>
  <c r="F39" i="24"/>
  <c r="G39" i="24"/>
  <c r="V39" i="24"/>
  <c r="AL39" i="24"/>
  <c r="AM39" i="24"/>
  <c r="AN39" i="24"/>
  <c r="AO39" i="24"/>
  <c r="AP39" i="24"/>
  <c r="AQ39" i="24"/>
  <c r="AR39" i="24"/>
  <c r="AS39" i="24"/>
  <c r="AT39" i="24"/>
  <c r="AU39" i="24"/>
  <c r="AV39" i="24"/>
  <c r="AW39" i="24"/>
  <c r="F40" i="24"/>
  <c r="G40" i="24"/>
  <c r="J40" i="24"/>
  <c r="AL40" i="24"/>
  <c r="AM40" i="24"/>
  <c r="AM42" i="24" s="1"/>
  <c r="AM43" i="24" s="1"/>
  <c r="AN40" i="24"/>
  <c r="AN42" i="24" s="1"/>
  <c r="AO40" i="24"/>
  <c r="AP40" i="24"/>
  <c r="AQ40" i="24"/>
  <c r="AQ42" i="24" s="1"/>
  <c r="AQ43" i="24" s="1"/>
  <c r="AR40" i="24"/>
  <c r="AR42" i="24" s="1"/>
  <c r="AR43" i="24" s="1"/>
  <c r="AS40" i="24"/>
  <c r="AT40" i="24"/>
  <c r="AU40" i="24"/>
  <c r="AU42" i="24" s="1"/>
  <c r="AU43" i="24" s="1"/>
  <c r="AV40" i="24"/>
  <c r="AW40" i="24"/>
  <c r="F41" i="24"/>
  <c r="G41" i="24"/>
  <c r="L41" i="24"/>
  <c r="AA41" i="24"/>
  <c r="AL41" i="24"/>
  <c r="AM41" i="24"/>
  <c r="AN41" i="24"/>
  <c r="AO41" i="24"/>
  <c r="AP41" i="24"/>
  <c r="AQ41" i="24"/>
  <c r="AR41" i="24"/>
  <c r="AS41" i="24"/>
  <c r="AT41" i="24"/>
  <c r="AU41" i="24"/>
  <c r="AV41" i="24"/>
  <c r="AW41" i="24"/>
  <c r="G42" i="24"/>
  <c r="G43" i="24" s="1"/>
  <c r="AL42" i="24"/>
  <c r="AL43" i="24" s="1"/>
  <c r="AS42" i="24"/>
  <c r="AS43" i="24" s="1"/>
  <c r="AT42" i="24"/>
  <c r="AT43" i="24" s="1"/>
  <c r="AV42" i="24"/>
  <c r="AV43" i="24" s="1"/>
  <c r="AN43" i="24"/>
  <c r="F45" i="24"/>
  <c r="G45" i="24"/>
  <c r="Z45" i="24"/>
  <c r="AA45" i="24"/>
  <c r="AL45" i="24"/>
  <c r="AM45" i="24"/>
  <c r="AN45" i="24"/>
  <c r="AO45" i="24"/>
  <c r="AP45" i="24"/>
  <c r="AQ45" i="24"/>
  <c r="AR45" i="24"/>
  <c r="AS45" i="24"/>
  <c r="AT45" i="24"/>
  <c r="AU45" i="24"/>
  <c r="AV45" i="24"/>
  <c r="AW45" i="24"/>
  <c r="F47" i="24"/>
  <c r="G47" i="24"/>
  <c r="Q47" i="24"/>
  <c r="AL47" i="24"/>
  <c r="AM47" i="24"/>
  <c r="AN47" i="24"/>
  <c r="AO47" i="24"/>
  <c r="AP47" i="24"/>
  <c r="AQ47" i="24"/>
  <c r="AR47" i="24"/>
  <c r="AS47" i="24"/>
  <c r="AT47" i="24"/>
  <c r="AU47" i="24"/>
  <c r="AV47" i="24"/>
  <c r="AW47" i="24"/>
  <c r="D48" i="24"/>
  <c r="E48" i="24"/>
  <c r="F49" i="24"/>
  <c r="G49" i="24"/>
  <c r="R49" i="24"/>
  <c r="T49" i="24"/>
  <c r="AL49" i="24"/>
  <c r="AM49" i="24"/>
  <c r="AN49" i="24"/>
  <c r="AO49" i="24"/>
  <c r="AP49" i="24"/>
  <c r="AQ49" i="24"/>
  <c r="AR49" i="24"/>
  <c r="AS49" i="24"/>
  <c r="AT49" i="24"/>
  <c r="AU49" i="24"/>
  <c r="AV49" i="24"/>
  <c r="AW49" i="24"/>
  <c r="F51" i="24"/>
  <c r="G51" i="24"/>
  <c r="AD51" i="24"/>
  <c r="AL51" i="24"/>
  <c r="AM51" i="24"/>
  <c r="AN51" i="24"/>
  <c r="AO51" i="24"/>
  <c r="AP51" i="24"/>
  <c r="AQ51" i="24"/>
  <c r="AR51" i="24"/>
  <c r="AS51" i="24"/>
  <c r="AT51" i="24"/>
  <c r="AU51" i="24"/>
  <c r="AV51" i="24"/>
  <c r="AW51" i="24"/>
  <c r="F54" i="24"/>
  <c r="G54" i="24"/>
  <c r="AG54" i="24"/>
  <c r="AL54" i="24"/>
  <c r="AL56" i="24" s="1"/>
  <c r="AM54" i="24"/>
  <c r="AN54" i="24"/>
  <c r="AO54" i="24"/>
  <c r="AP54" i="24"/>
  <c r="AP56" i="24" s="1"/>
  <c r="AQ54" i="24"/>
  <c r="AR54" i="24"/>
  <c r="AS54" i="24"/>
  <c r="AS56" i="24" s="1"/>
  <c r="AT54" i="24"/>
  <c r="AT56" i="24" s="1"/>
  <c r="AU54" i="24"/>
  <c r="AV54" i="24"/>
  <c r="AW54" i="24"/>
  <c r="F55" i="24"/>
  <c r="G55" i="24"/>
  <c r="I55" i="24"/>
  <c r="X55" i="24"/>
  <c r="AL55" i="24"/>
  <c r="AM55" i="24"/>
  <c r="AN55" i="24"/>
  <c r="AO55" i="24"/>
  <c r="AP55" i="24"/>
  <c r="AQ55" i="24"/>
  <c r="AR55" i="24"/>
  <c r="AR56" i="24" s="1"/>
  <c r="AS55" i="24"/>
  <c r="AT55" i="24"/>
  <c r="AU55" i="24"/>
  <c r="AV55" i="24"/>
  <c r="AW55" i="24"/>
  <c r="AO56" i="24"/>
  <c r="AQ56" i="24"/>
  <c r="AW56" i="24"/>
  <c r="F59" i="24"/>
  <c r="G59" i="24"/>
  <c r="O59" i="24"/>
  <c r="AJ59" i="24"/>
  <c r="AL59" i="24"/>
  <c r="AM59" i="24"/>
  <c r="AN59" i="24"/>
  <c r="AO59" i="24"/>
  <c r="AP59" i="24"/>
  <c r="AQ59" i="24"/>
  <c r="AQ61" i="24" s="1"/>
  <c r="AR59" i="24"/>
  <c r="AR61" i="24" s="1"/>
  <c r="AS59" i="24"/>
  <c r="AS61" i="24" s="1"/>
  <c r="AT59" i="24"/>
  <c r="AU59" i="24"/>
  <c r="AV59" i="24"/>
  <c r="AW59" i="24"/>
  <c r="F60" i="24"/>
  <c r="G60" i="24"/>
  <c r="H60" i="24"/>
  <c r="Q60" i="24"/>
  <c r="R60" i="24"/>
  <c r="AL60" i="24"/>
  <c r="AM60" i="24"/>
  <c r="AN60" i="24"/>
  <c r="AO60" i="24"/>
  <c r="AO61" i="24" s="1"/>
  <c r="AP60" i="24"/>
  <c r="AQ60" i="24"/>
  <c r="AR60" i="24"/>
  <c r="AS60" i="24"/>
  <c r="AT60" i="24"/>
  <c r="AU60" i="24"/>
  <c r="AV60" i="24"/>
  <c r="AV61" i="24" s="1"/>
  <c r="AW60" i="24"/>
  <c r="G61" i="24"/>
  <c r="AM61" i="24"/>
  <c r="AP61" i="24"/>
  <c r="AU61" i="24"/>
  <c r="AW61" i="24"/>
  <c r="F64" i="24"/>
  <c r="G64" i="24"/>
  <c r="F65" i="24"/>
  <c r="G65" i="24"/>
  <c r="G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AP66" i="24"/>
  <c r="AQ66" i="24"/>
  <c r="AR66" i="24"/>
  <c r="AS66" i="24"/>
  <c r="AT66" i="24"/>
  <c r="AU66" i="24"/>
  <c r="AV66" i="24"/>
  <c r="AW66" i="24"/>
  <c r="F70" i="24"/>
  <c r="G70" i="24"/>
  <c r="AL70" i="24"/>
  <c r="AM70" i="24"/>
  <c r="AN70" i="24"/>
  <c r="AN72" i="24" s="1"/>
  <c r="AO70" i="24"/>
  <c r="AP70" i="24"/>
  <c r="AQ70" i="24"/>
  <c r="AR70" i="24"/>
  <c r="AS70" i="24"/>
  <c r="AS72" i="24" s="1"/>
  <c r="AT70" i="24"/>
  <c r="AU70" i="24"/>
  <c r="AV70" i="24"/>
  <c r="AV72" i="24" s="1"/>
  <c r="AW70" i="24"/>
  <c r="F71" i="24"/>
  <c r="G71" i="24"/>
  <c r="Q71" i="24"/>
  <c r="Y71" i="24"/>
  <c r="AL71" i="24"/>
  <c r="AM71" i="24"/>
  <c r="AM72" i="24" s="1"/>
  <c r="AN71" i="24"/>
  <c r="AO71" i="24"/>
  <c r="AP71" i="24"/>
  <c r="AQ71" i="24"/>
  <c r="AR71" i="24"/>
  <c r="AS71" i="24"/>
  <c r="AT71" i="24"/>
  <c r="AU71" i="24"/>
  <c r="AV71" i="24"/>
  <c r="AW71" i="24"/>
  <c r="AO72" i="24"/>
  <c r="AP72" i="24"/>
  <c r="AQ72" i="24"/>
  <c r="AR72" i="24"/>
  <c r="AW72" i="24"/>
  <c r="F73" i="24"/>
  <c r="G73" i="24"/>
  <c r="N73" i="24"/>
  <c r="AK73" i="24"/>
  <c r="AL73" i="24"/>
  <c r="AM73" i="24"/>
  <c r="AN73" i="24"/>
  <c r="AO73" i="24"/>
  <c r="AP73" i="24"/>
  <c r="AQ73" i="24"/>
  <c r="AR73" i="24"/>
  <c r="AS73" i="24"/>
  <c r="AT73" i="24"/>
  <c r="AU73" i="24"/>
  <c r="AV73" i="24"/>
  <c r="AW73" i="24"/>
  <c r="F74" i="24"/>
  <c r="G74" i="24"/>
  <c r="K74" i="24"/>
  <c r="AC74" i="24"/>
  <c r="AD74" i="24"/>
  <c r="AE74" i="24"/>
  <c r="AL74" i="24"/>
  <c r="AM74" i="24"/>
  <c r="AN74" i="24"/>
  <c r="AO74" i="24"/>
  <c r="AP74" i="24"/>
  <c r="AQ74" i="24"/>
  <c r="AR74" i="24"/>
  <c r="AS74" i="24"/>
  <c r="AT74" i="24"/>
  <c r="AU74" i="24"/>
  <c r="AV74" i="24"/>
  <c r="AW74" i="24"/>
  <c r="F75" i="24"/>
  <c r="G75" i="24"/>
  <c r="I75" i="24"/>
  <c r="AE75" i="24"/>
  <c r="AL75" i="24"/>
  <c r="AM75" i="24"/>
  <c r="AN75" i="24"/>
  <c r="AO75" i="24"/>
  <c r="AP75" i="24"/>
  <c r="AQ75" i="24"/>
  <c r="AR75" i="24"/>
  <c r="AS75" i="24"/>
  <c r="AT75" i="24"/>
  <c r="AU75" i="24"/>
  <c r="AV75" i="24"/>
  <c r="AW75" i="24"/>
  <c r="F76" i="24"/>
  <c r="G76" i="24"/>
  <c r="Y76" i="24"/>
  <c r="Z76" i="24"/>
  <c r="AA76" i="24"/>
  <c r="AL76" i="24"/>
  <c r="AM76" i="24"/>
  <c r="AN76" i="24"/>
  <c r="AO76" i="24"/>
  <c r="AP76" i="24"/>
  <c r="AQ76" i="24"/>
  <c r="AR76" i="24"/>
  <c r="AS76" i="24"/>
  <c r="AT76" i="24"/>
  <c r="AU76" i="24"/>
  <c r="AV76" i="24"/>
  <c r="AW76" i="24"/>
  <c r="F77" i="24"/>
  <c r="G77" i="24"/>
  <c r="S77" i="24"/>
  <c r="AL77" i="24"/>
  <c r="AM77" i="24"/>
  <c r="AN77" i="24"/>
  <c r="AO77" i="24"/>
  <c r="AP77" i="24"/>
  <c r="AQ77" i="24"/>
  <c r="AR77" i="24"/>
  <c r="AS77" i="24"/>
  <c r="AT77" i="24"/>
  <c r="AU77" i="24"/>
  <c r="AV77" i="24"/>
  <c r="AW77" i="24"/>
  <c r="F78" i="24"/>
  <c r="G78" i="24"/>
  <c r="P78" i="24"/>
  <c r="T78" i="24"/>
  <c r="AE78" i="24"/>
  <c r="AL78" i="24"/>
  <c r="AM78" i="24"/>
  <c r="AN78" i="24"/>
  <c r="AO78" i="24"/>
  <c r="AP78" i="24"/>
  <c r="AQ78" i="24"/>
  <c r="AR78" i="24"/>
  <c r="AS78" i="24"/>
  <c r="AT78" i="24"/>
  <c r="AU78" i="24"/>
  <c r="AV78" i="24"/>
  <c r="AW78" i="24"/>
  <c r="F79" i="24"/>
  <c r="G79" i="24"/>
  <c r="J79" i="24"/>
  <c r="N79" i="24"/>
  <c r="AH79" i="24"/>
  <c r="AL79" i="24"/>
  <c r="AM79" i="24"/>
  <c r="AN79" i="24"/>
  <c r="AO79" i="24"/>
  <c r="AP79" i="24"/>
  <c r="AQ79" i="24"/>
  <c r="AR79" i="24"/>
  <c r="AS79" i="24"/>
  <c r="AT79" i="24"/>
  <c r="AU79" i="24"/>
  <c r="AV79" i="24"/>
  <c r="AW79" i="24"/>
  <c r="F80" i="24"/>
  <c r="G80" i="24"/>
  <c r="AA80" i="24"/>
  <c r="AH80" i="24"/>
  <c r="AL80" i="24"/>
  <c r="AM80" i="24"/>
  <c r="AN80" i="24"/>
  <c r="AO80" i="24"/>
  <c r="AP80" i="24"/>
  <c r="AQ80" i="24"/>
  <c r="AR80" i="24"/>
  <c r="AS80" i="24"/>
  <c r="AT80" i="24"/>
  <c r="AU80" i="24"/>
  <c r="AV80" i="24"/>
  <c r="AW80" i="24"/>
  <c r="F81" i="24"/>
  <c r="G81" i="24"/>
  <c r="Q81" i="24"/>
  <c r="AI81" i="24"/>
  <c r="AL81" i="24"/>
  <c r="AM81" i="24"/>
  <c r="AN81" i="24"/>
  <c r="AO81" i="24"/>
  <c r="AP81" i="24"/>
  <c r="AQ81" i="24"/>
  <c r="AR81" i="24"/>
  <c r="AS81" i="24"/>
  <c r="AT81" i="24"/>
  <c r="AU81" i="24"/>
  <c r="AV81" i="24"/>
  <c r="AW81" i="24"/>
  <c r="A4" i="36"/>
  <c r="A5" i="36"/>
  <c r="A4" i="10"/>
  <c r="A5" i="10"/>
  <c r="G11" i="10"/>
  <c r="H11" i="10"/>
  <c r="I11" i="10"/>
  <c r="M11" i="10" s="1"/>
  <c r="L11" i="10"/>
  <c r="F12" i="10"/>
  <c r="H12" i="10"/>
  <c r="I12" i="10"/>
  <c r="L12" i="10"/>
  <c r="H13" i="10"/>
  <c r="I13" i="10"/>
  <c r="M13" i="10"/>
  <c r="F14" i="10"/>
  <c r="H14" i="10"/>
  <c r="I14" i="10"/>
  <c r="M14" i="10"/>
  <c r="E14" i="34" s="1"/>
  <c r="G15" i="10"/>
  <c r="H15" i="10"/>
  <c r="I15" i="10"/>
  <c r="J16" i="10"/>
  <c r="K16" i="10"/>
  <c r="K82" i="10" s="1"/>
  <c r="H18" i="10"/>
  <c r="I18" i="10"/>
  <c r="H19" i="10"/>
  <c r="I19" i="10"/>
  <c r="M19" i="10" s="1"/>
  <c r="L19" i="10"/>
  <c r="F20" i="10"/>
  <c r="G20" i="10"/>
  <c r="H20" i="10"/>
  <c r="I20" i="10"/>
  <c r="L20" i="10"/>
  <c r="M20" i="10"/>
  <c r="F21" i="10"/>
  <c r="G21" i="10"/>
  <c r="H21" i="10"/>
  <c r="I21" i="10"/>
  <c r="M21" i="10"/>
  <c r="G22" i="10"/>
  <c r="H22" i="10"/>
  <c r="I22" i="10"/>
  <c r="L22" i="10"/>
  <c r="G23" i="10"/>
  <c r="H23" i="10"/>
  <c r="I23" i="10"/>
  <c r="L23" i="10"/>
  <c r="D23" i="34" s="1"/>
  <c r="M23" i="10"/>
  <c r="J24" i="10"/>
  <c r="K24" i="10"/>
  <c r="F27" i="10"/>
  <c r="G27" i="10"/>
  <c r="H27" i="10"/>
  <c r="I27" i="10"/>
  <c r="L27" i="10"/>
  <c r="M27" i="10"/>
  <c r="H28" i="10"/>
  <c r="I28" i="10"/>
  <c r="M28" i="10"/>
  <c r="M29" i="10" s="1"/>
  <c r="J29" i="10"/>
  <c r="K29" i="10"/>
  <c r="F32" i="10"/>
  <c r="H32" i="10"/>
  <c r="L32" i="10" s="1"/>
  <c r="I32" i="10"/>
  <c r="M32" i="10"/>
  <c r="E32" i="34" s="1"/>
  <c r="G33" i="10"/>
  <c r="H33" i="10"/>
  <c r="I33" i="10"/>
  <c r="H34" i="10"/>
  <c r="L34" i="10" s="1"/>
  <c r="D34" i="34" s="1"/>
  <c r="I34" i="10"/>
  <c r="M34" i="10"/>
  <c r="G35" i="10"/>
  <c r="H35" i="10"/>
  <c r="I35" i="10"/>
  <c r="L35" i="10"/>
  <c r="M35" i="10"/>
  <c r="J36" i="10"/>
  <c r="K36" i="10"/>
  <c r="L37" i="10"/>
  <c r="M37" i="10"/>
  <c r="H38" i="10"/>
  <c r="I38" i="10"/>
  <c r="H39" i="10"/>
  <c r="I39" i="10"/>
  <c r="L39" i="10"/>
  <c r="D39" i="34" s="1"/>
  <c r="M39" i="10"/>
  <c r="E39" i="34" s="1"/>
  <c r="G40" i="10"/>
  <c r="H40" i="10"/>
  <c r="I40" i="10"/>
  <c r="L40" i="10"/>
  <c r="L42" i="10" s="1"/>
  <c r="M40" i="10"/>
  <c r="F41" i="10"/>
  <c r="G41" i="10"/>
  <c r="G42" i="10" s="1"/>
  <c r="H41" i="10"/>
  <c r="I41" i="10"/>
  <c r="L41" i="10"/>
  <c r="H42" i="10"/>
  <c r="I42" i="10"/>
  <c r="I43" i="10" s="1"/>
  <c r="J42" i="10"/>
  <c r="K42" i="10"/>
  <c r="J43" i="10"/>
  <c r="K43" i="10"/>
  <c r="F45" i="10"/>
  <c r="G45" i="10"/>
  <c r="H45" i="10"/>
  <c r="I45" i="10"/>
  <c r="H47" i="10"/>
  <c r="I47" i="10"/>
  <c r="L47" i="10"/>
  <c r="D47" i="34" s="1"/>
  <c r="M47" i="10"/>
  <c r="E47" i="34" s="1"/>
  <c r="G49" i="10"/>
  <c r="H49" i="10"/>
  <c r="I49" i="10"/>
  <c r="L49" i="10"/>
  <c r="M49" i="10"/>
  <c r="F51" i="10"/>
  <c r="G51" i="10"/>
  <c r="H51" i="10"/>
  <c r="I51" i="10"/>
  <c r="M51" i="10" s="1"/>
  <c r="E51" i="34" s="1"/>
  <c r="L51" i="10"/>
  <c r="G54" i="10"/>
  <c r="H54" i="10"/>
  <c r="I54" i="10"/>
  <c r="H55" i="10"/>
  <c r="I55" i="10"/>
  <c r="L55" i="10"/>
  <c r="D55" i="34" s="1"/>
  <c r="J56" i="10"/>
  <c r="K56" i="10"/>
  <c r="G59" i="10"/>
  <c r="H59" i="10"/>
  <c r="I59" i="10"/>
  <c r="L59" i="10"/>
  <c r="L61" i="10" s="1"/>
  <c r="M59" i="10"/>
  <c r="F60" i="10"/>
  <c r="G60" i="10"/>
  <c r="H60" i="10"/>
  <c r="I60" i="10"/>
  <c r="M60" i="10" s="1"/>
  <c r="L60" i="10"/>
  <c r="G61" i="10"/>
  <c r="H61" i="10"/>
  <c r="I61" i="10"/>
  <c r="J61" i="10"/>
  <c r="K61" i="10"/>
  <c r="F64" i="10"/>
  <c r="H64" i="10"/>
  <c r="I64" i="10"/>
  <c r="H65" i="10"/>
  <c r="L65" i="10" s="1"/>
  <c r="I65" i="10"/>
  <c r="M65" i="10" s="1"/>
  <c r="E65" i="34" s="1"/>
  <c r="J66" i="10"/>
  <c r="K66" i="10"/>
  <c r="L69" i="10"/>
  <c r="M69" i="10"/>
  <c r="H70" i="10"/>
  <c r="I70" i="10"/>
  <c r="L70" i="10"/>
  <c r="D70" i="34" s="1"/>
  <c r="M70" i="10"/>
  <c r="M72" i="10" s="1"/>
  <c r="G71" i="10"/>
  <c r="H71" i="10"/>
  <c r="I71" i="10"/>
  <c r="L71" i="10"/>
  <c r="M71" i="10"/>
  <c r="J72" i="10"/>
  <c r="K72" i="10"/>
  <c r="L72" i="10"/>
  <c r="F73" i="10"/>
  <c r="G73" i="10"/>
  <c r="H73" i="10"/>
  <c r="I73" i="10"/>
  <c r="M73" i="10" s="1"/>
  <c r="E73" i="34" s="1"/>
  <c r="L73" i="10"/>
  <c r="F74" i="10"/>
  <c r="G74" i="10"/>
  <c r="H74" i="10"/>
  <c r="I74" i="10"/>
  <c r="H75" i="10"/>
  <c r="I75" i="10"/>
  <c r="L75" i="10"/>
  <c r="D75" i="34" s="1"/>
  <c r="M75" i="10"/>
  <c r="E75" i="34" s="1"/>
  <c r="G76" i="10"/>
  <c r="H76" i="10"/>
  <c r="I76" i="10"/>
  <c r="L76" i="10"/>
  <c r="M76" i="10"/>
  <c r="F77" i="10"/>
  <c r="G77" i="10"/>
  <c r="H77" i="10"/>
  <c r="I77" i="10"/>
  <c r="L77" i="10"/>
  <c r="G78" i="10"/>
  <c r="H78" i="10"/>
  <c r="I78" i="10"/>
  <c r="H79" i="10"/>
  <c r="I79" i="10"/>
  <c r="L79" i="10"/>
  <c r="D79" i="34" s="1"/>
  <c r="G80" i="10"/>
  <c r="H80" i="10"/>
  <c r="I80" i="10"/>
  <c r="L80" i="10"/>
  <c r="M80" i="10"/>
  <c r="E80" i="34" s="1"/>
  <c r="F81" i="10"/>
  <c r="G81" i="10"/>
  <c r="H81" i="10"/>
  <c r="I81" i="10"/>
  <c r="M81" i="10" s="1"/>
  <c r="L81" i="10"/>
  <c r="D82" i="10"/>
  <c r="E82" i="10"/>
  <c r="A5" i="22"/>
  <c r="H8" i="22"/>
  <c r="J8" i="22"/>
  <c r="L8" i="22"/>
  <c r="N8" i="22"/>
  <c r="P8" i="22"/>
  <c r="R8" i="22"/>
  <c r="T8" i="22"/>
  <c r="V8" i="22"/>
  <c r="F11" i="22"/>
  <c r="G11" i="22"/>
  <c r="H11" i="22"/>
  <c r="I11" i="22"/>
  <c r="J11" i="22"/>
  <c r="K11" i="22"/>
  <c r="K11" i="24" s="1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G16" i="22" s="1"/>
  <c r="AH11" i="22"/>
  <c r="AI11" i="22"/>
  <c r="AJ11" i="22"/>
  <c r="AK11" i="22"/>
  <c r="AL11" i="22"/>
  <c r="AM11" i="22"/>
  <c r="AN11" i="22"/>
  <c r="AO11" i="22"/>
  <c r="AO16" i="22" s="1"/>
  <c r="AP11" i="22"/>
  <c r="AQ11" i="22"/>
  <c r="AR11" i="22"/>
  <c r="AS11" i="22"/>
  <c r="AT11" i="22"/>
  <c r="AU11" i="22"/>
  <c r="AV11" i="22"/>
  <c r="AW11" i="22"/>
  <c r="AW16" i="22" s="1"/>
  <c r="F12" i="22"/>
  <c r="G12" i="22"/>
  <c r="H12" i="22"/>
  <c r="I12" i="22"/>
  <c r="J12" i="22"/>
  <c r="J12" i="24" s="1"/>
  <c r="K12" i="22"/>
  <c r="K12" i="24" s="1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J16" i="22" s="1"/>
  <c r="AK12" i="22"/>
  <c r="AK16" i="22" s="1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F13" i="22"/>
  <c r="G13" i="22"/>
  <c r="H13" i="22"/>
  <c r="I13" i="22"/>
  <c r="J13" i="22"/>
  <c r="K13" i="22"/>
  <c r="L13" i="22"/>
  <c r="M13" i="22"/>
  <c r="M13" i="24" s="1"/>
  <c r="N13" i="22"/>
  <c r="O13" i="22"/>
  <c r="O13" i="24" s="1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F16" i="22" s="1"/>
  <c r="AG13" i="22"/>
  <c r="AH13" i="22"/>
  <c r="AI13" i="22"/>
  <c r="AJ13" i="22"/>
  <c r="AK13" i="22"/>
  <c r="AL13" i="22"/>
  <c r="AL16" i="22" s="1"/>
  <c r="AM13" i="22"/>
  <c r="AN13" i="22"/>
  <c r="AN16" i="22" s="1"/>
  <c r="AO13" i="22"/>
  <c r="AP13" i="22"/>
  <c r="AQ13" i="22"/>
  <c r="AR13" i="22"/>
  <c r="AS13" i="22"/>
  <c r="AI13" i="46" s="1"/>
  <c r="AT13" i="22"/>
  <c r="AU13" i="22"/>
  <c r="AV13" i="22"/>
  <c r="AV16" i="22" s="1"/>
  <c r="AW13" i="22"/>
  <c r="F14" i="22"/>
  <c r="G14" i="22"/>
  <c r="H14" i="22"/>
  <c r="I14" i="22"/>
  <c r="I14" i="24" s="1"/>
  <c r="J14" i="22"/>
  <c r="J14" i="24" s="1"/>
  <c r="K14" i="22"/>
  <c r="L14" i="22"/>
  <c r="M14" i="22"/>
  <c r="N14" i="22"/>
  <c r="O14" i="22"/>
  <c r="P14" i="22"/>
  <c r="Q14" i="22"/>
  <c r="R14" i="22"/>
  <c r="S14" i="22"/>
  <c r="S14" i="24" s="1"/>
  <c r="T14" i="22"/>
  <c r="U14" i="22"/>
  <c r="V14" i="22"/>
  <c r="W14" i="22"/>
  <c r="X14" i="22"/>
  <c r="Y14" i="22"/>
  <c r="Y14" i="46" s="1"/>
  <c r="Z14" i="22"/>
  <c r="AA14" i="22"/>
  <c r="AB14" i="22"/>
  <c r="AC14" i="22"/>
  <c r="AD14" i="22"/>
  <c r="AE14" i="22"/>
  <c r="AF14" i="22"/>
  <c r="AG14" i="22"/>
  <c r="AH14" i="22"/>
  <c r="AI14" i="22"/>
  <c r="AJ14" i="22"/>
  <c r="AK14" i="22"/>
  <c r="AL14" i="22"/>
  <c r="AM14" i="22"/>
  <c r="AN14" i="22"/>
  <c r="AO14" i="22"/>
  <c r="AP14" i="22"/>
  <c r="AQ14" i="22"/>
  <c r="AR14" i="22"/>
  <c r="AS14" i="22"/>
  <c r="AT14" i="22"/>
  <c r="AU14" i="22"/>
  <c r="AV14" i="22"/>
  <c r="AW14" i="22"/>
  <c r="D15" i="22"/>
  <c r="F15" i="34" s="1"/>
  <c r="F15" i="22"/>
  <c r="G15" i="22"/>
  <c r="E15" i="22" s="1"/>
  <c r="G15" i="34" s="1"/>
  <c r="H15" i="22"/>
  <c r="I15" i="22"/>
  <c r="J15" i="22"/>
  <c r="K15" i="22"/>
  <c r="L15" i="22"/>
  <c r="M15" i="22"/>
  <c r="M15" i="24" s="1"/>
  <c r="N15" i="22"/>
  <c r="O15" i="22"/>
  <c r="P15" i="22"/>
  <c r="Q15" i="22"/>
  <c r="R15" i="22"/>
  <c r="S15" i="22"/>
  <c r="T15" i="22"/>
  <c r="U15" i="22"/>
  <c r="U15" i="24" s="1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AI15" i="22"/>
  <c r="AJ15" i="22"/>
  <c r="AK15" i="22"/>
  <c r="AL15" i="22"/>
  <c r="AM15" i="22"/>
  <c r="AN15" i="22"/>
  <c r="AO15" i="22"/>
  <c r="AP15" i="22"/>
  <c r="AQ15" i="22"/>
  <c r="AR15" i="22"/>
  <c r="AS15" i="22"/>
  <c r="AT15" i="22"/>
  <c r="AU15" i="22"/>
  <c r="AV15" i="22"/>
  <c r="AW15" i="22"/>
  <c r="K16" i="22"/>
  <c r="AA16" i="22"/>
  <c r="AQ16" i="22"/>
  <c r="AS16" i="22"/>
  <c r="F19" i="22"/>
  <c r="G19" i="22"/>
  <c r="H19" i="22"/>
  <c r="H24" i="22" s="1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AI19" i="22"/>
  <c r="AI24" i="22" s="1"/>
  <c r="AJ19" i="22"/>
  <c r="AK19" i="22"/>
  <c r="AL19" i="22"/>
  <c r="AM19" i="22"/>
  <c r="AN19" i="22"/>
  <c r="AN24" i="22" s="1"/>
  <c r="AO19" i="22"/>
  <c r="AP19" i="22"/>
  <c r="AQ19" i="22"/>
  <c r="AR19" i="22"/>
  <c r="AS19" i="22"/>
  <c r="AT19" i="22"/>
  <c r="AU19" i="22"/>
  <c r="AV19" i="22"/>
  <c r="AV24" i="22" s="1"/>
  <c r="AW19" i="22"/>
  <c r="F20" i="22"/>
  <c r="G20" i="22"/>
  <c r="H20" i="22"/>
  <c r="H20" i="24" s="1"/>
  <c r="I20" i="22"/>
  <c r="J20" i="22"/>
  <c r="K20" i="22"/>
  <c r="L20" i="22"/>
  <c r="M20" i="22"/>
  <c r="N20" i="22"/>
  <c r="N20" i="24" s="1"/>
  <c r="O20" i="22"/>
  <c r="O20" i="24" s="1"/>
  <c r="P20" i="22"/>
  <c r="Q20" i="22"/>
  <c r="R20" i="22"/>
  <c r="S20" i="22"/>
  <c r="T20" i="22"/>
  <c r="U20" i="22"/>
  <c r="V20" i="22"/>
  <c r="W20" i="22"/>
  <c r="X20" i="22"/>
  <c r="X20" i="24" s="1"/>
  <c r="Y20" i="22"/>
  <c r="Z20" i="22"/>
  <c r="AA20" i="22"/>
  <c r="AB20" i="22"/>
  <c r="AC20" i="22"/>
  <c r="AD20" i="22"/>
  <c r="AE20" i="22"/>
  <c r="AF20" i="22"/>
  <c r="AG20" i="22"/>
  <c r="AH20" i="22"/>
  <c r="AH24" i="22" s="1"/>
  <c r="AI20" i="22"/>
  <c r="AJ20" i="22"/>
  <c r="AK20" i="22"/>
  <c r="AL20" i="22"/>
  <c r="AM20" i="22"/>
  <c r="AM24" i="22" s="1"/>
  <c r="AN20" i="22"/>
  <c r="AO20" i="22"/>
  <c r="AP20" i="22"/>
  <c r="AQ20" i="22"/>
  <c r="AR20" i="22"/>
  <c r="AS20" i="22"/>
  <c r="AT20" i="22"/>
  <c r="AU20" i="22"/>
  <c r="AV20" i="22"/>
  <c r="AW20" i="22"/>
  <c r="F21" i="22"/>
  <c r="G21" i="22"/>
  <c r="E21" i="22" s="1"/>
  <c r="G21" i="34" s="1"/>
  <c r="I21" i="34" s="1"/>
  <c r="H21" i="22"/>
  <c r="I21" i="22"/>
  <c r="I21" i="24" s="1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AG21" i="22"/>
  <c r="AG24" i="22" s="1"/>
  <c r="AH21" i="22"/>
  <c r="AI21" i="22"/>
  <c r="AJ21" i="22"/>
  <c r="AK21" i="22"/>
  <c r="AL21" i="22"/>
  <c r="AM21" i="22"/>
  <c r="AN21" i="22"/>
  <c r="AO21" i="22"/>
  <c r="AO24" i="22" s="1"/>
  <c r="AP21" i="22"/>
  <c r="AQ21" i="22"/>
  <c r="AR21" i="22"/>
  <c r="AS21" i="22"/>
  <c r="AT21" i="22"/>
  <c r="AU21" i="22"/>
  <c r="AV21" i="22"/>
  <c r="AW21" i="22"/>
  <c r="AW24" i="22" s="1"/>
  <c r="F22" i="22"/>
  <c r="G22" i="22"/>
  <c r="H22" i="22"/>
  <c r="I22" i="22"/>
  <c r="J22" i="22"/>
  <c r="J22" i="24" s="1"/>
  <c r="K22" i="22"/>
  <c r="L22" i="22"/>
  <c r="L22" i="24" s="1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AF22" i="22"/>
  <c r="AG22" i="22"/>
  <c r="AH22" i="22"/>
  <c r="AI22" i="22"/>
  <c r="AJ22" i="22"/>
  <c r="AK22" i="22"/>
  <c r="AL22" i="22"/>
  <c r="AM22" i="22"/>
  <c r="AN22" i="22"/>
  <c r="AO22" i="22"/>
  <c r="AP22" i="22"/>
  <c r="AQ22" i="22"/>
  <c r="AR22" i="22"/>
  <c r="AS22" i="22"/>
  <c r="AT22" i="22"/>
  <c r="AJ22" i="24" s="1"/>
  <c r="AU22" i="22"/>
  <c r="AV22" i="22"/>
  <c r="AW22" i="22"/>
  <c r="F23" i="22"/>
  <c r="G23" i="22"/>
  <c r="H23" i="22"/>
  <c r="I23" i="22"/>
  <c r="J23" i="22"/>
  <c r="K23" i="22"/>
  <c r="L23" i="22"/>
  <c r="M23" i="22"/>
  <c r="M23" i="24" s="1"/>
  <c r="N23" i="22"/>
  <c r="N23" i="24" s="1"/>
  <c r="O23" i="22"/>
  <c r="O23" i="24" s="1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AF23" i="22"/>
  <c r="AG23" i="22"/>
  <c r="AH23" i="22"/>
  <c r="AI23" i="22"/>
  <c r="AJ23" i="22"/>
  <c r="AK23" i="22"/>
  <c r="AL23" i="22"/>
  <c r="AM23" i="22"/>
  <c r="AN23" i="22"/>
  <c r="AO23" i="22"/>
  <c r="AP23" i="22"/>
  <c r="AQ23" i="22"/>
  <c r="AR23" i="22"/>
  <c r="AS23" i="22"/>
  <c r="AT23" i="22"/>
  <c r="AU23" i="22"/>
  <c r="AK23" i="46" s="1"/>
  <c r="AV23" i="22"/>
  <c r="AW23" i="22"/>
  <c r="J24" i="22"/>
  <c r="O24" i="22"/>
  <c r="P24" i="22"/>
  <c r="Z24" i="22"/>
  <c r="AF24" i="22"/>
  <c r="AP24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Z27" i="22"/>
  <c r="AA27" i="22"/>
  <c r="AA29" i="22" s="1"/>
  <c r="AB27" i="22"/>
  <c r="AC27" i="22"/>
  <c r="AD27" i="22"/>
  <c r="AE27" i="22"/>
  <c r="AF27" i="22"/>
  <c r="AG27" i="22"/>
  <c r="AG29" i="22" s="1"/>
  <c r="AH27" i="22"/>
  <c r="AH29" i="22" s="1"/>
  <c r="AI27" i="22"/>
  <c r="AJ27" i="22"/>
  <c r="AK27" i="22"/>
  <c r="AL27" i="22"/>
  <c r="AM27" i="22"/>
  <c r="AM29" i="22" s="1"/>
  <c r="AN27" i="22"/>
  <c r="AO27" i="22"/>
  <c r="AO29" i="22" s="1"/>
  <c r="AP27" i="22"/>
  <c r="AQ27" i="22"/>
  <c r="AR27" i="22"/>
  <c r="AS27" i="22"/>
  <c r="AT27" i="22"/>
  <c r="AU27" i="22"/>
  <c r="AV27" i="22"/>
  <c r="AW27" i="22"/>
  <c r="AW29" i="22" s="1"/>
  <c r="F28" i="22"/>
  <c r="G28" i="22"/>
  <c r="H28" i="22"/>
  <c r="I28" i="22"/>
  <c r="J28" i="22"/>
  <c r="J28" i="24" s="1"/>
  <c r="K28" i="22"/>
  <c r="L28" i="22"/>
  <c r="M28" i="22"/>
  <c r="N28" i="22"/>
  <c r="N29" i="22" s="1"/>
  <c r="O28" i="22"/>
  <c r="P28" i="22"/>
  <c r="Q28" i="22"/>
  <c r="R28" i="22"/>
  <c r="S28" i="22"/>
  <c r="S28" i="46" s="1"/>
  <c r="T28" i="22"/>
  <c r="T28" i="46" s="1"/>
  <c r="U28" i="22"/>
  <c r="V28" i="22"/>
  <c r="W28" i="22"/>
  <c r="X28" i="22"/>
  <c r="Y28" i="22"/>
  <c r="Z28" i="22"/>
  <c r="AA28" i="22"/>
  <c r="AB28" i="22"/>
  <c r="AC28" i="22"/>
  <c r="AD28" i="22"/>
  <c r="AE28" i="22"/>
  <c r="AF28" i="22"/>
  <c r="AG28" i="22"/>
  <c r="AH28" i="22"/>
  <c r="AI28" i="22"/>
  <c r="AI29" i="22" s="1"/>
  <c r="AJ28" i="22"/>
  <c r="AK28" i="22"/>
  <c r="AL28" i="22"/>
  <c r="AM28" i="22"/>
  <c r="AN28" i="22"/>
  <c r="AO28" i="22"/>
  <c r="AP28" i="22"/>
  <c r="AQ28" i="22"/>
  <c r="AR28" i="22"/>
  <c r="AS28" i="22"/>
  <c r="AT28" i="22"/>
  <c r="AU28" i="22"/>
  <c r="AV28" i="22"/>
  <c r="AW28" i="22"/>
  <c r="F29" i="22"/>
  <c r="G29" i="22"/>
  <c r="H29" i="22"/>
  <c r="M29" i="22"/>
  <c r="O29" i="22"/>
  <c r="P29" i="22"/>
  <c r="U29" i="22"/>
  <c r="X29" i="22"/>
  <c r="AC29" i="22"/>
  <c r="AD29" i="22"/>
  <c r="AE29" i="22"/>
  <c r="AF29" i="22"/>
  <c r="AK29" i="22"/>
  <c r="AL29" i="22"/>
  <c r="AN29" i="22"/>
  <c r="AQ29" i="22"/>
  <c r="AS29" i="22"/>
  <c r="AT29" i="22"/>
  <c r="AV29" i="22"/>
  <c r="F32" i="22"/>
  <c r="G32" i="22"/>
  <c r="H32" i="22"/>
  <c r="I32" i="22"/>
  <c r="I32" i="24" s="1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32" i="22"/>
  <c r="Z32" i="22"/>
  <c r="AA32" i="22"/>
  <c r="AB32" i="22"/>
  <c r="AC32" i="22"/>
  <c r="AD32" i="22"/>
  <c r="AE32" i="22"/>
  <c r="AE36" i="22" s="1"/>
  <c r="AF32" i="22"/>
  <c r="AG32" i="22"/>
  <c r="AG36" i="22" s="1"/>
  <c r="AH32" i="22"/>
  <c r="AI32" i="22"/>
  <c r="AJ32" i="22"/>
  <c r="AK32" i="22"/>
  <c r="AL32" i="22"/>
  <c r="AM32" i="22"/>
  <c r="AM36" i="22" s="1"/>
  <c r="AN32" i="22"/>
  <c r="AO32" i="22"/>
  <c r="AO36" i="22" s="1"/>
  <c r="AP32" i="22"/>
  <c r="AQ32" i="22"/>
  <c r="AR32" i="22"/>
  <c r="AS32" i="22"/>
  <c r="AS36" i="22" s="1"/>
  <c r="AT32" i="22"/>
  <c r="AU32" i="22"/>
  <c r="AV32" i="22"/>
  <c r="AW32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AB33" i="22"/>
  <c r="AC33" i="22"/>
  <c r="AD33" i="22"/>
  <c r="AE33" i="22"/>
  <c r="AF33" i="22"/>
  <c r="AG33" i="22"/>
  <c r="AH33" i="22"/>
  <c r="AI33" i="22"/>
  <c r="AI36" i="22" s="1"/>
  <c r="AJ33" i="22"/>
  <c r="AK33" i="22"/>
  <c r="AL33" i="22"/>
  <c r="AM33" i="22"/>
  <c r="AN33" i="22"/>
  <c r="AO33" i="22"/>
  <c r="AP33" i="22"/>
  <c r="AQ33" i="22"/>
  <c r="AR33" i="22"/>
  <c r="AS33" i="22"/>
  <c r="AT33" i="22"/>
  <c r="AU33" i="22"/>
  <c r="AV33" i="22"/>
  <c r="AW33" i="22"/>
  <c r="D34" i="22"/>
  <c r="F34" i="22"/>
  <c r="F36" i="22" s="1"/>
  <c r="G34" i="22"/>
  <c r="H34" i="22"/>
  <c r="I34" i="22"/>
  <c r="J34" i="22"/>
  <c r="K34" i="22"/>
  <c r="L34" i="22"/>
  <c r="L34" i="24" s="1"/>
  <c r="M34" i="22"/>
  <c r="M34" i="24" s="1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AB34" i="22"/>
  <c r="AC34" i="22"/>
  <c r="AD34" i="22"/>
  <c r="AD36" i="22" s="1"/>
  <c r="AE34" i="22"/>
  <c r="AF34" i="22"/>
  <c r="AG34" i="22"/>
  <c r="AH34" i="22"/>
  <c r="AI34" i="22"/>
  <c r="AJ34" i="22"/>
  <c r="AK34" i="22"/>
  <c r="AL34" i="22"/>
  <c r="AM34" i="22"/>
  <c r="AN34" i="22"/>
  <c r="AO34" i="22"/>
  <c r="AP34" i="22"/>
  <c r="AQ34" i="22"/>
  <c r="AR34" i="22"/>
  <c r="AS34" i="22"/>
  <c r="AI34" i="46" s="1"/>
  <c r="AT34" i="22"/>
  <c r="AJ34" i="24" s="1"/>
  <c r="AU34" i="22"/>
  <c r="AV34" i="22"/>
  <c r="AW34" i="22"/>
  <c r="F35" i="22"/>
  <c r="G35" i="22"/>
  <c r="H35" i="22"/>
  <c r="H35" i="24" s="1"/>
  <c r="I35" i="22"/>
  <c r="J35" i="22"/>
  <c r="K35" i="22"/>
  <c r="L35" i="22"/>
  <c r="M35" i="22"/>
  <c r="N35" i="22"/>
  <c r="O35" i="22"/>
  <c r="O35" i="24" s="1"/>
  <c r="P35" i="22"/>
  <c r="Q35" i="22"/>
  <c r="R35" i="22"/>
  <c r="S35" i="22"/>
  <c r="T35" i="22"/>
  <c r="U35" i="22"/>
  <c r="V35" i="22"/>
  <c r="W35" i="22"/>
  <c r="X35" i="22"/>
  <c r="Y35" i="22"/>
  <c r="Z35" i="22"/>
  <c r="AA35" i="22"/>
  <c r="AB35" i="22"/>
  <c r="AC35" i="22"/>
  <c r="AD35" i="22"/>
  <c r="AE35" i="22"/>
  <c r="AF35" i="22"/>
  <c r="AG35" i="22"/>
  <c r="AH35" i="22"/>
  <c r="AI35" i="22"/>
  <c r="AJ35" i="22"/>
  <c r="AK35" i="22"/>
  <c r="AL35" i="22"/>
  <c r="AM35" i="22"/>
  <c r="AN35" i="22"/>
  <c r="AN36" i="22" s="1"/>
  <c r="AO35" i="22"/>
  <c r="AP35" i="22"/>
  <c r="AQ35" i="22"/>
  <c r="AR35" i="22"/>
  <c r="AH35" i="24" s="1"/>
  <c r="AS35" i="22"/>
  <c r="AT35" i="22"/>
  <c r="AU35" i="22"/>
  <c r="AV35" i="22"/>
  <c r="AW35" i="22"/>
  <c r="J36" i="22"/>
  <c r="M36" i="22"/>
  <c r="U36" i="22"/>
  <c r="V36" i="22"/>
  <c r="AC36" i="22"/>
  <c r="AK36" i="22"/>
  <c r="AL36" i="22"/>
  <c r="AW36" i="22"/>
  <c r="F39" i="22"/>
  <c r="D39" i="22" s="1"/>
  <c r="F39" i="34" s="1"/>
  <c r="G39" i="22"/>
  <c r="H39" i="22"/>
  <c r="I39" i="22"/>
  <c r="I39" i="24" s="1"/>
  <c r="J39" i="22"/>
  <c r="J39" i="24" s="1"/>
  <c r="K39" i="22"/>
  <c r="K39" i="24" s="1"/>
  <c r="L39" i="22"/>
  <c r="M39" i="22"/>
  <c r="N39" i="22"/>
  <c r="O39" i="22"/>
  <c r="P39" i="22"/>
  <c r="Q39" i="22"/>
  <c r="Q39" i="24" s="1"/>
  <c r="R39" i="22"/>
  <c r="S39" i="22"/>
  <c r="T39" i="22"/>
  <c r="U39" i="22"/>
  <c r="V39" i="22"/>
  <c r="W39" i="22"/>
  <c r="X39" i="22"/>
  <c r="Y39" i="22"/>
  <c r="Y39" i="46" s="1"/>
  <c r="Z39" i="22"/>
  <c r="AA39" i="22"/>
  <c r="AB39" i="22"/>
  <c r="AC39" i="22"/>
  <c r="AD39" i="22"/>
  <c r="AE39" i="22"/>
  <c r="AF39" i="22"/>
  <c r="AG39" i="22"/>
  <c r="AH39" i="22"/>
  <c r="AI39" i="22"/>
  <c r="AI43" i="22" s="1"/>
  <c r="AJ39" i="22"/>
  <c r="AK39" i="22"/>
  <c r="AL39" i="22"/>
  <c r="AM39" i="22"/>
  <c r="AN39" i="22"/>
  <c r="AO39" i="22"/>
  <c r="AO43" i="22" s="1"/>
  <c r="AP39" i="22"/>
  <c r="AQ39" i="22"/>
  <c r="AR39" i="22"/>
  <c r="AS39" i="22"/>
  <c r="AT39" i="22"/>
  <c r="AU39" i="22"/>
  <c r="AV39" i="22"/>
  <c r="AW39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T42" i="22" s="1"/>
  <c r="T43" i="22" s="1"/>
  <c r="U40" i="22"/>
  <c r="V40" i="22"/>
  <c r="W40" i="22"/>
  <c r="X40" i="22"/>
  <c r="Y40" i="22"/>
  <c r="Z40" i="22"/>
  <c r="AA40" i="22"/>
  <c r="AB40" i="22"/>
  <c r="AC40" i="22"/>
  <c r="AD40" i="22"/>
  <c r="AE40" i="22"/>
  <c r="AF40" i="22"/>
  <c r="AG40" i="22"/>
  <c r="AG42" i="22" s="1"/>
  <c r="AG43" i="22" s="1"/>
  <c r="AH40" i="22"/>
  <c r="AI40" i="22"/>
  <c r="AI42" i="22" s="1"/>
  <c r="AJ40" i="22"/>
  <c r="AK40" i="22"/>
  <c r="AL40" i="22"/>
  <c r="AM40" i="22"/>
  <c r="AN40" i="22"/>
  <c r="AO40" i="22"/>
  <c r="AP40" i="22"/>
  <c r="AQ40" i="22"/>
  <c r="AR40" i="22"/>
  <c r="AS40" i="22"/>
  <c r="AT40" i="22"/>
  <c r="AU40" i="22"/>
  <c r="AV40" i="22"/>
  <c r="AW40" i="22"/>
  <c r="AW42" i="22" s="1"/>
  <c r="AW43" i="22" s="1"/>
  <c r="F41" i="22"/>
  <c r="G41" i="22"/>
  <c r="H41" i="22"/>
  <c r="I41" i="22"/>
  <c r="J41" i="22"/>
  <c r="J41" i="24" s="1"/>
  <c r="K41" i="22"/>
  <c r="K41" i="24" s="1"/>
  <c r="L41" i="22"/>
  <c r="M41" i="22"/>
  <c r="M41" i="24" s="1"/>
  <c r="N41" i="22"/>
  <c r="N41" i="24" s="1"/>
  <c r="O41" i="22"/>
  <c r="P41" i="22"/>
  <c r="Q41" i="22"/>
  <c r="R41" i="22"/>
  <c r="S41" i="22"/>
  <c r="T41" i="22"/>
  <c r="U41" i="22"/>
  <c r="V41" i="22"/>
  <c r="W41" i="22"/>
  <c r="X41" i="22"/>
  <c r="Y41" i="22"/>
  <c r="Z41" i="22"/>
  <c r="AA41" i="22"/>
  <c r="AB41" i="22"/>
  <c r="AC41" i="22"/>
  <c r="AD41" i="22"/>
  <c r="AE41" i="22"/>
  <c r="AF41" i="22"/>
  <c r="AF42" i="22" s="1"/>
  <c r="AF43" i="22" s="1"/>
  <c r="AG41" i="22"/>
  <c r="AH41" i="22"/>
  <c r="AI41" i="22"/>
  <c r="AJ41" i="22"/>
  <c r="AK41" i="22"/>
  <c r="AL41" i="22"/>
  <c r="AL42" i="22" s="1"/>
  <c r="AL43" i="22" s="1"/>
  <c r="AM41" i="22"/>
  <c r="AM42" i="22" s="1"/>
  <c r="AM43" i="22" s="1"/>
  <c r="AN41" i="22"/>
  <c r="AN42" i="22" s="1"/>
  <c r="AN43" i="22" s="1"/>
  <c r="AO41" i="22"/>
  <c r="AP41" i="22"/>
  <c r="AP42" i="22" s="1"/>
  <c r="AP43" i="22" s="1"/>
  <c r="AQ41" i="22"/>
  <c r="AR41" i="22"/>
  <c r="AS41" i="22"/>
  <c r="AT41" i="22"/>
  <c r="AU41" i="22"/>
  <c r="AV41" i="22"/>
  <c r="AW41" i="22"/>
  <c r="G42" i="22"/>
  <c r="G43" i="22" s="1"/>
  <c r="I42" i="22"/>
  <c r="I43" i="22" s="1"/>
  <c r="J42" i="22"/>
  <c r="Q42" i="22"/>
  <c r="R42" i="22"/>
  <c r="R43" i="22" s="1"/>
  <c r="Y42" i="22"/>
  <c r="Y43" i="22" s="1"/>
  <c r="Z42" i="22"/>
  <c r="AB42" i="22"/>
  <c r="AB43" i="22" s="1"/>
  <c r="AH42" i="22"/>
  <c r="AJ42" i="22"/>
  <c r="AJ43" i="22" s="1"/>
  <c r="AK42" i="22"/>
  <c r="AK43" i="22" s="1"/>
  <c r="AO42" i="22"/>
  <c r="AR42" i="22"/>
  <c r="AU42" i="22"/>
  <c r="J43" i="22"/>
  <c r="Q43" i="22"/>
  <c r="Z43" i="22"/>
  <c r="AH43" i="22"/>
  <c r="AR43" i="22"/>
  <c r="AU43" i="22"/>
  <c r="F45" i="22"/>
  <c r="G45" i="22"/>
  <c r="H45" i="22"/>
  <c r="I45" i="22"/>
  <c r="J45" i="22"/>
  <c r="J45" i="24" s="1"/>
  <c r="K45" i="22"/>
  <c r="L45" i="22"/>
  <c r="M45" i="22"/>
  <c r="N45" i="22"/>
  <c r="N45" i="24" s="1"/>
  <c r="O45" i="22"/>
  <c r="P45" i="22"/>
  <c r="Q45" i="22"/>
  <c r="R45" i="22"/>
  <c r="S45" i="22"/>
  <c r="T45" i="22"/>
  <c r="U45" i="22"/>
  <c r="V45" i="22"/>
  <c r="W45" i="22"/>
  <c r="X45" i="22"/>
  <c r="Y45" i="22"/>
  <c r="Z45" i="22"/>
  <c r="AA45" i="22"/>
  <c r="AB45" i="22"/>
  <c r="AC45" i="22"/>
  <c r="AD45" i="22"/>
  <c r="AE45" i="22"/>
  <c r="AF45" i="22"/>
  <c r="AG45" i="22"/>
  <c r="AH45" i="22"/>
  <c r="AI45" i="22"/>
  <c r="AJ45" i="22"/>
  <c r="AK45" i="22"/>
  <c r="AL45" i="22"/>
  <c r="AM45" i="22"/>
  <c r="AN45" i="22"/>
  <c r="AO45" i="22"/>
  <c r="AP45" i="22"/>
  <c r="AQ45" i="22"/>
  <c r="AR45" i="22"/>
  <c r="AS45" i="22"/>
  <c r="AT45" i="22"/>
  <c r="AU45" i="22"/>
  <c r="AV45" i="22"/>
  <c r="AW45" i="22"/>
  <c r="F47" i="22"/>
  <c r="G47" i="22"/>
  <c r="H47" i="22"/>
  <c r="I47" i="22"/>
  <c r="I47" i="24" s="1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47" i="22"/>
  <c r="Z47" i="22"/>
  <c r="AA47" i="22"/>
  <c r="AB47" i="22"/>
  <c r="AC47" i="22"/>
  <c r="AD47" i="22"/>
  <c r="AE47" i="22"/>
  <c r="AF47" i="22"/>
  <c r="AG47" i="22"/>
  <c r="AH47" i="22"/>
  <c r="AI47" i="22"/>
  <c r="AJ47" i="22"/>
  <c r="AK47" i="22"/>
  <c r="AL47" i="22"/>
  <c r="AM47" i="22"/>
  <c r="AN47" i="22"/>
  <c r="AO47" i="22"/>
  <c r="AP47" i="22"/>
  <c r="AQ47" i="22"/>
  <c r="AR47" i="22"/>
  <c r="AH47" i="24" s="1"/>
  <c r="AS47" i="22"/>
  <c r="AT47" i="22"/>
  <c r="AU47" i="22"/>
  <c r="AV47" i="22"/>
  <c r="AW47" i="22"/>
  <c r="D48" i="22"/>
  <c r="E48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Q49" i="24" s="1"/>
  <c r="R49" i="22"/>
  <c r="S49" i="22"/>
  <c r="T49" i="22"/>
  <c r="U49" i="22"/>
  <c r="V49" i="22"/>
  <c r="W49" i="22"/>
  <c r="X49" i="22"/>
  <c r="Y49" i="22"/>
  <c r="Z49" i="22"/>
  <c r="AA49" i="22"/>
  <c r="AB49" i="22"/>
  <c r="AC49" i="22"/>
  <c r="AD49" i="22"/>
  <c r="AE49" i="22"/>
  <c r="AF49" i="22"/>
  <c r="AG49" i="22"/>
  <c r="AH49" i="22"/>
  <c r="AI49" i="22"/>
  <c r="AJ49" i="22"/>
  <c r="AK49" i="22"/>
  <c r="AL49" i="22"/>
  <c r="AM49" i="22"/>
  <c r="AN49" i="22"/>
  <c r="AO49" i="22"/>
  <c r="AP49" i="22"/>
  <c r="AQ49" i="22"/>
  <c r="AR49" i="22"/>
  <c r="AS49" i="22"/>
  <c r="AT49" i="22"/>
  <c r="AU49" i="22"/>
  <c r="AV49" i="22"/>
  <c r="AW49" i="22"/>
  <c r="F51" i="22"/>
  <c r="G51" i="22"/>
  <c r="H51" i="22"/>
  <c r="I51" i="22"/>
  <c r="J51" i="22"/>
  <c r="D51" i="22" s="1"/>
  <c r="F51" i="34" s="1"/>
  <c r="H51" i="34" s="1"/>
  <c r="K51" i="22"/>
  <c r="L51" i="22"/>
  <c r="M51" i="22"/>
  <c r="M51" i="24" s="1"/>
  <c r="N51" i="22"/>
  <c r="O51" i="22"/>
  <c r="P51" i="22"/>
  <c r="Q51" i="22"/>
  <c r="R51" i="22"/>
  <c r="S51" i="22"/>
  <c r="T51" i="22"/>
  <c r="U51" i="22"/>
  <c r="V51" i="22"/>
  <c r="W51" i="22"/>
  <c r="X51" i="22"/>
  <c r="Y51" i="22"/>
  <c r="Z51" i="22"/>
  <c r="AA51" i="22"/>
  <c r="AB51" i="22"/>
  <c r="AC51" i="22"/>
  <c r="AD51" i="22"/>
  <c r="AE51" i="22"/>
  <c r="AF51" i="22"/>
  <c r="AG51" i="22"/>
  <c r="AH51" i="22"/>
  <c r="AI51" i="22"/>
  <c r="AJ51" i="22"/>
  <c r="AK51" i="22"/>
  <c r="AL51" i="22"/>
  <c r="AM51" i="22"/>
  <c r="AN51" i="22"/>
  <c r="AO51" i="22"/>
  <c r="AP51" i="22"/>
  <c r="AQ51" i="22"/>
  <c r="AR51" i="22"/>
  <c r="AS51" i="22"/>
  <c r="AT51" i="22"/>
  <c r="AU51" i="22"/>
  <c r="AV51" i="22"/>
  <c r="AW51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Y54" i="22"/>
  <c r="Z54" i="22"/>
  <c r="AA54" i="22"/>
  <c r="AA56" i="22" s="1"/>
  <c r="AB54" i="22"/>
  <c r="AC54" i="22"/>
  <c r="AD54" i="22"/>
  <c r="AD56" i="22" s="1"/>
  <c r="AE54" i="22"/>
  <c r="AF54" i="22"/>
  <c r="AF56" i="22" s="1"/>
  <c r="AG54" i="22"/>
  <c r="AH54" i="22"/>
  <c r="AI54" i="22"/>
  <c r="AJ54" i="22"/>
  <c r="AK54" i="22"/>
  <c r="AL54" i="22"/>
  <c r="AL56" i="22" s="1"/>
  <c r="AM54" i="22"/>
  <c r="AN54" i="22"/>
  <c r="AN56" i="22" s="1"/>
  <c r="AO54" i="22"/>
  <c r="AP54" i="22"/>
  <c r="AQ54" i="22"/>
  <c r="AR54" i="22"/>
  <c r="AS54" i="22"/>
  <c r="AT54" i="22"/>
  <c r="AU54" i="22"/>
  <c r="AV54" i="22"/>
  <c r="AV56" i="22" s="1"/>
  <c r="AW54" i="22"/>
  <c r="F55" i="22"/>
  <c r="G55" i="22"/>
  <c r="H55" i="22"/>
  <c r="H55" i="24" s="1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55" i="22"/>
  <c r="Z55" i="22"/>
  <c r="AA55" i="22"/>
  <c r="AB55" i="22"/>
  <c r="AB55" i="24" s="1"/>
  <c r="AC55" i="22"/>
  <c r="AD55" i="22"/>
  <c r="AE55" i="22"/>
  <c r="AF55" i="22"/>
  <c r="AG55" i="22"/>
  <c r="AH55" i="22"/>
  <c r="AH56" i="22" s="1"/>
  <c r="AI55" i="22"/>
  <c r="AJ55" i="22"/>
  <c r="AJ56" i="22" s="1"/>
  <c r="AK55" i="22"/>
  <c r="AL55" i="22"/>
  <c r="AM55" i="22"/>
  <c r="AN55" i="22"/>
  <c r="AO55" i="22"/>
  <c r="AP55" i="22"/>
  <c r="AQ55" i="22"/>
  <c r="AR55" i="22"/>
  <c r="AS55" i="22"/>
  <c r="AS56" i="22" s="1"/>
  <c r="AT55" i="22"/>
  <c r="AU55" i="22"/>
  <c r="AV55" i="22"/>
  <c r="AW55" i="22"/>
  <c r="K56" i="22"/>
  <c r="L56" i="22"/>
  <c r="M56" i="22"/>
  <c r="S56" i="22"/>
  <c r="T56" i="22"/>
  <c r="U56" i="22"/>
  <c r="V56" i="22"/>
  <c r="AB56" i="22"/>
  <c r="AC56" i="22"/>
  <c r="AE56" i="22"/>
  <c r="AI56" i="22"/>
  <c r="AK56" i="22"/>
  <c r="AM56" i="22"/>
  <c r="AR56" i="22"/>
  <c r="AT56" i="22"/>
  <c r="AU56" i="22"/>
  <c r="F59" i="22"/>
  <c r="G59" i="22"/>
  <c r="H59" i="22"/>
  <c r="I59" i="22"/>
  <c r="I59" i="24" s="1"/>
  <c r="J59" i="22"/>
  <c r="J61" i="22" s="1"/>
  <c r="K59" i="22"/>
  <c r="L59" i="22"/>
  <c r="M59" i="22"/>
  <c r="N59" i="22"/>
  <c r="O59" i="22"/>
  <c r="P59" i="22"/>
  <c r="Q59" i="22"/>
  <c r="R59" i="22"/>
  <c r="S59" i="22"/>
  <c r="T59" i="22"/>
  <c r="U59" i="22"/>
  <c r="V59" i="22"/>
  <c r="W59" i="22"/>
  <c r="X59" i="22"/>
  <c r="Y59" i="22"/>
  <c r="Z59" i="22"/>
  <c r="AA59" i="22"/>
  <c r="AA59" i="24" s="1"/>
  <c r="AB59" i="22"/>
  <c r="AC59" i="22"/>
  <c r="AD59" i="22"/>
  <c r="AE59" i="22"/>
  <c r="AF59" i="22"/>
  <c r="AG59" i="22"/>
  <c r="AG61" i="22" s="1"/>
  <c r="AH59" i="22"/>
  <c r="AH61" i="22" s="1"/>
  <c r="AI59" i="22"/>
  <c r="AJ59" i="22"/>
  <c r="AK59" i="22"/>
  <c r="AL59" i="22"/>
  <c r="AM59" i="22"/>
  <c r="AN59" i="22"/>
  <c r="AO59" i="22"/>
  <c r="AO61" i="22" s="1"/>
  <c r="AP59" i="22"/>
  <c r="AQ59" i="22"/>
  <c r="AR59" i="22"/>
  <c r="AS59" i="22"/>
  <c r="AT59" i="22"/>
  <c r="AU59" i="22"/>
  <c r="AV59" i="22"/>
  <c r="AW59" i="22"/>
  <c r="AW61" i="22" s="1"/>
  <c r="F60" i="22"/>
  <c r="G60" i="22"/>
  <c r="H60" i="22"/>
  <c r="I60" i="22"/>
  <c r="J60" i="22"/>
  <c r="K60" i="22"/>
  <c r="L60" i="22"/>
  <c r="L60" i="24" s="1"/>
  <c r="M60" i="22"/>
  <c r="M60" i="24" s="1"/>
  <c r="N60" i="22"/>
  <c r="N60" i="24" s="1"/>
  <c r="O60" i="22"/>
  <c r="P60" i="22"/>
  <c r="Q60" i="22"/>
  <c r="R60" i="22"/>
  <c r="S60" i="22"/>
  <c r="T60" i="22"/>
  <c r="U60" i="22"/>
  <c r="V60" i="22"/>
  <c r="W60" i="22"/>
  <c r="X60" i="22"/>
  <c r="X61" i="22" s="1"/>
  <c r="Y60" i="22"/>
  <c r="Z60" i="22"/>
  <c r="AA60" i="22"/>
  <c r="AB60" i="22"/>
  <c r="AC60" i="22"/>
  <c r="AC60" i="24" s="1"/>
  <c r="AD60" i="22"/>
  <c r="AE60" i="22"/>
  <c r="AF60" i="22"/>
  <c r="AG60" i="22"/>
  <c r="AH60" i="22"/>
  <c r="AI60" i="22"/>
  <c r="AJ60" i="22"/>
  <c r="AK60" i="22"/>
  <c r="AL60" i="22"/>
  <c r="AM60" i="22"/>
  <c r="AN60" i="22"/>
  <c r="AO60" i="22"/>
  <c r="AP60" i="22"/>
  <c r="AQ60" i="22"/>
  <c r="AR60" i="22"/>
  <c r="AS60" i="22"/>
  <c r="AT60" i="22"/>
  <c r="AU60" i="22"/>
  <c r="AV60" i="22"/>
  <c r="AW60" i="22"/>
  <c r="H61" i="22"/>
  <c r="I61" i="22"/>
  <c r="K61" i="22"/>
  <c r="M61" i="22"/>
  <c r="P61" i="22"/>
  <c r="S61" i="22"/>
  <c r="U61" i="22"/>
  <c r="Y61" i="22"/>
  <c r="AA61" i="22"/>
  <c r="AC61" i="22"/>
  <c r="AF61" i="22"/>
  <c r="AI61" i="22"/>
  <c r="AJ61" i="22"/>
  <c r="AK61" i="22"/>
  <c r="AN61" i="22"/>
  <c r="AQ61" i="22"/>
  <c r="AS61" i="22"/>
  <c r="AV61" i="22"/>
  <c r="F64" i="22"/>
  <c r="F66" i="22" s="1"/>
  <c r="G64" i="22"/>
  <c r="H64" i="22"/>
  <c r="I64" i="22"/>
  <c r="J64" i="22"/>
  <c r="K64" i="22"/>
  <c r="L64" i="22"/>
  <c r="M64" i="22"/>
  <c r="N64" i="22"/>
  <c r="N66" i="22" s="1"/>
  <c r="O64" i="22"/>
  <c r="O66" i="22" s="1"/>
  <c r="P64" i="22"/>
  <c r="P66" i="22" s="1"/>
  <c r="Q64" i="22"/>
  <c r="R64" i="22"/>
  <c r="S64" i="22"/>
  <c r="S66" i="22" s="1"/>
  <c r="T64" i="22"/>
  <c r="U64" i="22"/>
  <c r="V64" i="22"/>
  <c r="W64" i="22"/>
  <c r="X64" i="22"/>
  <c r="Y64" i="22"/>
  <c r="Z64" i="22"/>
  <c r="AA64" i="22"/>
  <c r="AB64" i="22"/>
  <c r="AB66" i="22" s="1"/>
  <c r="AC64" i="22"/>
  <c r="AD64" i="22"/>
  <c r="AD66" i="22" s="1"/>
  <c r="AE64" i="22"/>
  <c r="AE66" i="22" s="1"/>
  <c r="AF64" i="22"/>
  <c r="AG64" i="22"/>
  <c r="AH64" i="22"/>
  <c r="AI64" i="22"/>
  <c r="AJ64" i="22"/>
  <c r="AK64" i="22"/>
  <c r="AL64" i="22"/>
  <c r="AL66" i="22" s="1"/>
  <c r="AM64" i="22"/>
  <c r="AN64" i="22"/>
  <c r="AO64" i="22"/>
  <c r="AP64" i="22"/>
  <c r="AQ64" i="22"/>
  <c r="AQ66" i="22" s="1"/>
  <c r="AR64" i="22"/>
  <c r="AR66" i="22" s="1"/>
  <c r="AS64" i="22"/>
  <c r="AT64" i="22"/>
  <c r="AT66" i="22" s="1"/>
  <c r="AU64" i="22"/>
  <c r="AU66" i="22" s="1"/>
  <c r="AV64" i="22"/>
  <c r="AW64" i="22"/>
  <c r="F65" i="22"/>
  <c r="G65" i="22"/>
  <c r="H65" i="22"/>
  <c r="I65" i="22"/>
  <c r="J65" i="22"/>
  <c r="J65" i="24" s="1"/>
  <c r="K65" i="22"/>
  <c r="L65" i="22"/>
  <c r="M65" i="22"/>
  <c r="N65" i="22"/>
  <c r="O65" i="22"/>
  <c r="P65" i="22"/>
  <c r="Q65" i="22"/>
  <c r="Q66" i="22" s="1"/>
  <c r="R65" i="22"/>
  <c r="R66" i="22" s="1"/>
  <c r="S65" i="22"/>
  <c r="T65" i="22"/>
  <c r="U65" i="22"/>
  <c r="V65" i="22"/>
  <c r="W65" i="22"/>
  <c r="X65" i="22"/>
  <c r="Y65" i="22"/>
  <c r="Y66" i="22" s="1"/>
  <c r="Z65" i="22"/>
  <c r="Z66" i="22" s="1"/>
  <c r="AA65" i="22"/>
  <c r="AB65" i="22"/>
  <c r="AC65" i="22"/>
  <c r="AD65" i="22"/>
  <c r="AE65" i="22"/>
  <c r="AF65" i="22"/>
  <c r="AG65" i="22"/>
  <c r="AG66" i="22" s="1"/>
  <c r="AH65" i="22"/>
  <c r="AH66" i="22" s="1"/>
  <c r="AI65" i="22"/>
  <c r="AJ65" i="22"/>
  <c r="AK65" i="22"/>
  <c r="AL65" i="22"/>
  <c r="AM65" i="22"/>
  <c r="AN65" i="22"/>
  <c r="AO65" i="22"/>
  <c r="AO66" i="22" s="1"/>
  <c r="AP65" i="22"/>
  <c r="AP66" i="22" s="1"/>
  <c r="AQ65" i="22"/>
  <c r="AR65" i="22"/>
  <c r="AS65" i="22"/>
  <c r="AT65" i="22"/>
  <c r="AU65" i="22"/>
  <c r="AV65" i="22"/>
  <c r="AW65" i="22"/>
  <c r="AW66" i="22" s="1"/>
  <c r="K66" i="22"/>
  <c r="L66" i="22"/>
  <c r="T66" i="22"/>
  <c r="V66" i="22"/>
  <c r="W66" i="22"/>
  <c r="X66" i="22"/>
  <c r="AA66" i="22"/>
  <c r="AF66" i="22"/>
  <c r="AI66" i="22"/>
  <c r="AJ66" i="22"/>
  <c r="AM66" i="22"/>
  <c r="AN66" i="22"/>
  <c r="AV66" i="22"/>
  <c r="F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W70" i="22"/>
  <c r="X70" i="22"/>
  <c r="Y70" i="22"/>
  <c r="Z70" i="22"/>
  <c r="AA70" i="22"/>
  <c r="AB70" i="22"/>
  <c r="AC70" i="22"/>
  <c r="AD70" i="22"/>
  <c r="AE70" i="22"/>
  <c r="AF70" i="22"/>
  <c r="AF72" i="22" s="1"/>
  <c r="AG70" i="22"/>
  <c r="AH70" i="22"/>
  <c r="AH72" i="22" s="1"/>
  <c r="AI70" i="22"/>
  <c r="AI72" i="22" s="1"/>
  <c r="AJ70" i="22"/>
  <c r="AK70" i="22"/>
  <c r="AK72" i="22" s="1"/>
  <c r="AL70" i="22"/>
  <c r="AM70" i="22"/>
  <c r="AN70" i="22"/>
  <c r="AO70" i="22"/>
  <c r="AP70" i="22"/>
  <c r="AQ70" i="22"/>
  <c r="AR70" i="22"/>
  <c r="AS70" i="22"/>
  <c r="AT70" i="22"/>
  <c r="AJ70" i="24" s="1"/>
  <c r="AU70" i="22"/>
  <c r="AV70" i="22"/>
  <c r="AV72" i="22" s="1"/>
  <c r="AW70" i="22"/>
  <c r="D71" i="22"/>
  <c r="F71" i="34" s="1"/>
  <c r="H71" i="34" s="1"/>
  <c r="F71" i="22"/>
  <c r="F72" i="22" s="1"/>
  <c r="G71" i="22"/>
  <c r="H71" i="22"/>
  <c r="H71" i="24" s="1"/>
  <c r="I71" i="22"/>
  <c r="J71" i="22"/>
  <c r="K71" i="22"/>
  <c r="L71" i="22"/>
  <c r="L71" i="24" s="1"/>
  <c r="M71" i="22"/>
  <c r="N71" i="22"/>
  <c r="O71" i="22"/>
  <c r="O71" i="24" s="1"/>
  <c r="P71" i="22"/>
  <c r="Q71" i="22"/>
  <c r="R71" i="22"/>
  <c r="S71" i="22"/>
  <c r="T71" i="22"/>
  <c r="U71" i="22"/>
  <c r="V71" i="22"/>
  <c r="W71" i="22"/>
  <c r="X71" i="22"/>
  <c r="Y71" i="22"/>
  <c r="Z71" i="22"/>
  <c r="AA71" i="22"/>
  <c r="AB71" i="22"/>
  <c r="AC71" i="22"/>
  <c r="AD71" i="22"/>
  <c r="AE71" i="22"/>
  <c r="AF71" i="22"/>
  <c r="AG71" i="22"/>
  <c r="AH71" i="22"/>
  <c r="AI71" i="22"/>
  <c r="AJ71" i="22"/>
  <c r="AJ72" i="22" s="1"/>
  <c r="AK71" i="22"/>
  <c r="AL71" i="22"/>
  <c r="AL72" i="22" s="1"/>
  <c r="AM71" i="22"/>
  <c r="AM72" i="22" s="1"/>
  <c r="AN71" i="22"/>
  <c r="AO71" i="22"/>
  <c r="AP71" i="22"/>
  <c r="AQ71" i="22"/>
  <c r="AR71" i="22"/>
  <c r="AS71" i="22"/>
  <c r="AT71" i="22"/>
  <c r="AU71" i="22"/>
  <c r="AV71" i="22"/>
  <c r="AW71" i="22"/>
  <c r="H72" i="22"/>
  <c r="I72" i="22"/>
  <c r="O72" i="22"/>
  <c r="P72" i="22"/>
  <c r="Q72" i="22"/>
  <c r="X72" i="22"/>
  <c r="Y72" i="22"/>
  <c r="AG72" i="22"/>
  <c r="AN72" i="22"/>
  <c r="AO72" i="22"/>
  <c r="AP72" i="22"/>
  <c r="AW72" i="22"/>
  <c r="F73" i="22"/>
  <c r="G73" i="22"/>
  <c r="H73" i="22"/>
  <c r="I73" i="22"/>
  <c r="I73" i="24" s="1"/>
  <c r="J73" i="22"/>
  <c r="K73" i="22"/>
  <c r="L73" i="22"/>
  <c r="M73" i="22"/>
  <c r="N73" i="22"/>
  <c r="O73" i="22"/>
  <c r="P73" i="22"/>
  <c r="Q73" i="22"/>
  <c r="Q73" i="46" s="1"/>
  <c r="R73" i="22"/>
  <c r="S73" i="22"/>
  <c r="T73" i="22"/>
  <c r="U73" i="22"/>
  <c r="V73" i="22"/>
  <c r="W73" i="22"/>
  <c r="X73" i="22"/>
  <c r="Y73" i="22"/>
  <c r="Z73" i="22"/>
  <c r="AA73" i="22"/>
  <c r="AA73" i="24" s="1"/>
  <c r="AB73" i="22"/>
  <c r="AB73" i="24" s="1"/>
  <c r="AC73" i="22"/>
  <c r="AD73" i="22"/>
  <c r="AE73" i="22"/>
  <c r="AF73" i="22"/>
  <c r="AG73" i="22"/>
  <c r="AH73" i="22"/>
  <c r="AI73" i="22"/>
  <c r="AJ73" i="22"/>
  <c r="AK73" i="22"/>
  <c r="AL73" i="22"/>
  <c r="AM73" i="22"/>
  <c r="AN73" i="22"/>
  <c r="AO73" i="22"/>
  <c r="AP73" i="22"/>
  <c r="AQ73" i="22"/>
  <c r="AR73" i="22"/>
  <c r="AS73" i="22"/>
  <c r="AT73" i="22"/>
  <c r="AJ73" i="24" s="1"/>
  <c r="AU73" i="22"/>
  <c r="AV73" i="22"/>
  <c r="AW73" i="22"/>
  <c r="F74" i="22"/>
  <c r="G74" i="22"/>
  <c r="H74" i="22"/>
  <c r="H74" i="24" s="1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U74" i="24" s="1"/>
  <c r="V74" i="22"/>
  <c r="W74" i="22"/>
  <c r="X74" i="22"/>
  <c r="Y74" i="22"/>
  <c r="Z74" i="22"/>
  <c r="AA74" i="22"/>
  <c r="AB74" i="22"/>
  <c r="AC74" i="22"/>
  <c r="AD74" i="22"/>
  <c r="AE74" i="22"/>
  <c r="AF74" i="22"/>
  <c r="AG74" i="22"/>
  <c r="AH74" i="22"/>
  <c r="AI74" i="22"/>
  <c r="AJ74" i="22"/>
  <c r="AK74" i="22"/>
  <c r="AL74" i="22"/>
  <c r="AM74" i="22"/>
  <c r="AN74" i="22"/>
  <c r="AO74" i="22"/>
  <c r="AP74" i="22"/>
  <c r="AQ74" i="22"/>
  <c r="AR74" i="22"/>
  <c r="AS74" i="22"/>
  <c r="AT74" i="22"/>
  <c r="AU74" i="22"/>
  <c r="AV74" i="22"/>
  <c r="AW74" i="22"/>
  <c r="F75" i="22"/>
  <c r="G75" i="22"/>
  <c r="H75" i="22"/>
  <c r="I75" i="22"/>
  <c r="J75" i="22"/>
  <c r="D75" i="22" s="1"/>
  <c r="F75" i="34" s="1"/>
  <c r="H75" i="34" s="1"/>
  <c r="K75" i="22"/>
  <c r="L75" i="22"/>
  <c r="M75" i="22"/>
  <c r="N75" i="22"/>
  <c r="O75" i="22"/>
  <c r="P75" i="22"/>
  <c r="Q75" i="22"/>
  <c r="R75" i="22"/>
  <c r="S75" i="22"/>
  <c r="T75" i="22"/>
  <c r="U75" i="22"/>
  <c r="V75" i="22"/>
  <c r="W75" i="22"/>
  <c r="W75" i="24" s="1"/>
  <c r="X75" i="22"/>
  <c r="Y75" i="22"/>
  <c r="Z75" i="22"/>
  <c r="AA75" i="22"/>
  <c r="AB75" i="22"/>
  <c r="AC75" i="22"/>
  <c r="AD75" i="22"/>
  <c r="AE75" i="22"/>
  <c r="AF75" i="22"/>
  <c r="AG75" i="22"/>
  <c r="AH75" i="22"/>
  <c r="AI75" i="22"/>
  <c r="AJ75" i="22"/>
  <c r="AK75" i="22"/>
  <c r="AL75" i="22"/>
  <c r="AM75" i="22"/>
  <c r="AN75" i="22"/>
  <c r="AO75" i="22"/>
  <c r="AP75" i="22"/>
  <c r="AQ75" i="22"/>
  <c r="AR75" i="22"/>
  <c r="AS75" i="22"/>
  <c r="AT75" i="22"/>
  <c r="AU75" i="22"/>
  <c r="AV75" i="22"/>
  <c r="AW75" i="22"/>
  <c r="D76" i="22"/>
  <c r="F76" i="34" s="1"/>
  <c r="H76" i="34" s="1"/>
  <c r="F76" i="22"/>
  <c r="G76" i="22"/>
  <c r="H76" i="22"/>
  <c r="I76" i="22"/>
  <c r="J76" i="22"/>
  <c r="K76" i="22"/>
  <c r="L76" i="22"/>
  <c r="L76" i="24" s="1"/>
  <c r="M76" i="22"/>
  <c r="M76" i="24" s="1"/>
  <c r="N76" i="22"/>
  <c r="O76" i="22"/>
  <c r="P76" i="22"/>
  <c r="Q76" i="22"/>
  <c r="Q76" i="24" s="1"/>
  <c r="R76" i="22"/>
  <c r="S76" i="22"/>
  <c r="T76" i="22"/>
  <c r="U76" i="22"/>
  <c r="V76" i="22"/>
  <c r="W76" i="22"/>
  <c r="X76" i="22"/>
  <c r="Y76" i="22"/>
  <c r="Z76" i="22"/>
  <c r="AA76" i="22"/>
  <c r="AB76" i="22"/>
  <c r="AC76" i="22"/>
  <c r="AD76" i="22"/>
  <c r="AE76" i="22"/>
  <c r="AF76" i="22"/>
  <c r="AG76" i="22"/>
  <c r="AH76" i="22"/>
  <c r="AI76" i="22"/>
  <c r="AJ76" i="22"/>
  <c r="AK76" i="22"/>
  <c r="AL76" i="22"/>
  <c r="AM76" i="22"/>
  <c r="AN76" i="22"/>
  <c r="AO76" i="22"/>
  <c r="AP76" i="22"/>
  <c r="AQ76" i="22"/>
  <c r="AR76" i="22"/>
  <c r="AS76" i="22"/>
  <c r="AT76" i="22"/>
  <c r="AU76" i="22"/>
  <c r="AV76" i="22"/>
  <c r="AW76" i="22"/>
  <c r="F77" i="22"/>
  <c r="G77" i="22"/>
  <c r="H77" i="22"/>
  <c r="H77" i="24" s="1"/>
  <c r="I77" i="22"/>
  <c r="I77" i="24" s="1"/>
  <c r="J77" i="22"/>
  <c r="K77" i="22"/>
  <c r="L77" i="22"/>
  <c r="M77" i="22"/>
  <c r="N77" i="22"/>
  <c r="O77" i="22"/>
  <c r="O77" i="24" s="1"/>
  <c r="P77" i="22"/>
  <c r="Q77" i="22"/>
  <c r="R77" i="22"/>
  <c r="S77" i="22"/>
  <c r="T77" i="22"/>
  <c r="U77" i="22"/>
  <c r="V77" i="22"/>
  <c r="W77" i="22"/>
  <c r="X77" i="22"/>
  <c r="Y77" i="22"/>
  <c r="Z77" i="22"/>
  <c r="AA77" i="22"/>
  <c r="AB77" i="22"/>
  <c r="AC77" i="22"/>
  <c r="AD77" i="22"/>
  <c r="AE77" i="22"/>
  <c r="AF77" i="22"/>
  <c r="AG77" i="22"/>
  <c r="AH77" i="22"/>
  <c r="AI77" i="22"/>
  <c r="AJ77" i="22"/>
  <c r="AK77" i="22"/>
  <c r="AL77" i="22"/>
  <c r="AM77" i="22"/>
  <c r="AN77" i="22"/>
  <c r="AO77" i="22"/>
  <c r="AP77" i="22"/>
  <c r="AQ77" i="22"/>
  <c r="AR77" i="22"/>
  <c r="AS77" i="22"/>
  <c r="AT77" i="22"/>
  <c r="AU77" i="22"/>
  <c r="AV77" i="22"/>
  <c r="AW77" i="22"/>
  <c r="F78" i="22"/>
  <c r="G78" i="22"/>
  <c r="H78" i="22"/>
  <c r="I78" i="22"/>
  <c r="J78" i="22"/>
  <c r="K78" i="22"/>
  <c r="K78" i="24" s="1"/>
  <c r="L78" i="22"/>
  <c r="M78" i="22"/>
  <c r="N78" i="22"/>
  <c r="O78" i="22"/>
  <c r="P78" i="22"/>
  <c r="Q78" i="22"/>
  <c r="R78" i="22"/>
  <c r="S78" i="22"/>
  <c r="T78" i="22"/>
  <c r="U78" i="22"/>
  <c r="V78" i="22"/>
  <c r="W78" i="22"/>
  <c r="X78" i="22"/>
  <c r="Y78" i="22"/>
  <c r="Z78" i="22"/>
  <c r="AA78" i="22"/>
  <c r="AB78" i="22"/>
  <c r="AB78" i="24" s="1"/>
  <c r="AC78" i="22"/>
  <c r="AC78" i="24" s="1"/>
  <c r="AD78" i="22"/>
  <c r="AE78" i="22"/>
  <c r="AF78" i="22"/>
  <c r="AG78" i="22"/>
  <c r="AH78" i="22"/>
  <c r="AI78" i="22"/>
  <c r="AJ78" i="22"/>
  <c r="AK78" i="22"/>
  <c r="AL78" i="22"/>
  <c r="AM78" i="22"/>
  <c r="AN78" i="22"/>
  <c r="AO78" i="22"/>
  <c r="AP78" i="22"/>
  <c r="AQ78" i="22"/>
  <c r="AR78" i="22"/>
  <c r="AS78" i="22"/>
  <c r="AT78" i="22"/>
  <c r="AU78" i="22"/>
  <c r="AV78" i="22"/>
  <c r="AW78" i="22"/>
  <c r="F79" i="22"/>
  <c r="G79" i="22"/>
  <c r="H79" i="22"/>
  <c r="I79" i="22"/>
  <c r="J79" i="22"/>
  <c r="D79" i="22" s="1"/>
  <c r="F79" i="34" s="1"/>
  <c r="K79" i="22"/>
  <c r="L79" i="22"/>
  <c r="M79" i="22"/>
  <c r="M79" i="24" s="1"/>
  <c r="N79" i="22"/>
  <c r="O79" i="22"/>
  <c r="P79" i="22"/>
  <c r="Q79" i="22"/>
  <c r="R79" i="22"/>
  <c r="S79" i="22"/>
  <c r="T79" i="22"/>
  <c r="U79" i="22"/>
  <c r="V79" i="22"/>
  <c r="W79" i="22"/>
  <c r="W79" i="24" s="1"/>
  <c r="X79" i="22"/>
  <c r="Y79" i="22"/>
  <c r="Z79" i="22"/>
  <c r="AA79" i="22"/>
  <c r="AB79" i="22"/>
  <c r="AC79" i="22"/>
  <c r="AD79" i="22"/>
  <c r="AE79" i="22"/>
  <c r="AE79" i="24" s="1"/>
  <c r="AF79" i="22"/>
  <c r="AG79" i="22"/>
  <c r="AH79" i="22"/>
  <c r="AI79" i="22"/>
  <c r="AJ79" i="22"/>
  <c r="AK79" i="22"/>
  <c r="AL79" i="22"/>
  <c r="AM79" i="22"/>
  <c r="AN79" i="22"/>
  <c r="AO79" i="22"/>
  <c r="AP79" i="22"/>
  <c r="AQ79" i="22"/>
  <c r="AR79" i="22"/>
  <c r="AS79" i="22"/>
  <c r="AT79" i="22"/>
  <c r="AU79" i="22"/>
  <c r="AV79" i="22"/>
  <c r="AW79" i="22"/>
  <c r="F80" i="22"/>
  <c r="G80" i="22"/>
  <c r="H80" i="22"/>
  <c r="I80" i="22"/>
  <c r="J80" i="22"/>
  <c r="K80" i="22"/>
  <c r="L80" i="22"/>
  <c r="L80" i="24" s="1"/>
  <c r="M80" i="22"/>
  <c r="N80" i="22"/>
  <c r="O80" i="22"/>
  <c r="O80" i="24" s="1"/>
  <c r="P80" i="22"/>
  <c r="Q80" i="22"/>
  <c r="R80" i="22"/>
  <c r="S80" i="22"/>
  <c r="T80" i="22"/>
  <c r="U80" i="22"/>
  <c r="V80" i="22"/>
  <c r="W80" i="22"/>
  <c r="X80" i="22"/>
  <c r="X80" i="24" s="1"/>
  <c r="Y80" i="22"/>
  <c r="Y80" i="24" s="1"/>
  <c r="Z80" i="22"/>
  <c r="AA80" i="22"/>
  <c r="AB80" i="22"/>
  <c r="AC80" i="22"/>
  <c r="AD80" i="22"/>
  <c r="AE80" i="22"/>
  <c r="AF80" i="22"/>
  <c r="AG80" i="22"/>
  <c r="AH80" i="22"/>
  <c r="AI80" i="22"/>
  <c r="AJ80" i="22"/>
  <c r="AK80" i="22"/>
  <c r="AL80" i="22"/>
  <c r="AM80" i="22"/>
  <c r="AN80" i="22"/>
  <c r="AO80" i="22"/>
  <c r="AP80" i="22"/>
  <c r="AQ80" i="22"/>
  <c r="AR80" i="22"/>
  <c r="AS80" i="22"/>
  <c r="AT80" i="22"/>
  <c r="AU80" i="22"/>
  <c r="AV80" i="22"/>
  <c r="AW80" i="22"/>
  <c r="F81" i="22"/>
  <c r="G81" i="22"/>
  <c r="H81" i="22"/>
  <c r="I81" i="22"/>
  <c r="J81" i="22"/>
  <c r="K81" i="22"/>
  <c r="K81" i="24" s="1"/>
  <c r="L81" i="22"/>
  <c r="M81" i="22"/>
  <c r="M81" i="24" s="1"/>
  <c r="N81" i="22"/>
  <c r="O81" i="22"/>
  <c r="P81" i="22"/>
  <c r="Q81" i="22"/>
  <c r="Q81" i="46" s="1"/>
  <c r="R81" i="22"/>
  <c r="S81" i="22"/>
  <c r="T81" i="22"/>
  <c r="U81" i="22"/>
  <c r="V81" i="22"/>
  <c r="W81" i="22"/>
  <c r="X81" i="22"/>
  <c r="Y81" i="22"/>
  <c r="Z81" i="22"/>
  <c r="AA81" i="22"/>
  <c r="AB81" i="22"/>
  <c r="AC81" i="22"/>
  <c r="AD81" i="22"/>
  <c r="AE81" i="22"/>
  <c r="AF81" i="22"/>
  <c r="AG81" i="22"/>
  <c r="AH81" i="22"/>
  <c r="AI81" i="22"/>
  <c r="AJ81" i="22"/>
  <c r="AK81" i="22"/>
  <c r="AL81" i="22"/>
  <c r="AM81" i="22"/>
  <c r="AN81" i="22"/>
  <c r="AO81" i="22"/>
  <c r="AP81" i="22"/>
  <c r="AQ81" i="22"/>
  <c r="AR81" i="22"/>
  <c r="AH81" i="24" s="1"/>
  <c r="AS81" i="22"/>
  <c r="AT81" i="22"/>
  <c r="AU81" i="22"/>
  <c r="AV81" i="22"/>
  <c r="AW81" i="22"/>
  <c r="A5" i="34"/>
  <c r="D11" i="34"/>
  <c r="E11" i="34"/>
  <c r="D12" i="34"/>
  <c r="E13" i="34"/>
  <c r="D19" i="34"/>
  <c r="E19" i="34"/>
  <c r="D20" i="34"/>
  <c r="E20" i="34"/>
  <c r="E21" i="34"/>
  <c r="D22" i="34"/>
  <c r="E23" i="34"/>
  <c r="D27" i="34"/>
  <c r="E27" i="34"/>
  <c r="E28" i="34"/>
  <c r="E29" i="34"/>
  <c r="D32" i="34"/>
  <c r="E34" i="34"/>
  <c r="F34" i="34"/>
  <c r="H34" i="34" s="1"/>
  <c r="D35" i="34"/>
  <c r="E35" i="34"/>
  <c r="D40" i="34"/>
  <c r="D42" i="34" s="1"/>
  <c r="D41" i="34"/>
  <c r="D49" i="34"/>
  <c r="E49" i="34"/>
  <c r="D51" i="34"/>
  <c r="E59" i="34"/>
  <c r="D60" i="34"/>
  <c r="E60" i="34"/>
  <c r="E61" i="34" s="1"/>
  <c r="D65" i="34"/>
  <c r="E70" i="34"/>
  <c r="E72" i="34" s="1"/>
  <c r="D71" i="34"/>
  <c r="E71" i="34"/>
  <c r="D72" i="34"/>
  <c r="D73" i="34"/>
  <c r="D76" i="34"/>
  <c r="E76" i="34"/>
  <c r="D77" i="34"/>
  <c r="D80" i="34"/>
  <c r="D81" i="34"/>
  <c r="E81" i="34"/>
  <c r="A4" i="11"/>
  <c r="A5" i="11"/>
  <c r="G11" i="11"/>
  <c r="G16" i="11" s="1"/>
  <c r="H11" i="11"/>
  <c r="I11" i="11"/>
  <c r="M11" i="11" s="1"/>
  <c r="F12" i="11"/>
  <c r="H12" i="11"/>
  <c r="I12" i="11"/>
  <c r="G12" i="11" s="1"/>
  <c r="L12" i="11"/>
  <c r="M12" i="11"/>
  <c r="E12" i="35" s="1"/>
  <c r="F13" i="11"/>
  <c r="H13" i="11"/>
  <c r="L13" i="11" s="1"/>
  <c r="D13" i="35" s="1"/>
  <c r="I13" i="11"/>
  <c r="G13" i="11" s="1"/>
  <c r="M13" i="11"/>
  <c r="F14" i="11"/>
  <c r="G14" i="11"/>
  <c r="H14" i="11"/>
  <c r="L14" i="11" s="1"/>
  <c r="I14" i="11"/>
  <c r="M14" i="11"/>
  <c r="G15" i="11"/>
  <c r="H15" i="11"/>
  <c r="F15" i="11" s="1"/>
  <c r="I15" i="11"/>
  <c r="M15" i="11" s="1"/>
  <c r="L15" i="11"/>
  <c r="I16" i="11"/>
  <c r="J16" i="11"/>
  <c r="K16" i="11"/>
  <c r="K82" i="11" s="1"/>
  <c r="H18" i="11"/>
  <c r="I18" i="11"/>
  <c r="H19" i="11"/>
  <c r="L19" i="11" s="1"/>
  <c r="I19" i="11"/>
  <c r="F20" i="11"/>
  <c r="H20" i="11"/>
  <c r="I20" i="11"/>
  <c r="L20" i="11"/>
  <c r="F21" i="11"/>
  <c r="H21" i="11"/>
  <c r="L21" i="11" s="1"/>
  <c r="I21" i="11"/>
  <c r="G21" i="11" s="1"/>
  <c r="M21" i="11"/>
  <c r="F22" i="11"/>
  <c r="G22" i="11"/>
  <c r="H22" i="11"/>
  <c r="L22" i="11" s="1"/>
  <c r="I22" i="11"/>
  <c r="M22" i="11"/>
  <c r="H23" i="11"/>
  <c r="F23" i="11" s="1"/>
  <c r="I23" i="11"/>
  <c r="L23" i="11"/>
  <c r="D23" i="35" s="1"/>
  <c r="J24" i="11"/>
  <c r="K24" i="11"/>
  <c r="F27" i="11"/>
  <c r="H27" i="11"/>
  <c r="I27" i="11"/>
  <c r="L27" i="11"/>
  <c r="L29" i="11" s="1"/>
  <c r="M27" i="11"/>
  <c r="M29" i="11" s="1"/>
  <c r="F28" i="11"/>
  <c r="F29" i="11" s="1"/>
  <c r="H28" i="11"/>
  <c r="L28" i="11" s="1"/>
  <c r="I28" i="11"/>
  <c r="G28" i="11" s="1"/>
  <c r="M28" i="11"/>
  <c r="E28" i="35" s="1"/>
  <c r="H29" i="11"/>
  <c r="J29" i="11"/>
  <c r="K29" i="11"/>
  <c r="F32" i="11"/>
  <c r="F36" i="11" s="1"/>
  <c r="G32" i="11"/>
  <c r="H32" i="11"/>
  <c r="L32" i="11" s="1"/>
  <c r="I32" i="11"/>
  <c r="M32" i="11"/>
  <c r="G33" i="11"/>
  <c r="H33" i="11"/>
  <c r="F33" i="11" s="1"/>
  <c r="I33" i="11"/>
  <c r="L33" i="11"/>
  <c r="F34" i="11"/>
  <c r="H34" i="11"/>
  <c r="I34" i="11"/>
  <c r="G34" i="11" s="1"/>
  <c r="L34" i="11"/>
  <c r="M34" i="11"/>
  <c r="E34" i="35" s="1"/>
  <c r="F35" i="11"/>
  <c r="H35" i="11"/>
  <c r="H35" i="12" s="1"/>
  <c r="I35" i="11"/>
  <c r="G35" i="11" s="1"/>
  <c r="M35" i="11"/>
  <c r="E35" i="35" s="1"/>
  <c r="G36" i="11"/>
  <c r="H36" i="11"/>
  <c r="J36" i="11"/>
  <c r="K36" i="11"/>
  <c r="L37" i="11"/>
  <c r="M37" i="11"/>
  <c r="H38" i="11"/>
  <c r="I38" i="11"/>
  <c r="F39" i="11"/>
  <c r="H39" i="11"/>
  <c r="I39" i="11"/>
  <c r="G39" i="11" s="1"/>
  <c r="L39" i="11"/>
  <c r="M39" i="11"/>
  <c r="F40" i="11"/>
  <c r="F42" i="11" s="1"/>
  <c r="F43" i="11" s="1"/>
  <c r="H40" i="11"/>
  <c r="L40" i="11" s="1"/>
  <c r="I40" i="11"/>
  <c r="G40" i="11" s="1"/>
  <c r="G42" i="11" s="1"/>
  <c r="G43" i="11" s="1"/>
  <c r="M40" i="11"/>
  <c r="F41" i="11"/>
  <c r="G41" i="11"/>
  <c r="H41" i="11"/>
  <c r="L41" i="11" s="1"/>
  <c r="I41" i="11"/>
  <c r="M41" i="11"/>
  <c r="H42" i="11"/>
  <c r="H43" i="11" s="1"/>
  <c r="I42" i="11"/>
  <c r="I43" i="11" s="1"/>
  <c r="J42" i="11"/>
  <c r="J43" i="11" s="1"/>
  <c r="J82" i="11" s="1"/>
  <c r="K42" i="11"/>
  <c r="K43" i="11"/>
  <c r="G45" i="11"/>
  <c r="H45" i="11"/>
  <c r="I45" i="11"/>
  <c r="M45" i="11" s="1"/>
  <c r="F47" i="11"/>
  <c r="H47" i="11"/>
  <c r="I47" i="11"/>
  <c r="G47" i="11" s="1"/>
  <c r="L47" i="11"/>
  <c r="D47" i="35" s="1"/>
  <c r="M47" i="11"/>
  <c r="E47" i="35" s="1"/>
  <c r="F49" i="11"/>
  <c r="H49" i="11"/>
  <c r="L49" i="11" s="1"/>
  <c r="I49" i="11"/>
  <c r="G49" i="11" s="1"/>
  <c r="M49" i="11"/>
  <c r="F51" i="11"/>
  <c r="G51" i="11"/>
  <c r="H51" i="11"/>
  <c r="L51" i="11" s="1"/>
  <c r="I51" i="11"/>
  <c r="M51" i="11"/>
  <c r="H54" i="11"/>
  <c r="I54" i="11"/>
  <c r="L54" i="11"/>
  <c r="F55" i="11"/>
  <c r="H55" i="11"/>
  <c r="I55" i="11"/>
  <c r="L55" i="11"/>
  <c r="D55" i="35" s="1"/>
  <c r="J56" i="11"/>
  <c r="K56" i="11"/>
  <c r="F59" i="11"/>
  <c r="F61" i="11" s="1"/>
  <c r="H59" i="11"/>
  <c r="L59" i="11" s="1"/>
  <c r="L61" i="11" s="1"/>
  <c r="I59" i="11"/>
  <c r="G59" i="11" s="1"/>
  <c r="M59" i="11"/>
  <c r="M61" i="11" s="1"/>
  <c r="F60" i="11"/>
  <c r="G60" i="11"/>
  <c r="H60" i="11"/>
  <c r="L60" i="11" s="1"/>
  <c r="I60" i="11"/>
  <c r="M60" i="11"/>
  <c r="G61" i="11"/>
  <c r="H61" i="11"/>
  <c r="I61" i="11"/>
  <c r="J61" i="11"/>
  <c r="K61" i="11"/>
  <c r="H64" i="11"/>
  <c r="I64" i="11"/>
  <c r="L64" i="11"/>
  <c r="F65" i="11"/>
  <c r="H65" i="11"/>
  <c r="I65" i="11"/>
  <c r="G65" i="11" s="1"/>
  <c r="L65" i="11"/>
  <c r="D65" i="35" s="1"/>
  <c r="J66" i="11"/>
  <c r="K66" i="11"/>
  <c r="F70" i="11"/>
  <c r="H70" i="11"/>
  <c r="L70" i="11" s="1"/>
  <c r="I70" i="11"/>
  <c r="G70" i="11" s="1"/>
  <c r="M70" i="11"/>
  <c r="F71" i="11"/>
  <c r="G71" i="11"/>
  <c r="H71" i="11"/>
  <c r="L71" i="11" s="1"/>
  <c r="I71" i="11"/>
  <c r="M71" i="11"/>
  <c r="G72" i="11"/>
  <c r="I72" i="11"/>
  <c r="J72" i="11"/>
  <c r="K72" i="11"/>
  <c r="H73" i="11"/>
  <c r="F73" i="11" s="1"/>
  <c r="I73" i="11"/>
  <c r="M73" i="11" s="1"/>
  <c r="L73" i="11"/>
  <c r="D73" i="35" s="1"/>
  <c r="F74" i="11"/>
  <c r="H74" i="11"/>
  <c r="I74" i="11"/>
  <c r="L74" i="11"/>
  <c r="D74" i="35" s="1"/>
  <c r="F75" i="11"/>
  <c r="H75" i="11"/>
  <c r="L75" i="11" s="1"/>
  <c r="I75" i="11"/>
  <c r="G75" i="11" s="1"/>
  <c r="M75" i="11"/>
  <c r="F76" i="11"/>
  <c r="G76" i="11"/>
  <c r="H76" i="11"/>
  <c r="L76" i="11" s="1"/>
  <c r="I76" i="11"/>
  <c r="M76" i="11"/>
  <c r="G77" i="11"/>
  <c r="H77" i="11"/>
  <c r="F77" i="11" s="1"/>
  <c r="I77" i="11"/>
  <c r="M77" i="11" s="1"/>
  <c r="L77" i="11"/>
  <c r="F78" i="11"/>
  <c r="H78" i="11"/>
  <c r="I78" i="11"/>
  <c r="G78" i="11" s="1"/>
  <c r="L78" i="11"/>
  <c r="M78" i="11"/>
  <c r="F79" i="11"/>
  <c r="H79" i="11"/>
  <c r="L79" i="11" s="1"/>
  <c r="I79" i="11"/>
  <c r="G79" i="11" s="1"/>
  <c r="M79" i="11"/>
  <c r="E79" i="35" s="1"/>
  <c r="F80" i="11"/>
  <c r="G80" i="11"/>
  <c r="H80" i="11"/>
  <c r="L80" i="11" s="1"/>
  <c r="I80" i="11"/>
  <c r="M80" i="11"/>
  <c r="H81" i="11"/>
  <c r="F81" i="11" s="1"/>
  <c r="I81" i="11"/>
  <c r="L81" i="11"/>
  <c r="D81" i="35" s="1"/>
  <c r="D82" i="11"/>
  <c r="E82" i="11"/>
  <c r="A5" i="23"/>
  <c r="H8" i="23"/>
  <c r="J8" i="23"/>
  <c r="L8" i="23"/>
  <c r="N8" i="23"/>
  <c r="P8" i="23"/>
  <c r="R8" i="23"/>
  <c r="T8" i="23"/>
  <c r="V8" i="23"/>
  <c r="F11" i="23"/>
  <c r="F11" i="46" s="1"/>
  <c r="G11" i="23"/>
  <c r="G11" i="46" s="1"/>
  <c r="H11" i="23"/>
  <c r="H11" i="46" s="1"/>
  <c r="I11" i="23"/>
  <c r="J11" i="23"/>
  <c r="K11" i="23"/>
  <c r="L11" i="23"/>
  <c r="D11" i="23" s="1"/>
  <c r="M11" i="23"/>
  <c r="N11" i="23"/>
  <c r="N11" i="46" s="1"/>
  <c r="O11" i="23"/>
  <c r="O11" i="46" s="1"/>
  <c r="P11" i="23"/>
  <c r="Q11" i="23"/>
  <c r="R11" i="23"/>
  <c r="S11" i="23"/>
  <c r="T11" i="23"/>
  <c r="U11" i="23"/>
  <c r="V11" i="23"/>
  <c r="V11" i="24" s="1"/>
  <c r="W11" i="23"/>
  <c r="X11" i="23"/>
  <c r="Y11" i="23"/>
  <c r="Z11" i="23"/>
  <c r="AA11" i="23"/>
  <c r="AB11" i="23"/>
  <c r="AC11" i="23"/>
  <c r="AD11" i="23"/>
  <c r="AE11" i="23"/>
  <c r="AE11" i="24" s="1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I11" i="24" s="1"/>
  <c r="AT11" i="23"/>
  <c r="AU11" i="23"/>
  <c r="AV11" i="23"/>
  <c r="AW11" i="23"/>
  <c r="F12" i="23"/>
  <c r="G12" i="23"/>
  <c r="H12" i="23"/>
  <c r="H12" i="46" s="1"/>
  <c r="I12" i="23"/>
  <c r="I12" i="46" s="1"/>
  <c r="J12" i="23"/>
  <c r="J12" i="46" s="1"/>
  <c r="K12" i="23"/>
  <c r="L12" i="23"/>
  <c r="M12" i="23"/>
  <c r="N12" i="23"/>
  <c r="O12" i="23"/>
  <c r="O12" i="46" s="1"/>
  <c r="P12" i="23"/>
  <c r="P16" i="23" s="1"/>
  <c r="Q12" i="23"/>
  <c r="R12" i="23"/>
  <c r="S12" i="23"/>
  <c r="T12" i="23"/>
  <c r="U12" i="23"/>
  <c r="V12" i="23"/>
  <c r="V16" i="23" s="1"/>
  <c r="W12" i="23"/>
  <c r="X12" i="23"/>
  <c r="X12" i="24" s="1"/>
  <c r="Y12" i="23"/>
  <c r="Y16" i="23" s="1"/>
  <c r="Z12" i="23"/>
  <c r="AA12" i="23"/>
  <c r="AB12" i="23"/>
  <c r="AC12" i="23"/>
  <c r="AD12" i="23"/>
  <c r="AE12" i="23"/>
  <c r="AF12" i="23"/>
  <c r="AF16" i="23" s="1"/>
  <c r="AF82" i="23" s="1"/>
  <c r="AD643" i="44" s="1"/>
  <c r="AG12" i="23"/>
  <c r="AH12" i="23"/>
  <c r="AI12" i="23"/>
  <c r="AJ12" i="23"/>
  <c r="AK12" i="23"/>
  <c r="AL12" i="23"/>
  <c r="AL16" i="23" s="1"/>
  <c r="AM12" i="23"/>
  <c r="AN12" i="23"/>
  <c r="AN16" i="23" s="1"/>
  <c r="AO12" i="23"/>
  <c r="AO16" i="23" s="1"/>
  <c r="AP12" i="23"/>
  <c r="AF12" i="24" s="1"/>
  <c r="AQ12" i="23"/>
  <c r="AR12" i="23"/>
  <c r="AS12" i="23"/>
  <c r="AT12" i="23"/>
  <c r="AT16" i="23" s="1"/>
  <c r="AU12" i="23"/>
  <c r="AV12" i="23"/>
  <c r="AW12" i="23"/>
  <c r="F13" i="23"/>
  <c r="G13" i="23"/>
  <c r="H13" i="23"/>
  <c r="I13" i="23"/>
  <c r="J13" i="23"/>
  <c r="J13" i="46" s="1"/>
  <c r="K13" i="23"/>
  <c r="L13" i="23"/>
  <c r="L13" i="46" s="1"/>
  <c r="M13" i="23"/>
  <c r="N13" i="23"/>
  <c r="O13" i="23"/>
  <c r="P13" i="23"/>
  <c r="Q13" i="23"/>
  <c r="R13" i="23"/>
  <c r="S13" i="23"/>
  <c r="S16" i="23" s="1"/>
  <c r="T13" i="23"/>
  <c r="U13" i="23"/>
  <c r="V13" i="23"/>
  <c r="W13" i="23"/>
  <c r="X13" i="23"/>
  <c r="Y13" i="23"/>
  <c r="Y13" i="24" s="1"/>
  <c r="Z13" i="23"/>
  <c r="Z13" i="24" s="1"/>
  <c r="AA13" i="23"/>
  <c r="AA16" i="23" s="1"/>
  <c r="AB13" i="23"/>
  <c r="AC13" i="23"/>
  <c r="AD13" i="23"/>
  <c r="AE13" i="23"/>
  <c r="AF13" i="23"/>
  <c r="AG13" i="23"/>
  <c r="AH13" i="23"/>
  <c r="AI13" i="23"/>
  <c r="AI16" i="23" s="1"/>
  <c r="AJ13" i="23"/>
  <c r="AK13" i="23"/>
  <c r="AL13" i="23"/>
  <c r="AM13" i="23"/>
  <c r="AN13" i="23"/>
  <c r="AO13" i="23"/>
  <c r="AP13" i="23"/>
  <c r="AF13" i="24" s="1"/>
  <c r="AQ13" i="23"/>
  <c r="AQ16" i="23" s="1"/>
  <c r="AR13" i="23"/>
  <c r="AS13" i="23"/>
  <c r="AT13" i="23"/>
  <c r="AU13" i="23"/>
  <c r="AV13" i="23"/>
  <c r="AW13" i="23"/>
  <c r="F14" i="23"/>
  <c r="F14" i="46" s="1"/>
  <c r="G14" i="23"/>
  <c r="G14" i="46" s="1"/>
  <c r="H14" i="23"/>
  <c r="H14" i="46" s="1"/>
  <c r="I14" i="23"/>
  <c r="J14" i="23"/>
  <c r="K14" i="23"/>
  <c r="K14" i="46" s="1"/>
  <c r="L14" i="23"/>
  <c r="M14" i="23"/>
  <c r="M14" i="46" s="1"/>
  <c r="N14" i="23"/>
  <c r="N14" i="46" s="1"/>
  <c r="O14" i="23"/>
  <c r="O14" i="46" s="1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AW14" i="23"/>
  <c r="F15" i="23"/>
  <c r="F15" i="46" s="1"/>
  <c r="G15" i="23"/>
  <c r="H15" i="23"/>
  <c r="H15" i="46" s="1"/>
  <c r="I15" i="23"/>
  <c r="I15" i="46" s="1"/>
  <c r="J15" i="23"/>
  <c r="J15" i="46" s="1"/>
  <c r="K15" i="23"/>
  <c r="K15" i="46" s="1"/>
  <c r="L15" i="23"/>
  <c r="M15" i="23"/>
  <c r="M15" i="46" s="1"/>
  <c r="N15" i="23"/>
  <c r="N15" i="46" s="1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C15" i="24" s="1"/>
  <c r="AD15" i="23"/>
  <c r="AE15" i="23"/>
  <c r="AE16" i="23" s="1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R15" i="23"/>
  <c r="AS15" i="23"/>
  <c r="AI15" i="24" s="1"/>
  <c r="AT15" i="23"/>
  <c r="AU15" i="23"/>
  <c r="AV15" i="23"/>
  <c r="AW15" i="23"/>
  <c r="H16" i="23"/>
  <c r="Q16" i="23"/>
  <c r="X16" i="23"/>
  <c r="AD16" i="23"/>
  <c r="AG16" i="23"/>
  <c r="AV16" i="23"/>
  <c r="AW16" i="23"/>
  <c r="F19" i="23"/>
  <c r="F19" i="46" s="1"/>
  <c r="G19" i="23"/>
  <c r="G19" i="46" s="1"/>
  <c r="H19" i="23"/>
  <c r="I19" i="23"/>
  <c r="J19" i="23"/>
  <c r="J19" i="46" s="1"/>
  <c r="K19" i="23"/>
  <c r="L19" i="23"/>
  <c r="L19" i="46" s="1"/>
  <c r="M19" i="23"/>
  <c r="M19" i="46" s="1"/>
  <c r="N19" i="23"/>
  <c r="N19" i="46" s="1"/>
  <c r="O19" i="23"/>
  <c r="O19" i="46" s="1"/>
  <c r="P19" i="23"/>
  <c r="P24" i="23" s="1"/>
  <c r="Q19" i="23"/>
  <c r="R19" i="23"/>
  <c r="S19" i="23"/>
  <c r="S24" i="23" s="1"/>
  <c r="T19" i="23"/>
  <c r="U19" i="23"/>
  <c r="V19" i="23"/>
  <c r="W19" i="23"/>
  <c r="X19" i="23"/>
  <c r="X24" i="23" s="1"/>
  <c r="Y19" i="23"/>
  <c r="Z19" i="23"/>
  <c r="Z19" i="24" s="1"/>
  <c r="AA19" i="23"/>
  <c r="AA24" i="23" s="1"/>
  <c r="AB19" i="23"/>
  <c r="AC19" i="23"/>
  <c r="AD19" i="23"/>
  <c r="AE19" i="23"/>
  <c r="AF19" i="23"/>
  <c r="AF24" i="23" s="1"/>
  <c r="AG19" i="23"/>
  <c r="AH19" i="23"/>
  <c r="AI19" i="23"/>
  <c r="AI24" i="23" s="1"/>
  <c r="AJ19" i="23"/>
  <c r="AK19" i="23"/>
  <c r="AL19" i="23"/>
  <c r="AM19" i="23"/>
  <c r="AN19" i="23"/>
  <c r="AN24" i="23" s="1"/>
  <c r="AO19" i="23"/>
  <c r="AP19" i="23"/>
  <c r="AQ19" i="23"/>
  <c r="AR19" i="23"/>
  <c r="AH19" i="46" s="1"/>
  <c r="AS19" i="23"/>
  <c r="AT19" i="23"/>
  <c r="AU19" i="23"/>
  <c r="AV19" i="23"/>
  <c r="AV24" i="23" s="1"/>
  <c r="AW19" i="23"/>
  <c r="F20" i="23"/>
  <c r="F20" i="46" s="1"/>
  <c r="G20" i="23"/>
  <c r="H20" i="23"/>
  <c r="H20" i="46" s="1"/>
  <c r="I20" i="23"/>
  <c r="I20" i="46" s="1"/>
  <c r="J20" i="23"/>
  <c r="K20" i="23"/>
  <c r="K20" i="46" s="1"/>
  <c r="L20" i="23"/>
  <c r="L20" i="46" s="1"/>
  <c r="M20" i="23"/>
  <c r="M20" i="46" s="1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Z20" i="46" s="1"/>
  <c r="AA20" i="23"/>
  <c r="AB20" i="23"/>
  <c r="AC20" i="23"/>
  <c r="AD20" i="23"/>
  <c r="AE20" i="23"/>
  <c r="AF20" i="23"/>
  <c r="AG20" i="23"/>
  <c r="AH20" i="23"/>
  <c r="AH24" i="23" s="1"/>
  <c r="AI20" i="23"/>
  <c r="AJ20" i="23"/>
  <c r="AK20" i="23"/>
  <c r="AK24" i="23" s="1"/>
  <c r="AL20" i="23"/>
  <c r="AM20" i="23"/>
  <c r="AN20" i="23"/>
  <c r="AO20" i="23"/>
  <c r="AP20" i="23"/>
  <c r="AP24" i="23" s="1"/>
  <c r="AQ20" i="23"/>
  <c r="AR20" i="23"/>
  <c r="AS20" i="23"/>
  <c r="AT20" i="23"/>
  <c r="AU20" i="23"/>
  <c r="AV20" i="23"/>
  <c r="AW20" i="23"/>
  <c r="F21" i="23"/>
  <c r="F21" i="46" s="1"/>
  <c r="G21" i="23"/>
  <c r="H21" i="23"/>
  <c r="H21" i="46" s="1"/>
  <c r="I21" i="23"/>
  <c r="J21" i="23"/>
  <c r="K21" i="23"/>
  <c r="K21" i="46" s="1"/>
  <c r="L21" i="23"/>
  <c r="M21" i="23"/>
  <c r="M21" i="46" s="1"/>
  <c r="N21" i="23"/>
  <c r="N21" i="46" s="1"/>
  <c r="O21" i="23"/>
  <c r="P21" i="23"/>
  <c r="Q21" i="23"/>
  <c r="R21" i="23"/>
  <c r="S21" i="23"/>
  <c r="T21" i="23"/>
  <c r="U21" i="23"/>
  <c r="V21" i="23"/>
  <c r="V21" i="24" s="1"/>
  <c r="W21" i="23"/>
  <c r="X21" i="23"/>
  <c r="Y21" i="23"/>
  <c r="Z21" i="23"/>
  <c r="AA21" i="23"/>
  <c r="AB21" i="23"/>
  <c r="AB24" i="23" s="1"/>
  <c r="AC21" i="23"/>
  <c r="AD21" i="23"/>
  <c r="AE21" i="23"/>
  <c r="AE24" i="23" s="1"/>
  <c r="AF21" i="23"/>
  <c r="AG21" i="23"/>
  <c r="AH21" i="23"/>
  <c r="AI21" i="23"/>
  <c r="AJ21" i="23"/>
  <c r="AK21" i="23"/>
  <c r="AL21" i="23"/>
  <c r="AM21" i="23"/>
  <c r="AM24" i="23" s="1"/>
  <c r="AN21" i="23"/>
  <c r="AO21" i="23"/>
  <c r="AP21" i="23"/>
  <c r="AQ21" i="23"/>
  <c r="AR21" i="23"/>
  <c r="AR24" i="23" s="1"/>
  <c r="AS21" i="23"/>
  <c r="AT21" i="23"/>
  <c r="AU21" i="23"/>
  <c r="AU24" i="23" s="1"/>
  <c r="AV21" i="23"/>
  <c r="AW21" i="23"/>
  <c r="F22" i="23"/>
  <c r="G22" i="23"/>
  <c r="H22" i="23"/>
  <c r="H22" i="46" s="1"/>
  <c r="I22" i="23"/>
  <c r="I22" i="46" s="1"/>
  <c r="J22" i="23"/>
  <c r="J22" i="46" s="1"/>
  <c r="K22" i="23"/>
  <c r="L22" i="23"/>
  <c r="M22" i="23"/>
  <c r="M22" i="46" s="1"/>
  <c r="N22" i="23"/>
  <c r="N22" i="46" s="1"/>
  <c r="O22" i="23"/>
  <c r="O22" i="46" s="1"/>
  <c r="P22" i="23"/>
  <c r="P22" i="24" s="1"/>
  <c r="Q22" i="23"/>
  <c r="Q22" i="24" s="1"/>
  <c r="R22" i="23"/>
  <c r="S22" i="23"/>
  <c r="T22" i="23"/>
  <c r="U22" i="23"/>
  <c r="V22" i="23"/>
  <c r="W22" i="23"/>
  <c r="X22" i="23"/>
  <c r="Y22" i="23"/>
  <c r="Y22" i="24" s="1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R22" i="23"/>
  <c r="AS22" i="23"/>
  <c r="AT22" i="23"/>
  <c r="AU22" i="23"/>
  <c r="AV22" i="23"/>
  <c r="AW22" i="23"/>
  <c r="F23" i="23"/>
  <c r="G23" i="23"/>
  <c r="H23" i="23"/>
  <c r="H23" i="46" s="1"/>
  <c r="I23" i="23"/>
  <c r="J23" i="23"/>
  <c r="J23" i="46" s="1"/>
  <c r="K23" i="23"/>
  <c r="K23" i="46" s="1"/>
  <c r="L23" i="23"/>
  <c r="L23" i="46" s="1"/>
  <c r="M23" i="23"/>
  <c r="N23" i="23"/>
  <c r="O23" i="23"/>
  <c r="P23" i="23"/>
  <c r="Q23" i="23"/>
  <c r="Q23" i="24" s="1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R23" i="23"/>
  <c r="AS23" i="23"/>
  <c r="AT23" i="23"/>
  <c r="AU23" i="23"/>
  <c r="AV23" i="23"/>
  <c r="AW23" i="23"/>
  <c r="M24" i="23"/>
  <c r="R24" i="23"/>
  <c r="AC24" i="23"/>
  <c r="AS24" i="23"/>
  <c r="D27" i="23"/>
  <c r="F27" i="23"/>
  <c r="G27" i="23"/>
  <c r="H27" i="23"/>
  <c r="H27" i="46" s="1"/>
  <c r="I27" i="23"/>
  <c r="J27" i="23"/>
  <c r="K27" i="23"/>
  <c r="K27" i="46" s="1"/>
  <c r="L27" i="23"/>
  <c r="M27" i="23"/>
  <c r="N27" i="23"/>
  <c r="O27" i="23"/>
  <c r="P27" i="23"/>
  <c r="Q27" i="23"/>
  <c r="R27" i="23"/>
  <c r="S27" i="23"/>
  <c r="T27" i="23"/>
  <c r="T29" i="23" s="1"/>
  <c r="U27" i="23"/>
  <c r="U29" i="23" s="1"/>
  <c r="V27" i="23"/>
  <c r="W27" i="23"/>
  <c r="X27" i="23"/>
  <c r="Y27" i="23"/>
  <c r="Z27" i="23"/>
  <c r="AA27" i="23"/>
  <c r="AB27" i="23"/>
  <c r="AB29" i="23" s="1"/>
  <c r="AC27" i="23"/>
  <c r="AD27" i="23"/>
  <c r="AD27" i="46" s="1"/>
  <c r="AE27" i="23"/>
  <c r="AF27" i="23"/>
  <c r="AG27" i="23"/>
  <c r="AH27" i="23"/>
  <c r="AI27" i="23"/>
  <c r="AJ27" i="23"/>
  <c r="AJ29" i="23" s="1"/>
  <c r="AK27" i="23"/>
  <c r="AK29" i="23" s="1"/>
  <c r="AL27" i="23"/>
  <c r="AM27" i="23"/>
  <c r="AN27" i="23"/>
  <c r="AO27" i="23"/>
  <c r="AP27" i="23"/>
  <c r="AQ27" i="23"/>
  <c r="AR27" i="23"/>
  <c r="AR29" i="23" s="1"/>
  <c r="AS27" i="23"/>
  <c r="AS29" i="23" s="1"/>
  <c r="AT27" i="23"/>
  <c r="AU27" i="23"/>
  <c r="AV27" i="23"/>
  <c r="AW27" i="23"/>
  <c r="F28" i="23"/>
  <c r="G28" i="23"/>
  <c r="H28" i="23"/>
  <c r="I28" i="23"/>
  <c r="I28" i="46" s="1"/>
  <c r="J28" i="23"/>
  <c r="J28" i="46" s="1"/>
  <c r="K28" i="23"/>
  <c r="L28" i="23"/>
  <c r="M28" i="23"/>
  <c r="M28" i="46" s="1"/>
  <c r="N28" i="23"/>
  <c r="N28" i="46" s="1"/>
  <c r="O28" i="23"/>
  <c r="O28" i="46" s="1"/>
  <c r="P28" i="23"/>
  <c r="P29" i="23" s="1"/>
  <c r="Q28" i="23"/>
  <c r="R28" i="23"/>
  <c r="S28" i="23"/>
  <c r="T28" i="23"/>
  <c r="U28" i="23"/>
  <c r="V28" i="23"/>
  <c r="W28" i="23"/>
  <c r="X28" i="23"/>
  <c r="X29" i="23" s="1"/>
  <c r="Y28" i="23"/>
  <c r="Z28" i="23"/>
  <c r="AA28" i="23"/>
  <c r="AB28" i="23"/>
  <c r="AC28" i="23"/>
  <c r="AD28" i="23"/>
  <c r="AE28" i="23"/>
  <c r="AF28" i="23"/>
  <c r="AF29" i="23" s="1"/>
  <c r="AG28" i="23"/>
  <c r="AH28" i="23"/>
  <c r="AI28" i="23"/>
  <c r="AJ28" i="23"/>
  <c r="AK28" i="23"/>
  <c r="AL28" i="23"/>
  <c r="AM28" i="23"/>
  <c r="AN28" i="23"/>
  <c r="AN29" i="23" s="1"/>
  <c r="AO28" i="23"/>
  <c r="AP28" i="23"/>
  <c r="AQ28" i="23"/>
  <c r="AR28" i="23"/>
  <c r="AS28" i="23"/>
  <c r="AT28" i="23"/>
  <c r="AU28" i="23"/>
  <c r="AV28" i="23"/>
  <c r="AV29" i="23" s="1"/>
  <c r="AW28" i="23"/>
  <c r="I29" i="23"/>
  <c r="J29" i="23"/>
  <c r="K29" i="23"/>
  <c r="Q29" i="23"/>
  <c r="R29" i="23"/>
  <c r="S29" i="23"/>
  <c r="Y29" i="23"/>
  <c r="Z29" i="23"/>
  <c r="AA29" i="23"/>
  <c r="AG29" i="23"/>
  <c r="AH29" i="23"/>
  <c r="AI29" i="23"/>
  <c r="AO29" i="23"/>
  <c r="AP29" i="23"/>
  <c r="AQ29" i="23"/>
  <c r="AW29" i="23"/>
  <c r="D32" i="23"/>
  <c r="F32" i="23"/>
  <c r="F32" i="46" s="1"/>
  <c r="G32" i="23"/>
  <c r="H32" i="23"/>
  <c r="I32" i="23"/>
  <c r="J32" i="23"/>
  <c r="J32" i="46" s="1"/>
  <c r="K32" i="23"/>
  <c r="L32" i="23"/>
  <c r="L32" i="46" s="1"/>
  <c r="M32" i="23"/>
  <c r="M32" i="46" s="1"/>
  <c r="N32" i="23"/>
  <c r="N32" i="46" s="1"/>
  <c r="O32" i="23"/>
  <c r="P32" i="23"/>
  <c r="Q32" i="23"/>
  <c r="R32" i="23"/>
  <c r="R36" i="23" s="1"/>
  <c r="S32" i="23"/>
  <c r="T32" i="23"/>
  <c r="U32" i="23"/>
  <c r="U36" i="23" s="1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H36" i="23" s="1"/>
  <c r="AI32" i="23"/>
  <c r="AI36" i="23" s="1"/>
  <c r="AJ32" i="23"/>
  <c r="AK32" i="23"/>
  <c r="AK36" i="23" s="1"/>
  <c r="AL32" i="23"/>
  <c r="AM32" i="23"/>
  <c r="AN32" i="23"/>
  <c r="AO32" i="23"/>
  <c r="AP32" i="23"/>
  <c r="AQ32" i="23"/>
  <c r="AR32" i="23"/>
  <c r="AS32" i="23"/>
  <c r="AT32" i="23"/>
  <c r="AU32" i="23"/>
  <c r="AV32" i="23"/>
  <c r="AW32" i="23"/>
  <c r="D33" i="23"/>
  <c r="F33" i="23"/>
  <c r="G33" i="23"/>
  <c r="H33" i="23"/>
  <c r="H33" i="46" s="1"/>
  <c r="I33" i="23"/>
  <c r="I33" i="46" s="1"/>
  <c r="J33" i="23"/>
  <c r="K33" i="23"/>
  <c r="L33" i="23"/>
  <c r="M33" i="23"/>
  <c r="N33" i="23"/>
  <c r="O33" i="23"/>
  <c r="P33" i="23"/>
  <c r="Q33" i="23"/>
  <c r="R33" i="23"/>
  <c r="S33" i="23"/>
  <c r="T33" i="23"/>
  <c r="T36" i="23" s="1"/>
  <c r="U33" i="23"/>
  <c r="V33" i="23"/>
  <c r="W33" i="23"/>
  <c r="W36" i="23" s="1"/>
  <c r="X33" i="23"/>
  <c r="Y33" i="23"/>
  <c r="Z33" i="23"/>
  <c r="AA33" i="23"/>
  <c r="AB33" i="23"/>
  <c r="AC33" i="23"/>
  <c r="AC36" i="23" s="1"/>
  <c r="AD33" i="23"/>
  <c r="AE33" i="23"/>
  <c r="AE36" i="23" s="1"/>
  <c r="AF33" i="23"/>
  <c r="AG33" i="23"/>
  <c r="AH33" i="23"/>
  <c r="AI33" i="23"/>
  <c r="AJ33" i="23"/>
  <c r="AK33" i="23"/>
  <c r="AL33" i="23"/>
  <c r="AM33" i="23"/>
  <c r="AM36" i="23" s="1"/>
  <c r="AN33" i="23"/>
  <c r="AO33" i="23"/>
  <c r="AP33" i="23"/>
  <c r="AQ33" i="23"/>
  <c r="AR33" i="23"/>
  <c r="AR36" i="23" s="1"/>
  <c r="AS33" i="23"/>
  <c r="AS36" i="23" s="1"/>
  <c r="AT33" i="23"/>
  <c r="AU33" i="23"/>
  <c r="AU36" i="23" s="1"/>
  <c r="AV33" i="23"/>
  <c r="AW33" i="23"/>
  <c r="F34" i="23"/>
  <c r="F34" i="46" s="1"/>
  <c r="G34" i="23"/>
  <c r="H34" i="23"/>
  <c r="I34" i="23"/>
  <c r="I34" i="46" s="1"/>
  <c r="J34" i="23"/>
  <c r="J34" i="46" s="1"/>
  <c r="K34" i="23"/>
  <c r="K34" i="46" s="1"/>
  <c r="L34" i="23"/>
  <c r="M34" i="23"/>
  <c r="N34" i="23"/>
  <c r="N34" i="46" s="1"/>
  <c r="O34" i="23"/>
  <c r="P34" i="23"/>
  <c r="P36" i="23" s="1"/>
  <c r="Q34" i="23"/>
  <c r="R34" i="23"/>
  <c r="S34" i="23"/>
  <c r="T34" i="23"/>
  <c r="U34" i="23"/>
  <c r="V34" i="23"/>
  <c r="W34" i="23"/>
  <c r="X34" i="23"/>
  <c r="X36" i="23" s="1"/>
  <c r="Y34" i="23"/>
  <c r="Z34" i="23"/>
  <c r="AA34" i="23"/>
  <c r="AB34" i="23"/>
  <c r="AC34" i="23"/>
  <c r="AD34" i="23"/>
  <c r="AE34" i="23"/>
  <c r="AF34" i="23"/>
  <c r="AF36" i="23" s="1"/>
  <c r="AG34" i="23"/>
  <c r="AH34" i="23"/>
  <c r="AI34" i="23"/>
  <c r="AJ34" i="23"/>
  <c r="AK34" i="23"/>
  <c r="AL34" i="23"/>
  <c r="AM34" i="23"/>
  <c r="AN34" i="23"/>
  <c r="AN36" i="23" s="1"/>
  <c r="AO34" i="23"/>
  <c r="AP34" i="23"/>
  <c r="AQ34" i="23"/>
  <c r="AR34" i="23"/>
  <c r="AS34" i="23"/>
  <c r="AT34" i="23"/>
  <c r="AU34" i="23"/>
  <c r="AV34" i="23"/>
  <c r="AV36" i="23" s="1"/>
  <c r="AW34" i="23"/>
  <c r="F35" i="23"/>
  <c r="G35" i="23"/>
  <c r="H35" i="23"/>
  <c r="I35" i="23"/>
  <c r="J35" i="23"/>
  <c r="J35" i="46" s="1"/>
  <c r="K35" i="23"/>
  <c r="K35" i="46" s="1"/>
  <c r="L35" i="23"/>
  <c r="L35" i="46" s="1"/>
  <c r="M35" i="23"/>
  <c r="M35" i="46" s="1"/>
  <c r="N35" i="23"/>
  <c r="N35" i="46" s="1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R35" i="23"/>
  <c r="AS35" i="23"/>
  <c r="AT35" i="23"/>
  <c r="AU35" i="23"/>
  <c r="AV35" i="23"/>
  <c r="AW35" i="23"/>
  <c r="K36" i="23"/>
  <c r="Z36" i="23"/>
  <c r="AA36" i="23"/>
  <c r="AB36" i="23"/>
  <c r="AJ36" i="23"/>
  <c r="AP36" i="23"/>
  <c r="AQ36" i="23"/>
  <c r="F39" i="23"/>
  <c r="G39" i="23"/>
  <c r="G39" i="46" s="1"/>
  <c r="H39" i="23"/>
  <c r="H39" i="46" s="1"/>
  <c r="I39" i="23"/>
  <c r="J39" i="23"/>
  <c r="K39" i="23"/>
  <c r="L39" i="23"/>
  <c r="L39" i="46" s="1"/>
  <c r="M39" i="23"/>
  <c r="M39" i="46" s="1"/>
  <c r="N39" i="23"/>
  <c r="N39" i="46" s="1"/>
  <c r="O39" i="23"/>
  <c r="O39" i="46" s="1"/>
  <c r="P39" i="23"/>
  <c r="Q39" i="23"/>
  <c r="R39" i="23"/>
  <c r="R43" i="23" s="1"/>
  <c r="S39" i="23"/>
  <c r="T39" i="23"/>
  <c r="U39" i="23"/>
  <c r="V39" i="23"/>
  <c r="V43" i="23" s="1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H43" i="23" s="1"/>
  <c r="AI39" i="23"/>
  <c r="AJ39" i="23"/>
  <c r="AK39" i="23"/>
  <c r="AL39" i="23"/>
  <c r="AL43" i="23" s="1"/>
  <c r="AM39" i="23"/>
  <c r="AN39" i="23"/>
  <c r="AO39" i="23"/>
  <c r="AP39" i="23"/>
  <c r="AQ39" i="23"/>
  <c r="AR39" i="23"/>
  <c r="AS39" i="23"/>
  <c r="AT39" i="23"/>
  <c r="AU39" i="23"/>
  <c r="AV39" i="23"/>
  <c r="AW39" i="23"/>
  <c r="D40" i="23"/>
  <c r="F40" i="23"/>
  <c r="G40" i="23"/>
  <c r="H40" i="23"/>
  <c r="H40" i="46" s="1"/>
  <c r="I40" i="23"/>
  <c r="J40" i="23"/>
  <c r="J40" i="46" s="1"/>
  <c r="K40" i="23"/>
  <c r="L40" i="23"/>
  <c r="L40" i="46" s="1"/>
  <c r="L42" i="46" s="1"/>
  <c r="L43" i="46" s="1"/>
  <c r="M40" i="23"/>
  <c r="N40" i="23"/>
  <c r="O40" i="23"/>
  <c r="P40" i="23"/>
  <c r="Q40" i="23"/>
  <c r="R40" i="23"/>
  <c r="S40" i="23"/>
  <c r="T40" i="23"/>
  <c r="T42" i="23" s="1"/>
  <c r="T43" i="23" s="1"/>
  <c r="U40" i="23"/>
  <c r="V40" i="23"/>
  <c r="V42" i="23" s="1"/>
  <c r="W40" i="23"/>
  <c r="W42" i="23" s="1"/>
  <c r="X40" i="23"/>
  <c r="Y40" i="23"/>
  <c r="Z40" i="23"/>
  <c r="AA40" i="23"/>
  <c r="AB40" i="23"/>
  <c r="AC40" i="23"/>
  <c r="AD40" i="23"/>
  <c r="AD42" i="23" s="1"/>
  <c r="AE40" i="23"/>
  <c r="AE42" i="23" s="1"/>
  <c r="AF40" i="23"/>
  <c r="AG40" i="23"/>
  <c r="AH40" i="23"/>
  <c r="AI40" i="23"/>
  <c r="AJ40" i="23"/>
  <c r="AJ42" i="23" s="1"/>
  <c r="AJ43" i="23" s="1"/>
  <c r="AK40" i="23"/>
  <c r="AL40" i="23"/>
  <c r="AL42" i="23" s="1"/>
  <c r="AM40" i="23"/>
  <c r="AM42" i="23" s="1"/>
  <c r="AN40" i="23"/>
  <c r="AO40" i="23"/>
  <c r="AP40" i="23"/>
  <c r="AQ40" i="23"/>
  <c r="AR40" i="23"/>
  <c r="AR42" i="23" s="1"/>
  <c r="AR43" i="23" s="1"/>
  <c r="AS40" i="23"/>
  <c r="AT40" i="23"/>
  <c r="AT42" i="23" s="1"/>
  <c r="AU40" i="23"/>
  <c r="AU42" i="23" s="1"/>
  <c r="AU43" i="23" s="1"/>
  <c r="AV40" i="23"/>
  <c r="AW40" i="23"/>
  <c r="F41" i="23"/>
  <c r="G41" i="23"/>
  <c r="H41" i="23"/>
  <c r="I41" i="23"/>
  <c r="J41" i="23"/>
  <c r="J41" i="46" s="1"/>
  <c r="K41" i="23"/>
  <c r="K42" i="23" s="1"/>
  <c r="K43" i="23" s="1"/>
  <c r="L41" i="23"/>
  <c r="L41" i="46" s="1"/>
  <c r="M41" i="23"/>
  <c r="N41" i="23"/>
  <c r="N41" i="46" s="1"/>
  <c r="O41" i="23"/>
  <c r="P41" i="23"/>
  <c r="P42" i="23" s="1"/>
  <c r="P43" i="23" s="1"/>
  <c r="Q41" i="23"/>
  <c r="R41" i="23"/>
  <c r="S41" i="23"/>
  <c r="T41" i="23"/>
  <c r="U41" i="23"/>
  <c r="V41" i="23"/>
  <c r="W41" i="23"/>
  <c r="X41" i="23"/>
  <c r="Y41" i="23"/>
  <c r="Z41" i="23"/>
  <c r="Z41" i="24" s="1"/>
  <c r="AA41" i="23"/>
  <c r="AB41" i="23"/>
  <c r="AC41" i="23"/>
  <c r="AD41" i="23"/>
  <c r="AE41" i="23"/>
  <c r="AF41" i="23"/>
  <c r="AF42" i="23" s="1"/>
  <c r="AF43" i="23" s="1"/>
  <c r="AG41" i="23"/>
  <c r="AH41" i="23"/>
  <c r="AI41" i="23"/>
  <c r="AJ41" i="23"/>
  <c r="AK41" i="23"/>
  <c r="AL41" i="23"/>
  <c r="AM41" i="23"/>
  <c r="AN41" i="23"/>
  <c r="AO41" i="23"/>
  <c r="AP41" i="23"/>
  <c r="AQ41" i="23"/>
  <c r="AQ42" i="23" s="1"/>
  <c r="AQ43" i="23" s="1"/>
  <c r="AR41" i="23"/>
  <c r="AS41" i="23"/>
  <c r="AT41" i="23"/>
  <c r="AU41" i="23"/>
  <c r="AV41" i="23"/>
  <c r="AW41" i="23"/>
  <c r="J42" i="23"/>
  <c r="J43" i="23" s="1"/>
  <c r="L42" i="23"/>
  <c r="L43" i="23" s="1"/>
  <c r="M42" i="23"/>
  <c r="M43" i="23" s="1"/>
  <c r="R42" i="23"/>
  <c r="S42" i="23"/>
  <c r="S43" i="23" s="1"/>
  <c r="U42" i="23"/>
  <c r="U43" i="23" s="1"/>
  <c r="Z42" i="23"/>
  <c r="AA42" i="23"/>
  <c r="AA43" i="23" s="1"/>
  <c r="AB42" i="23"/>
  <c r="AB43" i="23" s="1"/>
  <c r="AC42" i="23"/>
  <c r="AC43" i="23" s="1"/>
  <c r="AH42" i="23"/>
  <c r="AI42" i="23"/>
  <c r="AI43" i="23" s="1"/>
  <c r="AK42" i="23"/>
  <c r="AK43" i="23" s="1"/>
  <c r="AN42" i="23"/>
  <c r="AN43" i="23" s="1"/>
  <c r="AP42" i="23"/>
  <c r="AS42" i="23"/>
  <c r="AV42" i="23"/>
  <c r="AV43" i="23" s="1"/>
  <c r="W43" i="23"/>
  <c r="AD43" i="23"/>
  <c r="AE43" i="23"/>
  <c r="AM43" i="23"/>
  <c r="AS43" i="23"/>
  <c r="AT43" i="23"/>
  <c r="F45" i="23"/>
  <c r="G45" i="23"/>
  <c r="H45" i="23"/>
  <c r="H45" i="46" s="1"/>
  <c r="I45" i="23"/>
  <c r="I45" i="46" s="1"/>
  <c r="J45" i="23"/>
  <c r="J45" i="46" s="1"/>
  <c r="K45" i="23"/>
  <c r="K45" i="46" s="1"/>
  <c r="L45" i="23"/>
  <c r="L45" i="46" s="1"/>
  <c r="M45" i="23"/>
  <c r="M45" i="46" s="1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E45" i="24" s="1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D45" i="23" s="1"/>
  <c r="AV45" i="23"/>
  <c r="AW45" i="23"/>
  <c r="F47" i="23"/>
  <c r="G47" i="23"/>
  <c r="G47" i="46" s="1"/>
  <c r="H47" i="23"/>
  <c r="H47" i="46" s="1"/>
  <c r="I47" i="23"/>
  <c r="I47" i="46" s="1"/>
  <c r="J47" i="23"/>
  <c r="J47" i="46" s="1"/>
  <c r="K47" i="23"/>
  <c r="L47" i="23"/>
  <c r="L47" i="46" s="1"/>
  <c r="M47" i="23"/>
  <c r="M47" i="46" s="1"/>
  <c r="N47" i="23"/>
  <c r="N47" i="46" s="1"/>
  <c r="O47" i="23"/>
  <c r="O47" i="46" s="1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AW47" i="23"/>
  <c r="D48" i="23"/>
  <c r="E48" i="23"/>
  <c r="F49" i="23"/>
  <c r="G49" i="23"/>
  <c r="G49" i="46" s="1"/>
  <c r="H49" i="23"/>
  <c r="H49" i="46" s="1"/>
  <c r="I49" i="23"/>
  <c r="I49" i="46" s="1"/>
  <c r="J49" i="23"/>
  <c r="J49" i="46" s="1"/>
  <c r="K49" i="23"/>
  <c r="K49" i="46" s="1"/>
  <c r="L49" i="23"/>
  <c r="L49" i="46" s="1"/>
  <c r="M49" i="23"/>
  <c r="M49" i="46" s="1"/>
  <c r="N49" i="23"/>
  <c r="N49" i="46" s="1"/>
  <c r="O49" i="23"/>
  <c r="O49" i="46" s="1"/>
  <c r="P49" i="23"/>
  <c r="Q49" i="23"/>
  <c r="R49" i="23"/>
  <c r="S49" i="23"/>
  <c r="T49" i="23"/>
  <c r="U49" i="23"/>
  <c r="U49" i="24" s="1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AW49" i="23"/>
  <c r="F51" i="23"/>
  <c r="F51" i="46" s="1"/>
  <c r="G51" i="23"/>
  <c r="H51" i="23"/>
  <c r="I51" i="23"/>
  <c r="I51" i="46" s="1"/>
  <c r="J51" i="23"/>
  <c r="J51" i="46" s="1"/>
  <c r="K51" i="23"/>
  <c r="K51" i="46" s="1"/>
  <c r="L51" i="23"/>
  <c r="L51" i="46" s="1"/>
  <c r="M51" i="23"/>
  <c r="N51" i="23"/>
  <c r="N51" i="46" s="1"/>
  <c r="O51" i="23"/>
  <c r="O51" i="46" s="1"/>
  <c r="P51" i="23"/>
  <c r="P51" i="24" s="1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AP51" i="23"/>
  <c r="AQ51" i="23"/>
  <c r="AR51" i="23"/>
  <c r="AS51" i="23"/>
  <c r="AT51" i="23"/>
  <c r="AU51" i="23"/>
  <c r="AV51" i="23"/>
  <c r="AW51" i="23"/>
  <c r="F54" i="23"/>
  <c r="G54" i="23"/>
  <c r="H54" i="23"/>
  <c r="I54" i="23"/>
  <c r="I54" i="46" s="1"/>
  <c r="I56" i="46" s="1"/>
  <c r="J54" i="23"/>
  <c r="J54" i="46" s="1"/>
  <c r="K54" i="23"/>
  <c r="K54" i="46" s="1"/>
  <c r="L54" i="23"/>
  <c r="L54" i="46" s="1"/>
  <c r="M54" i="23"/>
  <c r="M54" i="46" s="1"/>
  <c r="M56" i="46" s="1"/>
  <c r="N54" i="23"/>
  <c r="O54" i="23"/>
  <c r="P54" i="23"/>
  <c r="Q54" i="23"/>
  <c r="Q56" i="23" s="1"/>
  <c r="R54" i="23"/>
  <c r="S54" i="23"/>
  <c r="T54" i="23"/>
  <c r="U54" i="23"/>
  <c r="U54" i="24" s="1"/>
  <c r="V54" i="23"/>
  <c r="W54" i="23"/>
  <c r="W56" i="23" s="1"/>
  <c r="X54" i="23"/>
  <c r="Y54" i="23"/>
  <c r="Y56" i="23" s="1"/>
  <c r="Z54" i="23"/>
  <c r="AA54" i="23"/>
  <c r="AB54" i="23"/>
  <c r="AC54" i="23"/>
  <c r="AD54" i="23"/>
  <c r="AE54" i="23"/>
  <c r="AE56" i="23" s="1"/>
  <c r="AF54" i="23"/>
  <c r="AG54" i="23"/>
  <c r="AG56" i="23" s="1"/>
  <c r="AH54" i="23"/>
  <c r="AH56" i="23" s="1"/>
  <c r="AI54" i="23"/>
  <c r="AJ54" i="23"/>
  <c r="AK54" i="23"/>
  <c r="AL54" i="23"/>
  <c r="AM54" i="23"/>
  <c r="AM56" i="23" s="1"/>
  <c r="AN54" i="23"/>
  <c r="AO54" i="23"/>
  <c r="AO56" i="23" s="1"/>
  <c r="AP54" i="23"/>
  <c r="AQ54" i="23"/>
  <c r="AR54" i="23"/>
  <c r="AS54" i="23"/>
  <c r="AS56" i="23" s="1"/>
  <c r="AT54" i="23"/>
  <c r="AU54" i="23"/>
  <c r="AV54" i="23"/>
  <c r="AW54" i="23"/>
  <c r="F55" i="23"/>
  <c r="G55" i="23"/>
  <c r="H55" i="23"/>
  <c r="H55" i="46" s="1"/>
  <c r="I55" i="23"/>
  <c r="I55" i="46" s="1"/>
  <c r="J55" i="23"/>
  <c r="K55" i="23"/>
  <c r="K55" i="46" s="1"/>
  <c r="L55" i="23"/>
  <c r="M55" i="23"/>
  <c r="M55" i="46" s="1"/>
  <c r="N55" i="23"/>
  <c r="O55" i="23"/>
  <c r="O55" i="46" s="1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AP55" i="23"/>
  <c r="AQ55" i="23"/>
  <c r="AR55" i="23"/>
  <c r="AR56" i="23" s="1"/>
  <c r="AS55" i="23"/>
  <c r="AT55" i="23"/>
  <c r="AU55" i="23"/>
  <c r="AV55" i="23"/>
  <c r="AV56" i="23" s="1"/>
  <c r="AW55" i="23"/>
  <c r="H56" i="23"/>
  <c r="I56" i="23"/>
  <c r="J56" i="23"/>
  <c r="K56" i="23"/>
  <c r="M56" i="23"/>
  <c r="P56" i="23"/>
  <c r="R56" i="23"/>
  <c r="S56" i="23"/>
  <c r="U56" i="23"/>
  <c r="X56" i="23"/>
  <c r="Z56" i="23"/>
  <c r="AA56" i="23"/>
  <c r="AC56" i="23"/>
  <c r="AD56" i="23"/>
  <c r="AF56" i="23"/>
  <c r="AI56" i="23"/>
  <c r="AK56" i="23"/>
  <c r="AN56" i="23"/>
  <c r="AP56" i="23"/>
  <c r="AQ56" i="23"/>
  <c r="AT56" i="23"/>
  <c r="AW56" i="23"/>
  <c r="D59" i="23"/>
  <c r="F59" i="35" s="1"/>
  <c r="F59" i="23"/>
  <c r="F59" i="46" s="1"/>
  <c r="G59" i="23"/>
  <c r="G59" i="46" s="1"/>
  <c r="H59" i="23"/>
  <c r="H59" i="46" s="1"/>
  <c r="H61" i="46" s="1"/>
  <c r="I59" i="23"/>
  <c r="J59" i="23"/>
  <c r="K59" i="23"/>
  <c r="L59" i="23"/>
  <c r="M59" i="23"/>
  <c r="N59" i="23"/>
  <c r="N59" i="46" s="1"/>
  <c r="O59" i="23"/>
  <c r="O59" i="46" s="1"/>
  <c r="P59" i="23"/>
  <c r="P59" i="24" s="1"/>
  <c r="Q59" i="23"/>
  <c r="R59" i="23"/>
  <c r="S59" i="23"/>
  <c r="T59" i="23"/>
  <c r="T61" i="23" s="1"/>
  <c r="U59" i="23"/>
  <c r="V59" i="23"/>
  <c r="W59" i="23"/>
  <c r="X59" i="23"/>
  <c r="Y59" i="23"/>
  <c r="Z59" i="23"/>
  <c r="AA59" i="23"/>
  <c r="AA61" i="23" s="1"/>
  <c r="AB59" i="23"/>
  <c r="AC59" i="23"/>
  <c r="AD59" i="23"/>
  <c r="AE59" i="23"/>
  <c r="AF59" i="23"/>
  <c r="AG59" i="23"/>
  <c r="AH59" i="23"/>
  <c r="AI59" i="23"/>
  <c r="AJ59" i="23"/>
  <c r="AJ61" i="23" s="1"/>
  <c r="AK59" i="23"/>
  <c r="AL59" i="23"/>
  <c r="AM59" i="23"/>
  <c r="AN59" i="23"/>
  <c r="AO59" i="23"/>
  <c r="AP59" i="23"/>
  <c r="AQ59" i="23"/>
  <c r="AQ61" i="23" s="1"/>
  <c r="AR59" i="23"/>
  <c r="AR61" i="23" s="1"/>
  <c r="AS59" i="23"/>
  <c r="AI59" i="24" s="1"/>
  <c r="AT59" i="23"/>
  <c r="AU59" i="23"/>
  <c r="AV59" i="23"/>
  <c r="AV61" i="23" s="1"/>
  <c r="AW59" i="23"/>
  <c r="F60" i="23"/>
  <c r="G60" i="23"/>
  <c r="G60" i="46" s="1"/>
  <c r="H60" i="23"/>
  <c r="H60" i="46" s="1"/>
  <c r="I60" i="23"/>
  <c r="I60" i="46" s="1"/>
  <c r="J60" i="23"/>
  <c r="J60" i="46" s="1"/>
  <c r="K60" i="23"/>
  <c r="K60" i="46" s="1"/>
  <c r="L60" i="23"/>
  <c r="M60" i="23"/>
  <c r="M60" i="46" s="1"/>
  <c r="N60" i="23"/>
  <c r="O60" i="23"/>
  <c r="O60" i="46" s="1"/>
  <c r="P60" i="23"/>
  <c r="Q60" i="23"/>
  <c r="R60" i="23"/>
  <c r="S60" i="23"/>
  <c r="T60" i="23"/>
  <c r="U60" i="23"/>
  <c r="U60" i="24" s="1"/>
  <c r="V60" i="23"/>
  <c r="V61" i="23" s="1"/>
  <c r="W60" i="23"/>
  <c r="X60" i="23"/>
  <c r="Y60" i="23"/>
  <c r="Y61" i="23" s="1"/>
  <c r="Z60" i="23"/>
  <c r="AA60" i="23"/>
  <c r="AB60" i="23"/>
  <c r="AC60" i="23"/>
  <c r="AD60" i="23"/>
  <c r="AD61" i="23" s="1"/>
  <c r="AE60" i="23"/>
  <c r="AE61" i="23" s="1"/>
  <c r="AF60" i="23"/>
  <c r="AG60" i="23"/>
  <c r="AH60" i="23"/>
  <c r="AH61" i="23" s="1"/>
  <c r="AI60" i="23"/>
  <c r="AJ60" i="23"/>
  <c r="AK60" i="23"/>
  <c r="AL60" i="23"/>
  <c r="AL61" i="23" s="1"/>
  <c r="AM60" i="23"/>
  <c r="AN60" i="23"/>
  <c r="AO60" i="23"/>
  <c r="AO61" i="23" s="1"/>
  <c r="AP60" i="23"/>
  <c r="AQ60" i="23"/>
  <c r="AR60" i="23"/>
  <c r="AS60" i="23"/>
  <c r="AT60" i="23"/>
  <c r="AT61" i="23" s="1"/>
  <c r="AU60" i="23"/>
  <c r="AV60" i="23"/>
  <c r="AW60" i="23"/>
  <c r="H61" i="23"/>
  <c r="I61" i="23"/>
  <c r="J61" i="23"/>
  <c r="Q61" i="23"/>
  <c r="R61" i="23"/>
  <c r="X61" i="23"/>
  <c r="Z61" i="23"/>
  <c r="AB61" i="23"/>
  <c r="AF61" i="23"/>
  <c r="AG61" i="23"/>
  <c r="AI61" i="23"/>
  <c r="AN61" i="23"/>
  <c r="AP61" i="23"/>
  <c r="AU61" i="23"/>
  <c r="AW61" i="23"/>
  <c r="F64" i="23"/>
  <c r="G64" i="23"/>
  <c r="H64" i="23"/>
  <c r="I64" i="23"/>
  <c r="J64" i="23"/>
  <c r="J64" i="46" s="1"/>
  <c r="K64" i="23"/>
  <c r="L64" i="23"/>
  <c r="L64" i="46" s="1"/>
  <c r="L66" i="46" s="1"/>
  <c r="M64" i="23"/>
  <c r="M64" i="46" s="1"/>
  <c r="M66" i="46" s="1"/>
  <c r="N64" i="23"/>
  <c r="O64" i="23"/>
  <c r="P64" i="23"/>
  <c r="P66" i="23" s="1"/>
  <c r="Q64" i="23"/>
  <c r="Q66" i="23" s="1"/>
  <c r="R64" i="23"/>
  <c r="S64" i="23"/>
  <c r="T64" i="23"/>
  <c r="T66" i="23" s="1"/>
  <c r="U64" i="23"/>
  <c r="V64" i="23"/>
  <c r="W64" i="23"/>
  <c r="X64" i="23"/>
  <c r="X66" i="23" s="1"/>
  <c r="Y64" i="23"/>
  <c r="Y66" i="23" s="1"/>
  <c r="Z64" i="23"/>
  <c r="AA64" i="23"/>
  <c r="AB64" i="23"/>
  <c r="AC64" i="23"/>
  <c r="AC66" i="23" s="1"/>
  <c r="AD64" i="23"/>
  <c r="AE64" i="23"/>
  <c r="AF64" i="23"/>
  <c r="AF66" i="23" s="1"/>
  <c r="AG64" i="23"/>
  <c r="AG66" i="23" s="1"/>
  <c r="AH64" i="23"/>
  <c r="AI64" i="23"/>
  <c r="AJ64" i="23"/>
  <c r="AK64" i="23"/>
  <c r="AL64" i="23"/>
  <c r="AM64" i="23"/>
  <c r="AN64" i="23"/>
  <c r="AO64" i="23"/>
  <c r="AP64" i="23"/>
  <c r="AQ64" i="23"/>
  <c r="AR64" i="23"/>
  <c r="AS64" i="23"/>
  <c r="AS66" i="23" s="1"/>
  <c r="AT64" i="23"/>
  <c r="AU64" i="23"/>
  <c r="AV64" i="23"/>
  <c r="AV66" i="23" s="1"/>
  <c r="AW64" i="23"/>
  <c r="F65" i="23"/>
  <c r="F65" i="46" s="1"/>
  <c r="G65" i="23"/>
  <c r="H65" i="23"/>
  <c r="H65" i="46" s="1"/>
  <c r="I65" i="23"/>
  <c r="J65" i="23"/>
  <c r="K65" i="23"/>
  <c r="K65" i="46" s="1"/>
  <c r="L65" i="23"/>
  <c r="L65" i="46" s="1"/>
  <c r="M65" i="23"/>
  <c r="M65" i="46" s="1"/>
  <c r="N65" i="23"/>
  <c r="N65" i="46" s="1"/>
  <c r="O65" i="23"/>
  <c r="P65" i="23"/>
  <c r="Q65" i="23"/>
  <c r="R65" i="23"/>
  <c r="S65" i="23"/>
  <c r="T65" i="23"/>
  <c r="U65" i="23"/>
  <c r="V65" i="23"/>
  <c r="W65" i="23"/>
  <c r="X65" i="23"/>
  <c r="Y65" i="23"/>
  <c r="Z65" i="23"/>
  <c r="Z66" i="23" s="1"/>
  <c r="AA65" i="23"/>
  <c r="AB65" i="23"/>
  <c r="AC65" i="23"/>
  <c r="AD65" i="23"/>
  <c r="AE65" i="23"/>
  <c r="AF65" i="23"/>
  <c r="AG65" i="23"/>
  <c r="AH65" i="23"/>
  <c r="AH66" i="23" s="1"/>
  <c r="AI65" i="23"/>
  <c r="AJ65" i="23"/>
  <c r="AK65" i="23"/>
  <c r="AL65" i="23"/>
  <c r="AL66" i="23" s="1"/>
  <c r="AM65" i="23"/>
  <c r="AM66" i="23" s="1"/>
  <c r="AN65" i="23"/>
  <c r="AO65" i="23"/>
  <c r="AP65" i="23"/>
  <c r="AP66" i="23" s="1"/>
  <c r="AQ65" i="23"/>
  <c r="AR65" i="23"/>
  <c r="AS65" i="23"/>
  <c r="AT65" i="23"/>
  <c r="AU65" i="23"/>
  <c r="AU66" i="23" s="1"/>
  <c r="AV65" i="23"/>
  <c r="AW65" i="23"/>
  <c r="I66" i="23"/>
  <c r="L66" i="23"/>
  <c r="M66" i="23"/>
  <c r="N66" i="23"/>
  <c r="R66" i="23"/>
  <c r="U66" i="23"/>
  <c r="V66" i="23"/>
  <c r="W66" i="23"/>
  <c r="AB66" i="23"/>
  <c r="AD66" i="23"/>
  <c r="AE66" i="23"/>
  <c r="AJ66" i="23"/>
  <c r="AK66" i="23"/>
  <c r="AN66" i="23"/>
  <c r="AO66" i="23"/>
  <c r="AR66" i="23"/>
  <c r="AT66" i="23"/>
  <c r="AW66" i="23"/>
  <c r="F70" i="23"/>
  <c r="F70" i="46" s="1"/>
  <c r="G70" i="23"/>
  <c r="H70" i="23"/>
  <c r="H70" i="46" s="1"/>
  <c r="H72" i="46" s="1"/>
  <c r="I70" i="23"/>
  <c r="J70" i="23"/>
  <c r="K70" i="23"/>
  <c r="L70" i="23"/>
  <c r="M70" i="23"/>
  <c r="N70" i="23"/>
  <c r="N70" i="46" s="1"/>
  <c r="O70" i="23"/>
  <c r="O70" i="46" s="1"/>
  <c r="P70" i="23"/>
  <c r="Q70" i="23"/>
  <c r="Q72" i="23" s="1"/>
  <c r="R70" i="23"/>
  <c r="S70" i="23"/>
  <c r="T70" i="23"/>
  <c r="T72" i="23" s="1"/>
  <c r="U70" i="23"/>
  <c r="V70" i="23"/>
  <c r="W70" i="23"/>
  <c r="W70" i="24" s="1"/>
  <c r="X70" i="23"/>
  <c r="X72" i="23" s="1"/>
  <c r="Y70" i="23"/>
  <c r="Y72" i="23" s="1"/>
  <c r="Z70" i="23"/>
  <c r="AA70" i="23"/>
  <c r="AA72" i="23" s="1"/>
  <c r="AB70" i="23"/>
  <c r="AC70" i="23"/>
  <c r="AD70" i="23"/>
  <c r="AD70" i="24" s="1"/>
  <c r="AE70" i="23"/>
  <c r="AE72" i="23" s="1"/>
  <c r="AF70" i="23"/>
  <c r="AG70" i="23"/>
  <c r="AG72" i="23" s="1"/>
  <c r="AH70" i="23"/>
  <c r="AI70" i="23"/>
  <c r="AI72" i="23" s="1"/>
  <c r="AJ70" i="23"/>
  <c r="AJ72" i="23" s="1"/>
  <c r="AK70" i="23"/>
  <c r="AL70" i="23"/>
  <c r="AM70" i="23"/>
  <c r="AN70" i="23"/>
  <c r="AO70" i="23"/>
  <c r="AO72" i="23" s="1"/>
  <c r="AP70" i="23"/>
  <c r="AQ70" i="23"/>
  <c r="AQ72" i="23" s="1"/>
  <c r="AR70" i="23"/>
  <c r="AS70" i="23"/>
  <c r="AT70" i="23"/>
  <c r="AU70" i="23"/>
  <c r="AK70" i="24" s="1"/>
  <c r="AV70" i="23"/>
  <c r="AW70" i="23"/>
  <c r="AW72" i="23" s="1"/>
  <c r="F71" i="23"/>
  <c r="G71" i="23"/>
  <c r="H71" i="23"/>
  <c r="H71" i="46" s="1"/>
  <c r="I71" i="23"/>
  <c r="I71" i="46" s="1"/>
  <c r="J71" i="23"/>
  <c r="J71" i="46" s="1"/>
  <c r="K71" i="23"/>
  <c r="K71" i="46" s="1"/>
  <c r="L71" i="23"/>
  <c r="M71" i="23"/>
  <c r="N71" i="23"/>
  <c r="N71" i="46" s="1"/>
  <c r="O71" i="23"/>
  <c r="P71" i="23"/>
  <c r="P71" i="24" s="1"/>
  <c r="Q71" i="23"/>
  <c r="R71" i="23"/>
  <c r="R71" i="24" s="1"/>
  <c r="S71" i="23"/>
  <c r="T71" i="23"/>
  <c r="U71" i="23"/>
  <c r="U72" i="23" s="1"/>
  <c r="V71" i="23"/>
  <c r="V72" i="23" s="1"/>
  <c r="W71" i="23"/>
  <c r="X71" i="23"/>
  <c r="Y71" i="23"/>
  <c r="Z71" i="23"/>
  <c r="AA71" i="23"/>
  <c r="AB71" i="23"/>
  <c r="AC71" i="23"/>
  <c r="AC72" i="23" s="1"/>
  <c r="AD71" i="23"/>
  <c r="AD72" i="23" s="1"/>
  <c r="AE71" i="23"/>
  <c r="AF71" i="23"/>
  <c r="AG71" i="23"/>
  <c r="AH71" i="23"/>
  <c r="AH72" i="23" s="1"/>
  <c r="AI71" i="23"/>
  <c r="AJ71" i="23"/>
  <c r="AK71" i="23"/>
  <c r="AK72" i="23" s="1"/>
  <c r="AL71" i="23"/>
  <c r="AL72" i="23" s="1"/>
  <c r="AM71" i="23"/>
  <c r="AN71" i="23"/>
  <c r="AO71" i="23"/>
  <c r="AP71" i="23"/>
  <c r="AQ71" i="23"/>
  <c r="AR71" i="23"/>
  <c r="AS71" i="23"/>
  <c r="AS72" i="23" s="1"/>
  <c r="AT71" i="23"/>
  <c r="AT72" i="23" s="1"/>
  <c r="AU71" i="23"/>
  <c r="AV71" i="23"/>
  <c r="AW71" i="23"/>
  <c r="G72" i="23"/>
  <c r="H72" i="23"/>
  <c r="J72" i="23"/>
  <c r="N72" i="23"/>
  <c r="P72" i="23"/>
  <c r="R72" i="23"/>
  <c r="W72" i="23"/>
  <c r="Z72" i="23"/>
  <c r="AB72" i="23"/>
  <c r="AF72" i="23"/>
  <c r="AM72" i="23"/>
  <c r="AN72" i="23"/>
  <c r="AP72" i="23"/>
  <c r="AR72" i="23"/>
  <c r="AV72" i="23"/>
  <c r="F73" i="23"/>
  <c r="F73" i="46" s="1"/>
  <c r="G73" i="23"/>
  <c r="H73" i="23"/>
  <c r="I73" i="23"/>
  <c r="J73" i="23"/>
  <c r="K73" i="23"/>
  <c r="K73" i="46" s="1"/>
  <c r="L73" i="23"/>
  <c r="L73" i="46" s="1"/>
  <c r="M73" i="23"/>
  <c r="M73" i="46" s="1"/>
  <c r="N73" i="23"/>
  <c r="N73" i="46" s="1"/>
  <c r="O73" i="23"/>
  <c r="O73" i="46" s="1"/>
  <c r="P73" i="23"/>
  <c r="Q73" i="23"/>
  <c r="R73" i="23"/>
  <c r="R73" i="24" s="1"/>
  <c r="S73" i="23"/>
  <c r="T73" i="23"/>
  <c r="U73" i="23"/>
  <c r="V73" i="23"/>
  <c r="W73" i="23"/>
  <c r="X73" i="23"/>
  <c r="Y73" i="23"/>
  <c r="Z73" i="23"/>
  <c r="AA73" i="23"/>
  <c r="AB73" i="23"/>
  <c r="AC73" i="23"/>
  <c r="AC73" i="24" s="1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AP73" i="23"/>
  <c r="AQ73" i="23"/>
  <c r="AR73" i="23"/>
  <c r="AS73" i="23"/>
  <c r="AT73" i="23"/>
  <c r="AU73" i="23"/>
  <c r="AV73" i="23"/>
  <c r="AW73" i="23"/>
  <c r="F74" i="23"/>
  <c r="F74" i="46" s="1"/>
  <c r="G74" i="23"/>
  <c r="H74" i="23"/>
  <c r="I74" i="23"/>
  <c r="J74" i="23"/>
  <c r="J74" i="46" s="1"/>
  <c r="K74" i="23"/>
  <c r="K74" i="46" s="1"/>
  <c r="L74" i="23"/>
  <c r="L74" i="46" s="1"/>
  <c r="M74" i="23"/>
  <c r="M74" i="46" s="1"/>
  <c r="N74" i="23"/>
  <c r="O74" i="23"/>
  <c r="O74" i="46" s="1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AP74" i="23"/>
  <c r="AQ74" i="23"/>
  <c r="AR74" i="23"/>
  <c r="AS74" i="23"/>
  <c r="AT74" i="23"/>
  <c r="AU74" i="23"/>
  <c r="AV74" i="23"/>
  <c r="AW74" i="23"/>
  <c r="D75" i="23"/>
  <c r="F75" i="35" s="1"/>
  <c r="F75" i="23"/>
  <c r="F75" i="46" s="1"/>
  <c r="G75" i="23"/>
  <c r="H75" i="23"/>
  <c r="H75" i="46" s="1"/>
  <c r="I75" i="23"/>
  <c r="I75" i="46" s="1"/>
  <c r="J75" i="23"/>
  <c r="K75" i="23"/>
  <c r="L75" i="23"/>
  <c r="L75" i="46" s="1"/>
  <c r="M75" i="23"/>
  <c r="M75" i="46" s="1"/>
  <c r="N75" i="23"/>
  <c r="N75" i="46" s="1"/>
  <c r="O75" i="23"/>
  <c r="O75" i="46" s="1"/>
  <c r="P75" i="23"/>
  <c r="Q75" i="23"/>
  <c r="R75" i="23"/>
  <c r="S75" i="23"/>
  <c r="T75" i="23"/>
  <c r="U75" i="23"/>
  <c r="V75" i="23"/>
  <c r="W75" i="23"/>
  <c r="X75" i="23"/>
  <c r="X75" i="24" s="1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AP75" i="23"/>
  <c r="AQ75" i="23"/>
  <c r="AR75" i="23"/>
  <c r="AS75" i="23"/>
  <c r="AT75" i="23"/>
  <c r="AU75" i="23"/>
  <c r="AV75" i="23"/>
  <c r="AW75" i="23"/>
  <c r="F76" i="23"/>
  <c r="F76" i="46" s="1"/>
  <c r="G76" i="23"/>
  <c r="H76" i="23"/>
  <c r="I76" i="23"/>
  <c r="I76" i="46" s="1"/>
  <c r="J76" i="23"/>
  <c r="J76" i="46" s="1"/>
  <c r="K76" i="23"/>
  <c r="K76" i="46" s="1"/>
  <c r="L76" i="23"/>
  <c r="M76" i="23"/>
  <c r="N76" i="23"/>
  <c r="N76" i="46" s="1"/>
  <c r="O76" i="23"/>
  <c r="O76" i="46" s="1"/>
  <c r="P76" i="23"/>
  <c r="Q76" i="23"/>
  <c r="R76" i="23"/>
  <c r="S76" i="23"/>
  <c r="T76" i="23"/>
  <c r="U76" i="23"/>
  <c r="V76" i="23"/>
  <c r="W76" i="23"/>
  <c r="X76" i="23"/>
  <c r="X76" i="24" s="1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AP76" i="23"/>
  <c r="AQ76" i="23"/>
  <c r="AR76" i="23"/>
  <c r="AS76" i="23"/>
  <c r="AT76" i="23"/>
  <c r="AU76" i="23"/>
  <c r="AV76" i="23"/>
  <c r="AW76" i="23"/>
  <c r="F77" i="23"/>
  <c r="G77" i="23"/>
  <c r="H77" i="23"/>
  <c r="I77" i="23"/>
  <c r="J77" i="23"/>
  <c r="J77" i="46" s="1"/>
  <c r="K77" i="23"/>
  <c r="K77" i="46" s="1"/>
  <c r="L77" i="23"/>
  <c r="L77" i="46" s="1"/>
  <c r="M77" i="23"/>
  <c r="M77" i="46" s="1"/>
  <c r="N77" i="23"/>
  <c r="N77" i="46" s="1"/>
  <c r="O77" i="23"/>
  <c r="P77" i="23"/>
  <c r="Q77" i="23"/>
  <c r="R77" i="23"/>
  <c r="R77" i="24" s="1"/>
  <c r="S77" i="23"/>
  <c r="T77" i="23"/>
  <c r="U77" i="23"/>
  <c r="V77" i="23"/>
  <c r="W77" i="23"/>
  <c r="X77" i="23"/>
  <c r="Y77" i="23"/>
  <c r="Z77" i="23"/>
  <c r="Z77" i="24" s="1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AP77" i="23"/>
  <c r="AQ77" i="23"/>
  <c r="AR77" i="23"/>
  <c r="AS77" i="23"/>
  <c r="AT77" i="23"/>
  <c r="AU77" i="23"/>
  <c r="AV77" i="23"/>
  <c r="AW77" i="23"/>
  <c r="F78" i="23"/>
  <c r="F78" i="46" s="1"/>
  <c r="G78" i="23"/>
  <c r="H78" i="23"/>
  <c r="H78" i="46" s="1"/>
  <c r="I78" i="23"/>
  <c r="J78" i="23"/>
  <c r="J78" i="46" s="1"/>
  <c r="K78" i="23"/>
  <c r="L78" i="23"/>
  <c r="L78" i="46" s="1"/>
  <c r="M78" i="23"/>
  <c r="M78" i="46" s="1"/>
  <c r="N78" i="23"/>
  <c r="N78" i="46" s="1"/>
  <c r="O78" i="23"/>
  <c r="O78" i="46" s="1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AP78" i="23"/>
  <c r="AQ78" i="23"/>
  <c r="AR78" i="23"/>
  <c r="AS78" i="23"/>
  <c r="AT78" i="23"/>
  <c r="AU78" i="23"/>
  <c r="AV78" i="23"/>
  <c r="AW78" i="23"/>
  <c r="F79" i="23"/>
  <c r="G79" i="23"/>
  <c r="G79" i="46" s="1"/>
  <c r="H79" i="23"/>
  <c r="H79" i="46" s="1"/>
  <c r="I79" i="23"/>
  <c r="I79" i="46" s="1"/>
  <c r="J79" i="23"/>
  <c r="J79" i="46" s="1"/>
  <c r="K79" i="23"/>
  <c r="L79" i="23"/>
  <c r="L79" i="46" s="1"/>
  <c r="M79" i="23"/>
  <c r="N79" i="23"/>
  <c r="N79" i="46" s="1"/>
  <c r="O79" i="23"/>
  <c r="O79" i="46" s="1"/>
  <c r="P79" i="23"/>
  <c r="Q79" i="23"/>
  <c r="R79" i="23"/>
  <c r="S79" i="23"/>
  <c r="T79" i="23"/>
  <c r="U79" i="23"/>
  <c r="V79" i="23"/>
  <c r="W79" i="23"/>
  <c r="X79" i="23"/>
  <c r="X79" i="46" s="1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AP79" i="23"/>
  <c r="AQ79" i="23"/>
  <c r="AR79" i="23"/>
  <c r="AS79" i="23"/>
  <c r="AT79" i="23"/>
  <c r="AU79" i="23"/>
  <c r="AV79" i="23"/>
  <c r="AW79" i="23"/>
  <c r="F80" i="23"/>
  <c r="F80" i="46" s="1"/>
  <c r="G80" i="23"/>
  <c r="H80" i="23"/>
  <c r="I80" i="23"/>
  <c r="J80" i="23"/>
  <c r="J80" i="46" s="1"/>
  <c r="K80" i="23"/>
  <c r="L80" i="23"/>
  <c r="L80" i="46" s="1"/>
  <c r="M80" i="23"/>
  <c r="M80" i="46" s="1"/>
  <c r="N80" i="23"/>
  <c r="N80" i="46" s="1"/>
  <c r="O80" i="23"/>
  <c r="P80" i="23"/>
  <c r="Q80" i="23"/>
  <c r="R80" i="23"/>
  <c r="S80" i="23"/>
  <c r="T80" i="23"/>
  <c r="U80" i="23"/>
  <c r="V80" i="23"/>
  <c r="W80" i="23"/>
  <c r="X80" i="23"/>
  <c r="Y80" i="23"/>
  <c r="Z80" i="23"/>
  <c r="Z80" i="24" s="1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AP80" i="23"/>
  <c r="AQ80" i="23"/>
  <c r="AR80" i="23"/>
  <c r="AS80" i="23"/>
  <c r="AI80" i="24" s="1"/>
  <c r="AT80" i="23"/>
  <c r="AU80" i="23"/>
  <c r="AV80" i="23"/>
  <c r="AW80" i="23"/>
  <c r="F81" i="23"/>
  <c r="F81" i="46" s="1"/>
  <c r="G81" i="23"/>
  <c r="H81" i="23"/>
  <c r="H81" i="46" s="1"/>
  <c r="I81" i="23"/>
  <c r="I81" i="46" s="1"/>
  <c r="J81" i="23"/>
  <c r="J81" i="46" s="1"/>
  <c r="L81" i="23"/>
  <c r="L81" i="46" s="1"/>
  <c r="M81" i="23"/>
  <c r="M81" i="46" s="1"/>
  <c r="N81" i="23"/>
  <c r="N81" i="46" s="1"/>
  <c r="O81" i="23"/>
  <c r="O81" i="46" s="1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P81" i="23"/>
  <c r="AQ81" i="23"/>
  <c r="AR81" i="23"/>
  <c r="AS81" i="23"/>
  <c r="AT81" i="23"/>
  <c r="AU81" i="23"/>
  <c r="AV81" i="23"/>
  <c r="AW81" i="23"/>
  <c r="A4" i="35"/>
  <c r="A5" i="35"/>
  <c r="E11" i="35"/>
  <c r="F11" i="35"/>
  <c r="D12" i="35"/>
  <c r="E13" i="35"/>
  <c r="D14" i="35"/>
  <c r="E14" i="35"/>
  <c r="D15" i="35"/>
  <c r="E15" i="35"/>
  <c r="D20" i="35"/>
  <c r="D21" i="35"/>
  <c r="E21" i="35"/>
  <c r="D22" i="35"/>
  <c r="E22" i="35"/>
  <c r="D27" i="35"/>
  <c r="D28" i="35"/>
  <c r="D32" i="35"/>
  <c r="E32" i="35"/>
  <c r="D33" i="35"/>
  <c r="F33" i="35"/>
  <c r="H33" i="35" s="1"/>
  <c r="D34" i="35"/>
  <c r="D39" i="35"/>
  <c r="E39" i="35"/>
  <c r="D40" i="35"/>
  <c r="D42" i="35" s="1"/>
  <c r="D41" i="35"/>
  <c r="E41" i="35"/>
  <c r="E45" i="35"/>
  <c r="F45" i="35"/>
  <c r="D49" i="35"/>
  <c r="E49" i="35"/>
  <c r="D51" i="35"/>
  <c r="E51" i="35"/>
  <c r="D54" i="35"/>
  <c r="D56" i="35" s="1"/>
  <c r="D59" i="35"/>
  <c r="E59" i="35"/>
  <c r="E61" i="35" s="1"/>
  <c r="D60" i="35"/>
  <c r="E60" i="35"/>
  <c r="D64" i="35"/>
  <c r="D71" i="35"/>
  <c r="E71" i="35"/>
  <c r="E73" i="35"/>
  <c r="D75" i="35"/>
  <c r="E75" i="35"/>
  <c r="H75" i="35"/>
  <c r="D76" i="35"/>
  <c r="E76" i="35"/>
  <c r="D77" i="35"/>
  <c r="E77" i="35"/>
  <c r="D78" i="35"/>
  <c r="E78" i="35"/>
  <c r="D79" i="35"/>
  <c r="D80" i="35"/>
  <c r="E80" i="35"/>
  <c r="A5" i="18"/>
  <c r="H11" i="18"/>
  <c r="F11" i="18" s="1"/>
  <c r="I11" i="18"/>
  <c r="F12" i="18"/>
  <c r="G12" i="18"/>
  <c r="H12" i="18"/>
  <c r="I12" i="18"/>
  <c r="L12" i="18"/>
  <c r="M12" i="18"/>
  <c r="G13" i="18"/>
  <c r="H13" i="18"/>
  <c r="I13" i="18"/>
  <c r="M13" i="18" s="1"/>
  <c r="E13" i="42" s="1"/>
  <c r="F14" i="18"/>
  <c r="G14" i="18"/>
  <c r="H14" i="18"/>
  <c r="I14" i="18"/>
  <c r="M14" i="18" s="1"/>
  <c r="E14" i="42" s="1"/>
  <c r="L14" i="18"/>
  <c r="D14" i="42" s="1"/>
  <c r="H15" i="18"/>
  <c r="F15" i="18" s="1"/>
  <c r="I15" i="18"/>
  <c r="G15" i="18" s="1"/>
  <c r="M15" i="18"/>
  <c r="D16" i="18"/>
  <c r="E16" i="18"/>
  <c r="J16" i="18"/>
  <c r="K16" i="18"/>
  <c r="H18" i="18"/>
  <c r="I18" i="18"/>
  <c r="F19" i="18"/>
  <c r="G19" i="18"/>
  <c r="H19" i="18"/>
  <c r="I19" i="18"/>
  <c r="M19" i="18" s="1"/>
  <c r="L19" i="18"/>
  <c r="H20" i="18"/>
  <c r="F20" i="18" s="1"/>
  <c r="I20" i="18"/>
  <c r="G20" i="18" s="1"/>
  <c r="M20" i="18"/>
  <c r="F21" i="18"/>
  <c r="G21" i="18"/>
  <c r="H21" i="18"/>
  <c r="I21" i="18"/>
  <c r="L21" i="18"/>
  <c r="D21" i="42" s="1"/>
  <c r="M21" i="18"/>
  <c r="H22" i="18"/>
  <c r="I22" i="18"/>
  <c r="M22" i="18" s="1"/>
  <c r="E22" i="42" s="1"/>
  <c r="F23" i="18"/>
  <c r="G23" i="18"/>
  <c r="H23" i="18"/>
  <c r="I23" i="18"/>
  <c r="L23" i="18"/>
  <c r="D23" i="42" s="1"/>
  <c r="M23" i="18"/>
  <c r="E23" i="42" s="1"/>
  <c r="D24" i="18"/>
  <c r="E24" i="18"/>
  <c r="I24" i="18"/>
  <c r="J24" i="18"/>
  <c r="K24" i="18"/>
  <c r="F27" i="18"/>
  <c r="F29" i="18" s="1"/>
  <c r="H27" i="18"/>
  <c r="I27" i="18"/>
  <c r="G27" i="18" s="1"/>
  <c r="G29" i="18" s="1"/>
  <c r="L27" i="18"/>
  <c r="M27" i="18"/>
  <c r="H28" i="18"/>
  <c r="F28" i="18" s="1"/>
  <c r="I28" i="18"/>
  <c r="G28" i="18" s="1"/>
  <c r="M28" i="18"/>
  <c r="D29" i="18"/>
  <c r="E29" i="18"/>
  <c r="H29" i="18"/>
  <c r="J29" i="18"/>
  <c r="K29" i="18"/>
  <c r="H32" i="18"/>
  <c r="F32" i="18" s="1"/>
  <c r="I32" i="18"/>
  <c r="F33" i="18"/>
  <c r="G33" i="18"/>
  <c r="H33" i="18"/>
  <c r="I33" i="18"/>
  <c r="L33" i="18"/>
  <c r="D33" i="42" s="1"/>
  <c r="M33" i="18"/>
  <c r="G34" i="18"/>
  <c r="H34" i="18"/>
  <c r="I34" i="18"/>
  <c r="M34" i="18" s="1"/>
  <c r="F35" i="18"/>
  <c r="H35" i="18"/>
  <c r="I35" i="18"/>
  <c r="G35" i="18" s="1"/>
  <c r="L35" i="18"/>
  <c r="D35" i="42" s="1"/>
  <c r="D36" i="18"/>
  <c r="E36" i="18"/>
  <c r="J36" i="18"/>
  <c r="K36" i="18"/>
  <c r="L37" i="18"/>
  <c r="M37" i="18"/>
  <c r="H38" i="18"/>
  <c r="I38" i="18"/>
  <c r="F39" i="18"/>
  <c r="G39" i="18"/>
  <c r="H39" i="18"/>
  <c r="I39" i="18"/>
  <c r="L39" i="18"/>
  <c r="D39" i="42" s="1"/>
  <c r="M39" i="18"/>
  <c r="E39" i="42" s="1"/>
  <c r="H40" i="18"/>
  <c r="I40" i="18"/>
  <c r="F41" i="18"/>
  <c r="H41" i="18"/>
  <c r="I41" i="18"/>
  <c r="L41" i="18"/>
  <c r="D41" i="42" s="1"/>
  <c r="D42" i="18"/>
  <c r="E42" i="18"/>
  <c r="J42" i="18"/>
  <c r="J43" i="18" s="1"/>
  <c r="K42" i="18"/>
  <c r="K43" i="18" s="1"/>
  <c r="D43" i="18"/>
  <c r="E43" i="18"/>
  <c r="H45" i="18"/>
  <c r="I45" i="18"/>
  <c r="F47" i="18"/>
  <c r="G47" i="18"/>
  <c r="H47" i="18"/>
  <c r="I47" i="18"/>
  <c r="L47" i="18"/>
  <c r="D47" i="42" s="1"/>
  <c r="M47" i="18"/>
  <c r="E47" i="42" s="1"/>
  <c r="H49" i="18"/>
  <c r="F49" i="18" s="1"/>
  <c r="I49" i="18"/>
  <c r="G49" i="18" s="1"/>
  <c r="F51" i="18"/>
  <c r="G51" i="18"/>
  <c r="H51" i="18"/>
  <c r="I51" i="18"/>
  <c r="L51" i="18"/>
  <c r="D51" i="42" s="1"/>
  <c r="M51" i="18"/>
  <c r="H54" i="18"/>
  <c r="I54" i="18"/>
  <c r="G54" i="18" s="1"/>
  <c r="G56" i="18" s="1"/>
  <c r="F55" i="18"/>
  <c r="H55" i="18"/>
  <c r="I55" i="18"/>
  <c r="G55" i="18" s="1"/>
  <c r="L55" i="18"/>
  <c r="D55" i="42" s="1"/>
  <c r="M55" i="18"/>
  <c r="E55" i="42" s="1"/>
  <c r="D56" i="18"/>
  <c r="E56" i="18"/>
  <c r="J56" i="18"/>
  <c r="K56" i="18"/>
  <c r="F59" i="18"/>
  <c r="F61" i="18" s="1"/>
  <c r="H59" i="18"/>
  <c r="I59" i="18"/>
  <c r="L59" i="18"/>
  <c r="D59" i="42" s="1"/>
  <c r="H60" i="18"/>
  <c r="F60" i="18" s="1"/>
  <c r="I60" i="18"/>
  <c r="D61" i="18"/>
  <c r="E61" i="18"/>
  <c r="H61" i="18"/>
  <c r="J61" i="18"/>
  <c r="K61" i="18"/>
  <c r="H64" i="18"/>
  <c r="F64" i="18" s="1"/>
  <c r="I64" i="18"/>
  <c r="M64" i="18"/>
  <c r="F65" i="18"/>
  <c r="G65" i="18"/>
  <c r="H65" i="18"/>
  <c r="I65" i="18"/>
  <c r="L65" i="18"/>
  <c r="D65" i="42" s="1"/>
  <c r="M65" i="18"/>
  <c r="D66" i="18"/>
  <c r="E66" i="18"/>
  <c r="E82" i="18" s="1"/>
  <c r="F66" i="18"/>
  <c r="J66" i="18"/>
  <c r="K66" i="18"/>
  <c r="L69" i="18"/>
  <c r="M69" i="18"/>
  <c r="E70" i="18"/>
  <c r="I70" i="18" s="1"/>
  <c r="H70" i="18"/>
  <c r="F71" i="18"/>
  <c r="H71" i="18"/>
  <c r="I71" i="18"/>
  <c r="G71" i="18" s="1"/>
  <c r="L71" i="18"/>
  <c r="D72" i="18"/>
  <c r="E72" i="18"/>
  <c r="J72" i="18"/>
  <c r="K72" i="18"/>
  <c r="F73" i="18"/>
  <c r="H73" i="18"/>
  <c r="I73" i="18"/>
  <c r="G73" i="18" s="1"/>
  <c r="L73" i="18"/>
  <c r="D73" i="42" s="1"/>
  <c r="G74" i="18"/>
  <c r="H74" i="18"/>
  <c r="I74" i="18"/>
  <c r="M74" i="18"/>
  <c r="H75" i="18"/>
  <c r="L75" i="18" s="1"/>
  <c r="D75" i="42" s="1"/>
  <c r="I75" i="18"/>
  <c r="G76" i="18"/>
  <c r="H76" i="18"/>
  <c r="F76" i="18" s="1"/>
  <c r="I76" i="18"/>
  <c r="L76" i="18"/>
  <c r="D76" i="42" s="1"/>
  <c r="M76" i="18"/>
  <c r="E76" i="42" s="1"/>
  <c r="F77" i="18"/>
  <c r="H77" i="18"/>
  <c r="I77" i="18"/>
  <c r="G77" i="18" s="1"/>
  <c r="L77" i="18"/>
  <c r="D77" i="42" s="1"/>
  <c r="G78" i="18"/>
  <c r="H78" i="18"/>
  <c r="I78" i="18"/>
  <c r="M78" i="18"/>
  <c r="F79" i="18"/>
  <c r="H79" i="18"/>
  <c r="I79" i="18"/>
  <c r="L79" i="18"/>
  <c r="G80" i="18"/>
  <c r="H80" i="18"/>
  <c r="I80" i="18"/>
  <c r="M80" i="18"/>
  <c r="E81" i="18"/>
  <c r="H81" i="18"/>
  <c r="F81" i="18" s="1"/>
  <c r="I81" i="18"/>
  <c r="G81" i="18" s="1"/>
  <c r="M81" i="18"/>
  <c r="E81" i="42" s="1"/>
  <c r="D82" i="18"/>
  <c r="A5" i="30"/>
  <c r="H8" i="30"/>
  <c r="J8" i="30"/>
  <c r="L8" i="30"/>
  <c r="N8" i="30"/>
  <c r="P8" i="30"/>
  <c r="R8" i="30"/>
  <c r="T8" i="30"/>
  <c r="V8" i="30"/>
  <c r="E11" i="30"/>
  <c r="F11" i="30"/>
  <c r="D11" i="30" s="1"/>
  <c r="G11" i="30"/>
  <c r="D12" i="30"/>
  <c r="E12" i="30"/>
  <c r="F12" i="30"/>
  <c r="G12" i="30"/>
  <c r="E13" i="30"/>
  <c r="F13" i="30"/>
  <c r="D13" i="30" s="1"/>
  <c r="F13" i="42" s="1"/>
  <c r="G13" i="30"/>
  <c r="D14" i="30"/>
  <c r="F14" i="42" s="1"/>
  <c r="E14" i="30"/>
  <c r="F14" i="30"/>
  <c r="G14" i="30"/>
  <c r="E15" i="30"/>
  <c r="F15" i="30"/>
  <c r="D15" i="30" s="1"/>
  <c r="G15" i="30"/>
  <c r="F16" i="30"/>
  <c r="G16" i="30"/>
  <c r="H16" i="30"/>
  <c r="I16" i="30"/>
  <c r="J16" i="30"/>
  <c r="K16" i="30"/>
  <c r="L16" i="30"/>
  <c r="M16" i="30"/>
  <c r="N16" i="30"/>
  <c r="N82" i="30" s="1"/>
  <c r="L650" i="44" s="1"/>
  <c r="O16" i="30"/>
  <c r="P16" i="30"/>
  <c r="Q16" i="30"/>
  <c r="R16" i="30"/>
  <c r="S16" i="30"/>
  <c r="T16" i="30"/>
  <c r="U16" i="30"/>
  <c r="U82" i="30" s="1"/>
  <c r="S650" i="44" s="1"/>
  <c r="V16" i="30"/>
  <c r="V82" i="30" s="1"/>
  <c r="T650" i="44" s="1"/>
  <c r="W16" i="30"/>
  <c r="X16" i="30"/>
  <c r="Y16" i="30"/>
  <c r="Z16" i="30"/>
  <c r="AA16" i="30"/>
  <c r="AB16" i="30"/>
  <c r="AC16" i="30"/>
  <c r="AC82" i="30" s="1"/>
  <c r="AA650" i="44" s="1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AP16" i="30"/>
  <c r="AQ16" i="30"/>
  <c r="AR16" i="30"/>
  <c r="AS16" i="30"/>
  <c r="AS82" i="30" s="1"/>
  <c r="AQ650" i="44" s="1"/>
  <c r="AT16" i="30"/>
  <c r="AU16" i="30"/>
  <c r="AV16" i="30"/>
  <c r="AW16" i="30"/>
  <c r="F19" i="30"/>
  <c r="G19" i="30"/>
  <c r="D20" i="30"/>
  <c r="F20" i="42" s="1"/>
  <c r="F20" i="30"/>
  <c r="G20" i="30"/>
  <c r="E20" i="30" s="1"/>
  <c r="G20" i="42" s="1"/>
  <c r="F21" i="30"/>
  <c r="D21" i="30" s="1"/>
  <c r="F21" i="42" s="1"/>
  <c r="G21" i="30"/>
  <c r="E21" i="30" s="1"/>
  <c r="G21" i="42" s="1"/>
  <c r="D22" i="30"/>
  <c r="F22" i="42" s="1"/>
  <c r="F22" i="30"/>
  <c r="G22" i="30"/>
  <c r="E22" i="30" s="1"/>
  <c r="D23" i="30"/>
  <c r="F23" i="42" s="1"/>
  <c r="F23" i="30"/>
  <c r="G23" i="30"/>
  <c r="E23" i="30" s="1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E27" i="30"/>
  <c r="F27" i="30"/>
  <c r="G27" i="30"/>
  <c r="E28" i="30"/>
  <c r="F28" i="30"/>
  <c r="D28" i="30" s="1"/>
  <c r="F28" i="42" s="1"/>
  <c r="G28" i="30"/>
  <c r="E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F32" i="30"/>
  <c r="D32" i="30" s="1"/>
  <c r="G32" i="30"/>
  <c r="D33" i="30"/>
  <c r="F33" i="42" s="1"/>
  <c r="F33" i="30"/>
  <c r="G33" i="30"/>
  <c r="E33" i="30" s="1"/>
  <c r="G33" i="42" s="1"/>
  <c r="D34" i="30"/>
  <c r="F34" i="42" s="1"/>
  <c r="F34" i="30"/>
  <c r="G34" i="30"/>
  <c r="E34" i="30" s="1"/>
  <c r="D35" i="30"/>
  <c r="F35" i="42" s="1"/>
  <c r="H35" i="42" s="1"/>
  <c r="F35" i="30"/>
  <c r="G35" i="30"/>
  <c r="E35" i="30" s="1"/>
  <c r="F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E39" i="30"/>
  <c r="F39" i="30"/>
  <c r="D39" i="30" s="1"/>
  <c r="G39" i="30"/>
  <c r="D40" i="30"/>
  <c r="F40" i="42" s="1"/>
  <c r="E40" i="30"/>
  <c r="F40" i="30"/>
  <c r="G40" i="30"/>
  <c r="E41" i="30"/>
  <c r="F41" i="30"/>
  <c r="G41" i="30"/>
  <c r="E42" i="30"/>
  <c r="E43" i="30" s="1"/>
  <c r="G42" i="30"/>
  <c r="H42" i="30"/>
  <c r="I42" i="30"/>
  <c r="I43" i="30" s="1"/>
  <c r="I82" i="30" s="1"/>
  <c r="G650" i="44" s="1"/>
  <c r="J42" i="30"/>
  <c r="J43" i="30" s="1"/>
  <c r="K42" i="30"/>
  <c r="L42" i="30"/>
  <c r="L43" i="30" s="1"/>
  <c r="M42" i="30"/>
  <c r="M43" i="30" s="1"/>
  <c r="N42" i="30"/>
  <c r="N43" i="30" s="1"/>
  <c r="O42" i="30"/>
  <c r="P42" i="30"/>
  <c r="Q42" i="30"/>
  <c r="Q43" i="30" s="1"/>
  <c r="Q82" i="30" s="1"/>
  <c r="O650" i="44" s="1"/>
  <c r="R42" i="30"/>
  <c r="R43" i="30" s="1"/>
  <c r="S42" i="30"/>
  <c r="T42" i="30"/>
  <c r="U42" i="30"/>
  <c r="U43" i="30" s="1"/>
  <c r="V42" i="30"/>
  <c r="W42" i="30"/>
  <c r="X42" i="30"/>
  <c r="Y42" i="30"/>
  <c r="Y43" i="30" s="1"/>
  <c r="Y82" i="30" s="1"/>
  <c r="W650" i="44" s="1"/>
  <c r="Z42" i="30"/>
  <c r="Z43" i="30" s="1"/>
  <c r="AA42" i="30"/>
  <c r="AB42" i="30"/>
  <c r="AC42" i="30"/>
  <c r="AC43" i="30" s="1"/>
  <c r="AD42" i="30"/>
  <c r="AE42" i="30"/>
  <c r="AF42" i="30"/>
  <c r="AG42" i="30"/>
  <c r="AG43" i="30" s="1"/>
  <c r="AG82" i="30" s="1"/>
  <c r="AE650" i="44" s="1"/>
  <c r="AH42" i="30"/>
  <c r="AH43" i="30" s="1"/>
  <c r="AI42" i="30"/>
  <c r="AJ42" i="30"/>
  <c r="AK42" i="30"/>
  <c r="AK43" i="30" s="1"/>
  <c r="AL42" i="30"/>
  <c r="AL43" i="30" s="1"/>
  <c r="AM42" i="30"/>
  <c r="AN42" i="30"/>
  <c r="AO42" i="30"/>
  <c r="AO43" i="30" s="1"/>
  <c r="AO82" i="30" s="1"/>
  <c r="AM650" i="44" s="1"/>
  <c r="AP42" i="30"/>
  <c r="AP43" i="30" s="1"/>
  <c r="AQ42" i="30"/>
  <c r="AR42" i="30"/>
  <c r="AS42" i="30"/>
  <c r="AS43" i="30" s="1"/>
  <c r="AT42" i="30"/>
  <c r="AU42" i="30"/>
  <c r="AV42" i="30"/>
  <c r="AW42" i="30"/>
  <c r="AW43" i="30" s="1"/>
  <c r="AW82" i="30" s="1"/>
  <c r="AU650" i="44" s="1"/>
  <c r="G43" i="30"/>
  <c r="H43" i="30"/>
  <c r="K43" i="30"/>
  <c r="O43" i="30"/>
  <c r="O82" i="30" s="1"/>
  <c r="M650" i="44" s="1"/>
  <c r="P43" i="30"/>
  <c r="S43" i="30"/>
  <c r="T43" i="30"/>
  <c r="V43" i="30"/>
  <c r="W43" i="30"/>
  <c r="X43" i="30"/>
  <c r="AA43" i="30"/>
  <c r="AB43" i="30"/>
  <c r="AD43" i="30"/>
  <c r="AE43" i="30"/>
  <c r="AE82" i="30" s="1"/>
  <c r="AC650" i="44" s="1"/>
  <c r="AF43" i="30"/>
  <c r="AI43" i="30"/>
  <c r="AJ43" i="30"/>
  <c r="AM43" i="30"/>
  <c r="AN43" i="30"/>
  <c r="AQ43" i="30"/>
  <c r="AR43" i="30"/>
  <c r="AT43" i="30"/>
  <c r="AU43" i="30"/>
  <c r="AV43" i="30"/>
  <c r="E45" i="30"/>
  <c r="F45" i="30"/>
  <c r="D45" i="30" s="1"/>
  <c r="F45" i="42" s="1"/>
  <c r="G45" i="30"/>
  <c r="E47" i="30"/>
  <c r="G47" i="42" s="1"/>
  <c r="F47" i="30"/>
  <c r="D47" i="30" s="1"/>
  <c r="F47" i="42" s="1"/>
  <c r="G47" i="30"/>
  <c r="D48" i="30"/>
  <c r="E48" i="30"/>
  <c r="F49" i="30"/>
  <c r="D49" i="30" s="1"/>
  <c r="F49" i="42" s="1"/>
  <c r="G49" i="30"/>
  <c r="E49" i="30" s="1"/>
  <c r="G49" i="42" s="1"/>
  <c r="D51" i="30"/>
  <c r="F51" i="42" s="1"/>
  <c r="F51" i="30"/>
  <c r="G51" i="30"/>
  <c r="E51" i="30" s="1"/>
  <c r="G51" i="42" s="1"/>
  <c r="D54" i="30"/>
  <c r="F54" i="42" s="1"/>
  <c r="F54" i="30"/>
  <c r="G54" i="30"/>
  <c r="E54" i="30" s="1"/>
  <c r="D55" i="30"/>
  <c r="F55" i="42" s="1"/>
  <c r="H55" i="42" s="1"/>
  <c r="F55" i="30"/>
  <c r="G55" i="30"/>
  <c r="E55" i="30" s="1"/>
  <c r="G55" i="42" s="1"/>
  <c r="I55" i="42" s="1"/>
  <c r="D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M82" i="30" s="1"/>
  <c r="AK650" i="44" s="1"/>
  <c r="AN56" i="30"/>
  <c r="AO56" i="30"/>
  <c r="AP56" i="30"/>
  <c r="AQ56" i="30"/>
  <c r="AR56" i="30"/>
  <c r="AS56" i="30"/>
  <c r="AT56" i="30"/>
  <c r="AU56" i="30"/>
  <c r="AV56" i="30"/>
  <c r="AW56" i="30"/>
  <c r="E59" i="30"/>
  <c r="F59" i="30"/>
  <c r="G59" i="30"/>
  <c r="D60" i="30"/>
  <c r="F60" i="42" s="1"/>
  <c r="E60" i="30"/>
  <c r="F60" i="30"/>
  <c r="G60" i="30"/>
  <c r="Q60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F64" i="30"/>
  <c r="D64" i="30" s="1"/>
  <c r="G64" i="30"/>
  <c r="F65" i="30"/>
  <c r="G65" i="30"/>
  <c r="E65" i="30" s="1"/>
  <c r="H66" i="30"/>
  <c r="I66" i="30"/>
  <c r="J66" i="30"/>
  <c r="K66" i="30"/>
  <c r="L66" i="30"/>
  <c r="M66" i="30"/>
  <c r="N66" i="30"/>
  <c r="O66" i="30"/>
  <c r="P66" i="30"/>
  <c r="Q66" i="30"/>
  <c r="R66" i="30"/>
  <c r="S66" i="30"/>
  <c r="S82" i="30" s="1"/>
  <c r="Q650" i="44" s="1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AP66" i="30"/>
  <c r="AQ66" i="30"/>
  <c r="AR66" i="30"/>
  <c r="AS66" i="30"/>
  <c r="AT66" i="30"/>
  <c r="AU66" i="30"/>
  <c r="AV66" i="30"/>
  <c r="AW66" i="30"/>
  <c r="D70" i="30"/>
  <c r="F70" i="42" s="1"/>
  <c r="E70" i="30"/>
  <c r="F70" i="30"/>
  <c r="G70" i="30"/>
  <c r="AA70" i="30"/>
  <c r="D71" i="30"/>
  <c r="F71" i="42" s="1"/>
  <c r="F71" i="30"/>
  <c r="F72" i="30" s="1"/>
  <c r="G71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AP72" i="30"/>
  <c r="AQ72" i="30"/>
  <c r="AR72" i="30"/>
  <c r="AS72" i="30"/>
  <c r="AT72" i="30"/>
  <c r="AU72" i="30"/>
  <c r="AV72" i="30"/>
  <c r="AW72" i="30"/>
  <c r="E73" i="30"/>
  <c r="F73" i="30"/>
  <c r="D73" i="30" s="1"/>
  <c r="F73" i="42" s="1"/>
  <c r="G73" i="30"/>
  <c r="E74" i="30"/>
  <c r="F74" i="30"/>
  <c r="D74" i="30" s="1"/>
  <c r="F74" i="42" s="1"/>
  <c r="G74" i="30"/>
  <c r="E75" i="30"/>
  <c r="G75" i="42" s="1"/>
  <c r="F75" i="30"/>
  <c r="D75" i="30" s="1"/>
  <c r="F75" i="42" s="1"/>
  <c r="G75" i="30"/>
  <c r="E76" i="30"/>
  <c r="F76" i="30"/>
  <c r="D76" i="30" s="1"/>
  <c r="G76" i="30"/>
  <c r="D77" i="30"/>
  <c r="F77" i="42" s="1"/>
  <c r="E77" i="30"/>
  <c r="F77" i="30"/>
  <c r="G77" i="30"/>
  <c r="Q77" i="30"/>
  <c r="D78" i="30"/>
  <c r="F78" i="30"/>
  <c r="G78" i="30"/>
  <c r="E78" i="30" s="1"/>
  <c r="G78" i="42" s="1"/>
  <c r="D79" i="30"/>
  <c r="F79" i="42" s="1"/>
  <c r="E79" i="30"/>
  <c r="G79" i="42" s="1"/>
  <c r="F79" i="30"/>
  <c r="G79" i="30"/>
  <c r="D80" i="30"/>
  <c r="F80" i="30"/>
  <c r="G80" i="30"/>
  <c r="E80" i="30" s="1"/>
  <c r="D81" i="30"/>
  <c r="F81" i="42" s="1"/>
  <c r="F81" i="30"/>
  <c r="G81" i="30"/>
  <c r="Q81" i="30"/>
  <c r="AC81" i="30"/>
  <c r="E81" i="30" s="1"/>
  <c r="M82" i="30"/>
  <c r="K650" i="44" s="1"/>
  <c r="AI82" i="30"/>
  <c r="AG650" i="44" s="1"/>
  <c r="AK82" i="30"/>
  <c r="AI650" i="44" s="1"/>
  <c r="AL82" i="30"/>
  <c r="AJ650" i="44" s="1"/>
  <c r="A5" i="42"/>
  <c r="F11" i="42"/>
  <c r="G11" i="42"/>
  <c r="D12" i="42"/>
  <c r="E12" i="42"/>
  <c r="G12" i="42"/>
  <c r="I12" i="42" s="1"/>
  <c r="G13" i="42"/>
  <c r="I13" i="42"/>
  <c r="E15" i="42"/>
  <c r="F15" i="42"/>
  <c r="G15" i="42"/>
  <c r="E20" i="42"/>
  <c r="I20" i="42"/>
  <c r="E21" i="42"/>
  <c r="G22" i="42"/>
  <c r="I22" i="42"/>
  <c r="G23" i="42"/>
  <c r="G27" i="42"/>
  <c r="E28" i="42"/>
  <c r="G28" i="42"/>
  <c r="G29" i="42"/>
  <c r="E33" i="42"/>
  <c r="E34" i="42"/>
  <c r="G34" i="42"/>
  <c r="I34" i="42"/>
  <c r="G35" i="42"/>
  <c r="F39" i="42"/>
  <c r="G39" i="42"/>
  <c r="G40" i="42"/>
  <c r="G41" i="42"/>
  <c r="G45" i="42"/>
  <c r="E51" i="42"/>
  <c r="G54" i="42"/>
  <c r="G59" i="42"/>
  <c r="E65" i="42"/>
  <c r="G65" i="42"/>
  <c r="D71" i="42"/>
  <c r="G73" i="42"/>
  <c r="H73" i="42"/>
  <c r="E74" i="42"/>
  <c r="G74" i="42"/>
  <c r="F76" i="42"/>
  <c r="G76" i="42"/>
  <c r="G77" i="42"/>
  <c r="E78" i="42"/>
  <c r="F78" i="42"/>
  <c r="I78" i="42"/>
  <c r="D79" i="42"/>
  <c r="E80" i="42"/>
  <c r="F80" i="42"/>
  <c r="G80" i="42"/>
  <c r="G81" i="42"/>
  <c r="A5" i="7"/>
  <c r="D11" i="7"/>
  <c r="D16" i="7" s="1"/>
  <c r="E11" i="7"/>
  <c r="D12" i="7"/>
  <c r="G12" i="7"/>
  <c r="I12" i="7"/>
  <c r="G12" i="21" s="1"/>
  <c r="O12" i="7"/>
  <c r="O16" i="7" s="1"/>
  <c r="Q12" i="7"/>
  <c r="S12" i="7"/>
  <c r="S16" i="7" s="1"/>
  <c r="D13" i="7"/>
  <c r="E13" i="7"/>
  <c r="D14" i="7"/>
  <c r="E14" i="7"/>
  <c r="D15" i="7"/>
  <c r="E15" i="7"/>
  <c r="F16" i="7"/>
  <c r="H16" i="7"/>
  <c r="I16" i="7"/>
  <c r="J16" i="7"/>
  <c r="K16" i="7"/>
  <c r="L16" i="7"/>
  <c r="M16" i="7"/>
  <c r="N16" i="7"/>
  <c r="P16" i="7"/>
  <c r="Q16" i="7"/>
  <c r="R16" i="7"/>
  <c r="T16" i="7"/>
  <c r="U16" i="7"/>
  <c r="V16" i="7"/>
  <c r="W16" i="7"/>
  <c r="X16" i="7"/>
  <c r="Y16" i="7"/>
  <c r="Y82" i="7" s="1"/>
  <c r="Y91" i="7" s="1"/>
  <c r="D19" i="7"/>
  <c r="E19" i="7"/>
  <c r="D20" i="7"/>
  <c r="G20" i="7"/>
  <c r="G20" i="20" s="1"/>
  <c r="E20" i="20" s="1"/>
  <c r="G20" i="32" s="1"/>
  <c r="I20" i="32" s="1"/>
  <c r="I20" i="7"/>
  <c r="G20" i="21" s="1"/>
  <c r="E20" i="21" s="1"/>
  <c r="G20" i="33" s="1"/>
  <c r="I20" i="33" s="1"/>
  <c r="O20" i="7"/>
  <c r="Q20" i="7"/>
  <c r="S20" i="7"/>
  <c r="D21" i="7"/>
  <c r="D24" i="7" s="1"/>
  <c r="E21" i="7"/>
  <c r="D22" i="7"/>
  <c r="E22" i="7"/>
  <c r="D23" i="7"/>
  <c r="E23" i="7"/>
  <c r="F24" i="7"/>
  <c r="G24" i="7"/>
  <c r="H24" i="7"/>
  <c r="J24" i="7"/>
  <c r="K24" i="7"/>
  <c r="L24" i="7"/>
  <c r="M24" i="7"/>
  <c r="N24" i="7"/>
  <c r="O24" i="7"/>
  <c r="P24" i="7"/>
  <c r="R24" i="7"/>
  <c r="S24" i="7"/>
  <c r="T24" i="7"/>
  <c r="U24" i="7"/>
  <c r="V24" i="7"/>
  <c r="W24" i="7"/>
  <c r="X24" i="7"/>
  <c r="Y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D32" i="7"/>
  <c r="E32" i="7"/>
  <c r="D33" i="7"/>
  <c r="E33" i="7"/>
  <c r="E36" i="7" s="1"/>
  <c r="D34" i="7"/>
  <c r="E34" i="7"/>
  <c r="D35" i="7"/>
  <c r="E35" i="7"/>
  <c r="F36" i="7"/>
  <c r="G36" i="7"/>
  <c r="H36" i="7"/>
  <c r="H82" i="7" s="1"/>
  <c r="H91" i="7" s="1"/>
  <c r="I36" i="7"/>
  <c r="J36" i="7"/>
  <c r="K36" i="7"/>
  <c r="L36" i="7"/>
  <c r="M36" i="7"/>
  <c r="N36" i="7"/>
  <c r="O36" i="7"/>
  <c r="O82" i="7" s="1"/>
  <c r="O91" i="7" s="1"/>
  <c r="P36" i="7"/>
  <c r="Q36" i="7"/>
  <c r="R36" i="7"/>
  <c r="S36" i="7"/>
  <c r="T36" i="7"/>
  <c r="U36" i="7"/>
  <c r="V36" i="7"/>
  <c r="W36" i="7"/>
  <c r="X36" i="7"/>
  <c r="Y36" i="7"/>
  <c r="D39" i="7"/>
  <c r="E39" i="7"/>
  <c r="D40" i="7"/>
  <c r="E40" i="7"/>
  <c r="D41" i="7"/>
  <c r="D42" i="7" s="1"/>
  <c r="D43" i="7" s="1"/>
  <c r="E41" i="7"/>
  <c r="E42" i="7" s="1"/>
  <c r="E43" i="7" s="1"/>
  <c r="F42" i="7"/>
  <c r="G42" i="7"/>
  <c r="G43" i="7" s="1"/>
  <c r="H42" i="7"/>
  <c r="H43" i="7" s="1"/>
  <c r="I42" i="7"/>
  <c r="J42" i="7"/>
  <c r="K42" i="7"/>
  <c r="K43" i="7" s="1"/>
  <c r="L42" i="7"/>
  <c r="L43" i="7" s="1"/>
  <c r="M42" i="7"/>
  <c r="N42" i="7"/>
  <c r="O42" i="7"/>
  <c r="O43" i="7" s="1"/>
  <c r="P42" i="7"/>
  <c r="P43" i="7" s="1"/>
  <c r="Q42" i="7"/>
  <c r="R42" i="7"/>
  <c r="S42" i="7"/>
  <c r="S43" i="7" s="1"/>
  <c r="T42" i="7"/>
  <c r="T43" i="7" s="1"/>
  <c r="T82" i="7" s="1"/>
  <c r="U42" i="7"/>
  <c r="V42" i="7"/>
  <c r="W42" i="7"/>
  <c r="W43" i="7" s="1"/>
  <c r="X42" i="7"/>
  <c r="X43" i="7" s="1"/>
  <c r="Y42" i="7"/>
  <c r="F43" i="7"/>
  <c r="I43" i="7"/>
  <c r="J43" i="7"/>
  <c r="M43" i="7"/>
  <c r="N43" i="7"/>
  <c r="Q43" i="7"/>
  <c r="R43" i="7"/>
  <c r="U43" i="7"/>
  <c r="V43" i="7"/>
  <c r="Y43" i="7"/>
  <c r="D45" i="7"/>
  <c r="E45" i="7"/>
  <c r="D47" i="7"/>
  <c r="E47" i="7"/>
  <c r="D49" i="7"/>
  <c r="E49" i="7"/>
  <c r="D51" i="7"/>
  <c r="E51" i="7"/>
  <c r="D54" i="7"/>
  <c r="E54" i="7"/>
  <c r="D55" i="7"/>
  <c r="E55" i="7"/>
  <c r="E56" i="7" s="1"/>
  <c r="D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D59" i="7"/>
  <c r="E59" i="7"/>
  <c r="E61" i="7" s="1"/>
  <c r="D60" i="7"/>
  <c r="E60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D64" i="7"/>
  <c r="E64" i="7"/>
  <c r="E66" i="7" s="1"/>
  <c r="D65" i="7"/>
  <c r="E65" i="7"/>
  <c r="D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D70" i="7"/>
  <c r="I70" i="7"/>
  <c r="S70" i="7"/>
  <c r="D71" i="7"/>
  <c r="D72" i="7" s="1"/>
  <c r="E71" i="7"/>
  <c r="F72" i="7"/>
  <c r="G72" i="7"/>
  <c r="H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D73" i="7"/>
  <c r="E73" i="7"/>
  <c r="D74" i="7"/>
  <c r="I74" i="7"/>
  <c r="G74" i="21" s="1"/>
  <c r="E74" i="21" s="1"/>
  <c r="G74" i="33" s="1"/>
  <c r="S74" i="7"/>
  <c r="D75" i="7"/>
  <c r="I75" i="7"/>
  <c r="S75" i="7"/>
  <c r="D76" i="7"/>
  <c r="E76" i="7"/>
  <c r="D77" i="7"/>
  <c r="E77" i="7"/>
  <c r="D78" i="7"/>
  <c r="E78" i="7"/>
  <c r="D79" i="7"/>
  <c r="E79" i="7"/>
  <c r="D80" i="7"/>
  <c r="E80" i="7"/>
  <c r="D81" i="7"/>
  <c r="E81" i="7"/>
  <c r="P82" i="7"/>
  <c r="P91" i="7" s="1"/>
  <c r="X82" i="7"/>
  <c r="X91" i="7" s="1"/>
  <c r="D86" i="7"/>
  <c r="E86" i="7"/>
  <c r="S87" i="7"/>
  <c r="T87" i="7"/>
  <c r="D88" i="7"/>
  <c r="E88" i="7"/>
  <c r="T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U89" i="7"/>
  <c r="V89" i="7"/>
  <c r="W89" i="7"/>
  <c r="X89" i="7"/>
  <c r="Y89" i="7"/>
  <c r="A5" i="5"/>
  <c r="A5" i="31"/>
  <c r="H8" i="31"/>
  <c r="J8" i="31"/>
  <c r="L8" i="31"/>
  <c r="N8" i="31"/>
  <c r="P8" i="31"/>
  <c r="R8" i="31"/>
  <c r="T8" i="31"/>
  <c r="V8" i="31"/>
  <c r="F11" i="31"/>
  <c r="D11" i="31" s="1"/>
  <c r="G11" i="31"/>
  <c r="F12" i="31"/>
  <c r="D12" i="31" s="1"/>
  <c r="F12" i="43" s="1"/>
  <c r="G12" i="31"/>
  <c r="E12" i="31" s="1"/>
  <c r="G12" i="43" s="1"/>
  <c r="F13" i="31"/>
  <c r="D13" i="31" s="1"/>
  <c r="F13" i="43" s="1"/>
  <c r="G13" i="31"/>
  <c r="E13" i="31" s="1"/>
  <c r="F14" i="31"/>
  <c r="D14" i="31" s="1"/>
  <c r="F14" i="43" s="1"/>
  <c r="G14" i="31"/>
  <c r="E14" i="31" s="1"/>
  <c r="G14" i="43" s="1"/>
  <c r="F15" i="31"/>
  <c r="D15" i="31" s="1"/>
  <c r="G15" i="31"/>
  <c r="E15" i="31" s="1"/>
  <c r="G15" i="43" s="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D19" i="31"/>
  <c r="F19" i="31"/>
  <c r="G19" i="31"/>
  <c r="D20" i="31"/>
  <c r="F20" i="43" s="1"/>
  <c r="E20" i="31"/>
  <c r="G20" i="43" s="1"/>
  <c r="F20" i="31"/>
  <c r="G20" i="31"/>
  <c r="D21" i="31"/>
  <c r="F21" i="31"/>
  <c r="G21" i="31"/>
  <c r="E21" i="31" s="1"/>
  <c r="G21" i="43" s="1"/>
  <c r="D22" i="31"/>
  <c r="F22" i="43" s="1"/>
  <c r="E22" i="31"/>
  <c r="F22" i="31"/>
  <c r="G22" i="31"/>
  <c r="D23" i="31"/>
  <c r="F23" i="31"/>
  <c r="G23" i="31"/>
  <c r="E23" i="31" s="1"/>
  <c r="D24" i="31"/>
  <c r="F24" i="31"/>
  <c r="H24" i="31"/>
  <c r="I24" i="31"/>
  <c r="J24" i="31"/>
  <c r="K24" i="31"/>
  <c r="L24" i="31"/>
  <c r="L82" i="31" s="1"/>
  <c r="J651" i="44" s="1"/>
  <c r="M24" i="31"/>
  <c r="M82" i="31" s="1"/>
  <c r="K651" i="44" s="1"/>
  <c r="N24" i="31"/>
  <c r="O24" i="31"/>
  <c r="P24" i="31"/>
  <c r="Q24" i="31"/>
  <c r="R24" i="31"/>
  <c r="S24" i="31"/>
  <c r="T24" i="31"/>
  <c r="T82" i="31" s="1"/>
  <c r="R651" i="44" s="1"/>
  <c r="U24" i="31"/>
  <c r="V24" i="31"/>
  <c r="W24" i="31"/>
  <c r="X24" i="31"/>
  <c r="Y24" i="31"/>
  <c r="Z24" i="31"/>
  <c r="AA24" i="31"/>
  <c r="AB24" i="31"/>
  <c r="AB82" i="31" s="1"/>
  <c r="Z651" i="44" s="1"/>
  <c r="AC24" i="31"/>
  <c r="AD24" i="31"/>
  <c r="AE24" i="31"/>
  <c r="AF24" i="31"/>
  <c r="AG24" i="31"/>
  <c r="AH24" i="31"/>
  <c r="AI24" i="31"/>
  <c r="AJ24" i="31"/>
  <c r="AJ82" i="31" s="1"/>
  <c r="AH651" i="44" s="1"/>
  <c r="AK24" i="31"/>
  <c r="AK82" i="31" s="1"/>
  <c r="AI651" i="44" s="1"/>
  <c r="AL24" i="31"/>
  <c r="AM24" i="31"/>
  <c r="AN24" i="31"/>
  <c r="AO24" i="31"/>
  <c r="AP24" i="31"/>
  <c r="AQ24" i="31"/>
  <c r="AR24" i="31"/>
  <c r="AR82" i="31" s="1"/>
  <c r="AP651" i="44" s="1"/>
  <c r="AS24" i="31"/>
  <c r="AS82" i="31" s="1"/>
  <c r="AQ651" i="44" s="1"/>
  <c r="AT24" i="31"/>
  <c r="AU24" i="31"/>
  <c r="AV24" i="31"/>
  <c r="AW24" i="31"/>
  <c r="F27" i="31"/>
  <c r="D27" i="31" s="1"/>
  <c r="G27" i="31"/>
  <c r="E27" i="31" s="1"/>
  <c r="F28" i="31"/>
  <c r="D28" i="31" s="1"/>
  <c r="F28" i="43" s="1"/>
  <c r="G28" i="31"/>
  <c r="E28" i="31" s="1"/>
  <c r="F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A82" i="31" s="1"/>
  <c r="Y651" i="44" s="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AP29" i="31"/>
  <c r="AQ29" i="31"/>
  <c r="AQ82" i="31" s="1"/>
  <c r="AO651" i="44" s="1"/>
  <c r="AR29" i="31"/>
  <c r="AS29" i="31"/>
  <c r="AT29" i="31"/>
  <c r="AU29" i="31"/>
  <c r="AV29" i="31"/>
  <c r="AW29" i="31"/>
  <c r="D32" i="31"/>
  <c r="F32" i="43" s="1"/>
  <c r="E32" i="31"/>
  <c r="F32" i="31"/>
  <c r="G32" i="31"/>
  <c r="D33" i="31"/>
  <c r="E33" i="31"/>
  <c r="F33" i="31"/>
  <c r="F36" i="31" s="1"/>
  <c r="G33" i="31"/>
  <c r="D34" i="31"/>
  <c r="F34" i="43" s="1"/>
  <c r="E34" i="31"/>
  <c r="G34" i="43" s="1"/>
  <c r="I34" i="43" s="1"/>
  <c r="F34" i="31"/>
  <c r="G34" i="31"/>
  <c r="D35" i="31"/>
  <c r="F35" i="43" s="1"/>
  <c r="H35" i="43" s="1"/>
  <c r="E35" i="31"/>
  <c r="F35" i="31"/>
  <c r="G35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AP36" i="31"/>
  <c r="AQ36" i="31"/>
  <c r="AR36" i="31"/>
  <c r="AS36" i="31"/>
  <c r="AT36" i="31"/>
  <c r="AU36" i="31"/>
  <c r="AV36" i="31"/>
  <c r="AV82" i="31" s="1"/>
  <c r="AT651" i="44" s="1"/>
  <c r="AW36" i="31"/>
  <c r="F39" i="31"/>
  <c r="D39" i="31" s="1"/>
  <c r="F39" i="43" s="1"/>
  <c r="H39" i="43" s="1"/>
  <c r="G39" i="31"/>
  <c r="E39" i="31" s="1"/>
  <c r="E43" i="31" s="1"/>
  <c r="E40" i="31"/>
  <c r="E42" i="31" s="1"/>
  <c r="F40" i="31"/>
  <c r="D40" i="31" s="1"/>
  <c r="G40" i="31"/>
  <c r="F41" i="31"/>
  <c r="D41" i="31" s="1"/>
  <c r="F41" i="43" s="1"/>
  <c r="H41" i="43" s="1"/>
  <c r="G41" i="31"/>
  <c r="E41" i="31" s="1"/>
  <c r="F42" i="31"/>
  <c r="F43" i="31" s="1"/>
  <c r="G42" i="31"/>
  <c r="H42" i="31"/>
  <c r="I42" i="31"/>
  <c r="J42" i="31"/>
  <c r="J43" i="31" s="1"/>
  <c r="K42" i="31"/>
  <c r="K43" i="31" s="1"/>
  <c r="L42" i="31"/>
  <c r="M42" i="31"/>
  <c r="N42" i="31"/>
  <c r="N43" i="31" s="1"/>
  <c r="O42" i="31"/>
  <c r="O43" i="31" s="1"/>
  <c r="P42" i="31"/>
  <c r="Q42" i="31"/>
  <c r="R42" i="31"/>
  <c r="R43" i="31" s="1"/>
  <c r="S42" i="31"/>
  <c r="S43" i="31" s="1"/>
  <c r="T42" i="31"/>
  <c r="U42" i="31"/>
  <c r="V42" i="31"/>
  <c r="V43" i="31" s="1"/>
  <c r="W42" i="31"/>
  <c r="W43" i="31" s="1"/>
  <c r="X42" i="31"/>
  <c r="Y42" i="31"/>
  <c r="Z42" i="31"/>
  <c r="Z43" i="31" s="1"/>
  <c r="AA42" i="31"/>
  <c r="AA43" i="31" s="1"/>
  <c r="AB42" i="31"/>
  <c r="AC42" i="31"/>
  <c r="AD42" i="31"/>
  <c r="AD43" i="31" s="1"/>
  <c r="AE42" i="31"/>
  <c r="AE43" i="31" s="1"/>
  <c r="AF42" i="31"/>
  <c r="AG42" i="31"/>
  <c r="AH42" i="31"/>
  <c r="AH43" i="31" s="1"/>
  <c r="AI42" i="31"/>
  <c r="AI43" i="31" s="1"/>
  <c r="AJ42" i="31"/>
  <c r="AK42" i="31"/>
  <c r="AL42" i="31"/>
  <c r="AL43" i="31" s="1"/>
  <c r="AM42" i="31"/>
  <c r="AM43" i="31" s="1"/>
  <c r="AN42" i="31"/>
  <c r="AO42" i="31"/>
  <c r="AP42" i="31"/>
  <c r="AP43" i="31" s="1"/>
  <c r="AQ42" i="31"/>
  <c r="AQ43" i="31" s="1"/>
  <c r="AR42" i="31"/>
  <c r="AS42" i="31"/>
  <c r="AT42" i="31"/>
  <c r="AT43" i="31" s="1"/>
  <c r="AU42" i="31"/>
  <c r="AU43" i="31" s="1"/>
  <c r="AV42" i="31"/>
  <c r="AW42" i="31"/>
  <c r="H43" i="31"/>
  <c r="I43" i="31"/>
  <c r="L43" i="31"/>
  <c r="M43" i="31"/>
  <c r="P43" i="31"/>
  <c r="Q43" i="31"/>
  <c r="T43" i="31"/>
  <c r="U43" i="31"/>
  <c r="X43" i="31"/>
  <c r="Y43" i="31"/>
  <c r="AB43" i="31"/>
  <c r="AC43" i="31"/>
  <c r="AF43" i="31"/>
  <c r="AG43" i="31"/>
  <c r="AJ43" i="31"/>
  <c r="AK43" i="31"/>
  <c r="AN43" i="31"/>
  <c r="AO43" i="31"/>
  <c r="AO82" i="31" s="1"/>
  <c r="AM651" i="44" s="1"/>
  <c r="AR43" i="31"/>
  <c r="AS43" i="31"/>
  <c r="AV43" i="31"/>
  <c r="AW43" i="31"/>
  <c r="F45" i="31"/>
  <c r="D45" i="31" s="1"/>
  <c r="F45" i="43" s="1"/>
  <c r="G45" i="31"/>
  <c r="E45" i="31" s="1"/>
  <c r="G45" i="43" s="1"/>
  <c r="E47" i="31"/>
  <c r="G47" i="43" s="1"/>
  <c r="F47" i="31"/>
  <c r="D47" i="31" s="1"/>
  <c r="F47" i="43" s="1"/>
  <c r="H47" i="43" s="1"/>
  <c r="G47" i="31"/>
  <c r="D48" i="31"/>
  <c r="E48" i="31"/>
  <c r="D49" i="31"/>
  <c r="F49" i="43" s="1"/>
  <c r="F49" i="31"/>
  <c r="G49" i="31"/>
  <c r="E49" i="31" s="1"/>
  <c r="G49" i="43" s="1"/>
  <c r="I49" i="43" s="1"/>
  <c r="D51" i="31"/>
  <c r="F51" i="43" s="1"/>
  <c r="H51" i="43" s="1"/>
  <c r="E51" i="31"/>
  <c r="F51" i="31"/>
  <c r="G51" i="31"/>
  <c r="D54" i="31"/>
  <c r="F54" i="43" s="1"/>
  <c r="F54" i="31"/>
  <c r="G54" i="31"/>
  <c r="E54" i="31" s="1"/>
  <c r="D55" i="31"/>
  <c r="E55" i="31"/>
  <c r="F55" i="31"/>
  <c r="F56" i="31" s="1"/>
  <c r="G55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AP56" i="31"/>
  <c r="AQ56" i="31"/>
  <c r="AR56" i="31"/>
  <c r="AS56" i="31"/>
  <c r="AT56" i="31"/>
  <c r="AU56" i="31"/>
  <c r="AV56" i="31"/>
  <c r="AW56" i="31"/>
  <c r="F59" i="31"/>
  <c r="D59" i="31" s="1"/>
  <c r="G59" i="31"/>
  <c r="E59" i="31" s="1"/>
  <c r="E61" i="31" s="1"/>
  <c r="F60" i="31"/>
  <c r="G60" i="31"/>
  <c r="E60" i="31" s="1"/>
  <c r="G60" i="43" s="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AP61" i="31"/>
  <c r="AQ61" i="31"/>
  <c r="AR61" i="31"/>
  <c r="AS61" i="31"/>
  <c r="AT61" i="31"/>
  <c r="AU61" i="31"/>
  <c r="AV61" i="31"/>
  <c r="AW61" i="31"/>
  <c r="D64" i="31"/>
  <c r="F64" i="43" s="1"/>
  <c r="E64" i="31"/>
  <c r="G64" i="43" s="1"/>
  <c r="I64" i="43" s="1"/>
  <c r="F64" i="31"/>
  <c r="G64" i="31"/>
  <c r="D65" i="31"/>
  <c r="F65" i="31"/>
  <c r="G65" i="31"/>
  <c r="G66" i="31" s="1"/>
  <c r="D66" i="31"/>
  <c r="F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AP66" i="31"/>
  <c r="AQ66" i="31"/>
  <c r="AR66" i="31"/>
  <c r="AS66" i="31"/>
  <c r="AT66" i="31"/>
  <c r="AU66" i="31"/>
  <c r="AV66" i="31"/>
  <c r="AW66" i="31"/>
  <c r="F70" i="31"/>
  <c r="G70" i="31"/>
  <c r="F71" i="31"/>
  <c r="D71" i="31" s="1"/>
  <c r="F71" i="43" s="1"/>
  <c r="H71" i="43" s="1"/>
  <c r="G71" i="31"/>
  <c r="E71" i="31" s="1"/>
  <c r="G71" i="43" s="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AP72" i="31"/>
  <c r="AQ72" i="31"/>
  <c r="AR72" i="31"/>
  <c r="AS72" i="31"/>
  <c r="AT72" i="31"/>
  <c r="AU72" i="31"/>
  <c r="AV72" i="31"/>
  <c r="AW72" i="31"/>
  <c r="D73" i="31"/>
  <c r="F73" i="43" s="1"/>
  <c r="E73" i="31"/>
  <c r="G73" i="43" s="1"/>
  <c r="F73" i="31"/>
  <c r="G73" i="31"/>
  <c r="D74" i="31"/>
  <c r="F74" i="43" s="1"/>
  <c r="E74" i="31"/>
  <c r="F74" i="31"/>
  <c r="G74" i="31"/>
  <c r="D75" i="31"/>
  <c r="F75" i="43" s="1"/>
  <c r="H75" i="43" s="1"/>
  <c r="E75" i="31"/>
  <c r="G75" i="43" s="1"/>
  <c r="F75" i="31"/>
  <c r="G75" i="31"/>
  <c r="D76" i="31"/>
  <c r="E76" i="31"/>
  <c r="F76" i="31"/>
  <c r="G76" i="31"/>
  <c r="D77" i="31"/>
  <c r="F77" i="43" s="1"/>
  <c r="H77" i="43" s="1"/>
  <c r="E77" i="31"/>
  <c r="F77" i="31"/>
  <c r="G77" i="31"/>
  <c r="D78" i="31"/>
  <c r="F78" i="43" s="1"/>
  <c r="E78" i="31"/>
  <c r="F78" i="31"/>
  <c r="G78" i="31"/>
  <c r="D79" i="31"/>
  <c r="F79" i="43" s="1"/>
  <c r="E79" i="31"/>
  <c r="G79" i="43" s="1"/>
  <c r="F79" i="31"/>
  <c r="G79" i="31"/>
  <c r="D80" i="31"/>
  <c r="E80" i="31"/>
  <c r="F80" i="31"/>
  <c r="G80" i="31"/>
  <c r="D81" i="31"/>
  <c r="F81" i="43" s="1"/>
  <c r="E81" i="31"/>
  <c r="G81" i="43" s="1"/>
  <c r="F81" i="31"/>
  <c r="G81" i="31"/>
  <c r="Q82" i="31"/>
  <c r="O651" i="44" s="1"/>
  <c r="U82" i="31"/>
  <c r="S651" i="44" s="1"/>
  <c r="Y82" i="31"/>
  <c r="W651" i="44" s="1"/>
  <c r="A5" i="19"/>
  <c r="G11" i="19"/>
  <c r="H11" i="19"/>
  <c r="I11" i="19"/>
  <c r="M11" i="19"/>
  <c r="H12" i="19"/>
  <c r="L12" i="19" s="1"/>
  <c r="D12" i="43" s="1"/>
  <c r="I12" i="19"/>
  <c r="G13" i="19"/>
  <c r="H13" i="19"/>
  <c r="F13" i="19" s="1"/>
  <c r="I13" i="19"/>
  <c r="L13" i="19"/>
  <c r="D13" i="43" s="1"/>
  <c r="M13" i="19"/>
  <c r="E13" i="43" s="1"/>
  <c r="I13" i="43" s="1"/>
  <c r="F14" i="19"/>
  <c r="H14" i="19"/>
  <c r="I14" i="19"/>
  <c r="G14" i="19" s="1"/>
  <c r="L14" i="19"/>
  <c r="G15" i="19"/>
  <c r="H15" i="19"/>
  <c r="I15" i="19"/>
  <c r="M15" i="19"/>
  <c r="D16" i="19"/>
  <c r="E16" i="19"/>
  <c r="H16" i="19"/>
  <c r="J16" i="19"/>
  <c r="K16" i="19"/>
  <c r="K82" i="19" s="1"/>
  <c r="H18" i="19"/>
  <c r="I18" i="19"/>
  <c r="F19" i="19"/>
  <c r="H19" i="19"/>
  <c r="I19" i="19"/>
  <c r="G19" i="19" s="1"/>
  <c r="L19" i="19"/>
  <c r="F20" i="19"/>
  <c r="F24" i="19" s="1"/>
  <c r="G20" i="19"/>
  <c r="H20" i="19"/>
  <c r="I20" i="19"/>
  <c r="M20" i="19"/>
  <c r="H21" i="19"/>
  <c r="F21" i="19" s="1"/>
  <c r="I21" i="19"/>
  <c r="L21" i="19"/>
  <c r="D21" i="43" s="1"/>
  <c r="G22" i="19"/>
  <c r="H22" i="19"/>
  <c r="F22" i="19" s="1"/>
  <c r="I22" i="19"/>
  <c r="L22" i="19"/>
  <c r="D22" i="43" s="1"/>
  <c r="M22" i="19"/>
  <c r="F23" i="19"/>
  <c r="H23" i="19"/>
  <c r="I23" i="19"/>
  <c r="G23" i="19" s="1"/>
  <c r="L23" i="19"/>
  <c r="D23" i="43" s="1"/>
  <c r="D24" i="19"/>
  <c r="E24" i="19"/>
  <c r="J24" i="19"/>
  <c r="K24" i="19"/>
  <c r="F27" i="19"/>
  <c r="H27" i="19"/>
  <c r="I27" i="19"/>
  <c r="G27" i="19" s="1"/>
  <c r="L27" i="19"/>
  <c r="D27" i="43" s="1"/>
  <c r="G28" i="19"/>
  <c r="G29" i="19" s="1"/>
  <c r="H28" i="19"/>
  <c r="I28" i="19"/>
  <c r="M28" i="19"/>
  <c r="D29" i="19"/>
  <c r="E29" i="19"/>
  <c r="J29" i="19"/>
  <c r="K29" i="19"/>
  <c r="G32" i="19"/>
  <c r="H32" i="19"/>
  <c r="I32" i="19"/>
  <c r="M32" i="19"/>
  <c r="H33" i="19"/>
  <c r="L33" i="19" s="1"/>
  <c r="D33" i="43" s="1"/>
  <c r="I33" i="19"/>
  <c r="G34" i="19"/>
  <c r="H34" i="19"/>
  <c r="I34" i="19"/>
  <c r="M34" i="19"/>
  <c r="F35" i="19"/>
  <c r="H35" i="19"/>
  <c r="I35" i="19"/>
  <c r="G35" i="19" s="1"/>
  <c r="L35" i="19"/>
  <c r="D35" i="43" s="1"/>
  <c r="D36" i="19"/>
  <c r="E36" i="19"/>
  <c r="J36" i="19"/>
  <c r="K36" i="19"/>
  <c r="L37" i="19"/>
  <c r="M37" i="19"/>
  <c r="H38" i="19"/>
  <c r="I38" i="19"/>
  <c r="F39" i="19"/>
  <c r="H39" i="19"/>
  <c r="L39" i="19" s="1"/>
  <c r="D39" i="43" s="1"/>
  <c r="I39" i="19"/>
  <c r="G40" i="19"/>
  <c r="H40" i="19"/>
  <c r="I40" i="19"/>
  <c r="L40" i="19"/>
  <c r="M40" i="19"/>
  <c r="F41" i="19"/>
  <c r="H41" i="19"/>
  <c r="I41" i="19"/>
  <c r="G41" i="19" s="1"/>
  <c r="L41" i="19"/>
  <c r="D41" i="43" s="1"/>
  <c r="D42" i="19"/>
  <c r="E42" i="19"/>
  <c r="E43" i="19" s="1"/>
  <c r="I42" i="19"/>
  <c r="J42" i="19"/>
  <c r="K42" i="19"/>
  <c r="D43" i="19"/>
  <c r="J43" i="19"/>
  <c r="K43" i="19"/>
  <c r="G45" i="19"/>
  <c r="H45" i="19"/>
  <c r="F45" i="19" s="1"/>
  <c r="I45" i="19"/>
  <c r="L45" i="19"/>
  <c r="D45" i="43" s="1"/>
  <c r="M45" i="19"/>
  <c r="E45" i="43" s="1"/>
  <c r="F47" i="19"/>
  <c r="H47" i="19"/>
  <c r="I47" i="19"/>
  <c r="G47" i="19" s="1"/>
  <c r="L47" i="19"/>
  <c r="D47" i="43" s="1"/>
  <c r="G49" i="19"/>
  <c r="H49" i="19"/>
  <c r="I49" i="19"/>
  <c r="M49" i="19"/>
  <c r="H51" i="19"/>
  <c r="L51" i="19" s="1"/>
  <c r="D51" i="43" s="1"/>
  <c r="I51" i="19"/>
  <c r="G54" i="19"/>
  <c r="H54" i="19"/>
  <c r="I54" i="19"/>
  <c r="L54" i="19"/>
  <c r="M54" i="19"/>
  <c r="F55" i="19"/>
  <c r="H55" i="19"/>
  <c r="I55" i="19"/>
  <c r="G55" i="19" s="1"/>
  <c r="L55" i="19"/>
  <c r="D55" i="43" s="1"/>
  <c r="D56" i="19"/>
  <c r="E56" i="19"/>
  <c r="I56" i="19"/>
  <c r="J56" i="19"/>
  <c r="K56" i="19"/>
  <c r="F59" i="19"/>
  <c r="H59" i="19"/>
  <c r="I59" i="19"/>
  <c r="G59" i="19" s="1"/>
  <c r="L59" i="19"/>
  <c r="D59" i="43" s="1"/>
  <c r="D61" i="43" s="1"/>
  <c r="F60" i="19"/>
  <c r="G60" i="19"/>
  <c r="G61" i="19" s="1"/>
  <c r="H60" i="19"/>
  <c r="L60" i="19" s="1"/>
  <c r="D60" i="43" s="1"/>
  <c r="I60" i="19"/>
  <c r="M60" i="19"/>
  <c r="D61" i="19"/>
  <c r="E61" i="19"/>
  <c r="H61" i="19"/>
  <c r="J61" i="19"/>
  <c r="K61" i="19"/>
  <c r="L61" i="19"/>
  <c r="F64" i="19"/>
  <c r="G64" i="19"/>
  <c r="H64" i="19"/>
  <c r="L64" i="19" s="1"/>
  <c r="I64" i="19"/>
  <c r="M64" i="19"/>
  <c r="F65" i="19"/>
  <c r="H65" i="19"/>
  <c r="I65" i="19"/>
  <c r="L65" i="19"/>
  <c r="D65" i="43" s="1"/>
  <c r="D66" i="19"/>
  <c r="E66" i="19"/>
  <c r="F66" i="19"/>
  <c r="H66" i="19"/>
  <c r="J66" i="19"/>
  <c r="K66" i="19"/>
  <c r="L69" i="19"/>
  <c r="M69" i="19"/>
  <c r="G70" i="19"/>
  <c r="H70" i="19"/>
  <c r="I70" i="19"/>
  <c r="M70" i="19"/>
  <c r="E70" i="43" s="1"/>
  <c r="F71" i="19"/>
  <c r="H71" i="19"/>
  <c r="L71" i="19" s="1"/>
  <c r="D71" i="43" s="1"/>
  <c r="I71" i="19"/>
  <c r="D72" i="19"/>
  <c r="E72" i="19"/>
  <c r="I72" i="19"/>
  <c r="J72" i="19"/>
  <c r="K72" i="19"/>
  <c r="F73" i="19"/>
  <c r="H73" i="19"/>
  <c r="L73" i="19" s="1"/>
  <c r="D73" i="43" s="1"/>
  <c r="I73" i="19"/>
  <c r="G74" i="19"/>
  <c r="H74" i="19"/>
  <c r="F74" i="19" s="1"/>
  <c r="I74" i="19"/>
  <c r="L74" i="19"/>
  <c r="D74" i="43" s="1"/>
  <c r="M74" i="19"/>
  <c r="E74" i="43" s="1"/>
  <c r="F75" i="19"/>
  <c r="H75" i="19"/>
  <c r="I75" i="19"/>
  <c r="G75" i="19" s="1"/>
  <c r="L75" i="19"/>
  <c r="G76" i="19"/>
  <c r="H76" i="19"/>
  <c r="L76" i="19" s="1"/>
  <c r="D76" i="43" s="1"/>
  <c r="I76" i="19"/>
  <c r="M76" i="19"/>
  <c r="F77" i="19"/>
  <c r="H77" i="19"/>
  <c r="I77" i="19"/>
  <c r="L77" i="19"/>
  <c r="D77" i="43" s="1"/>
  <c r="G78" i="19"/>
  <c r="H78" i="19"/>
  <c r="F78" i="19" s="1"/>
  <c r="I78" i="19"/>
  <c r="L78" i="19"/>
  <c r="D78" i="43" s="1"/>
  <c r="M78" i="19"/>
  <c r="E78" i="43" s="1"/>
  <c r="F79" i="19"/>
  <c r="H79" i="19"/>
  <c r="I79" i="19"/>
  <c r="G79" i="19" s="1"/>
  <c r="L79" i="19"/>
  <c r="D79" i="43" s="1"/>
  <c r="G80" i="19"/>
  <c r="H80" i="19"/>
  <c r="I80" i="19"/>
  <c r="M80" i="19"/>
  <c r="H81" i="19"/>
  <c r="F81" i="19" s="1"/>
  <c r="I81" i="19"/>
  <c r="L81" i="19"/>
  <c r="D81" i="43" s="1"/>
  <c r="A5" i="43"/>
  <c r="E11" i="43"/>
  <c r="F11" i="43"/>
  <c r="H12" i="43"/>
  <c r="G13" i="43"/>
  <c r="D14" i="43"/>
  <c r="E15" i="43"/>
  <c r="F15" i="43"/>
  <c r="F19" i="43"/>
  <c r="E20" i="43"/>
  <c r="I20" i="43"/>
  <c r="F21" i="43"/>
  <c r="E22" i="43"/>
  <c r="G22" i="43"/>
  <c r="F23" i="43"/>
  <c r="H23" i="43" s="1"/>
  <c r="G23" i="43"/>
  <c r="E28" i="43"/>
  <c r="G28" i="43"/>
  <c r="I28" i="43"/>
  <c r="E32" i="43"/>
  <c r="G33" i="43"/>
  <c r="E34" i="43"/>
  <c r="G35" i="43"/>
  <c r="G39" i="43"/>
  <c r="E40" i="43"/>
  <c r="G40" i="43"/>
  <c r="G42" i="43" s="1"/>
  <c r="G41" i="43"/>
  <c r="E49" i="43"/>
  <c r="G51" i="43"/>
  <c r="G55" i="43"/>
  <c r="G59" i="43"/>
  <c r="E60" i="43"/>
  <c r="I60" i="43"/>
  <c r="D64" i="43"/>
  <c r="D66" i="43" s="1"/>
  <c r="E64" i="43"/>
  <c r="F65" i="43"/>
  <c r="G74" i="43"/>
  <c r="D75" i="43"/>
  <c r="E76" i="43"/>
  <c r="F76" i="43"/>
  <c r="G76" i="43"/>
  <c r="I76" i="43" s="1"/>
  <c r="G77" i="43"/>
  <c r="G78" i="43"/>
  <c r="I78" i="43" s="1"/>
  <c r="E80" i="43"/>
  <c r="F80" i="43"/>
  <c r="G80" i="43"/>
  <c r="I80" i="43" s="1"/>
  <c r="A4" i="15"/>
  <c r="A5" i="15"/>
  <c r="D11" i="15"/>
  <c r="E11" i="15"/>
  <c r="I11" i="15"/>
  <c r="J11" i="15"/>
  <c r="D12" i="15"/>
  <c r="E12" i="15"/>
  <c r="G12" i="15"/>
  <c r="J12" i="15"/>
  <c r="K12" i="15"/>
  <c r="M12" i="15"/>
  <c r="E12" i="39" s="1"/>
  <c r="D13" i="15"/>
  <c r="E13" i="15"/>
  <c r="J13" i="15"/>
  <c r="K13" i="15"/>
  <c r="D14" i="15"/>
  <c r="D16" i="15" s="1"/>
  <c r="E14" i="15"/>
  <c r="J14" i="15"/>
  <c r="K14" i="15"/>
  <c r="M14" i="15"/>
  <c r="E14" i="39" s="1"/>
  <c r="D15" i="15"/>
  <c r="E15" i="15"/>
  <c r="J15" i="15"/>
  <c r="K15" i="15"/>
  <c r="D19" i="15"/>
  <c r="E19" i="15"/>
  <c r="J19" i="15"/>
  <c r="J24" i="15" s="1"/>
  <c r="K19" i="15"/>
  <c r="D20" i="15"/>
  <c r="D24" i="15" s="1"/>
  <c r="E20" i="15"/>
  <c r="E24" i="15" s="1"/>
  <c r="I20" i="15"/>
  <c r="J20" i="15"/>
  <c r="K20" i="15"/>
  <c r="D21" i="15"/>
  <c r="E21" i="15"/>
  <c r="J21" i="15"/>
  <c r="K21" i="15"/>
  <c r="D22" i="15"/>
  <c r="E22" i="15"/>
  <c r="H22" i="15"/>
  <c r="I22" i="15"/>
  <c r="J22" i="15"/>
  <c r="K22" i="15"/>
  <c r="D23" i="15"/>
  <c r="E23" i="15"/>
  <c r="J23" i="15"/>
  <c r="K23" i="15"/>
  <c r="K24" i="15"/>
  <c r="D27" i="15"/>
  <c r="E27" i="15"/>
  <c r="I27" i="15"/>
  <c r="J27" i="15"/>
  <c r="J29" i="15" s="1"/>
  <c r="K27" i="15"/>
  <c r="K29" i="15" s="1"/>
  <c r="D28" i="15"/>
  <c r="D29" i="15" s="1"/>
  <c r="E28" i="15"/>
  <c r="J28" i="15"/>
  <c r="K28" i="15"/>
  <c r="E29" i="15"/>
  <c r="D32" i="15"/>
  <c r="E32" i="15"/>
  <c r="E36" i="15" s="1"/>
  <c r="J32" i="15"/>
  <c r="K32" i="15"/>
  <c r="K36" i="15" s="1"/>
  <c r="D33" i="15"/>
  <c r="E33" i="15"/>
  <c r="J33" i="15"/>
  <c r="J36" i="15" s="1"/>
  <c r="K33" i="15"/>
  <c r="D34" i="15"/>
  <c r="E34" i="15"/>
  <c r="H34" i="15"/>
  <c r="I34" i="15"/>
  <c r="J34" i="15"/>
  <c r="K34" i="15"/>
  <c r="D35" i="15"/>
  <c r="E35" i="15"/>
  <c r="J35" i="15"/>
  <c r="K35" i="15"/>
  <c r="D36" i="15"/>
  <c r="L37" i="15"/>
  <c r="M37" i="15"/>
  <c r="D39" i="15"/>
  <c r="E39" i="15"/>
  <c r="J39" i="15"/>
  <c r="K39" i="15"/>
  <c r="M39" i="15"/>
  <c r="E39" i="39" s="1"/>
  <c r="D40" i="15"/>
  <c r="D42" i="15" s="1"/>
  <c r="D43" i="15" s="1"/>
  <c r="E40" i="15"/>
  <c r="J40" i="15"/>
  <c r="K40" i="15"/>
  <c r="D41" i="15"/>
  <c r="E41" i="15"/>
  <c r="I41" i="15"/>
  <c r="J41" i="15"/>
  <c r="K41" i="15"/>
  <c r="J42" i="15"/>
  <c r="J43" i="15" s="1"/>
  <c r="K42" i="15"/>
  <c r="K43" i="15" s="1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H51" i="15"/>
  <c r="I51" i="15"/>
  <c r="M51" i="15" s="1"/>
  <c r="E51" i="39" s="1"/>
  <c r="J51" i="15"/>
  <c r="K51" i="15"/>
  <c r="D54" i="15"/>
  <c r="E54" i="15"/>
  <c r="E56" i="15" s="1"/>
  <c r="J54" i="15"/>
  <c r="D55" i="15"/>
  <c r="E55" i="15"/>
  <c r="J55" i="15"/>
  <c r="K55" i="15"/>
  <c r="L55" i="15"/>
  <c r="J56" i="15"/>
  <c r="D59" i="15"/>
  <c r="E59" i="15"/>
  <c r="E61" i="15" s="1"/>
  <c r="H59" i="15"/>
  <c r="J59" i="15"/>
  <c r="K59" i="15"/>
  <c r="D60" i="15"/>
  <c r="E60" i="15"/>
  <c r="J60" i="15"/>
  <c r="J61" i="15" s="1"/>
  <c r="K60" i="15"/>
  <c r="D61" i="15"/>
  <c r="K61" i="15"/>
  <c r="D64" i="15"/>
  <c r="E64" i="15"/>
  <c r="J64" i="15"/>
  <c r="J66" i="15" s="1"/>
  <c r="K64" i="15"/>
  <c r="K66" i="15" s="1"/>
  <c r="D65" i="15"/>
  <c r="D66" i="15" s="1"/>
  <c r="E65" i="15"/>
  <c r="E66" i="15" s="1"/>
  <c r="J65" i="15"/>
  <c r="K65" i="15"/>
  <c r="D70" i="15"/>
  <c r="D72" i="15" s="1"/>
  <c r="E70" i="15"/>
  <c r="E72" i="15" s="1"/>
  <c r="I70" i="15"/>
  <c r="J70" i="15"/>
  <c r="K70" i="15"/>
  <c r="D71" i="15"/>
  <c r="E71" i="15"/>
  <c r="J71" i="15"/>
  <c r="K71" i="15"/>
  <c r="D73" i="15"/>
  <c r="E73" i="15"/>
  <c r="J73" i="15"/>
  <c r="K73" i="15"/>
  <c r="D74" i="15"/>
  <c r="E74" i="15"/>
  <c r="I74" i="15"/>
  <c r="G74" i="15" s="1"/>
  <c r="J74" i="15"/>
  <c r="K74" i="15"/>
  <c r="M74" i="15"/>
  <c r="E74" i="39" s="1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I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A5" i="27"/>
  <c r="H8" i="27"/>
  <c r="J8" i="27"/>
  <c r="L8" i="27"/>
  <c r="N8" i="27"/>
  <c r="P8" i="27"/>
  <c r="R8" i="27"/>
  <c r="T8" i="27"/>
  <c r="V8" i="27"/>
  <c r="F11" i="27"/>
  <c r="G11" i="27"/>
  <c r="AF11" i="27"/>
  <c r="AL11" i="27"/>
  <c r="AM11" i="27"/>
  <c r="AN11" i="27"/>
  <c r="AN16" i="27" s="1"/>
  <c r="AO11" i="27"/>
  <c r="AP11" i="27"/>
  <c r="AQ11" i="27"/>
  <c r="AR11" i="27"/>
  <c r="AR16" i="27" s="1"/>
  <c r="AS11" i="27"/>
  <c r="AT11" i="27"/>
  <c r="AU11" i="27"/>
  <c r="AV11" i="27"/>
  <c r="AV16" i="27" s="1"/>
  <c r="AW11" i="27"/>
  <c r="F12" i="27"/>
  <c r="N12" i="27"/>
  <c r="AG12" i="27"/>
  <c r="AH12" i="27"/>
  <c r="AL12" i="27"/>
  <c r="AM12" i="27"/>
  <c r="AN12" i="27"/>
  <c r="AO12" i="27"/>
  <c r="AO16" i="27" s="1"/>
  <c r="AP12" i="27"/>
  <c r="AQ12" i="27"/>
  <c r="AR12" i="27"/>
  <c r="AS12" i="27"/>
  <c r="AT12" i="27"/>
  <c r="AU12" i="27"/>
  <c r="AV12" i="27"/>
  <c r="AW12" i="27"/>
  <c r="F13" i="27"/>
  <c r="G13" i="27"/>
  <c r="P13" i="27"/>
  <c r="X13" i="27"/>
  <c r="AB13" i="27"/>
  <c r="AF13" i="27"/>
  <c r="AI13" i="27"/>
  <c r="AJ13" i="27"/>
  <c r="AL13" i="27"/>
  <c r="AM13" i="27"/>
  <c r="AN13" i="27"/>
  <c r="AO13" i="27"/>
  <c r="AP13" i="27"/>
  <c r="AP16" i="27" s="1"/>
  <c r="AQ13" i="27"/>
  <c r="AR13" i="27"/>
  <c r="AS13" i="27"/>
  <c r="AT13" i="27"/>
  <c r="AU13" i="27"/>
  <c r="AV13" i="27"/>
  <c r="AW13" i="27"/>
  <c r="F14" i="27"/>
  <c r="F16" i="27" s="1"/>
  <c r="G14" i="27"/>
  <c r="Z14" i="27"/>
  <c r="AK14" i="27"/>
  <c r="AL14" i="27"/>
  <c r="AM14" i="27"/>
  <c r="AN14" i="27"/>
  <c r="AO14" i="27"/>
  <c r="AP14" i="27"/>
  <c r="AQ14" i="27"/>
  <c r="AR14" i="27"/>
  <c r="AS14" i="27"/>
  <c r="AS16" i="27" s="1"/>
  <c r="AT14" i="27"/>
  <c r="AU14" i="27"/>
  <c r="AV14" i="27"/>
  <c r="AW14" i="27"/>
  <c r="F15" i="27"/>
  <c r="G15" i="27"/>
  <c r="AJ15" i="27"/>
  <c r="AL15" i="27"/>
  <c r="AM15" i="27"/>
  <c r="AN15" i="27"/>
  <c r="AO15" i="27"/>
  <c r="AP15" i="27"/>
  <c r="AQ15" i="27"/>
  <c r="AR15" i="27"/>
  <c r="AS15" i="27"/>
  <c r="AT15" i="27"/>
  <c r="AU15" i="27"/>
  <c r="AV15" i="27"/>
  <c r="AW15" i="27"/>
  <c r="AW16" i="27"/>
  <c r="F19" i="27"/>
  <c r="G19" i="27"/>
  <c r="J19" i="27"/>
  <c r="AF19" i="27"/>
  <c r="AH19" i="27"/>
  <c r="AL19" i="27"/>
  <c r="AM19" i="27"/>
  <c r="AN19" i="27"/>
  <c r="AO19" i="27"/>
  <c r="AP19" i="27"/>
  <c r="AQ19" i="27"/>
  <c r="AQ24" i="27" s="1"/>
  <c r="AR19" i="27"/>
  <c r="AR24" i="27" s="1"/>
  <c r="AS19" i="27"/>
  <c r="AT19" i="27"/>
  <c r="AU19" i="27"/>
  <c r="AV19" i="27"/>
  <c r="AW19" i="27"/>
  <c r="F20" i="27"/>
  <c r="T20" i="27"/>
  <c r="U20" i="27"/>
  <c r="AC20" i="27"/>
  <c r="AL20" i="27"/>
  <c r="AL24" i="27" s="1"/>
  <c r="AM20" i="27"/>
  <c r="AN20" i="27"/>
  <c r="AO20" i="27"/>
  <c r="AP20" i="27"/>
  <c r="AQ20" i="27"/>
  <c r="AR20" i="27"/>
  <c r="AS20" i="27"/>
  <c r="AS24" i="27" s="1"/>
  <c r="AT20" i="27"/>
  <c r="AU20" i="27"/>
  <c r="AV20" i="27"/>
  <c r="AW20" i="27"/>
  <c r="F21" i="27"/>
  <c r="G21" i="27"/>
  <c r="P21" i="27"/>
  <c r="T21" i="27"/>
  <c r="V21" i="27"/>
  <c r="W21" i="27"/>
  <c r="AJ21" i="27"/>
  <c r="AL21" i="27"/>
  <c r="AM21" i="27"/>
  <c r="AN21" i="27"/>
  <c r="AO21" i="27"/>
  <c r="AP21" i="27"/>
  <c r="AQ21" i="27"/>
  <c r="AR21" i="27"/>
  <c r="AS21" i="27"/>
  <c r="AT21" i="27"/>
  <c r="AU21" i="27"/>
  <c r="AV21" i="27"/>
  <c r="AW21" i="27"/>
  <c r="F22" i="27"/>
  <c r="G22" i="27"/>
  <c r="I22" i="27"/>
  <c r="J22" i="27"/>
  <c r="AF22" i="27"/>
  <c r="AG22" i="27"/>
  <c r="AL22" i="27"/>
  <c r="AM22" i="27"/>
  <c r="AN22" i="27"/>
  <c r="AO22" i="27"/>
  <c r="AO24" i="27" s="1"/>
  <c r="AP22" i="27"/>
  <c r="AQ22" i="27"/>
  <c r="AR22" i="27"/>
  <c r="AS22" i="27"/>
  <c r="AT22" i="27"/>
  <c r="AU22" i="27"/>
  <c r="AV22" i="27"/>
  <c r="AW22" i="27"/>
  <c r="AW24" i="27" s="1"/>
  <c r="F23" i="27"/>
  <c r="G23" i="27"/>
  <c r="K23" i="27"/>
  <c r="L23" i="27"/>
  <c r="AA23" i="27"/>
  <c r="AB23" i="27"/>
  <c r="AH23" i="27"/>
  <c r="AL23" i="27"/>
  <c r="AM23" i="27"/>
  <c r="AN23" i="27"/>
  <c r="AO23" i="27"/>
  <c r="AP23" i="27"/>
  <c r="AQ23" i="27"/>
  <c r="AR23" i="27"/>
  <c r="AS23" i="27"/>
  <c r="AT23" i="27"/>
  <c r="AU23" i="27"/>
  <c r="AV23" i="27"/>
  <c r="AW23" i="27"/>
  <c r="AT24" i="27"/>
  <c r="F27" i="27"/>
  <c r="F29" i="27" s="1"/>
  <c r="G27" i="27"/>
  <c r="P27" i="27"/>
  <c r="T27" i="27"/>
  <c r="T29" i="27" s="1"/>
  <c r="W27" i="27"/>
  <c r="X27" i="27"/>
  <c r="AL27" i="27"/>
  <c r="AL29" i="27" s="1"/>
  <c r="AM27" i="27"/>
  <c r="AM29" i="27" s="1"/>
  <c r="AN27" i="27"/>
  <c r="AN29" i="27" s="1"/>
  <c r="AO27" i="27"/>
  <c r="AP27" i="27"/>
  <c r="AQ27" i="27"/>
  <c r="AR27" i="27"/>
  <c r="AR29" i="27" s="1"/>
  <c r="AS27" i="27"/>
  <c r="AS29" i="27" s="1"/>
  <c r="AT27" i="27"/>
  <c r="AT29" i="27" s="1"/>
  <c r="AU27" i="27"/>
  <c r="AU29" i="27" s="1"/>
  <c r="AV27" i="27"/>
  <c r="AV29" i="27" s="1"/>
  <c r="AW27" i="27"/>
  <c r="F28" i="27"/>
  <c r="G28" i="27"/>
  <c r="J28" i="27"/>
  <c r="Q28" i="27"/>
  <c r="X28" i="27"/>
  <c r="AF28" i="27"/>
  <c r="AG28" i="27"/>
  <c r="AL28" i="27"/>
  <c r="AM28" i="27"/>
  <c r="AN28" i="27"/>
  <c r="AO28" i="27"/>
  <c r="AO29" i="27" s="1"/>
  <c r="AP28" i="27"/>
  <c r="AQ28" i="27"/>
  <c r="AR28" i="27"/>
  <c r="AS28" i="27"/>
  <c r="AT28" i="27"/>
  <c r="AU28" i="27"/>
  <c r="AV28" i="27"/>
  <c r="AW28" i="27"/>
  <c r="AW29" i="27" s="1"/>
  <c r="J29" i="27"/>
  <c r="AP29" i="27"/>
  <c r="AQ29" i="27"/>
  <c r="F32" i="27"/>
  <c r="G32" i="27"/>
  <c r="Z32" i="27"/>
  <c r="AH32" i="27"/>
  <c r="AL32" i="27"/>
  <c r="AL36" i="27" s="1"/>
  <c r="AM32" i="27"/>
  <c r="AN32" i="27"/>
  <c r="AO32" i="27"/>
  <c r="AP32" i="27"/>
  <c r="AQ32" i="27"/>
  <c r="AR32" i="27"/>
  <c r="AS32" i="27"/>
  <c r="AT32" i="27"/>
  <c r="AU32" i="27"/>
  <c r="AV32" i="27"/>
  <c r="AW32" i="27"/>
  <c r="F33" i="27"/>
  <c r="G33" i="27"/>
  <c r="V33" i="27"/>
  <c r="AB33" i="27"/>
  <c r="AL33" i="27"/>
  <c r="AM33" i="27"/>
  <c r="AM36" i="27" s="1"/>
  <c r="AN33" i="27"/>
  <c r="AN36" i="27" s="1"/>
  <c r="AO33" i="27"/>
  <c r="AP33" i="27"/>
  <c r="AQ33" i="27"/>
  <c r="AR33" i="27"/>
  <c r="AS33" i="27"/>
  <c r="AT33" i="27"/>
  <c r="AU33" i="27"/>
  <c r="AU36" i="27" s="1"/>
  <c r="AV33" i="27"/>
  <c r="AV36" i="27" s="1"/>
  <c r="AW33" i="27"/>
  <c r="F34" i="27"/>
  <c r="G34" i="27"/>
  <c r="P34" i="27"/>
  <c r="Q34" i="27"/>
  <c r="R34" i="27"/>
  <c r="Y34" i="27"/>
  <c r="Z34" i="27"/>
  <c r="AL34" i="27"/>
  <c r="AM34" i="27"/>
  <c r="AN34" i="27"/>
  <c r="AO34" i="27"/>
  <c r="AO36" i="27" s="1"/>
  <c r="AP34" i="27"/>
  <c r="AQ34" i="27"/>
  <c r="AR34" i="27"/>
  <c r="AS34" i="27"/>
  <c r="AT34" i="27"/>
  <c r="AU34" i="27"/>
  <c r="AV34" i="27"/>
  <c r="AW34" i="27"/>
  <c r="AW36" i="27" s="1"/>
  <c r="F35" i="27"/>
  <c r="G35" i="27"/>
  <c r="H35" i="27"/>
  <c r="R35" i="27"/>
  <c r="AF35" i="27"/>
  <c r="AH35" i="27"/>
  <c r="AI35" i="27"/>
  <c r="AL35" i="27"/>
  <c r="AM35" i="27"/>
  <c r="AN35" i="27"/>
  <c r="AO35" i="27"/>
  <c r="AP35" i="27"/>
  <c r="AQ35" i="27"/>
  <c r="AR35" i="27"/>
  <c r="AS35" i="27"/>
  <c r="AT35" i="27"/>
  <c r="AU35" i="27"/>
  <c r="AV35" i="27"/>
  <c r="AW35" i="27"/>
  <c r="F36" i="27"/>
  <c r="AP36" i="27"/>
  <c r="AS36" i="27"/>
  <c r="AT36" i="27"/>
  <c r="F39" i="27"/>
  <c r="G39" i="27"/>
  <c r="H39" i="27"/>
  <c r="L39" i="27"/>
  <c r="N39" i="27"/>
  <c r="AD39" i="27"/>
  <c r="AL39" i="27"/>
  <c r="AM39" i="27"/>
  <c r="AN39" i="27"/>
  <c r="AO39" i="27"/>
  <c r="AP39" i="27"/>
  <c r="AQ39" i="27"/>
  <c r="AR39" i="27"/>
  <c r="AS39" i="27"/>
  <c r="AT39" i="27"/>
  <c r="AU39" i="27"/>
  <c r="AV39" i="27"/>
  <c r="AW39" i="27"/>
  <c r="F40" i="27"/>
  <c r="G40" i="27"/>
  <c r="N40" i="27"/>
  <c r="U40" i="27"/>
  <c r="AK40" i="27"/>
  <c r="AL40" i="27"/>
  <c r="AL42" i="27" s="1"/>
  <c r="AL43" i="27" s="1"/>
  <c r="AM40" i="27"/>
  <c r="AN40" i="27"/>
  <c r="AO40" i="27"/>
  <c r="AP40" i="27"/>
  <c r="AQ40" i="27"/>
  <c r="AR40" i="27"/>
  <c r="AS40" i="27"/>
  <c r="AS42" i="27" s="1"/>
  <c r="AS43" i="27" s="1"/>
  <c r="AT40" i="27"/>
  <c r="AT42" i="27" s="1"/>
  <c r="AT43" i="27" s="1"/>
  <c r="AU40" i="27"/>
  <c r="AV40" i="27"/>
  <c r="AW40" i="27"/>
  <c r="F41" i="27"/>
  <c r="G41" i="27"/>
  <c r="J41" i="27"/>
  <c r="T41" i="27"/>
  <c r="AL41" i="27"/>
  <c r="AM41" i="27"/>
  <c r="AN41" i="27"/>
  <c r="AO41" i="27"/>
  <c r="AP41" i="27"/>
  <c r="AQ41" i="27"/>
  <c r="AQ42" i="27" s="1"/>
  <c r="AQ43" i="27" s="1"/>
  <c r="AR41" i="27"/>
  <c r="AS41" i="27"/>
  <c r="AT41" i="27"/>
  <c r="AU41" i="27"/>
  <c r="AV41" i="27"/>
  <c r="AW41" i="27"/>
  <c r="F42" i="27"/>
  <c r="F43" i="27" s="1"/>
  <c r="AM42" i="27"/>
  <c r="AO42" i="27"/>
  <c r="AO43" i="27" s="1"/>
  <c r="AP42" i="27"/>
  <c r="AP43" i="27" s="1"/>
  <c r="AR42" i="27"/>
  <c r="AU42" i="27"/>
  <c r="AU43" i="27" s="1"/>
  <c r="AW42" i="27"/>
  <c r="AM43" i="27"/>
  <c r="AR43" i="27"/>
  <c r="AW43" i="27"/>
  <c r="F45" i="27"/>
  <c r="G45" i="27"/>
  <c r="H45" i="27"/>
  <c r="M45" i="27"/>
  <c r="N45" i="27"/>
  <c r="R45" i="27"/>
  <c r="AG45" i="27"/>
  <c r="AH45" i="27"/>
  <c r="AL45" i="27"/>
  <c r="AM45" i="27"/>
  <c r="AN45" i="27"/>
  <c r="AO45" i="27"/>
  <c r="AP45" i="27"/>
  <c r="AQ45" i="27"/>
  <c r="AR45" i="27"/>
  <c r="AS45" i="27"/>
  <c r="AT45" i="27"/>
  <c r="AU45" i="27"/>
  <c r="AV45" i="27"/>
  <c r="AW45" i="27"/>
  <c r="F47" i="27"/>
  <c r="G47" i="27"/>
  <c r="L47" i="27"/>
  <c r="S47" i="27"/>
  <c r="W47" i="27"/>
  <c r="X47" i="27"/>
  <c r="AC47" i="27"/>
  <c r="AL47" i="27"/>
  <c r="AM47" i="27"/>
  <c r="AN47" i="27"/>
  <c r="AO47" i="27"/>
  <c r="AP47" i="27"/>
  <c r="AQ47" i="27"/>
  <c r="AR47" i="27"/>
  <c r="AS47" i="27"/>
  <c r="AT47" i="27"/>
  <c r="AU47" i="27"/>
  <c r="AV47" i="27"/>
  <c r="AW47" i="27"/>
  <c r="D48" i="27"/>
  <c r="E48" i="27"/>
  <c r="F49" i="27"/>
  <c r="G49" i="27"/>
  <c r="J49" i="27"/>
  <c r="K49" i="27"/>
  <c r="R49" i="27"/>
  <c r="S49" i="27"/>
  <c r="T49" i="27"/>
  <c r="AF49" i="27"/>
  <c r="AI49" i="27"/>
  <c r="AJ49" i="27"/>
  <c r="AL49" i="27"/>
  <c r="AM49" i="27"/>
  <c r="AN49" i="27"/>
  <c r="AO49" i="27"/>
  <c r="AP49" i="27"/>
  <c r="AQ49" i="27"/>
  <c r="AR49" i="27"/>
  <c r="AS49" i="27"/>
  <c r="AT49" i="27"/>
  <c r="AU49" i="27"/>
  <c r="AV49" i="27"/>
  <c r="AW49" i="27"/>
  <c r="F51" i="27"/>
  <c r="G51" i="27"/>
  <c r="Y51" i="27"/>
  <c r="Z51" i="27"/>
  <c r="AL51" i="27"/>
  <c r="AM51" i="27"/>
  <c r="AN51" i="27"/>
  <c r="AO51" i="27"/>
  <c r="AP51" i="27"/>
  <c r="AQ51" i="27"/>
  <c r="AR51" i="27"/>
  <c r="AS51" i="27"/>
  <c r="AT51" i="27"/>
  <c r="AU51" i="27"/>
  <c r="AV51" i="27"/>
  <c r="AW51" i="27"/>
  <c r="F54" i="27"/>
  <c r="G54" i="27"/>
  <c r="N54" i="27"/>
  <c r="O54" i="27"/>
  <c r="V54" i="27"/>
  <c r="W54" i="27"/>
  <c r="X54" i="27"/>
  <c r="AL54" i="27"/>
  <c r="AL56" i="27" s="1"/>
  <c r="AM54" i="27"/>
  <c r="AM56" i="27" s="1"/>
  <c r="AN54" i="27"/>
  <c r="AN56" i="27" s="1"/>
  <c r="AO54" i="27"/>
  <c r="AO56" i="27" s="1"/>
  <c r="AP54" i="27"/>
  <c r="AQ54" i="27"/>
  <c r="AR54" i="27"/>
  <c r="AS54" i="27"/>
  <c r="AT54" i="27"/>
  <c r="AT56" i="27" s="1"/>
  <c r="AU54" i="27"/>
  <c r="AU56" i="27" s="1"/>
  <c r="AV54" i="27"/>
  <c r="AV56" i="27" s="1"/>
  <c r="AW54" i="27"/>
  <c r="AW56" i="27" s="1"/>
  <c r="F55" i="27"/>
  <c r="G55" i="27"/>
  <c r="Q55" i="27"/>
  <c r="R55" i="27"/>
  <c r="AD55" i="27"/>
  <c r="AF55" i="27"/>
  <c r="AL55" i="27"/>
  <c r="AM55" i="27"/>
  <c r="AN55" i="27"/>
  <c r="AO55" i="27"/>
  <c r="AP55" i="27"/>
  <c r="AQ55" i="27"/>
  <c r="AQ56" i="27" s="1"/>
  <c r="AR55" i="27"/>
  <c r="AS55" i="27"/>
  <c r="AT55" i="27"/>
  <c r="AU55" i="27"/>
  <c r="AV55" i="27"/>
  <c r="AW55" i="27"/>
  <c r="F56" i="27"/>
  <c r="G56" i="27"/>
  <c r="AP56" i="27"/>
  <c r="AR56" i="27"/>
  <c r="AS56" i="27"/>
  <c r="F59" i="27"/>
  <c r="G59" i="27"/>
  <c r="G61" i="27" s="1"/>
  <c r="Q59" i="27"/>
  <c r="Q61" i="27" s="1"/>
  <c r="R59" i="27"/>
  <c r="R61" i="27" s="1"/>
  <c r="T59" i="27"/>
  <c r="AB59" i="27"/>
  <c r="AG59" i="27"/>
  <c r="AL59" i="27"/>
  <c r="AL61" i="27" s="1"/>
  <c r="AM59" i="27"/>
  <c r="AM61" i="27" s="1"/>
  <c r="AN59" i="27"/>
  <c r="AO59" i="27"/>
  <c r="AO61" i="27" s="1"/>
  <c r="AP59" i="27"/>
  <c r="AQ59" i="27"/>
  <c r="AR59" i="27"/>
  <c r="AS59" i="27"/>
  <c r="AS61" i="27" s="1"/>
  <c r="AT59" i="27"/>
  <c r="AT61" i="27" s="1"/>
  <c r="AU59" i="27"/>
  <c r="AV59" i="27"/>
  <c r="AW59" i="27"/>
  <c r="AW61" i="27" s="1"/>
  <c r="F60" i="27"/>
  <c r="G60" i="27"/>
  <c r="I60" i="27"/>
  <c r="N60" i="27"/>
  <c r="Z60" i="27"/>
  <c r="AA60" i="27"/>
  <c r="AH60" i="27"/>
  <c r="AI60" i="27"/>
  <c r="AJ60" i="27"/>
  <c r="AL60" i="27"/>
  <c r="AM60" i="27"/>
  <c r="AN60" i="27"/>
  <c r="AO60" i="27"/>
  <c r="AP60" i="27"/>
  <c r="AQ60" i="27"/>
  <c r="AQ61" i="27" s="1"/>
  <c r="AR60" i="27"/>
  <c r="AS60" i="27"/>
  <c r="AT60" i="27"/>
  <c r="AU60" i="27"/>
  <c r="AV60" i="27"/>
  <c r="AW60" i="27"/>
  <c r="F61" i="27"/>
  <c r="AN61" i="27"/>
  <c r="AP61" i="27"/>
  <c r="AR61" i="27"/>
  <c r="AU61" i="27"/>
  <c r="AV61" i="27"/>
  <c r="F64" i="27"/>
  <c r="G64" i="27"/>
  <c r="I64" i="27"/>
  <c r="J64" i="27"/>
  <c r="K64" i="27"/>
  <c r="R64" i="27"/>
  <c r="S64" i="27"/>
  <c r="AA64" i="27"/>
  <c r="AA66" i="27" s="1"/>
  <c r="AG64" i="27"/>
  <c r="AG66" i="27" s="1"/>
  <c r="AL64" i="27"/>
  <c r="AM64" i="27"/>
  <c r="AN64" i="27"/>
  <c r="AO64" i="27"/>
  <c r="AO66" i="27" s="1"/>
  <c r="AP64" i="27"/>
  <c r="AQ64" i="27"/>
  <c r="AR64" i="27"/>
  <c r="AS64" i="27"/>
  <c r="AT64" i="27"/>
  <c r="AU64" i="27"/>
  <c r="AV64" i="27"/>
  <c r="AW64" i="27"/>
  <c r="AW66" i="27" s="1"/>
  <c r="F65" i="27"/>
  <c r="G65" i="27"/>
  <c r="L65" i="27"/>
  <c r="M65" i="27"/>
  <c r="S65" i="27"/>
  <c r="T65" i="27"/>
  <c r="U65" i="27"/>
  <c r="AC65" i="27"/>
  <c r="AF65" i="27"/>
  <c r="AI65" i="27"/>
  <c r="AL65" i="27"/>
  <c r="AM65" i="27"/>
  <c r="AM66" i="27" s="1"/>
  <c r="AN65" i="27"/>
  <c r="AN66" i="27" s="1"/>
  <c r="AO65" i="27"/>
  <c r="AP65" i="27"/>
  <c r="AQ65" i="27"/>
  <c r="AR65" i="27"/>
  <c r="AS65" i="27"/>
  <c r="AT65" i="27"/>
  <c r="AU65" i="27"/>
  <c r="AV65" i="27"/>
  <c r="AV66" i="27" s="1"/>
  <c r="AW65" i="27"/>
  <c r="F66" i="27"/>
  <c r="J66" i="27"/>
  <c r="AL66" i="27"/>
  <c r="AP66" i="27"/>
  <c r="AS66" i="27"/>
  <c r="AT66" i="27"/>
  <c r="AU66" i="27"/>
  <c r="F70" i="27"/>
  <c r="G70" i="27"/>
  <c r="I70" i="27"/>
  <c r="J70" i="27"/>
  <c r="J72" i="27" s="1"/>
  <c r="K70" i="27"/>
  <c r="K72" i="27" s="1"/>
  <c r="Q70" i="27"/>
  <c r="Q72" i="27" s="1"/>
  <c r="AB70" i="27"/>
  <c r="AF70" i="27"/>
  <c r="AF72" i="27" s="1"/>
  <c r="AL70" i="27"/>
  <c r="AM70" i="27"/>
  <c r="AM72" i="27" s="1"/>
  <c r="AN70" i="27"/>
  <c r="AN72" i="27" s="1"/>
  <c r="AO70" i="27"/>
  <c r="AO72" i="27" s="1"/>
  <c r="AP70" i="27"/>
  <c r="AP72" i="27" s="1"/>
  <c r="AQ70" i="27"/>
  <c r="AR70" i="27"/>
  <c r="AS70" i="27"/>
  <c r="AT70" i="27"/>
  <c r="AU70" i="27"/>
  <c r="AU72" i="27" s="1"/>
  <c r="AV70" i="27"/>
  <c r="AV72" i="27" s="1"/>
  <c r="AW70" i="27"/>
  <c r="AW72" i="27" s="1"/>
  <c r="F71" i="27"/>
  <c r="F72" i="27" s="1"/>
  <c r="G71" i="27"/>
  <c r="S71" i="27"/>
  <c r="T71" i="27"/>
  <c r="U71" i="27"/>
  <c r="AG71" i="27"/>
  <c r="AH71" i="27"/>
  <c r="AI71" i="27"/>
  <c r="AL71" i="27"/>
  <c r="AM71" i="27"/>
  <c r="AN71" i="27"/>
  <c r="AO71" i="27"/>
  <c r="AP71" i="27"/>
  <c r="AQ71" i="27"/>
  <c r="AR71" i="27"/>
  <c r="AS71" i="27"/>
  <c r="AT71" i="27"/>
  <c r="AU71" i="27"/>
  <c r="AV71" i="27"/>
  <c r="AW71" i="27"/>
  <c r="AL72" i="27"/>
  <c r="AQ72" i="27"/>
  <c r="AR72" i="27"/>
  <c r="AS72" i="27"/>
  <c r="AT72" i="27"/>
  <c r="F73" i="27"/>
  <c r="G73" i="27"/>
  <c r="H73" i="27"/>
  <c r="I73" i="27"/>
  <c r="M73" i="27"/>
  <c r="V73" i="27"/>
  <c r="W73" i="27"/>
  <c r="AC73" i="27"/>
  <c r="AD73" i="27"/>
  <c r="AE73" i="27"/>
  <c r="AL73" i="27"/>
  <c r="AM73" i="27"/>
  <c r="AN73" i="27"/>
  <c r="AO73" i="27"/>
  <c r="AP73" i="27"/>
  <c r="AQ73" i="27"/>
  <c r="AR73" i="27"/>
  <c r="AS73" i="27"/>
  <c r="AT73" i="27"/>
  <c r="AU73" i="27"/>
  <c r="AV73" i="27"/>
  <c r="AW73" i="27"/>
  <c r="F74" i="27"/>
  <c r="G74" i="27"/>
  <c r="P74" i="27"/>
  <c r="T74" i="27"/>
  <c r="Y74" i="27"/>
  <c r="AG74" i="27"/>
  <c r="AH74" i="27"/>
  <c r="AI74" i="27"/>
  <c r="AJ74" i="27"/>
  <c r="AL74" i="27"/>
  <c r="AM74" i="27"/>
  <c r="AN74" i="27"/>
  <c r="AO74" i="27"/>
  <c r="AP74" i="27"/>
  <c r="AQ74" i="27"/>
  <c r="AR74" i="27"/>
  <c r="AS74" i="27"/>
  <c r="AT74" i="27"/>
  <c r="AU74" i="27"/>
  <c r="AV74" i="27"/>
  <c r="AW74" i="27"/>
  <c r="F75" i="27"/>
  <c r="I75" i="27"/>
  <c r="Y75" i="27"/>
  <c r="AL75" i="27"/>
  <c r="AM75" i="27"/>
  <c r="AN75" i="27"/>
  <c r="AO75" i="27"/>
  <c r="AP75" i="27"/>
  <c r="AQ75" i="27"/>
  <c r="AR75" i="27"/>
  <c r="AS75" i="27"/>
  <c r="AT75" i="27"/>
  <c r="AU75" i="27"/>
  <c r="AV75" i="27"/>
  <c r="AW75" i="27"/>
  <c r="F76" i="27"/>
  <c r="G76" i="27"/>
  <c r="H76" i="27"/>
  <c r="K76" i="27"/>
  <c r="O76" i="27"/>
  <c r="P76" i="27"/>
  <c r="AE76" i="27"/>
  <c r="AL76" i="27"/>
  <c r="AM76" i="27"/>
  <c r="AN76" i="27"/>
  <c r="AO76" i="27"/>
  <c r="AP76" i="27"/>
  <c r="AQ76" i="27"/>
  <c r="AR76" i="27"/>
  <c r="AS76" i="27"/>
  <c r="AT76" i="27"/>
  <c r="AU76" i="27"/>
  <c r="AV76" i="27"/>
  <c r="AW76" i="27"/>
  <c r="F77" i="27"/>
  <c r="G77" i="27"/>
  <c r="R77" i="27"/>
  <c r="U77" i="27"/>
  <c r="V77" i="27"/>
  <c r="AG77" i="27"/>
  <c r="AH77" i="27"/>
  <c r="AL77" i="27"/>
  <c r="AM77" i="27"/>
  <c r="AN77" i="27"/>
  <c r="AO77" i="27"/>
  <c r="AP77" i="27"/>
  <c r="AQ77" i="27"/>
  <c r="AR77" i="27"/>
  <c r="AS77" i="27"/>
  <c r="AT77" i="27"/>
  <c r="AU77" i="27"/>
  <c r="AV77" i="27"/>
  <c r="AW77" i="27"/>
  <c r="F78" i="27"/>
  <c r="G78" i="27"/>
  <c r="L78" i="27"/>
  <c r="O78" i="27"/>
  <c r="Y78" i="27"/>
  <c r="Z78" i="27"/>
  <c r="AA78" i="27"/>
  <c r="AL78" i="27"/>
  <c r="AM78" i="27"/>
  <c r="AN78" i="27"/>
  <c r="AO78" i="27"/>
  <c r="AP78" i="27"/>
  <c r="AQ78" i="27"/>
  <c r="AR78" i="27"/>
  <c r="AS78" i="27"/>
  <c r="AT78" i="27"/>
  <c r="AU78" i="27"/>
  <c r="AV78" i="27"/>
  <c r="AW78" i="27"/>
  <c r="F79" i="27"/>
  <c r="G79" i="27"/>
  <c r="N79" i="27"/>
  <c r="Q79" i="27"/>
  <c r="R79" i="27"/>
  <c r="AI79" i="27"/>
  <c r="AJ79" i="27"/>
  <c r="AL79" i="27"/>
  <c r="AM79" i="27"/>
  <c r="AN79" i="27"/>
  <c r="AO79" i="27"/>
  <c r="AP79" i="27"/>
  <c r="AQ79" i="27"/>
  <c r="AR79" i="27"/>
  <c r="AS79" i="27"/>
  <c r="AT79" i="27"/>
  <c r="AU79" i="27"/>
  <c r="AV79" i="27"/>
  <c r="AW79" i="27"/>
  <c r="F80" i="27"/>
  <c r="G80" i="27"/>
  <c r="S80" i="27"/>
  <c r="T80" i="27"/>
  <c r="U80" i="27"/>
  <c r="AA80" i="27"/>
  <c r="AL80" i="27"/>
  <c r="AM80" i="27"/>
  <c r="AN80" i="27"/>
  <c r="AO80" i="27"/>
  <c r="AP80" i="27"/>
  <c r="AQ80" i="27"/>
  <c r="AR80" i="27"/>
  <c r="AS80" i="27"/>
  <c r="AT80" i="27"/>
  <c r="AU80" i="27"/>
  <c r="AV80" i="27"/>
  <c r="AW80" i="27"/>
  <c r="F81" i="27"/>
  <c r="G81" i="27"/>
  <c r="J81" i="27"/>
  <c r="M81" i="27"/>
  <c r="N81" i="27"/>
  <c r="U81" i="27"/>
  <c r="V81" i="27"/>
  <c r="X81" i="27"/>
  <c r="AD81" i="27"/>
  <c r="AE81" i="27"/>
  <c r="AF81" i="27"/>
  <c r="AL81" i="27"/>
  <c r="AM81" i="27"/>
  <c r="AN81" i="27"/>
  <c r="AO81" i="27"/>
  <c r="AP81" i="27"/>
  <c r="AQ81" i="27"/>
  <c r="AR81" i="27"/>
  <c r="AS81" i="27"/>
  <c r="AT81" i="27"/>
  <c r="AU81" i="27"/>
  <c r="AV81" i="27"/>
  <c r="AW81" i="27"/>
  <c r="A4" i="39"/>
  <c r="A5" i="39"/>
  <c r="D55" i="39"/>
  <c r="A4" i="13"/>
  <c r="A5" i="13"/>
  <c r="F11" i="13"/>
  <c r="H11" i="13"/>
  <c r="I11" i="13"/>
  <c r="K11" i="13"/>
  <c r="K11" i="15" s="1"/>
  <c r="K16" i="15" s="1"/>
  <c r="G12" i="13"/>
  <c r="H12" i="13"/>
  <c r="I12" i="13"/>
  <c r="I12" i="15" s="1"/>
  <c r="H13" i="13"/>
  <c r="I13" i="13"/>
  <c r="M13" i="13"/>
  <c r="E13" i="37" s="1"/>
  <c r="F14" i="13"/>
  <c r="G14" i="13"/>
  <c r="H14" i="13"/>
  <c r="I14" i="13"/>
  <c r="L14" i="13"/>
  <c r="D14" i="37" s="1"/>
  <c r="M14" i="13"/>
  <c r="E14" i="37" s="1"/>
  <c r="G15" i="13"/>
  <c r="H15" i="13"/>
  <c r="I15" i="13"/>
  <c r="M15" i="13" s="1"/>
  <c r="I16" i="13"/>
  <c r="J16" i="13"/>
  <c r="J82" i="13" s="1"/>
  <c r="H18" i="13"/>
  <c r="I18" i="13"/>
  <c r="H19" i="13"/>
  <c r="I19" i="13"/>
  <c r="G20" i="13"/>
  <c r="H20" i="13"/>
  <c r="I20" i="13"/>
  <c r="M20" i="13" s="1"/>
  <c r="E20" i="37" s="1"/>
  <c r="H21" i="13"/>
  <c r="I21" i="13"/>
  <c r="G21" i="13" s="1"/>
  <c r="L21" i="13"/>
  <c r="M21" i="13"/>
  <c r="E21" i="37" s="1"/>
  <c r="F22" i="13"/>
  <c r="G22" i="13"/>
  <c r="H22" i="13"/>
  <c r="I22" i="13"/>
  <c r="L22" i="13"/>
  <c r="D22" i="37" s="1"/>
  <c r="M22" i="13"/>
  <c r="E22" i="37" s="1"/>
  <c r="G23" i="13"/>
  <c r="H23" i="13"/>
  <c r="I23" i="13"/>
  <c r="J24" i="13"/>
  <c r="K24" i="13"/>
  <c r="F27" i="13"/>
  <c r="G27" i="13"/>
  <c r="H27" i="13"/>
  <c r="I27" i="13"/>
  <c r="L27" i="13"/>
  <c r="M27" i="13"/>
  <c r="E27" i="37" s="1"/>
  <c r="H28" i="13"/>
  <c r="I28" i="13"/>
  <c r="L28" i="13"/>
  <c r="J29" i="13"/>
  <c r="K29" i="13"/>
  <c r="L29" i="13"/>
  <c r="F32" i="13"/>
  <c r="G32" i="13"/>
  <c r="H32" i="13"/>
  <c r="I32" i="13"/>
  <c r="L32" i="13"/>
  <c r="M32" i="13"/>
  <c r="F33" i="13"/>
  <c r="G33" i="13"/>
  <c r="H33" i="13"/>
  <c r="I33" i="13"/>
  <c r="H34" i="13"/>
  <c r="F34" i="13" s="1"/>
  <c r="I34" i="13"/>
  <c r="G34" i="13" s="1"/>
  <c r="L34" i="13"/>
  <c r="D34" i="37" s="1"/>
  <c r="M34" i="13"/>
  <c r="E34" i="37" s="1"/>
  <c r="H35" i="13"/>
  <c r="I35" i="13"/>
  <c r="M35" i="13" s="1"/>
  <c r="E35" i="37" s="1"/>
  <c r="J36" i="13"/>
  <c r="K36" i="13"/>
  <c r="L37" i="13"/>
  <c r="M37" i="13"/>
  <c r="H38" i="13"/>
  <c r="I38" i="13"/>
  <c r="G39" i="13"/>
  <c r="H39" i="13"/>
  <c r="I39" i="13"/>
  <c r="I39" i="15" s="1"/>
  <c r="G39" i="15" s="1"/>
  <c r="H40" i="13"/>
  <c r="I40" i="13"/>
  <c r="L40" i="13"/>
  <c r="L42" i="13" s="1"/>
  <c r="F41" i="13"/>
  <c r="G41" i="13"/>
  <c r="H41" i="13"/>
  <c r="I41" i="13"/>
  <c r="L41" i="13"/>
  <c r="D41" i="37" s="1"/>
  <c r="M41" i="13"/>
  <c r="E41" i="37" s="1"/>
  <c r="J42" i="13"/>
  <c r="K42" i="13"/>
  <c r="J43" i="13"/>
  <c r="K43" i="13"/>
  <c r="G45" i="13"/>
  <c r="H45" i="13"/>
  <c r="F45" i="13" s="1"/>
  <c r="I45" i="13"/>
  <c r="H47" i="13"/>
  <c r="I47" i="13"/>
  <c r="L47" i="13"/>
  <c r="D47" i="37" s="1"/>
  <c r="M47" i="13"/>
  <c r="H49" i="13"/>
  <c r="I49" i="13"/>
  <c r="G49" i="13" s="1"/>
  <c r="F51" i="13"/>
  <c r="G51" i="13"/>
  <c r="H51" i="13"/>
  <c r="I51" i="13"/>
  <c r="L51" i="13"/>
  <c r="M51" i="13"/>
  <c r="H54" i="13"/>
  <c r="I54" i="13"/>
  <c r="K54" i="13"/>
  <c r="F55" i="13"/>
  <c r="G55" i="13"/>
  <c r="H55" i="13"/>
  <c r="H55" i="15" s="1"/>
  <c r="F55" i="15" s="1"/>
  <c r="I55" i="13"/>
  <c r="M55" i="13" s="1"/>
  <c r="L55" i="13"/>
  <c r="D55" i="37" s="1"/>
  <c r="H56" i="13"/>
  <c r="J56" i="13"/>
  <c r="K56" i="13"/>
  <c r="H59" i="13"/>
  <c r="F59" i="13" s="1"/>
  <c r="I59" i="13"/>
  <c r="L59" i="13"/>
  <c r="M59" i="13"/>
  <c r="F60" i="13"/>
  <c r="F61" i="13" s="1"/>
  <c r="H60" i="13"/>
  <c r="I60" i="13"/>
  <c r="L60" i="13"/>
  <c r="M60" i="13"/>
  <c r="H61" i="13"/>
  <c r="J61" i="13"/>
  <c r="K61" i="13"/>
  <c r="G64" i="13"/>
  <c r="H64" i="13"/>
  <c r="I64" i="13"/>
  <c r="M64" i="13"/>
  <c r="F65" i="13"/>
  <c r="H65" i="13"/>
  <c r="H65" i="15" s="1"/>
  <c r="I65" i="13"/>
  <c r="I65" i="15" s="1"/>
  <c r="L65" i="13"/>
  <c r="H66" i="13"/>
  <c r="I66" i="13"/>
  <c r="J66" i="13"/>
  <c r="K66" i="13"/>
  <c r="L69" i="13"/>
  <c r="M69" i="13"/>
  <c r="G70" i="13"/>
  <c r="H70" i="13"/>
  <c r="I70" i="13"/>
  <c r="M70" i="13" s="1"/>
  <c r="H71" i="13"/>
  <c r="I71" i="13"/>
  <c r="L71" i="13"/>
  <c r="D71" i="37" s="1"/>
  <c r="J72" i="13"/>
  <c r="K72" i="13"/>
  <c r="F73" i="13"/>
  <c r="H73" i="13"/>
  <c r="I73" i="13"/>
  <c r="L73" i="13"/>
  <c r="G74" i="13"/>
  <c r="H74" i="13"/>
  <c r="I74" i="13"/>
  <c r="M74" i="13"/>
  <c r="F75" i="13"/>
  <c r="G75" i="13"/>
  <c r="H75" i="13"/>
  <c r="I75" i="13"/>
  <c r="M75" i="13" s="1"/>
  <c r="E75" i="37" s="1"/>
  <c r="L75" i="13"/>
  <c r="H76" i="13"/>
  <c r="I76" i="13"/>
  <c r="L76" i="13"/>
  <c r="D76" i="37" s="1"/>
  <c r="F77" i="13"/>
  <c r="H77" i="13"/>
  <c r="I77" i="13"/>
  <c r="L77" i="13"/>
  <c r="M77" i="13"/>
  <c r="F78" i="13"/>
  <c r="G78" i="13"/>
  <c r="H78" i="13"/>
  <c r="I78" i="13"/>
  <c r="M78" i="13"/>
  <c r="H79" i="13"/>
  <c r="I79" i="13"/>
  <c r="M79" i="13" s="1"/>
  <c r="E79" i="37" s="1"/>
  <c r="L79" i="13"/>
  <c r="D79" i="37" s="1"/>
  <c r="H79" i="37" s="1"/>
  <c r="G80" i="13"/>
  <c r="H80" i="13"/>
  <c r="I80" i="13"/>
  <c r="L80" i="13"/>
  <c r="D80" i="37" s="1"/>
  <c r="M80" i="13"/>
  <c r="E80" i="37" s="1"/>
  <c r="F81" i="13"/>
  <c r="H81" i="13"/>
  <c r="I81" i="13"/>
  <c r="L81" i="13"/>
  <c r="D82" i="13"/>
  <c r="E82" i="13"/>
  <c r="H86" i="13"/>
  <c r="F86" i="13" s="1"/>
  <c r="F89" i="13" s="1"/>
  <c r="I86" i="13"/>
  <c r="L86" i="13"/>
  <c r="F87" i="13"/>
  <c r="G87" i="13"/>
  <c r="H87" i="13"/>
  <c r="I87" i="13"/>
  <c r="L87" i="13"/>
  <c r="D87" i="37" s="1"/>
  <c r="D87" i="5" s="1"/>
  <c r="M87" i="13"/>
  <c r="E87" i="37" s="1"/>
  <c r="E87" i="5" s="1"/>
  <c r="F88" i="13"/>
  <c r="G88" i="13"/>
  <c r="H88" i="13"/>
  <c r="L88" i="13" s="1"/>
  <c r="I88" i="13"/>
  <c r="M88" i="13" s="1"/>
  <c r="D89" i="13"/>
  <c r="E89" i="13"/>
  <c r="H89" i="13"/>
  <c r="J89" i="13"/>
  <c r="K89" i="13"/>
  <c r="D91" i="13"/>
  <c r="E91" i="13"/>
  <c r="J91" i="13"/>
  <c r="A5" i="25"/>
  <c r="H8" i="25"/>
  <c r="J8" i="25"/>
  <c r="L8" i="25"/>
  <c r="N8" i="25"/>
  <c r="P8" i="25"/>
  <c r="R8" i="25"/>
  <c r="T8" i="25"/>
  <c r="V8" i="25"/>
  <c r="F11" i="25"/>
  <c r="G11" i="25"/>
  <c r="H11" i="25"/>
  <c r="H11" i="27" s="1"/>
  <c r="I11" i="25"/>
  <c r="J11" i="25"/>
  <c r="J11" i="27" s="1"/>
  <c r="K11" i="25"/>
  <c r="L11" i="25"/>
  <c r="M11" i="25"/>
  <c r="N11" i="25"/>
  <c r="O11" i="25"/>
  <c r="P11" i="25"/>
  <c r="P11" i="27" s="1"/>
  <c r="Q11" i="25"/>
  <c r="R11" i="25"/>
  <c r="R11" i="27" s="1"/>
  <c r="S11" i="25"/>
  <c r="T11" i="25"/>
  <c r="U11" i="25"/>
  <c r="V11" i="25"/>
  <c r="W11" i="25"/>
  <c r="X11" i="25"/>
  <c r="Y11" i="25"/>
  <c r="Z11" i="25"/>
  <c r="Z11" i="27" s="1"/>
  <c r="AA11" i="25"/>
  <c r="AB11" i="25"/>
  <c r="AC11" i="25"/>
  <c r="AD11" i="25"/>
  <c r="AE11" i="25"/>
  <c r="AF11" i="25"/>
  <c r="AF16" i="25" s="1"/>
  <c r="AG11" i="25"/>
  <c r="AH11" i="25"/>
  <c r="AH16" i="25" s="1"/>
  <c r="AI11" i="25"/>
  <c r="AJ11" i="25"/>
  <c r="AK11" i="25"/>
  <c r="AL11" i="25"/>
  <c r="AM11" i="25"/>
  <c r="AN11" i="25"/>
  <c r="AN16" i="25" s="1"/>
  <c r="AO11" i="25"/>
  <c r="AP11" i="25"/>
  <c r="AP16" i="25" s="1"/>
  <c r="AQ11" i="25"/>
  <c r="AR11" i="25"/>
  <c r="AS11" i="25"/>
  <c r="F12" i="25"/>
  <c r="G12" i="25"/>
  <c r="E12" i="25" s="1"/>
  <c r="G12" i="37" s="1"/>
  <c r="H12" i="25"/>
  <c r="I12" i="25"/>
  <c r="J12" i="25"/>
  <c r="K12" i="25"/>
  <c r="L12" i="25"/>
  <c r="M12" i="25"/>
  <c r="N12" i="25"/>
  <c r="O12" i="25"/>
  <c r="O16" i="25" s="1"/>
  <c r="P12" i="25"/>
  <c r="Q12" i="25"/>
  <c r="R12" i="25"/>
  <c r="S12" i="25"/>
  <c r="T12" i="25"/>
  <c r="U12" i="25"/>
  <c r="U12" i="27" s="1"/>
  <c r="V12" i="25"/>
  <c r="W12" i="25"/>
  <c r="X12" i="25"/>
  <c r="Y12" i="25"/>
  <c r="Z12" i="25"/>
  <c r="AA12" i="25"/>
  <c r="AB12" i="25"/>
  <c r="AC12" i="25"/>
  <c r="AC12" i="27" s="1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AP12" i="25"/>
  <c r="AQ12" i="25"/>
  <c r="AR12" i="25"/>
  <c r="AS12" i="25"/>
  <c r="AT12" i="25"/>
  <c r="AU12" i="25"/>
  <c r="AV12" i="25"/>
  <c r="AW12" i="25"/>
  <c r="F13" i="25"/>
  <c r="G13" i="25"/>
  <c r="H13" i="25"/>
  <c r="H13" i="27" s="1"/>
  <c r="I13" i="25"/>
  <c r="J13" i="25"/>
  <c r="K13" i="25"/>
  <c r="L13" i="25"/>
  <c r="M13" i="25"/>
  <c r="N13" i="25"/>
  <c r="O13" i="25"/>
  <c r="O13" i="27" s="1"/>
  <c r="P13" i="25"/>
  <c r="Q13" i="25"/>
  <c r="R13" i="25"/>
  <c r="S13" i="25"/>
  <c r="T13" i="25"/>
  <c r="T13" i="27" s="1"/>
  <c r="U13" i="25"/>
  <c r="V13" i="25"/>
  <c r="W13" i="25"/>
  <c r="W13" i="27" s="1"/>
  <c r="X13" i="25"/>
  <c r="Y13" i="25"/>
  <c r="Z13" i="25"/>
  <c r="AA13" i="25"/>
  <c r="AB13" i="25"/>
  <c r="AC13" i="25"/>
  <c r="AD13" i="25"/>
  <c r="AE13" i="25"/>
  <c r="AE13" i="27" s="1"/>
  <c r="AF13" i="25"/>
  <c r="AG13" i="25"/>
  <c r="AH13" i="25"/>
  <c r="AI13" i="25"/>
  <c r="AJ13" i="25"/>
  <c r="AK13" i="25"/>
  <c r="AL13" i="25"/>
  <c r="AM13" i="25"/>
  <c r="AN13" i="25"/>
  <c r="AO13" i="25"/>
  <c r="AO16" i="25" s="1"/>
  <c r="AP13" i="25"/>
  <c r="AQ13" i="25"/>
  <c r="AR13" i="25"/>
  <c r="AS13" i="25"/>
  <c r="AT13" i="25"/>
  <c r="AU13" i="25"/>
  <c r="AK13" i="27" s="1"/>
  <c r="AV13" i="25"/>
  <c r="AW13" i="25"/>
  <c r="F14" i="25"/>
  <c r="G14" i="25"/>
  <c r="H14" i="25"/>
  <c r="I14" i="25"/>
  <c r="J14" i="25"/>
  <c r="K14" i="25"/>
  <c r="L14" i="25"/>
  <c r="D14" i="25" s="1"/>
  <c r="F14" i="37" s="1"/>
  <c r="M14" i="25"/>
  <c r="N14" i="25"/>
  <c r="O14" i="25"/>
  <c r="P14" i="25"/>
  <c r="Q14" i="25"/>
  <c r="Q14" i="27" s="1"/>
  <c r="R14" i="25"/>
  <c r="R14" i="27" s="1"/>
  <c r="S14" i="25"/>
  <c r="T14" i="25"/>
  <c r="U14" i="25"/>
  <c r="V14" i="25"/>
  <c r="W14" i="25"/>
  <c r="X14" i="25"/>
  <c r="Y14" i="25"/>
  <c r="Y14" i="27" s="1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AP14" i="25"/>
  <c r="AQ14" i="25"/>
  <c r="AR14" i="25"/>
  <c r="AS14" i="25"/>
  <c r="AT14" i="25"/>
  <c r="AU14" i="25"/>
  <c r="AV14" i="25"/>
  <c r="AW14" i="25"/>
  <c r="AW16" i="25" s="1"/>
  <c r="F15" i="25"/>
  <c r="D15" i="25" s="1"/>
  <c r="F15" i="37" s="1"/>
  <c r="G15" i="25"/>
  <c r="H15" i="25"/>
  <c r="I15" i="25"/>
  <c r="J15" i="25"/>
  <c r="K15" i="25"/>
  <c r="L15" i="25"/>
  <c r="L15" i="27" s="1"/>
  <c r="M15" i="25"/>
  <c r="N15" i="25"/>
  <c r="N15" i="27" s="1"/>
  <c r="O15" i="25"/>
  <c r="P15" i="25"/>
  <c r="Q15" i="25"/>
  <c r="R15" i="25"/>
  <c r="S15" i="25"/>
  <c r="S15" i="27" s="1"/>
  <c r="T15" i="25"/>
  <c r="T15" i="27" s="1"/>
  <c r="U15" i="25"/>
  <c r="V15" i="25"/>
  <c r="V15" i="27" s="1"/>
  <c r="W15" i="25"/>
  <c r="X15" i="25"/>
  <c r="Y15" i="25"/>
  <c r="Z15" i="25"/>
  <c r="AA15" i="25"/>
  <c r="AA15" i="27" s="1"/>
  <c r="AB15" i="25"/>
  <c r="AC15" i="25"/>
  <c r="AD15" i="25"/>
  <c r="AD16" i="25" s="1"/>
  <c r="AE15" i="25"/>
  <c r="AF15" i="25"/>
  <c r="AG15" i="25"/>
  <c r="AH15" i="25"/>
  <c r="AI15" i="25"/>
  <c r="AJ15" i="25"/>
  <c r="AK15" i="25"/>
  <c r="AL15" i="25"/>
  <c r="AM15" i="25"/>
  <c r="AN15" i="25"/>
  <c r="AO15" i="25"/>
  <c r="AP15" i="25"/>
  <c r="AF15" i="27" s="1"/>
  <c r="AQ15" i="25"/>
  <c r="AG15" i="27" s="1"/>
  <c r="AR15" i="25"/>
  <c r="AS15" i="25"/>
  <c r="AT15" i="25"/>
  <c r="AU15" i="25"/>
  <c r="AV15" i="25"/>
  <c r="AW15" i="25"/>
  <c r="F16" i="25"/>
  <c r="P16" i="25"/>
  <c r="Q16" i="25"/>
  <c r="R16" i="25"/>
  <c r="U16" i="25"/>
  <c r="AC16" i="25"/>
  <c r="AE16" i="25"/>
  <c r="AK16" i="25"/>
  <c r="AL16" i="25"/>
  <c r="AM16" i="25"/>
  <c r="AV16" i="25"/>
  <c r="D19" i="25"/>
  <c r="F19" i="25"/>
  <c r="G19" i="25"/>
  <c r="H19" i="25"/>
  <c r="I19" i="25"/>
  <c r="J19" i="25"/>
  <c r="J24" i="25" s="1"/>
  <c r="K19" i="25"/>
  <c r="K19" i="27" s="1"/>
  <c r="L19" i="25"/>
  <c r="L24" i="25" s="1"/>
  <c r="M19" i="25"/>
  <c r="N19" i="25"/>
  <c r="O19" i="25"/>
  <c r="P19" i="25"/>
  <c r="Q19" i="25"/>
  <c r="R19" i="25"/>
  <c r="S19" i="25"/>
  <c r="S19" i="27" s="1"/>
  <c r="T19" i="25"/>
  <c r="T19" i="27" s="1"/>
  <c r="U19" i="25"/>
  <c r="V19" i="25"/>
  <c r="W19" i="25"/>
  <c r="X19" i="25"/>
  <c r="Y19" i="25"/>
  <c r="Z19" i="25"/>
  <c r="AA19" i="25"/>
  <c r="AA24" i="25" s="1"/>
  <c r="AB19" i="25"/>
  <c r="AB19" i="27" s="1"/>
  <c r="AC19" i="25"/>
  <c r="AD19" i="25"/>
  <c r="AE19" i="25"/>
  <c r="AF19" i="25"/>
  <c r="AG19" i="25"/>
  <c r="AH19" i="25"/>
  <c r="AI19" i="25"/>
  <c r="AJ19" i="25"/>
  <c r="AJ24" i="25" s="1"/>
  <c r="AK19" i="25"/>
  <c r="AL19" i="25"/>
  <c r="AM19" i="25"/>
  <c r="AN19" i="25"/>
  <c r="AO19" i="25"/>
  <c r="AP19" i="25"/>
  <c r="AP24" i="25" s="1"/>
  <c r="AQ19" i="25"/>
  <c r="AG19" i="27" s="1"/>
  <c r="AT19" i="25"/>
  <c r="F20" i="25"/>
  <c r="G20" i="25"/>
  <c r="H20" i="25"/>
  <c r="H20" i="27" s="1"/>
  <c r="I20" i="25"/>
  <c r="J20" i="25"/>
  <c r="K20" i="25"/>
  <c r="L20" i="25"/>
  <c r="M20" i="25"/>
  <c r="N20" i="25"/>
  <c r="O20" i="25"/>
  <c r="P20" i="25"/>
  <c r="P20" i="27" s="1"/>
  <c r="Q20" i="25"/>
  <c r="R20" i="25"/>
  <c r="S20" i="25"/>
  <c r="T20" i="25"/>
  <c r="U20" i="25"/>
  <c r="V20" i="25"/>
  <c r="W20" i="25"/>
  <c r="W20" i="27" s="1"/>
  <c r="X20" i="25"/>
  <c r="X20" i="27" s="1"/>
  <c r="Y20" i="25"/>
  <c r="Z20" i="25"/>
  <c r="AA20" i="25"/>
  <c r="AB20" i="25"/>
  <c r="AC20" i="25"/>
  <c r="AD20" i="25"/>
  <c r="AE20" i="25"/>
  <c r="AF20" i="25"/>
  <c r="AH20" i="25"/>
  <c r="AJ20" i="25"/>
  <c r="AL20" i="25"/>
  <c r="AN20" i="25"/>
  <c r="AP20" i="25"/>
  <c r="AR20" i="25"/>
  <c r="AT20" i="25"/>
  <c r="AJ20" i="27" s="1"/>
  <c r="AV20" i="25"/>
  <c r="AV24" i="25" s="1"/>
  <c r="F21" i="25"/>
  <c r="G21" i="25"/>
  <c r="H21" i="25"/>
  <c r="I21" i="25"/>
  <c r="J21" i="25"/>
  <c r="J21" i="27" s="1"/>
  <c r="K21" i="25"/>
  <c r="L21" i="25"/>
  <c r="M21" i="25"/>
  <c r="N21" i="25"/>
  <c r="O21" i="25"/>
  <c r="O21" i="27" s="1"/>
  <c r="P21" i="25"/>
  <c r="Q21" i="25"/>
  <c r="Q21" i="27" s="1"/>
  <c r="R21" i="25"/>
  <c r="R21" i="27" s="1"/>
  <c r="S21" i="25"/>
  <c r="T21" i="25"/>
  <c r="U21" i="25"/>
  <c r="V21" i="25"/>
  <c r="W21" i="25"/>
  <c r="X21" i="25"/>
  <c r="Y21" i="25"/>
  <c r="Z21" i="25"/>
  <c r="Z21" i="27" s="1"/>
  <c r="AA21" i="25"/>
  <c r="AB21" i="25"/>
  <c r="AB21" i="27" s="1"/>
  <c r="AC21" i="25"/>
  <c r="AD21" i="25"/>
  <c r="AE21" i="25"/>
  <c r="AE21" i="27" s="1"/>
  <c r="AF21" i="25"/>
  <c r="AG21" i="25"/>
  <c r="AH21" i="25"/>
  <c r="AI21" i="25"/>
  <c r="AJ21" i="25"/>
  <c r="AK21" i="25"/>
  <c r="AL21" i="25"/>
  <c r="AM21" i="25"/>
  <c r="AN21" i="25"/>
  <c r="AO21" i="25"/>
  <c r="AP21" i="25"/>
  <c r="AF21" i="27" s="1"/>
  <c r="AQ21" i="25"/>
  <c r="AR21" i="25"/>
  <c r="AS21" i="25"/>
  <c r="AT21" i="25"/>
  <c r="AU21" i="25"/>
  <c r="AV21" i="25"/>
  <c r="AW21" i="25"/>
  <c r="F22" i="25"/>
  <c r="G22" i="25"/>
  <c r="H22" i="25"/>
  <c r="I22" i="25"/>
  <c r="J22" i="25"/>
  <c r="K22" i="25"/>
  <c r="L22" i="25"/>
  <c r="L22" i="27" s="1"/>
  <c r="M22" i="25"/>
  <c r="N22" i="25"/>
  <c r="O22" i="25"/>
  <c r="P22" i="25"/>
  <c r="P22" i="27" s="1"/>
  <c r="Q22" i="25"/>
  <c r="R22" i="25"/>
  <c r="R22" i="27" s="1"/>
  <c r="S22" i="25"/>
  <c r="S22" i="27" s="1"/>
  <c r="T22" i="25"/>
  <c r="T22" i="27" s="1"/>
  <c r="U22" i="25"/>
  <c r="V22" i="25"/>
  <c r="W22" i="25"/>
  <c r="X22" i="25"/>
  <c r="X22" i="27" s="1"/>
  <c r="Y22" i="25"/>
  <c r="Z22" i="25"/>
  <c r="AA22" i="25"/>
  <c r="AA22" i="27" s="1"/>
  <c r="AB22" i="25"/>
  <c r="AB22" i="27" s="1"/>
  <c r="AC22" i="25"/>
  <c r="AD22" i="25"/>
  <c r="AE22" i="25"/>
  <c r="AF22" i="25"/>
  <c r="AF24" i="25" s="1"/>
  <c r="AG22" i="25"/>
  <c r="AH22" i="25"/>
  <c r="AI22" i="25"/>
  <c r="AJ22" i="25"/>
  <c r="AK22" i="25"/>
  <c r="AL22" i="25"/>
  <c r="AM22" i="25"/>
  <c r="AN22" i="25"/>
  <c r="AO22" i="25"/>
  <c r="AP22" i="25"/>
  <c r="AQ22" i="25"/>
  <c r="AR22" i="25"/>
  <c r="AH22" i="27" s="1"/>
  <c r="AS22" i="25"/>
  <c r="AT22" i="25"/>
  <c r="AU22" i="25"/>
  <c r="AV22" i="25"/>
  <c r="AW22" i="25"/>
  <c r="F23" i="25"/>
  <c r="G23" i="25"/>
  <c r="E23" i="25" s="1"/>
  <c r="G23" i="37" s="1"/>
  <c r="H23" i="25"/>
  <c r="I23" i="25"/>
  <c r="J23" i="25"/>
  <c r="K23" i="25"/>
  <c r="L23" i="25"/>
  <c r="M23" i="25"/>
  <c r="M23" i="27" s="1"/>
  <c r="N23" i="25"/>
  <c r="N23" i="27" s="1"/>
  <c r="O23" i="25"/>
  <c r="P23" i="25"/>
  <c r="Q23" i="25"/>
  <c r="R23" i="25"/>
  <c r="R23" i="27" s="1"/>
  <c r="S23" i="25"/>
  <c r="T23" i="25"/>
  <c r="U23" i="25"/>
  <c r="U23" i="27" s="1"/>
  <c r="V23" i="25"/>
  <c r="V23" i="27" s="1"/>
  <c r="W23" i="25"/>
  <c r="X23" i="25"/>
  <c r="Y23" i="25"/>
  <c r="Z23" i="25"/>
  <c r="AA23" i="25"/>
  <c r="AB23" i="25"/>
  <c r="AC23" i="25"/>
  <c r="AC23" i="27" s="1"/>
  <c r="AD23" i="25"/>
  <c r="AD23" i="27" s="1"/>
  <c r="AE23" i="25"/>
  <c r="AF23" i="25"/>
  <c r="AG23" i="25"/>
  <c r="AH23" i="25"/>
  <c r="AI23" i="25"/>
  <c r="AJ23" i="25"/>
  <c r="AK23" i="25"/>
  <c r="AL23" i="25"/>
  <c r="AM23" i="25"/>
  <c r="AN23" i="25"/>
  <c r="AO23" i="25"/>
  <c r="AP23" i="25"/>
  <c r="AQ23" i="25"/>
  <c r="AR23" i="25"/>
  <c r="AS23" i="25"/>
  <c r="AI23" i="27" s="1"/>
  <c r="AT23" i="25"/>
  <c r="AJ23" i="27" s="1"/>
  <c r="AU23" i="25"/>
  <c r="AV23" i="25"/>
  <c r="AW23" i="25"/>
  <c r="H24" i="25"/>
  <c r="K24" i="25"/>
  <c r="Q24" i="25"/>
  <c r="R24" i="25"/>
  <c r="S24" i="25"/>
  <c r="T24" i="25"/>
  <c r="W24" i="25"/>
  <c r="AG24" i="25"/>
  <c r="AM24" i="25"/>
  <c r="AN24" i="25"/>
  <c r="AO24" i="25"/>
  <c r="AW24" i="25"/>
  <c r="E27" i="25"/>
  <c r="F27" i="25"/>
  <c r="G27" i="25"/>
  <c r="H27" i="25"/>
  <c r="I27" i="25"/>
  <c r="J27" i="25"/>
  <c r="J27" i="27" s="1"/>
  <c r="K27" i="25"/>
  <c r="L27" i="25"/>
  <c r="M27" i="25"/>
  <c r="M27" i="27" s="1"/>
  <c r="N27" i="25"/>
  <c r="O27" i="25"/>
  <c r="O27" i="27" s="1"/>
  <c r="P27" i="25"/>
  <c r="Q27" i="25"/>
  <c r="Q29" i="25" s="1"/>
  <c r="R27" i="25"/>
  <c r="R27" i="27" s="1"/>
  <c r="S27" i="25"/>
  <c r="T27" i="25"/>
  <c r="T29" i="25" s="1"/>
  <c r="U27" i="25"/>
  <c r="U27" i="27" s="1"/>
  <c r="V27" i="25"/>
  <c r="V27" i="27" s="1"/>
  <c r="W27" i="25"/>
  <c r="X27" i="25"/>
  <c r="Y27" i="25"/>
  <c r="Z27" i="25"/>
  <c r="Z27" i="27" s="1"/>
  <c r="AA27" i="25"/>
  <c r="AB27" i="25"/>
  <c r="AC27" i="25"/>
  <c r="AD27" i="25"/>
  <c r="AE27" i="25"/>
  <c r="AE27" i="27" s="1"/>
  <c r="AF27" i="25"/>
  <c r="AG27" i="25"/>
  <c r="AH27" i="25"/>
  <c r="AI27" i="25"/>
  <c r="AI29" i="25" s="1"/>
  <c r="AJ27" i="25"/>
  <c r="AJ29" i="25" s="1"/>
  <c r="AK27" i="25"/>
  <c r="AK29" i="25" s="1"/>
  <c r="AL27" i="25"/>
  <c r="AL29" i="25" s="1"/>
  <c r="AM27" i="25"/>
  <c r="AN27" i="25"/>
  <c r="AO27" i="25"/>
  <c r="AP27" i="25"/>
  <c r="AF27" i="27" s="1"/>
  <c r="AQ27" i="25"/>
  <c r="AR27" i="25"/>
  <c r="AS27" i="25"/>
  <c r="AI27" i="27" s="1"/>
  <c r="AT27" i="25"/>
  <c r="AU27" i="25"/>
  <c r="AV27" i="25"/>
  <c r="AW27" i="25"/>
  <c r="AW29" i="25" s="1"/>
  <c r="F28" i="25"/>
  <c r="G28" i="25"/>
  <c r="G29" i="25" s="1"/>
  <c r="H28" i="25"/>
  <c r="H28" i="27" s="1"/>
  <c r="I28" i="25"/>
  <c r="J28" i="25"/>
  <c r="K28" i="25"/>
  <c r="L28" i="25"/>
  <c r="L28" i="27" s="1"/>
  <c r="M28" i="25"/>
  <c r="N28" i="25"/>
  <c r="N28" i="27" s="1"/>
  <c r="O28" i="25"/>
  <c r="P28" i="25"/>
  <c r="P29" i="25" s="1"/>
  <c r="Q28" i="25"/>
  <c r="R28" i="25"/>
  <c r="S28" i="25"/>
  <c r="T28" i="25"/>
  <c r="T28" i="27" s="1"/>
  <c r="U28" i="25"/>
  <c r="V28" i="25"/>
  <c r="W28" i="25"/>
  <c r="X28" i="25"/>
  <c r="Y28" i="25"/>
  <c r="Z28" i="25"/>
  <c r="AA28" i="25"/>
  <c r="AB28" i="25"/>
  <c r="AB28" i="27" s="1"/>
  <c r="AC28" i="25"/>
  <c r="AD28" i="25"/>
  <c r="AE28" i="25"/>
  <c r="AF28" i="25"/>
  <c r="AF29" i="25" s="1"/>
  <c r="AG28" i="25"/>
  <c r="AH28" i="25"/>
  <c r="AI28" i="25"/>
  <c r="AJ28" i="25"/>
  <c r="AK28" i="25"/>
  <c r="AL28" i="25"/>
  <c r="AM28" i="25"/>
  <c r="AM29" i="25" s="1"/>
  <c r="AN28" i="25"/>
  <c r="AO28" i="25"/>
  <c r="AP28" i="25"/>
  <c r="AQ28" i="25"/>
  <c r="AR28" i="25"/>
  <c r="AH28" i="27" s="1"/>
  <c r="AS28" i="25"/>
  <c r="AT28" i="25"/>
  <c r="AU28" i="25"/>
  <c r="AV28" i="25"/>
  <c r="AV29" i="25" s="1"/>
  <c r="AW28" i="25"/>
  <c r="H29" i="25"/>
  <c r="I29" i="25"/>
  <c r="J29" i="25"/>
  <c r="R29" i="25"/>
  <c r="U29" i="25"/>
  <c r="W29" i="25"/>
  <c r="X29" i="25"/>
  <c r="Z29" i="25"/>
  <c r="AE29" i="25"/>
  <c r="AG29" i="25"/>
  <c r="AH29" i="25"/>
  <c r="AN29" i="25"/>
  <c r="AO29" i="25"/>
  <c r="AP29" i="25"/>
  <c r="F32" i="25"/>
  <c r="G32" i="25"/>
  <c r="H32" i="25"/>
  <c r="I32" i="25"/>
  <c r="I32" i="27" s="1"/>
  <c r="J32" i="25"/>
  <c r="K32" i="25"/>
  <c r="L32" i="25"/>
  <c r="M32" i="25"/>
  <c r="M32" i="27" s="1"/>
  <c r="N32" i="25"/>
  <c r="O32" i="25"/>
  <c r="O32" i="27" s="1"/>
  <c r="P32" i="25"/>
  <c r="P32" i="27" s="1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C32" i="27" s="1"/>
  <c r="AD32" i="25"/>
  <c r="AE32" i="25"/>
  <c r="AE32" i="27" s="1"/>
  <c r="AF32" i="25"/>
  <c r="AF36" i="25" s="1"/>
  <c r="AG32" i="25"/>
  <c r="AH32" i="25"/>
  <c r="AI32" i="25"/>
  <c r="AJ32" i="25"/>
  <c r="AK32" i="25"/>
  <c r="AL32" i="25"/>
  <c r="AM32" i="25"/>
  <c r="AM36" i="25" s="1"/>
  <c r="AN32" i="25"/>
  <c r="AN36" i="25" s="1"/>
  <c r="AO32" i="25"/>
  <c r="AP32" i="25"/>
  <c r="AQ32" i="25"/>
  <c r="F33" i="25"/>
  <c r="G33" i="25"/>
  <c r="H33" i="25"/>
  <c r="I33" i="25"/>
  <c r="I33" i="27" s="1"/>
  <c r="J33" i="25"/>
  <c r="K33" i="25"/>
  <c r="L33" i="25"/>
  <c r="M33" i="25"/>
  <c r="N33" i="25"/>
  <c r="O33" i="25"/>
  <c r="O33" i="27" s="1"/>
  <c r="P33" i="25"/>
  <c r="Q33" i="25"/>
  <c r="Q33" i="27" s="1"/>
  <c r="R33" i="25"/>
  <c r="S33" i="25"/>
  <c r="T33" i="25"/>
  <c r="U33" i="25"/>
  <c r="V33" i="25"/>
  <c r="W33" i="25"/>
  <c r="W33" i="27" s="1"/>
  <c r="X33" i="25"/>
  <c r="X33" i="27" s="1"/>
  <c r="Y33" i="25"/>
  <c r="Y33" i="27" s="1"/>
  <c r="Z33" i="25"/>
  <c r="AA33" i="25"/>
  <c r="AB33" i="25"/>
  <c r="AC33" i="25"/>
  <c r="AD33" i="25"/>
  <c r="AE33" i="25"/>
  <c r="AE33" i="27" s="1"/>
  <c r="AF33" i="25"/>
  <c r="AG33" i="25"/>
  <c r="AH33" i="25"/>
  <c r="AI33" i="25"/>
  <c r="AJ33" i="25"/>
  <c r="AK33" i="25"/>
  <c r="AL33" i="25"/>
  <c r="AM33" i="25"/>
  <c r="AN33" i="25"/>
  <c r="AO33" i="25"/>
  <c r="AP33" i="25"/>
  <c r="AQ33" i="25"/>
  <c r="AR33" i="25"/>
  <c r="AS33" i="25"/>
  <c r="AT33" i="25"/>
  <c r="AU33" i="25"/>
  <c r="AK33" i="27" s="1"/>
  <c r="AV33" i="25"/>
  <c r="AW33" i="25"/>
  <c r="AW36" i="25" s="1"/>
  <c r="D34" i="25"/>
  <c r="F34" i="37" s="1"/>
  <c r="H34" i="37" s="1"/>
  <c r="F34" i="25"/>
  <c r="G34" i="25"/>
  <c r="H34" i="25"/>
  <c r="H34" i="27" s="1"/>
  <c r="I34" i="25"/>
  <c r="J34" i="25"/>
  <c r="J34" i="27" s="1"/>
  <c r="K34" i="25"/>
  <c r="L34" i="25"/>
  <c r="L34" i="27" s="1"/>
  <c r="M34" i="25"/>
  <c r="N34" i="25"/>
  <c r="O34" i="25"/>
  <c r="P34" i="25"/>
  <c r="Q34" i="25"/>
  <c r="R34" i="25"/>
  <c r="S34" i="25"/>
  <c r="T34" i="25"/>
  <c r="T34" i="27" s="1"/>
  <c r="U34" i="25"/>
  <c r="V34" i="25"/>
  <c r="W34" i="25"/>
  <c r="X34" i="25"/>
  <c r="X34" i="27" s="1"/>
  <c r="Y34" i="25"/>
  <c r="Z34" i="25"/>
  <c r="AA34" i="25"/>
  <c r="AB34" i="25"/>
  <c r="AB34" i="27" s="1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AP34" i="25"/>
  <c r="AF34" i="27" s="1"/>
  <c r="AQ34" i="25"/>
  <c r="AR34" i="25"/>
  <c r="AH34" i="27" s="1"/>
  <c r="AS34" i="25"/>
  <c r="AT34" i="25"/>
  <c r="AU34" i="25"/>
  <c r="AV34" i="25"/>
  <c r="AW34" i="25"/>
  <c r="E35" i="25"/>
  <c r="F35" i="25"/>
  <c r="G35" i="25"/>
  <c r="H35" i="25"/>
  <c r="I35" i="25"/>
  <c r="J35" i="25"/>
  <c r="J35" i="27" s="1"/>
  <c r="K35" i="25"/>
  <c r="K35" i="27" s="1"/>
  <c r="L35" i="25"/>
  <c r="L35" i="27" s="1"/>
  <c r="M35" i="25"/>
  <c r="N35" i="25"/>
  <c r="N35" i="27" s="1"/>
  <c r="O35" i="25"/>
  <c r="P35" i="25"/>
  <c r="Q35" i="25"/>
  <c r="R35" i="25"/>
  <c r="S35" i="25"/>
  <c r="S35" i="27" s="1"/>
  <c r="T35" i="25"/>
  <c r="T35" i="27" s="1"/>
  <c r="U35" i="25"/>
  <c r="U35" i="27" s="1"/>
  <c r="V35" i="25"/>
  <c r="V35" i="27" s="1"/>
  <c r="W35" i="25"/>
  <c r="X35" i="25"/>
  <c r="X35" i="27" s="1"/>
  <c r="Y35" i="25"/>
  <c r="Z35" i="25"/>
  <c r="Z35" i="27" s="1"/>
  <c r="AA35" i="25"/>
  <c r="AA35" i="27" s="1"/>
  <c r="AB35" i="25"/>
  <c r="AB35" i="27" s="1"/>
  <c r="AC35" i="25"/>
  <c r="AC35" i="27" s="1"/>
  <c r="AD35" i="25"/>
  <c r="AD35" i="27" s="1"/>
  <c r="AE35" i="25"/>
  <c r="AF35" i="25"/>
  <c r="AG35" i="25"/>
  <c r="AH35" i="25"/>
  <c r="AI35" i="25"/>
  <c r="AJ35" i="25"/>
  <c r="AK35" i="25"/>
  <c r="AK36" i="25" s="1"/>
  <c r="AL35" i="25"/>
  <c r="AL36" i="25" s="1"/>
  <c r="AM35" i="25"/>
  <c r="AN35" i="25"/>
  <c r="AO35" i="25"/>
  <c r="AP35" i="25"/>
  <c r="AQ35" i="25"/>
  <c r="AG35" i="27" s="1"/>
  <c r="AR35" i="25"/>
  <c r="AS35" i="25"/>
  <c r="AS36" i="25" s="1"/>
  <c r="AT35" i="25"/>
  <c r="AJ35" i="27" s="1"/>
  <c r="AU35" i="25"/>
  <c r="AV35" i="25"/>
  <c r="AW35" i="25"/>
  <c r="AC36" i="25"/>
  <c r="AD36" i="25"/>
  <c r="AE36" i="25"/>
  <c r="AU36" i="25"/>
  <c r="AV36" i="25"/>
  <c r="F39" i="25"/>
  <c r="G39" i="25"/>
  <c r="H39" i="25"/>
  <c r="I39" i="25"/>
  <c r="J39" i="25"/>
  <c r="K39" i="25"/>
  <c r="K39" i="27" s="1"/>
  <c r="L39" i="25"/>
  <c r="M39" i="25"/>
  <c r="N39" i="25"/>
  <c r="O39" i="25"/>
  <c r="P39" i="25"/>
  <c r="Q39" i="25"/>
  <c r="R39" i="25"/>
  <c r="R39" i="27" s="1"/>
  <c r="S39" i="25"/>
  <c r="S39" i="27" s="1"/>
  <c r="T39" i="25"/>
  <c r="T39" i="27" s="1"/>
  <c r="U39" i="25"/>
  <c r="V39" i="25"/>
  <c r="W39" i="25"/>
  <c r="X39" i="25"/>
  <c r="Y39" i="25"/>
  <c r="Z39" i="25"/>
  <c r="Z39" i="27" s="1"/>
  <c r="AA39" i="25"/>
  <c r="AA39" i="27" s="1"/>
  <c r="AB39" i="25"/>
  <c r="AC39" i="25"/>
  <c r="AD39" i="25"/>
  <c r="AE39" i="25"/>
  <c r="AF39" i="25"/>
  <c r="AG39" i="25"/>
  <c r="AH39" i="25"/>
  <c r="AI39" i="25"/>
  <c r="AJ39" i="25"/>
  <c r="AJ43" i="25" s="1"/>
  <c r="AK39" i="25"/>
  <c r="AL39" i="25"/>
  <c r="AM39" i="25"/>
  <c r="AN39" i="25"/>
  <c r="AO39" i="25"/>
  <c r="AP39" i="25"/>
  <c r="AF39" i="27" s="1"/>
  <c r="AQ39" i="25"/>
  <c r="AG39" i="27" s="1"/>
  <c r="AR39" i="25"/>
  <c r="AS39" i="25"/>
  <c r="F40" i="25"/>
  <c r="G40" i="25"/>
  <c r="H40" i="25"/>
  <c r="H40" i="27" s="1"/>
  <c r="I40" i="25"/>
  <c r="J40" i="25"/>
  <c r="K40" i="25"/>
  <c r="L40" i="25"/>
  <c r="M40" i="25"/>
  <c r="N40" i="25"/>
  <c r="O40" i="25"/>
  <c r="P40" i="25"/>
  <c r="Q40" i="25"/>
  <c r="R40" i="25"/>
  <c r="R42" i="25" s="1"/>
  <c r="R43" i="25" s="1"/>
  <c r="S40" i="25"/>
  <c r="T40" i="25"/>
  <c r="U40" i="25"/>
  <c r="U42" i="25" s="1"/>
  <c r="U43" i="25" s="1"/>
  <c r="V40" i="25"/>
  <c r="W40" i="25"/>
  <c r="X40" i="25"/>
  <c r="X40" i="27" s="1"/>
  <c r="Y40" i="25"/>
  <c r="Z40" i="25"/>
  <c r="AA40" i="25"/>
  <c r="AB40" i="25"/>
  <c r="AC40" i="25"/>
  <c r="AD40" i="25"/>
  <c r="AE40" i="25"/>
  <c r="AF40" i="25"/>
  <c r="AG40" i="25"/>
  <c r="AG42" i="25" s="1"/>
  <c r="AG43" i="25" s="1"/>
  <c r="AH40" i="25"/>
  <c r="AH42" i="25" s="1"/>
  <c r="AH43" i="25" s="1"/>
  <c r="AI40" i="25"/>
  <c r="AJ40" i="25"/>
  <c r="AK40" i="25"/>
  <c r="AL40" i="25"/>
  <c r="AM40" i="25"/>
  <c r="AN40" i="25"/>
  <c r="AO40" i="25"/>
  <c r="AO42" i="25" s="1"/>
  <c r="AP40" i="25"/>
  <c r="AQ40" i="25"/>
  <c r="AR40" i="25"/>
  <c r="AS40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S42" i="25" s="1"/>
  <c r="S43" i="25" s="1"/>
  <c r="T41" i="25"/>
  <c r="T42" i="25" s="1"/>
  <c r="U41" i="25"/>
  <c r="V41" i="25"/>
  <c r="W41" i="25"/>
  <c r="X41" i="25"/>
  <c r="X41" i="27" s="1"/>
  <c r="Y41" i="25"/>
  <c r="Z41" i="25"/>
  <c r="Z41" i="27" s="1"/>
  <c r="AA41" i="25"/>
  <c r="AB41" i="25"/>
  <c r="AB42" i="25" s="1"/>
  <c r="AC41" i="25"/>
  <c r="AD41" i="25"/>
  <c r="AE41" i="25"/>
  <c r="AF41" i="25"/>
  <c r="AF42" i="25" s="1"/>
  <c r="AF43" i="25" s="1"/>
  <c r="AG41" i="25"/>
  <c r="AH41" i="25"/>
  <c r="AI41" i="25"/>
  <c r="AI42" i="25" s="1"/>
  <c r="AI43" i="25" s="1"/>
  <c r="AJ41" i="25"/>
  <c r="AJ42" i="25" s="1"/>
  <c r="AK41" i="25"/>
  <c r="AL41" i="25"/>
  <c r="AM41" i="25"/>
  <c r="AN41" i="25"/>
  <c r="AN42" i="25" s="1"/>
  <c r="AO41" i="25"/>
  <c r="AP41" i="25"/>
  <c r="AQ41" i="25"/>
  <c r="AR41" i="25"/>
  <c r="AR42" i="25" s="1"/>
  <c r="AS41" i="25"/>
  <c r="AT41" i="25"/>
  <c r="AU41" i="25"/>
  <c r="AV41" i="25"/>
  <c r="AW41" i="25"/>
  <c r="F42" i="25"/>
  <c r="F43" i="25" s="1"/>
  <c r="M42" i="25"/>
  <c r="M43" i="25" s="1"/>
  <c r="N42" i="25"/>
  <c r="N43" i="25" s="1"/>
  <c r="O42" i="25"/>
  <c r="O43" i="25" s="1"/>
  <c r="P42" i="25"/>
  <c r="P43" i="25" s="1"/>
  <c r="V42" i="25"/>
  <c r="V43" i="25" s="1"/>
  <c r="W42" i="25"/>
  <c r="W43" i="25" s="1"/>
  <c r="X42" i="25"/>
  <c r="X43" i="25" s="1"/>
  <c r="AD42" i="25"/>
  <c r="AD43" i="25" s="1"/>
  <c r="AK42" i="25"/>
  <c r="AK43" i="25" s="1"/>
  <c r="AL42" i="25"/>
  <c r="AL43" i="25" s="1"/>
  <c r="AS42" i="25"/>
  <c r="AS43" i="25" s="1"/>
  <c r="AT42" i="25"/>
  <c r="AT43" i="25" s="1"/>
  <c r="AU42" i="25"/>
  <c r="AU43" i="25" s="1"/>
  <c r="AV42" i="25"/>
  <c r="AV43" i="25" s="1"/>
  <c r="AW42" i="25"/>
  <c r="AW43" i="25" s="1"/>
  <c r="T43" i="25"/>
  <c r="AN43" i="25"/>
  <c r="AO43" i="25"/>
  <c r="F45" i="25"/>
  <c r="D45" i="25" s="1"/>
  <c r="F45" i="37" s="1"/>
  <c r="G45" i="25"/>
  <c r="H45" i="25"/>
  <c r="I45" i="25"/>
  <c r="I45" i="27" s="1"/>
  <c r="J45" i="25"/>
  <c r="K45" i="25"/>
  <c r="L45" i="25"/>
  <c r="M45" i="25"/>
  <c r="E45" i="25" s="1"/>
  <c r="G45" i="37" s="1"/>
  <c r="N45" i="25"/>
  <c r="O45" i="25"/>
  <c r="P45" i="25"/>
  <c r="P45" i="27" s="1"/>
  <c r="Q45" i="25"/>
  <c r="R45" i="25"/>
  <c r="S45" i="25"/>
  <c r="T45" i="25"/>
  <c r="U45" i="25"/>
  <c r="U45" i="27" s="1"/>
  <c r="V45" i="25"/>
  <c r="V45" i="27" s="1"/>
  <c r="W45" i="25"/>
  <c r="X45" i="25"/>
  <c r="Y45" i="25"/>
  <c r="Y45" i="27" s="1"/>
  <c r="Z45" i="25"/>
  <c r="AA45" i="25"/>
  <c r="AB45" i="25"/>
  <c r="AC45" i="25"/>
  <c r="AC45" i="27" s="1"/>
  <c r="AD45" i="25"/>
  <c r="AD45" i="27" s="1"/>
  <c r="AE45" i="25"/>
  <c r="AF45" i="25"/>
  <c r="AG45" i="25"/>
  <c r="AH45" i="25"/>
  <c r="AI45" i="25"/>
  <c r="AJ45" i="25"/>
  <c r="AK45" i="25"/>
  <c r="AL45" i="25"/>
  <c r="AM45" i="25"/>
  <c r="AN45" i="25"/>
  <c r="AO45" i="25"/>
  <c r="AP45" i="25"/>
  <c r="AQ45" i="25"/>
  <c r="AR45" i="25"/>
  <c r="AS45" i="25"/>
  <c r="AT45" i="25"/>
  <c r="AJ45" i="27" s="1"/>
  <c r="AU45" i="25"/>
  <c r="AK45" i="27" s="1"/>
  <c r="AV45" i="25"/>
  <c r="AW45" i="25"/>
  <c r="F47" i="25"/>
  <c r="G47" i="25"/>
  <c r="H47" i="25"/>
  <c r="I47" i="25"/>
  <c r="J47" i="25"/>
  <c r="K47" i="25"/>
  <c r="K47" i="27" s="1"/>
  <c r="L47" i="25"/>
  <c r="M47" i="25"/>
  <c r="N47" i="25"/>
  <c r="N47" i="27" s="1"/>
  <c r="O47" i="25"/>
  <c r="O47" i="27" s="1"/>
  <c r="P47" i="25"/>
  <c r="Q47" i="25"/>
  <c r="R47" i="25"/>
  <c r="R47" i="27" s="1"/>
  <c r="S47" i="25"/>
  <c r="T47" i="25"/>
  <c r="U47" i="25"/>
  <c r="U47" i="27" s="1"/>
  <c r="V47" i="25"/>
  <c r="W47" i="25"/>
  <c r="X47" i="25"/>
  <c r="Y47" i="25"/>
  <c r="Z47" i="25"/>
  <c r="Z47" i="27" s="1"/>
  <c r="AA47" i="25"/>
  <c r="AB47" i="25"/>
  <c r="AC47" i="25"/>
  <c r="AD47" i="25"/>
  <c r="AD47" i="27" s="1"/>
  <c r="AE47" i="25"/>
  <c r="AF47" i="25"/>
  <c r="AG47" i="25"/>
  <c r="AH47" i="25"/>
  <c r="AI47" i="25"/>
  <c r="AJ47" i="25"/>
  <c r="AK47" i="25"/>
  <c r="AL47" i="25"/>
  <c r="AM47" i="25"/>
  <c r="AN47" i="25"/>
  <c r="AO47" i="25"/>
  <c r="AP47" i="25"/>
  <c r="AQ47" i="25"/>
  <c r="AR47" i="25"/>
  <c r="AS47" i="25"/>
  <c r="AT47" i="25"/>
  <c r="AU47" i="25"/>
  <c r="AK47" i="27" s="1"/>
  <c r="AV47" i="25"/>
  <c r="AW47" i="25"/>
  <c r="D48" i="25"/>
  <c r="E48" i="25"/>
  <c r="F49" i="25"/>
  <c r="G49" i="25"/>
  <c r="H49" i="25"/>
  <c r="H49" i="27" s="1"/>
  <c r="I49" i="25"/>
  <c r="J49" i="25"/>
  <c r="K49" i="25"/>
  <c r="L49" i="25"/>
  <c r="M49" i="25"/>
  <c r="N49" i="25"/>
  <c r="N49" i="27" s="1"/>
  <c r="O49" i="25"/>
  <c r="O49" i="27" s="1"/>
  <c r="P49" i="25"/>
  <c r="Q49" i="25"/>
  <c r="R49" i="25"/>
  <c r="S49" i="25"/>
  <c r="T49" i="25"/>
  <c r="U49" i="25"/>
  <c r="V49" i="25"/>
  <c r="V49" i="27" s="1"/>
  <c r="W49" i="25"/>
  <c r="W49" i="27" s="1"/>
  <c r="X49" i="25"/>
  <c r="X49" i="27" s="1"/>
  <c r="Y49" i="25"/>
  <c r="Z49" i="25"/>
  <c r="AA49" i="25"/>
  <c r="AA49" i="27" s="1"/>
  <c r="AB49" i="25"/>
  <c r="AC49" i="25"/>
  <c r="AD49" i="25"/>
  <c r="AD49" i="27" s="1"/>
  <c r="AE49" i="25"/>
  <c r="AE49" i="27" s="1"/>
  <c r="AF49" i="25"/>
  <c r="AG49" i="25"/>
  <c r="AH49" i="25"/>
  <c r="AI49" i="25"/>
  <c r="AJ49" i="25"/>
  <c r="AK49" i="25"/>
  <c r="AL49" i="25"/>
  <c r="AM49" i="25"/>
  <c r="AN49" i="25"/>
  <c r="AO49" i="25"/>
  <c r="AP49" i="25"/>
  <c r="AQ49" i="25"/>
  <c r="AR49" i="25"/>
  <c r="AS49" i="25"/>
  <c r="F51" i="25"/>
  <c r="G51" i="25"/>
  <c r="H51" i="25"/>
  <c r="I51" i="25"/>
  <c r="J51" i="25"/>
  <c r="K51" i="25"/>
  <c r="L51" i="25"/>
  <c r="L51" i="27" s="1"/>
  <c r="M51" i="25"/>
  <c r="M51" i="27" s="1"/>
  <c r="N51" i="25"/>
  <c r="O51" i="25"/>
  <c r="P51" i="25"/>
  <c r="Q51" i="25"/>
  <c r="R51" i="25"/>
  <c r="S51" i="25"/>
  <c r="T51" i="25"/>
  <c r="T51" i="27" s="1"/>
  <c r="U51" i="25"/>
  <c r="U51" i="27" s="1"/>
  <c r="V51" i="25"/>
  <c r="W51" i="25"/>
  <c r="X51" i="25"/>
  <c r="Y51" i="25"/>
  <c r="Z51" i="25"/>
  <c r="AA51" i="25"/>
  <c r="AB51" i="25"/>
  <c r="AB51" i="27" s="1"/>
  <c r="AC51" i="25"/>
  <c r="AC51" i="27" s="1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AP51" i="25"/>
  <c r="AF51" i="27" s="1"/>
  <c r="AQ51" i="25"/>
  <c r="AG51" i="27" s="1"/>
  <c r="AR51" i="25"/>
  <c r="AH51" i="27" s="1"/>
  <c r="AS51" i="25"/>
  <c r="AI51" i="27" s="1"/>
  <c r="AT51" i="25"/>
  <c r="AU51" i="25"/>
  <c r="F54" i="25"/>
  <c r="F56" i="25" s="1"/>
  <c r="G54" i="25"/>
  <c r="H54" i="25"/>
  <c r="I54" i="25"/>
  <c r="J54" i="25"/>
  <c r="K54" i="25"/>
  <c r="L54" i="25"/>
  <c r="M54" i="25"/>
  <c r="M54" i="27" s="1"/>
  <c r="N54" i="25"/>
  <c r="O54" i="25"/>
  <c r="P54" i="25"/>
  <c r="P54" i="27" s="1"/>
  <c r="Q54" i="25"/>
  <c r="R54" i="25"/>
  <c r="S54" i="25"/>
  <c r="T54" i="25"/>
  <c r="U54" i="25"/>
  <c r="U54" i="27" s="1"/>
  <c r="V54" i="25"/>
  <c r="W54" i="25"/>
  <c r="X54" i="25"/>
  <c r="Y54" i="25"/>
  <c r="Z54" i="25"/>
  <c r="AA54" i="25"/>
  <c r="AB54" i="25"/>
  <c r="AC54" i="25"/>
  <c r="AC54" i="27" s="1"/>
  <c r="AD54" i="25"/>
  <c r="AD54" i="27" s="1"/>
  <c r="AE54" i="25"/>
  <c r="AE54" i="27" s="1"/>
  <c r="AF54" i="25"/>
  <c r="AG54" i="25"/>
  <c r="AG56" i="25" s="1"/>
  <c r="AH54" i="25"/>
  <c r="AH56" i="25" s="1"/>
  <c r="AI54" i="25"/>
  <c r="AJ54" i="25"/>
  <c r="AK54" i="25"/>
  <c r="AK56" i="25" s="1"/>
  <c r="AL54" i="25"/>
  <c r="AL56" i="25" s="1"/>
  <c r="AM54" i="25"/>
  <c r="AN54" i="25"/>
  <c r="AO54" i="25"/>
  <c r="AO56" i="25" s="1"/>
  <c r="AP54" i="25"/>
  <c r="AQ54" i="25"/>
  <c r="AR54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Y55" i="27" s="1"/>
  <c r="Z55" i="25"/>
  <c r="AA55" i="25"/>
  <c r="AB55" i="25"/>
  <c r="AB56" i="25" s="1"/>
  <c r="AC55" i="25"/>
  <c r="AD55" i="25"/>
  <c r="AE55" i="25"/>
  <c r="AF55" i="25"/>
  <c r="AF56" i="25" s="1"/>
  <c r="AG55" i="25"/>
  <c r="AH55" i="25"/>
  <c r="AI55" i="25"/>
  <c r="AJ55" i="25"/>
  <c r="AJ56" i="25" s="1"/>
  <c r="AK55" i="25"/>
  <c r="AL55" i="25"/>
  <c r="AM55" i="25"/>
  <c r="AN55" i="25"/>
  <c r="AN56" i="25" s="1"/>
  <c r="AO55" i="25"/>
  <c r="AP55" i="25"/>
  <c r="AQ55" i="25"/>
  <c r="AR55" i="25"/>
  <c r="G56" i="25"/>
  <c r="K56" i="25"/>
  <c r="L56" i="25"/>
  <c r="M56" i="25"/>
  <c r="O56" i="25"/>
  <c r="S56" i="25"/>
  <c r="T56" i="25"/>
  <c r="U56" i="25"/>
  <c r="V56" i="25"/>
  <c r="W56" i="25"/>
  <c r="AA56" i="25"/>
  <c r="AC56" i="25"/>
  <c r="AD56" i="25"/>
  <c r="AE56" i="25"/>
  <c r="AI56" i="25"/>
  <c r="AM56" i="25"/>
  <c r="AQ56" i="25"/>
  <c r="AR56" i="25"/>
  <c r="AS56" i="25"/>
  <c r="AT56" i="25"/>
  <c r="AU56" i="25"/>
  <c r="AV56" i="25"/>
  <c r="AW56" i="25"/>
  <c r="F59" i="25"/>
  <c r="G59" i="25"/>
  <c r="H59" i="25"/>
  <c r="I59" i="25"/>
  <c r="J59" i="25"/>
  <c r="K59" i="25"/>
  <c r="L59" i="25"/>
  <c r="L59" i="27" s="1"/>
  <c r="M59" i="25"/>
  <c r="M59" i="27" s="1"/>
  <c r="N59" i="25"/>
  <c r="O59" i="25"/>
  <c r="P59" i="25"/>
  <c r="P61" i="25" s="1"/>
  <c r="Q59" i="25"/>
  <c r="R59" i="25"/>
  <c r="S59" i="25"/>
  <c r="T59" i="25"/>
  <c r="U59" i="25"/>
  <c r="U59" i="27" s="1"/>
  <c r="V59" i="25"/>
  <c r="V59" i="27" s="1"/>
  <c r="V61" i="27" s="1"/>
  <c r="W59" i="25"/>
  <c r="X59" i="25"/>
  <c r="Y59" i="25"/>
  <c r="Z59" i="25"/>
  <c r="AA59" i="25"/>
  <c r="AB59" i="25"/>
  <c r="AC59" i="25"/>
  <c r="AC61" i="25" s="1"/>
  <c r="AD59" i="25"/>
  <c r="AE59" i="25"/>
  <c r="AF59" i="25"/>
  <c r="AF61" i="25" s="1"/>
  <c r="AG59" i="25"/>
  <c r="AH59" i="25"/>
  <c r="AI59" i="25"/>
  <c r="AJ59" i="25"/>
  <c r="AK59" i="25"/>
  <c r="AL59" i="25"/>
  <c r="AL61" i="25" s="1"/>
  <c r="AM59" i="25"/>
  <c r="AM61" i="25" s="1"/>
  <c r="AN59" i="25"/>
  <c r="AN61" i="25" s="1"/>
  <c r="AO59" i="25"/>
  <c r="AP59" i="25"/>
  <c r="AQ59" i="25"/>
  <c r="AR59" i="25"/>
  <c r="AS59" i="25"/>
  <c r="AI59" i="27" s="1"/>
  <c r="AI61" i="27" s="1"/>
  <c r="AT59" i="25"/>
  <c r="AU59" i="25"/>
  <c r="AV59" i="25"/>
  <c r="AV61" i="25" s="1"/>
  <c r="AW59" i="25"/>
  <c r="F60" i="25"/>
  <c r="G60" i="25"/>
  <c r="H60" i="25"/>
  <c r="I60" i="25"/>
  <c r="I61" i="25" s="1"/>
  <c r="J60" i="25"/>
  <c r="J60" i="27" s="1"/>
  <c r="K60" i="25"/>
  <c r="K60" i="27" s="1"/>
  <c r="L60" i="25"/>
  <c r="M60" i="25"/>
  <c r="N60" i="25"/>
  <c r="O60" i="25"/>
  <c r="O60" i="27" s="1"/>
  <c r="P60" i="25"/>
  <c r="P60" i="27" s="1"/>
  <c r="Q60" i="25"/>
  <c r="Q60" i="27" s="1"/>
  <c r="R60" i="25"/>
  <c r="R60" i="27" s="1"/>
  <c r="S60" i="25"/>
  <c r="T60" i="25"/>
  <c r="T61" i="25" s="1"/>
  <c r="U60" i="25"/>
  <c r="V60" i="25"/>
  <c r="W60" i="25"/>
  <c r="W60" i="27" s="1"/>
  <c r="X60" i="25"/>
  <c r="X60" i="27" s="1"/>
  <c r="Y60" i="25"/>
  <c r="Y60" i="27" s="1"/>
  <c r="Z60" i="25"/>
  <c r="Z61" i="25" s="1"/>
  <c r="AA60" i="25"/>
  <c r="AA61" i="25" s="1"/>
  <c r="AB60" i="25"/>
  <c r="AC60" i="25"/>
  <c r="AD60" i="25"/>
  <c r="AE60" i="25"/>
  <c r="AE60" i="27" s="1"/>
  <c r="AF60" i="25"/>
  <c r="AG60" i="25"/>
  <c r="AG61" i="25" s="1"/>
  <c r="AH60" i="25"/>
  <c r="AH61" i="25" s="1"/>
  <c r="AI60" i="25"/>
  <c r="AI61" i="25" s="1"/>
  <c r="AJ60" i="25"/>
  <c r="AK60" i="25"/>
  <c r="AL60" i="25"/>
  <c r="AM60" i="25"/>
  <c r="AN60" i="25"/>
  <c r="AO60" i="25"/>
  <c r="AO61" i="25" s="1"/>
  <c r="AP60" i="25"/>
  <c r="AF60" i="27" s="1"/>
  <c r="AQ60" i="25"/>
  <c r="AG60" i="27" s="1"/>
  <c r="AR60" i="25"/>
  <c r="AS60" i="25"/>
  <c r="AT60" i="25"/>
  <c r="AU60" i="25"/>
  <c r="AK60" i="27" s="1"/>
  <c r="AV60" i="25"/>
  <c r="AW60" i="25"/>
  <c r="AW61" i="25" s="1"/>
  <c r="K61" i="25"/>
  <c r="L61" i="25"/>
  <c r="U61" i="25"/>
  <c r="Y61" i="25"/>
  <c r="AB61" i="25"/>
  <c r="AJ61" i="25"/>
  <c r="AK61" i="25"/>
  <c r="AQ61" i="25"/>
  <c r="AR61" i="25"/>
  <c r="D63" i="25"/>
  <c r="E63" i="25"/>
  <c r="F64" i="25"/>
  <c r="G64" i="25"/>
  <c r="H64" i="25"/>
  <c r="I64" i="25"/>
  <c r="I66" i="25" s="1"/>
  <c r="J64" i="25"/>
  <c r="K64" i="25"/>
  <c r="L64" i="25"/>
  <c r="M64" i="25"/>
  <c r="N64" i="25"/>
  <c r="O64" i="25"/>
  <c r="P64" i="25"/>
  <c r="Q64" i="25"/>
  <c r="Q66" i="25" s="1"/>
  <c r="R64" i="25"/>
  <c r="S64" i="25"/>
  <c r="T64" i="25"/>
  <c r="U64" i="25"/>
  <c r="V64" i="25"/>
  <c r="V64" i="27" s="1"/>
  <c r="W64" i="25"/>
  <c r="X64" i="25"/>
  <c r="Y64" i="25"/>
  <c r="Y64" i="27" s="1"/>
  <c r="Z64" i="25"/>
  <c r="Z64" i="27" s="1"/>
  <c r="AA64" i="25"/>
  <c r="AB64" i="25"/>
  <c r="AC64" i="25"/>
  <c r="AC66" i="25" s="1"/>
  <c r="AD64" i="25"/>
  <c r="AE64" i="25"/>
  <c r="AF64" i="25"/>
  <c r="AG64" i="25"/>
  <c r="AH64" i="25"/>
  <c r="AI64" i="25"/>
  <c r="AJ64" i="25"/>
  <c r="AK64" i="25"/>
  <c r="AL64" i="25"/>
  <c r="AL66" i="25" s="1"/>
  <c r="AM64" i="25"/>
  <c r="AN64" i="25"/>
  <c r="AO64" i="25"/>
  <c r="AO66" i="25" s="1"/>
  <c r="AP64" i="25"/>
  <c r="AQ64" i="25"/>
  <c r="AR64" i="25"/>
  <c r="AS64" i="25"/>
  <c r="AT64" i="25"/>
  <c r="AU64" i="25"/>
  <c r="AV64" i="25"/>
  <c r="AW64" i="25"/>
  <c r="AW66" i="25" s="1"/>
  <c r="F65" i="25"/>
  <c r="G65" i="25"/>
  <c r="H65" i="25"/>
  <c r="I65" i="25"/>
  <c r="I65" i="27" s="1"/>
  <c r="J65" i="25"/>
  <c r="J65" i="27" s="1"/>
  <c r="K65" i="25"/>
  <c r="K65" i="27" s="1"/>
  <c r="L65" i="25"/>
  <c r="M65" i="25"/>
  <c r="N65" i="25"/>
  <c r="O65" i="25"/>
  <c r="P65" i="25"/>
  <c r="Q65" i="25"/>
  <c r="Q65" i="27" s="1"/>
  <c r="R65" i="25"/>
  <c r="R65" i="27" s="1"/>
  <c r="S65" i="25"/>
  <c r="T65" i="25"/>
  <c r="U65" i="25"/>
  <c r="V65" i="25"/>
  <c r="W65" i="25"/>
  <c r="W66" i="25" s="1"/>
  <c r="X65" i="25"/>
  <c r="Y65" i="25"/>
  <c r="Y65" i="27" s="1"/>
  <c r="Y66" i="27" s="1"/>
  <c r="Z65" i="25"/>
  <c r="Z65" i="27" s="1"/>
  <c r="Z66" i="27" s="1"/>
  <c r="AA65" i="25"/>
  <c r="AA65" i="27" s="1"/>
  <c r="AB65" i="25"/>
  <c r="AB65" i="27" s="1"/>
  <c r="AC65" i="25"/>
  <c r="AD65" i="25"/>
  <c r="AE65" i="25"/>
  <c r="AE66" i="25" s="1"/>
  <c r="AF65" i="25"/>
  <c r="AF66" i="25" s="1"/>
  <c r="AG65" i="25"/>
  <c r="AH65" i="25"/>
  <c r="AI65" i="25"/>
  <c r="AJ65" i="25"/>
  <c r="AK65" i="25"/>
  <c r="AL65" i="25"/>
  <c r="AM65" i="25"/>
  <c r="AM66" i="25" s="1"/>
  <c r="AN65" i="25"/>
  <c r="AN66" i="25" s="1"/>
  <c r="AO65" i="25"/>
  <c r="AP65" i="25"/>
  <c r="AQ65" i="25"/>
  <c r="AG65" i="27" s="1"/>
  <c r="AR65" i="25"/>
  <c r="AS65" i="25"/>
  <c r="AT65" i="25"/>
  <c r="AU65" i="25"/>
  <c r="AV65" i="25"/>
  <c r="AV66" i="25" s="1"/>
  <c r="AW65" i="25"/>
  <c r="J66" i="25"/>
  <c r="O66" i="25"/>
  <c r="P66" i="25"/>
  <c r="R66" i="25"/>
  <c r="Y66" i="25"/>
  <c r="Z66" i="25"/>
  <c r="AG66" i="25"/>
  <c r="AH66" i="25"/>
  <c r="AK66" i="25"/>
  <c r="AP66" i="25"/>
  <c r="AU66" i="25"/>
  <c r="F70" i="25"/>
  <c r="G70" i="25"/>
  <c r="H70" i="25"/>
  <c r="H70" i="27" s="1"/>
  <c r="I70" i="25"/>
  <c r="J70" i="25"/>
  <c r="J72" i="25" s="1"/>
  <c r="K70" i="25"/>
  <c r="K72" i="25" s="1"/>
  <c r="L70" i="25"/>
  <c r="M70" i="25"/>
  <c r="N70" i="25"/>
  <c r="O70" i="25"/>
  <c r="O70" i="27" s="1"/>
  <c r="P70" i="25"/>
  <c r="P70" i="27" s="1"/>
  <c r="Q70" i="25"/>
  <c r="R70" i="25"/>
  <c r="R72" i="25" s="1"/>
  <c r="S70" i="25"/>
  <c r="S72" i="25" s="1"/>
  <c r="T70" i="25"/>
  <c r="U70" i="25"/>
  <c r="V70" i="25"/>
  <c r="W70" i="25"/>
  <c r="X70" i="25"/>
  <c r="X70" i="27" s="1"/>
  <c r="Y70" i="25"/>
  <c r="Z70" i="25"/>
  <c r="AA70" i="25"/>
  <c r="AB70" i="25"/>
  <c r="AC70" i="25"/>
  <c r="AD70" i="25"/>
  <c r="AE70" i="25"/>
  <c r="AE72" i="25" s="1"/>
  <c r="AF70" i="25"/>
  <c r="AF72" i="25" s="1"/>
  <c r="AG70" i="25"/>
  <c r="AH70" i="25"/>
  <c r="AH72" i="25" s="1"/>
  <c r="AI70" i="25"/>
  <c r="AJ70" i="25"/>
  <c r="AK70" i="25"/>
  <c r="AL70" i="25"/>
  <c r="AM70" i="25"/>
  <c r="AM72" i="25" s="1"/>
  <c r="AN70" i="25"/>
  <c r="AN72" i="25" s="1"/>
  <c r="AO70" i="25"/>
  <c r="AP70" i="25"/>
  <c r="AP72" i="25" s="1"/>
  <c r="AQ70" i="25"/>
  <c r="AQ72" i="25" s="1"/>
  <c r="AR70" i="25"/>
  <c r="AS70" i="25"/>
  <c r="AT70" i="25"/>
  <c r="AU70" i="25"/>
  <c r="AK70" i="27" s="1"/>
  <c r="AV70" i="25"/>
  <c r="AW70" i="25"/>
  <c r="F71" i="25"/>
  <c r="G71" i="25"/>
  <c r="H71" i="25"/>
  <c r="I71" i="25"/>
  <c r="J71" i="25"/>
  <c r="J71" i="27" s="1"/>
  <c r="K71" i="25"/>
  <c r="K71" i="27" s="1"/>
  <c r="L71" i="25"/>
  <c r="D71" i="25" s="1"/>
  <c r="F71" i="37" s="1"/>
  <c r="M71" i="25"/>
  <c r="N71" i="25"/>
  <c r="O71" i="25"/>
  <c r="P71" i="25"/>
  <c r="Q71" i="25"/>
  <c r="Q71" i="27" s="1"/>
  <c r="R71" i="25"/>
  <c r="R71" i="27" s="1"/>
  <c r="S71" i="25"/>
  <c r="T71" i="25"/>
  <c r="T72" i="25" s="1"/>
  <c r="U71" i="25"/>
  <c r="U72" i="25" s="1"/>
  <c r="V71" i="25"/>
  <c r="V72" i="25" s="1"/>
  <c r="W71" i="25"/>
  <c r="X71" i="25"/>
  <c r="Y71" i="25"/>
  <c r="Y71" i="27" s="1"/>
  <c r="Z71" i="25"/>
  <c r="Z71" i="27" s="1"/>
  <c r="AA71" i="25"/>
  <c r="AA71" i="27" s="1"/>
  <c r="AB71" i="25"/>
  <c r="AC71" i="25"/>
  <c r="AC71" i="27" s="1"/>
  <c r="AD71" i="25"/>
  <c r="AE71" i="25"/>
  <c r="AF71" i="25"/>
  <c r="AG71" i="25"/>
  <c r="AH71" i="25"/>
  <c r="AI71" i="25"/>
  <c r="AJ71" i="25"/>
  <c r="AJ72" i="25" s="1"/>
  <c r="AK71" i="25"/>
  <c r="AK72" i="25" s="1"/>
  <c r="AL71" i="25"/>
  <c r="AM71" i="25"/>
  <c r="AN71" i="25"/>
  <c r="AO71" i="25"/>
  <c r="AP71" i="25"/>
  <c r="AF71" i="27" s="1"/>
  <c r="AQ71" i="25"/>
  <c r="AR71" i="25"/>
  <c r="AS71" i="25"/>
  <c r="AT71" i="25"/>
  <c r="AU71" i="25"/>
  <c r="AV71" i="25"/>
  <c r="AW71" i="25"/>
  <c r="F72" i="25"/>
  <c r="M72" i="25"/>
  <c r="N72" i="25"/>
  <c r="O72" i="25"/>
  <c r="P72" i="25"/>
  <c r="X72" i="25"/>
  <c r="AA72" i="25"/>
  <c r="AB72" i="25"/>
  <c r="AC72" i="25"/>
  <c r="AD72" i="25"/>
  <c r="AI72" i="25"/>
  <c r="AL72" i="25"/>
  <c r="AS72" i="25"/>
  <c r="AT72" i="25"/>
  <c r="AU72" i="25"/>
  <c r="AV72" i="25"/>
  <c r="F73" i="25"/>
  <c r="G73" i="25"/>
  <c r="H73" i="25"/>
  <c r="I73" i="25"/>
  <c r="E73" i="25" s="1"/>
  <c r="G73" i="37" s="1"/>
  <c r="J73" i="25"/>
  <c r="J73" i="27" s="1"/>
  <c r="K73" i="25"/>
  <c r="K73" i="27" s="1"/>
  <c r="L73" i="25"/>
  <c r="M73" i="25"/>
  <c r="N73" i="25"/>
  <c r="N73" i="27" s="1"/>
  <c r="O73" i="25"/>
  <c r="O73" i="27" s="1"/>
  <c r="P73" i="25"/>
  <c r="Q73" i="25"/>
  <c r="Q73" i="27" s="1"/>
  <c r="R73" i="25"/>
  <c r="R73" i="27" s="1"/>
  <c r="S73" i="25"/>
  <c r="S73" i="27" s="1"/>
  <c r="T73" i="25"/>
  <c r="U73" i="25"/>
  <c r="U73" i="27" s="1"/>
  <c r="V73" i="25"/>
  <c r="W73" i="25"/>
  <c r="X73" i="25"/>
  <c r="Y73" i="25"/>
  <c r="Y73" i="27" s="1"/>
  <c r="Z73" i="25"/>
  <c r="Z73" i="27" s="1"/>
  <c r="AA73" i="25"/>
  <c r="AA73" i="27" s="1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AP73" i="25"/>
  <c r="AF73" i="27" s="1"/>
  <c r="AQ73" i="25"/>
  <c r="AR73" i="25"/>
  <c r="AS73" i="25"/>
  <c r="AI73" i="27" s="1"/>
  <c r="AT73" i="25"/>
  <c r="AU73" i="25"/>
  <c r="AK73" i="27" s="1"/>
  <c r="AV73" i="25"/>
  <c r="AW73" i="25"/>
  <c r="D74" i="25"/>
  <c r="F74" i="37" s="1"/>
  <c r="F74" i="25"/>
  <c r="G74" i="25"/>
  <c r="H74" i="25"/>
  <c r="H74" i="27" s="1"/>
  <c r="I74" i="25"/>
  <c r="I74" i="27" s="1"/>
  <c r="J74" i="25"/>
  <c r="K74" i="25"/>
  <c r="L74" i="25"/>
  <c r="L74" i="27" s="1"/>
  <c r="M74" i="25"/>
  <c r="M74" i="27" s="1"/>
  <c r="N74" i="25"/>
  <c r="O74" i="25"/>
  <c r="O74" i="27" s="1"/>
  <c r="P74" i="25"/>
  <c r="Q74" i="25"/>
  <c r="Q74" i="27" s="1"/>
  <c r="R74" i="25"/>
  <c r="S74" i="25"/>
  <c r="T74" i="25"/>
  <c r="U74" i="25"/>
  <c r="U74" i="27" s="1"/>
  <c r="V74" i="25"/>
  <c r="W74" i="25"/>
  <c r="W74" i="27" s="1"/>
  <c r="X74" i="25"/>
  <c r="X74" i="27" s="1"/>
  <c r="Y74" i="25"/>
  <c r="Z74" i="25"/>
  <c r="AA74" i="25"/>
  <c r="AB74" i="25"/>
  <c r="AB74" i="27" s="1"/>
  <c r="AC74" i="25"/>
  <c r="AC74" i="27" s="1"/>
  <c r="AD74" i="25"/>
  <c r="AE74" i="25"/>
  <c r="AE74" i="27" s="1"/>
  <c r="AF74" i="25"/>
  <c r="AG74" i="25"/>
  <c r="AH74" i="25"/>
  <c r="AI74" i="25"/>
  <c r="AJ74" i="25"/>
  <c r="AK74" i="25"/>
  <c r="AL74" i="25"/>
  <c r="AM74" i="25"/>
  <c r="AN74" i="25"/>
  <c r="AO74" i="25"/>
  <c r="AP74" i="25"/>
  <c r="AQ74" i="25"/>
  <c r="AR74" i="25"/>
  <c r="AS74" i="25"/>
  <c r="AT74" i="25"/>
  <c r="AU74" i="25"/>
  <c r="AK74" i="27" s="1"/>
  <c r="AV74" i="25"/>
  <c r="AW74" i="25"/>
  <c r="F75" i="25"/>
  <c r="H75" i="25"/>
  <c r="I75" i="25"/>
  <c r="J75" i="25"/>
  <c r="J75" i="27" s="1"/>
  <c r="K75" i="25"/>
  <c r="K75" i="27" s="1"/>
  <c r="L75" i="25"/>
  <c r="L75" i="27" s="1"/>
  <c r="M75" i="25"/>
  <c r="N75" i="25"/>
  <c r="O75" i="25"/>
  <c r="P75" i="25"/>
  <c r="Q75" i="25"/>
  <c r="Q75" i="27" s="1"/>
  <c r="R75" i="25"/>
  <c r="R75" i="27" s="1"/>
  <c r="S75" i="25"/>
  <c r="S75" i="27" s="1"/>
  <c r="T75" i="25"/>
  <c r="T75" i="27" s="1"/>
  <c r="U75" i="25"/>
  <c r="V75" i="25"/>
  <c r="W75" i="25"/>
  <c r="X75" i="25"/>
  <c r="Y75" i="25"/>
  <c r="Z75" i="25"/>
  <c r="Z75" i="27" s="1"/>
  <c r="AA75" i="25"/>
  <c r="AA75" i="27" s="1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AP75" i="25"/>
  <c r="AF75" i="27" s="1"/>
  <c r="AQ75" i="25"/>
  <c r="AG75" i="27" s="1"/>
  <c r="AR75" i="25"/>
  <c r="AH75" i="27" s="1"/>
  <c r="AS75" i="25"/>
  <c r="AT75" i="25"/>
  <c r="AU75" i="25"/>
  <c r="AV75" i="25"/>
  <c r="AW75" i="25"/>
  <c r="D76" i="25"/>
  <c r="F76" i="37" s="1"/>
  <c r="H76" i="37" s="1"/>
  <c r="E76" i="25"/>
  <c r="G76" i="37" s="1"/>
  <c r="F76" i="25"/>
  <c r="G76" i="25"/>
  <c r="H76" i="25"/>
  <c r="I76" i="25"/>
  <c r="J76" i="25"/>
  <c r="K76" i="25"/>
  <c r="L76" i="25"/>
  <c r="L76" i="27" s="1"/>
  <c r="M76" i="25"/>
  <c r="M76" i="27" s="1"/>
  <c r="N76" i="25"/>
  <c r="N76" i="27" s="1"/>
  <c r="O76" i="25"/>
  <c r="P76" i="25"/>
  <c r="Q76" i="25"/>
  <c r="R76" i="25"/>
  <c r="S76" i="25"/>
  <c r="S76" i="27" s="1"/>
  <c r="T76" i="25"/>
  <c r="T76" i="27" s="1"/>
  <c r="U76" i="25"/>
  <c r="U76" i="27" s="1"/>
  <c r="V76" i="25"/>
  <c r="V76" i="27" s="1"/>
  <c r="W76" i="25"/>
  <c r="X76" i="25"/>
  <c r="Y76" i="25"/>
  <c r="Z76" i="25"/>
  <c r="AA76" i="25"/>
  <c r="AA76" i="27" s="1"/>
  <c r="AB76" i="25"/>
  <c r="AB76" i="27" s="1"/>
  <c r="AC76" i="25"/>
  <c r="AC76" i="27" s="1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AP76" i="25"/>
  <c r="AQ76" i="25"/>
  <c r="AG76" i="27" s="1"/>
  <c r="AR76" i="25"/>
  <c r="AH76" i="27" s="1"/>
  <c r="AS76" i="25"/>
  <c r="AI76" i="27" s="1"/>
  <c r="AT76" i="25"/>
  <c r="AJ76" i="27" s="1"/>
  <c r="AU76" i="25"/>
  <c r="AV76" i="25"/>
  <c r="AW76" i="25"/>
  <c r="F77" i="25"/>
  <c r="G77" i="25"/>
  <c r="H77" i="25"/>
  <c r="H77" i="27" s="1"/>
  <c r="I77" i="25"/>
  <c r="J77" i="25"/>
  <c r="K77" i="25"/>
  <c r="L77" i="25"/>
  <c r="M77" i="25"/>
  <c r="M77" i="27" s="1"/>
  <c r="N77" i="25"/>
  <c r="N77" i="27" s="1"/>
  <c r="O77" i="25"/>
  <c r="O77" i="27" s="1"/>
  <c r="P77" i="25"/>
  <c r="P77" i="27" s="1"/>
  <c r="Q77" i="25"/>
  <c r="Q77" i="27" s="1"/>
  <c r="R77" i="25"/>
  <c r="S77" i="25"/>
  <c r="T77" i="25"/>
  <c r="U77" i="25"/>
  <c r="V77" i="25"/>
  <c r="W77" i="25"/>
  <c r="W77" i="27" s="1"/>
  <c r="X77" i="25"/>
  <c r="X77" i="27" s="1"/>
  <c r="Y77" i="25"/>
  <c r="Y77" i="27" s="1"/>
  <c r="Z77" i="25"/>
  <c r="AA77" i="25"/>
  <c r="AB77" i="25"/>
  <c r="AC77" i="25"/>
  <c r="AC77" i="27" s="1"/>
  <c r="AD77" i="25"/>
  <c r="AD77" i="27" s="1"/>
  <c r="AE77" i="25"/>
  <c r="AE77" i="27" s="1"/>
  <c r="AF77" i="25"/>
  <c r="AG77" i="25"/>
  <c r="AH77" i="25"/>
  <c r="AI77" i="25"/>
  <c r="AJ77" i="25"/>
  <c r="AK77" i="25"/>
  <c r="AL77" i="25"/>
  <c r="AM77" i="25"/>
  <c r="AN77" i="25"/>
  <c r="AO77" i="25"/>
  <c r="AP77" i="25"/>
  <c r="AQ77" i="25"/>
  <c r="AR77" i="25"/>
  <c r="AS77" i="25"/>
  <c r="AI77" i="27" s="1"/>
  <c r="AT77" i="25"/>
  <c r="AJ77" i="27" s="1"/>
  <c r="AU77" i="25"/>
  <c r="AK77" i="27" s="1"/>
  <c r="AV77" i="25"/>
  <c r="AW77" i="25"/>
  <c r="F78" i="25"/>
  <c r="G78" i="25"/>
  <c r="H78" i="25"/>
  <c r="I78" i="25"/>
  <c r="I78" i="27" s="1"/>
  <c r="J78" i="25"/>
  <c r="K78" i="25"/>
  <c r="K78" i="27" s="1"/>
  <c r="L78" i="25"/>
  <c r="M78" i="25"/>
  <c r="N78" i="25"/>
  <c r="O78" i="25"/>
  <c r="P78" i="25"/>
  <c r="P78" i="27" s="1"/>
  <c r="Q78" i="25"/>
  <c r="Q78" i="27" s="1"/>
  <c r="R78" i="25"/>
  <c r="S78" i="25"/>
  <c r="S78" i="27" s="1"/>
  <c r="T78" i="25"/>
  <c r="T78" i="27" s="1"/>
  <c r="U78" i="25"/>
  <c r="V78" i="25"/>
  <c r="W78" i="25"/>
  <c r="W78" i="27" s="1"/>
  <c r="X78" i="25"/>
  <c r="X78" i="27" s="1"/>
  <c r="Y78" i="25"/>
  <c r="Z78" i="25"/>
  <c r="AA78" i="25"/>
  <c r="AB78" i="25"/>
  <c r="AB78" i="27" s="1"/>
  <c r="AC78" i="25"/>
  <c r="AD78" i="25"/>
  <c r="AE78" i="25"/>
  <c r="AE78" i="27" s="1"/>
  <c r="AF78" i="25"/>
  <c r="AG78" i="25"/>
  <c r="AH78" i="25"/>
  <c r="AI78" i="25"/>
  <c r="AJ78" i="25"/>
  <c r="AK78" i="25"/>
  <c r="AL78" i="25"/>
  <c r="AM78" i="25"/>
  <c r="AN78" i="25"/>
  <c r="AO78" i="25"/>
  <c r="AP78" i="25"/>
  <c r="AQ78" i="25"/>
  <c r="AG78" i="27" s="1"/>
  <c r="AR78" i="25"/>
  <c r="AS78" i="25"/>
  <c r="AT78" i="25"/>
  <c r="AU78" i="25"/>
  <c r="AK78" i="27" s="1"/>
  <c r="AV78" i="25"/>
  <c r="AW78" i="25"/>
  <c r="F79" i="25"/>
  <c r="G79" i="25"/>
  <c r="H79" i="25"/>
  <c r="I79" i="25"/>
  <c r="I79" i="27" s="1"/>
  <c r="J79" i="25"/>
  <c r="J79" i="27" s="1"/>
  <c r="K79" i="25"/>
  <c r="K79" i="27" s="1"/>
  <c r="L79" i="25"/>
  <c r="M79" i="25"/>
  <c r="N79" i="25"/>
  <c r="O79" i="25"/>
  <c r="P79" i="25"/>
  <c r="Q79" i="25"/>
  <c r="R79" i="25"/>
  <c r="S79" i="25"/>
  <c r="S79" i="27" s="1"/>
  <c r="T79" i="25"/>
  <c r="D79" i="25" s="1"/>
  <c r="F79" i="37" s="1"/>
  <c r="U79" i="25"/>
  <c r="V79" i="25"/>
  <c r="V79" i="27" s="1"/>
  <c r="W79" i="25"/>
  <c r="X79" i="25"/>
  <c r="Y79" i="25"/>
  <c r="Y79" i="27" s="1"/>
  <c r="Z79" i="25"/>
  <c r="Z79" i="27" s="1"/>
  <c r="AA79" i="25"/>
  <c r="AA79" i="27" s="1"/>
  <c r="AB79" i="25"/>
  <c r="AC79" i="25"/>
  <c r="AC79" i="27" s="1"/>
  <c r="AD79" i="25"/>
  <c r="AD79" i="27" s="1"/>
  <c r="AE79" i="25"/>
  <c r="AF79" i="25"/>
  <c r="AG79" i="25"/>
  <c r="AH79" i="25"/>
  <c r="AI79" i="25"/>
  <c r="AJ79" i="25"/>
  <c r="AK79" i="25"/>
  <c r="AL79" i="25"/>
  <c r="AM79" i="25"/>
  <c r="AN79" i="25"/>
  <c r="AO79" i="25"/>
  <c r="AP79" i="25"/>
  <c r="AF79" i="27" s="1"/>
  <c r="AQ79" i="25"/>
  <c r="AG79" i="27" s="1"/>
  <c r="AR79" i="25"/>
  <c r="AS79" i="25"/>
  <c r="AT79" i="25"/>
  <c r="AU79" i="25"/>
  <c r="AV79" i="25"/>
  <c r="AW79" i="25"/>
  <c r="F80" i="25"/>
  <c r="D80" i="25" s="1"/>
  <c r="G80" i="25"/>
  <c r="H80" i="25"/>
  <c r="I80" i="25"/>
  <c r="J80" i="25"/>
  <c r="K80" i="25"/>
  <c r="K80" i="27" s="1"/>
  <c r="L80" i="25"/>
  <c r="L80" i="27" s="1"/>
  <c r="M80" i="25"/>
  <c r="M80" i="27" s="1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B80" i="27" s="1"/>
  <c r="AC80" i="25"/>
  <c r="AC80" i="27" s="1"/>
  <c r="AD80" i="25"/>
  <c r="AD80" i="27" s="1"/>
  <c r="AE80" i="25"/>
  <c r="AF80" i="25"/>
  <c r="AG80" i="25"/>
  <c r="AH80" i="25"/>
  <c r="AI80" i="25"/>
  <c r="AJ80" i="25"/>
  <c r="AK80" i="25"/>
  <c r="AL80" i="25"/>
  <c r="AM80" i="25"/>
  <c r="AN80" i="25"/>
  <c r="AO80" i="25"/>
  <c r="AP80" i="25"/>
  <c r="AQ80" i="25"/>
  <c r="AG80" i="27" s="1"/>
  <c r="AR80" i="25"/>
  <c r="AH80" i="27" s="1"/>
  <c r="AS80" i="25"/>
  <c r="AI80" i="27" s="1"/>
  <c r="AT80" i="25"/>
  <c r="AU80" i="25"/>
  <c r="AV80" i="25"/>
  <c r="AW80" i="25"/>
  <c r="F81" i="25"/>
  <c r="G81" i="25"/>
  <c r="H81" i="25"/>
  <c r="H81" i="27" s="1"/>
  <c r="J81" i="25"/>
  <c r="K81" i="25"/>
  <c r="L81" i="25"/>
  <c r="M81" i="25"/>
  <c r="N81" i="25"/>
  <c r="O81" i="25"/>
  <c r="O81" i="27" s="1"/>
  <c r="P81" i="25"/>
  <c r="Q81" i="25"/>
  <c r="R81" i="25"/>
  <c r="R81" i="27" s="1"/>
  <c r="S81" i="25"/>
  <c r="T81" i="25"/>
  <c r="U81" i="25"/>
  <c r="V81" i="25"/>
  <c r="W81" i="25"/>
  <c r="W81" i="27" s="1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AP81" i="25"/>
  <c r="AQ81" i="25"/>
  <c r="AR81" i="25"/>
  <c r="AS81" i="25"/>
  <c r="AT81" i="25"/>
  <c r="AU81" i="25"/>
  <c r="AK81" i="27" s="1"/>
  <c r="AV81" i="25"/>
  <c r="AW81" i="25"/>
  <c r="AV82" i="25"/>
  <c r="D86" i="25"/>
  <c r="F86" i="25"/>
  <c r="G86" i="25"/>
  <c r="E86" i="25" s="1"/>
  <c r="F87" i="25"/>
  <c r="G87" i="25"/>
  <c r="D88" i="25"/>
  <c r="F88" i="37" s="1"/>
  <c r="H88" i="37" s="1"/>
  <c r="E88" i="25"/>
  <c r="G88" i="37" s="1"/>
  <c r="F88" i="25"/>
  <c r="G88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P89" i="25"/>
  <c r="AQ89" i="25"/>
  <c r="AR89" i="25"/>
  <c r="AS89" i="25"/>
  <c r="AT89" i="25"/>
  <c r="AU89" i="25"/>
  <c r="AV89" i="25"/>
  <c r="AW89" i="25"/>
  <c r="A5" i="37"/>
  <c r="E15" i="37"/>
  <c r="F19" i="37"/>
  <c r="D21" i="37"/>
  <c r="D27" i="37"/>
  <c r="D28" i="37"/>
  <c r="D32" i="37"/>
  <c r="G35" i="37"/>
  <c r="I35" i="37" s="1"/>
  <c r="D40" i="37"/>
  <c r="D42" i="37" s="1"/>
  <c r="E47" i="37"/>
  <c r="D51" i="37"/>
  <c r="E51" i="37"/>
  <c r="E55" i="37"/>
  <c r="D60" i="37"/>
  <c r="E60" i="37"/>
  <c r="D65" i="37"/>
  <c r="E70" i="37"/>
  <c r="D73" i="37"/>
  <c r="E74" i="37"/>
  <c r="D75" i="37"/>
  <c r="D77" i="37"/>
  <c r="E77" i="37"/>
  <c r="E78" i="37"/>
  <c r="F80" i="37"/>
  <c r="H80" i="37" s="1"/>
  <c r="D81" i="37"/>
  <c r="D88" i="37"/>
  <c r="E88" i="37"/>
  <c r="A4" i="14"/>
  <c r="A5" i="14"/>
  <c r="F11" i="14"/>
  <c r="H11" i="14"/>
  <c r="I11" i="14"/>
  <c r="K11" i="14"/>
  <c r="L11" i="14"/>
  <c r="D11" i="38" s="1"/>
  <c r="M11" i="14"/>
  <c r="F12" i="14"/>
  <c r="G12" i="14"/>
  <c r="H12" i="14"/>
  <c r="I12" i="14"/>
  <c r="L12" i="14"/>
  <c r="M12" i="14"/>
  <c r="H13" i="14"/>
  <c r="I13" i="14"/>
  <c r="M13" i="14" s="1"/>
  <c r="E13" i="38" s="1"/>
  <c r="F14" i="14"/>
  <c r="G14" i="14"/>
  <c r="H14" i="14"/>
  <c r="I14" i="14"/>
  <c r="I14" i="15" s="1"/>
  <c r="G14" i="15" s="1"/>
  <c r="L14" i="14"/>
  <c r="M14" i="14"/>
  <c r="E14" i="38" s="1"/>
  <c r="H15" i="14"/>
  <c r="I15" i="14"/>
  <c r="J16" i="14"/>
  <c r="K16" i="14"/>
  <c r="H18" i="14"/>
  <c r="I18" i="14"/>
  <c r="H19" i="14"/>
  <c r="I19" i="14"/>
  <c r="L19" i="14"/>
  <c r="D19" i="38" s="1"/>
  <c r="M19" i="14"/>
  <c r="E19" i="38" s="1"/>
  <c r="F20" i="14"/>
  <c r="G20" i="14"/>
  <c r="H20" i="14"/>
  <c r="I20" i="14"/>
  <c r="L20" i="14"/>
  <c r="M20" i="14"/>
  <c r="H21" i="14"/>
  <c r="L21" i="14" s="1"/>
  <c r="I21" i="14"/>
  <c r="M21" i="14" s="1"/>
  <c r="E21" i="38" s="1"/>
  <c r="F22" i="14"/>
  <c r="G22" i="14"/>
  <c r="H22" i="14"/>
  <c r="I22" i="14"/>
  <c r="L22" i="14"/>
  <c r="M22" i="14"/>
  <c r="H23" i="14"/>
  <c r="F23" i="14" s="1"/>
  <c r="I23" i="14"/>
  <c r="L23" i="14"/>
  <c r="D23" i="38" s="1"/>
  <c r="D24" i="38" s="1"/>
  <c r="J24" i="14"/>
  <c r="K24" i="14"/>
  <c r="F27" i="14"/>
  <c r="G27" i="14"/>
  <c r="G29" i="14" s="1"/>
  <c r="H27" i="14"/>
  <c r="I27" i="14"/>
  <c r="L27" i="14"/>
  <c r="L29" i="14" s="1"/>
  <c r="M27" i="14"/>
  <c r="G28" i="14"/>
  <c r="H28" i="14"/>
  <c r="L28" i="14" s="1"/>
  <c r="I28" i="14"/>
  <c r="M28" i="14" s="1"/>
  <c r="H29" i="14"/>
  <c r="I29" i="14"/>
  <c r="J29" i="14"/>
  <c r="K29" i="14"/>
  <c r="F32" i="14"/>
  <c r="G32" i="14"/>
  <c r="H32" i="14"/>
  <c r="I32" i="14"/>
  <c r="I32" i="15" s="1"/>
  <c r="L32" i="14"/>
  <c r="D32" i="38" s="1"/>
  <c r="M32" i="14"/>
  <c r="H33" i="14"/>
  <c r="I33" i="14"/>
  <c r="F34" i="14"/>
  <c r="G34" i="14"/>
  <c r="H34" i="14"/>
  <c r="I34" i="14"/>
  <c r="L34" i="14"/>
  <c r="D34" i="38" s="1"/>
  <c r="M34" i="14"/>
  <c r="E34" i="38" s="1"/>
  <c r="F35" i="14"/>
  <c r="G35" i="14"/>
  <c r="H35" i="14"/>
  <c r="L35" i="14" s="1"/>
  <c r="I35" i="14"/>
  <c r="M35" i="14" s="1"/>
  <c r="J36" i="14"/>
  <c r="K36" i="14"/>
  <c r="L37" i="14"/>
  <c r="M37" i="14"/>
  <c r="H38" i="14"/>
  <c r="I38" i="14"/>
  <c r="F39" i="14"/>
  <c r="G39" i="14"/>
  <c r="H39" i="14"/>
  <c r="I39" i="14"/>
  <c r="L39" i="14"/>
  <c r="M39" i="14"/>
  <c r="H40" i="14"/>
  <c r="I40" i="14"/>
  <c r="F41" i="14"/>
  <c r="G41" i="14"/>
  <c r="H41" i="14"/>
  <c r="I41" i="14"/>
  <c r="L41" i="14"/>
  <c r="D41" i="38" s="1"/>
  <c r="M41" i="14"/>
  <c r="E41" i="38" s="1"/>
  <c r="H42" i="14"/>
  <c r="H43" i="14" s="1"/>
  <c r="I42" i="14"/>
  <c r="I43" i="14" s="1"/>
  <c r="J42" i="14"/>
  <c r="J43" i="14" s="1"/>
  <c r="K42" i="14"/>
  <c r="K43" i="14"/>
  <c r="H45" i="14"/>
  <c r="F45" i="14" s="1"/>
  <c r="I45" i="14"/>
  <c r="G45" i="14" s="1"/>
  <c r="L45" i="14"/>
  <c r="M45" i="14"/>
  <c r="F47" i="14"/>
  <c r="G47" i="14"/>
  <c r="H47" i="14"/>
  <c r="I47" i="14"/>
  <c r="L47" i="14"/>
  <c r="M47" i="14"/>
  <c r="H49" i="14"/>
  <c r="L49" i="14" s="1"/>
  <c r="I49" i="14"/>
  <c r="M49" i="14" s="1"/>
  <c r="E49" i="38" s="1"/>
  <c r="F51" i="14"/>
  <c r="G51" i="14"/>
  <c r="H51" i="14"/>
  <c r="I51" i="14"/>
  <c r="L51" i="14"/>
  <c r="M51" i="14"/>
  <c r="H54" i="14"/>
  <c r="I54" i="14"/>
  <c r="K54" i="14"/>
  <c r="K54" i="15" s="1"/>
  <c r="K56" i="15" s="1"/>
  <c r="F55" i="14"/>
  <c r="H55" i="14"/>
  <c r="I55" i="14"/>
  <c r="L55" i="14"/>
  <c r="D55" i="38" s="1"/>
  <c r="J56" i="14"/>
  <c r="K56" i="14"/>
  <c r="F59" i="14"/>
  <c r="G59" i="14"/>
  <c r="H59" i="14"/>
  <c r="L59" i="14" s="1"/>
  <c r="I59" i="14"/>
  <c r="M59" i="14"/>
  <c r="G60" i="14"/>
  <c r="H60" i="14"/>
  <c r="I60" i="14"/>
  <c r="J61" i="14"/>
  <c r="K61" i="14"/>
  <c r="G64" i="14"/>
  <c r="G66" i="14" s="1"/>
  <c r="H64" i="14"/>
  <c r="I64" i="14"/>
  <c r="I64" i="15" s="1"/>
  <c r="F65" i="14"/>
  <c r="H65" i="14"/>
  <c r="I65" i="14"/>
  <c r="G65" i="14" s="1"/>
  <c r="L65" i="14"/>
  <c r="M65" i="14"/>
  <c r="J66" i="14"/>
  <c r="K66" i="14"/>
  <c r="F70" i="14"/>
  <c r="G70" i="14"/>
  <c r="H70" i="14"/>
  <c r="L70" i="14" s="1"/>
  <c r="I70" i="14"/>
  <c r="M70" i="14"/>
  <c r="G71" i="14"/>
  <c r="H71" i="14"/>
  <c r="I71" i="14"/>
  <c r="M71" i="14" s="1"/>
  <c r="E71" i="38" s="1"/>
  <c r="I72" i="14"/>
  <c r="J72" i="14"/>
  <c r="K72" i="14"/>
  <c r="H73" i="14"/>
  <c r="F73" i="14" s="1"/>
  <c r="I73" i="14"/>
  <c r="L73" i="14"/>
  <c r="F74" i="14"/>
  <c r="G74" i="14"/>
  <c r="H74" i="14"/>
  <c r="I74" i="14"/>
  <c r="L74" i="14"/>
  <c r="M74" i="14"/>
  <c r="E74" i="38" s="1"/>
  <c r="H75" i="14"/>
  <c r="L75" i="14" s="1"/>
  <c r="I75" i="14"/>
  <c r="M75" i="14" s="1"/>
  <c r="E75" i="38" s="1"/>
  <c r="H76" i="14"/>
  <c r="F76" i="14" s="1"/>
  <c r="I76" i="14"/>
  <c r="G76" i="14" s="1"/>
  <c r="L76" i="14"/>
  <c r="G77" i="14"/>
  <c r="H77" i="14"/>
  <c r="F77" i="14" s="1"/>
  <c r="I77" i="14"/>
  <c r="M77" i="14"/>
  <c r="F78" i="14"/>
  <c r="G78" i="14"/>
  <c r="H78" i="14"/>
  <c r="I78" i="14"/>
  <c r="M78" i="14" s="1"/>
  <c r="E78" i="38" s="1"/>
  <c r="L78" i="14"/>
  <c r="H79" i="14"/>
  <c r="I79" i="14"/>
  <c r="G79" i="14" s="1"/>
  <c r="M79" i="14"/>
  <c r="E79" i="38" s="1"/>
  <c r="F80" i="14"/>
  <c r="G80" i="14"/>
  <c r="H80" i="14"/>
  <c r="I80" i="14"/>
  <c r="L80" i="14"/>
  <c r="M80" i="14"/>
  <c r="H81" i="14"/>
  <c r="I81" i="14"/>
  <c r="D82" i="14"/>
  <c r="E82" i="14"/>
  <c r="A5" i="26"/>
  <c r="H8" i="26"/>
  <c r="J8" i="26"/>
  <c r="L8" i="26"/>
  <c r="N8" i="26"/>
  <c r="P8" i="26"/>
  <c r="R8" i="26"/>
  <c r="T8" i="26"/>
  <c r="V8" i="26"/>
  <c r="F11" i="26"/>
  <c r="F16" i="26" s="1"/>
  <c r="G11" i="26"/>
  <c r="H11" i="26"/>
  <c r="I11" i="26"/>
  <c r="J11" i="26"/>
  <c r="K11" i="26"/>
  <c r="L11" i="26"/>
  <c r="M11" i="26"/>
  <c r="M16" i="26" s="1"/>
  <c r="N11" i="26"/>
  <c r="N16" i="26" s="1"/>
  <c r="O11" i="26"/>
  <c r="P11" i="26"/>
  <c r="Q11" i="26"/>
  <c r="R11" i="26"/>
  <c r="S11" i="26"/>
  <c r="T11" i="26"/>
  <c r="U11" i="26"/>
  <c r="U16" i="26" s="1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K16" i="26" s="1"/>
  <c r="AL11" i="26"/>
  <c r="AL16" i="26" s="1"/>
  <c r="AM11" i="26"/>
  <c r="AN11" i="26"/>
  <c r="AO11" i="26"/>
  <c r="AP11" i="26"/>
  <c r="AQ11" i="26"/>
  <c r="AR11" i="26"/>
  <c r="AS11" i="26"/>
  <c r="AS16" i="26" s="1"/>
  <c r="AT11" i="26"/>
  <c r="AJ11" i="27" s="1"/>
  <c r="AU11" i="26"/>
  <c r="AK11" i="27" s="1"/>
  <c r="AV11" i="26"/>
  <c r="AW11" i="26"/>
  <c r="F12" i="26"/>
  <c r="G12" i="26"/>
  <c r="H12" i="26"/>
  <c r="I12" i="26"/>
  <c r="I16" i="26" s="1"/>
  <c r="J12" i="26"/>
  <c r="K12" i="26"/>
  <c r="L12" i="26"/>
  <c r="M12" i="26"/>
  <c r="N12" i="26"/>
  <c r="O12" i="26"/>
  <c r="P12" i="26"/>
  <c r="P12" i="27" s="1"/>
  <c r="Q12" i="26"/>
  <c r="Q12" i="27" s="1"/>
  <c r="R12" i="26"/>
  <c r="R12" i="27" s="1"/>
  <c r="S12" i="26"/>
  <c r="T12" i="26"/>
  <c r="U12" i="26"/>
  <c r="V12" i="26"/>
  <c r="W12" i="26"/>
  <c r="X12" i="26"/>
  <c r="Y12" i="26"/>
  <c r="Y16" i="26" s="1"/>
  <c r="Z12" i="26"/>
  <c r="Z16" i="26" s="1"/>
  <c r="Z82" i="26" s="1"/>
  <c r="X647" i="44" s="1"/>
  <c r="AA12" i="26"/>
  <c r="AB12" i="26"/>
  <c r="AC12" i="26"/>
  <c r="AD12" i="26"/>
  <c r="AE12" i="26"/>
  <c r="AF12" i="26"/>
  <c r="AG12" i="26"/>
  <c r="AH12" i="26"/>
  <c r="AH16" i="26" s="1"/>
  <c r="AH82" i="26" s="1"/>
  <c r="AF647" i="44" s="1"/>
  <c r="AI12" i="26"/>
  <c r="AJ12" i="26"/>
  <c r="AK12" i="26"/>
  <c r="AL12" i="26"/>
  <c r="AM12" i="26"/>
  <c r="AM16" i="26" s="1"/>
  <c r="AN12" i="26"/>
  <c r="AO12" i="26"/>
  <c r="AO16" i="26" s="1"/>
  <c r="AP12" i="26"/>
  <c r="AQ12" i="26"/>
  <c r="AR12" i="26"/>
  <c r="AS12" i="26"/>
  <c r="AT12" i="26"/>
  <c r="AU12" i="26"/>
  <c r="AV12" i="26"/>
  <c r="AW12" i="26"/>
  <c r="AW16" i="26" s="1"/>
  <c r="D13" i="26"/>
  <c r="F13" i="38" s="1"/>
  <c r="F13" i="26"/>
  <c r="G13" i="26"/>
  <c r="H13" i="26"/>
  <c r="I13" i="26"/>
  <c r="J13" i="26"/>
  <c r="K13" i="26"/>
  <c r="K16" i="26" s="1"/>
  <c r="L13" i="26"/>
  <c r="L13" i="27" s="1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A16" i="26" s="1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AP13" i="26"/>
  <c r="AQ13" i="26"/>
  <c r="AQ16" i="26" s="1"/>
  <c r="AR13" i="26"/>
  <c r="AH13" i="27" s="1"/>
  <c r="AS13" i="26"/>
  <c r="AT13" i="26"/>
  <c r="AU13" i="26"/>
  <c r="AV13" i="26"/>
  <c r="AW13" i="26"/>
  <c r="F14" i="26"/>
  <c r="G14" i="26"/>
  <c r="H14" i="26"/>
  <c r="I14" i="26"/>
  <c r="J14" i="26"/>
  <c r="K14" i="26"/>
  <c r="L14" i="26"/>
  <c r="M14" i="26"/>
  <c r="E14" i="26" s="1"/>
  <c r="G14" i="38" s="1"/>
  <c r="I14" i="38" s="1"/>
  <c r="N14" i="26"/>
  <c r="O14" i="26"/>
  <c r="P14" i="26"/>
  <c r="Q14" i="26"/>
  <c r="R14" i="26"/>
  <c r="S14" i="26"/>
  <c r="T14" i="26"/>
  <c r="T14" i="27" s="1"/>
  <c r="U14" i="26"/>
  <c r="U14" i="27" s="1"/>
  <c r="V14" i="26"/>
  <c r="V14" i="27" s="1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AP14" i="26"/>
  <c r="AQ14" i="26"/>
  <c r="AR14" i="26"/>
  <c r="AS14" i="26"/>
  <c r="AT14" i="26"/>
  <c r="AU14" i="26"/>
  <c r="AV14" i="26"/>
  <c r="AW14" i="26"/>
  <c r="F15" i="26"/>
  <c r="D15" i="26" s="1"/>
  <c r="F15" i="38" s="1"/>
  <c r="G15" i="26"/>
  <c r="H15" i="26"/>
  <c r="H15" i="27" s="1"/>
  <c r="I15" i="26"/>
  <c r="J15" i="26"/>
  <c r="K15" i="26"/>
  <c r="L15" i="26"/>
  <c r="M15" i="26"/>
  <c r="N15" i="26"/>
  <c r="O15" i="26"/>
  <c r="P15" i="26"/>
  <c r="P16" i="26" s="1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D15" i="27" s="1"/>
  <c r="AE15" i="26"/>
  <c r="AF15" i="26"/>
  <c r="AG15" i="26"/>
  <c r="AH15" i="26"/>
  <c r="AI15" i="26"/>
  <c r="AJ15" i="26"/>
  <c r="AK15" i="26"/>
  <c r="AL15" i="26"/>
  <c r="AM15" i="26"/>
  <c r="AN15" i="26"/>
  <c r="AO15" i="26"/>
  <c r="AP15" i="26"/>
  <c r="AQ15" i="26"/>
  <c r="AR15" i="26"/>
  <c r="AS15" i="26"/>
  <c r="AT15" i="26"/>
  <c r="AU15" i="26"/>
  <c r="AV15" i="26"/>
  <c r="AW15" i="26"/>
  <c r="Q16" i="26"/>
  <c r="R16" i="26"/>
  <c r="R82" i="26" s="1"/>
  <c r="P647" i="44" s="1"/>
  <c r="AC16" i="26"/>
  <c r="AD16" i="26"/>
  <c r="AU16" i="26"/>
  <c r="F19" i="26"/>
  <c r="G19" i="26"/>
  <c r="H19" i="26"/>
  <c r="I19" i="26"/>
  <c r="J19" i="26"/>
  <c r="J24" i="26" s="1"/>
  <c r="K19" i="26"/>
  <c r="L19" i="26"/>
  <c r="M19" i="26"/>
  <c r="N19" i="26"/>
  <c r="O19" i="26"/>
  <c r="P19" i="26"/>
  <c r="Q19" i="26"/>
  <c r="R19" i="26"/>
  <c r="R24" i="26" s="1"/>
  <c r="S19" i="26"/>
  <c r="T19" i="26"/>
  <c r="U19" i="26"/>
  <c r="V19" i="26"/>
  <c r="W19" i="26"/>
  <c r="X19" i="26"/>
  <c r="Y19" i="26"/>
  <c r="Z19" i="26"/>
  <c r="Z24" i="26" s="1"/>
  <c r="AA19" i="26"/>
  <c r="AA24" i="26" s="1"/>
  <c r="AB19" i="26"/>
  <c r="AC19" i="26"/>
  <c r="AD19" i="26"/>
  <c r="AE19" i="26"/>
  <c r="AF19" i="26"/>
  <c r="AG19" i="26"/>
  <c r="AG24" i="26" s="1"/>
  <c r="AH19" i="26"/>
  <c r="AH24" i="26" s="1"/>
  <c r="AI19" i="26"/>
  <c r="AJ19" i="26"/>
  <c r="AJ24" i="26" s="1"/>
  <c r="AK19" i="26"/>
  <c r="AL19" i="26"/>
  <c r="AM19" i="26"/>
  <c r="AN19" i="26"/>
  <c r="AO19" i="26"/>
  <c r="AP19" i="26"/>
  <c r="AQ19" i="26"/>
  <c r="AR19" i="26"/>
  <c r="AS19" i="26"/>
  <c r="AI19" i="27" s="1"/>
  <c r="AT19" i="26"/>
  <c r="AU19" i="26"/>
  <c r="AK19" i="27" s="1"/>
  <c r="AV19" i="26"/>
  <c r="AW19" i="26"/>
  <c r="AW24" i="26" s="1"/>
  <c r="D20" i="26"/>
  <c r="F20" i="38" s="1"/>
  <c r="F20" i="26"/>
  <c r="H20" i="26"/>
  <c r="I20" i="26"/>
  <c r="J20" i="26"/>
  <c r="K20" i="26"/>
  <c r="K24" i="26" s="1"/>
  <c r="L20" i="26"/>
  <c r="M20" i="26"/>
  <c r="M20" i="27" s="1"/>
  <c r="N20" i="26"/>
  <c r="O20" i="26"/>
  <c r="P20" i="26"/>
  <c r="Q20" i="26"/>
  <c r="R20" i="26"/>
  <c r="S20" i="26"/>
  <c r="T20" i="26"/>
  <c r="T24" i="26" s="1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I24" i="26" s="1"/>
  <c r="AJ20" i="26"/>
  <c r="AK20" i="26"/>
  <c r="AL20" i="26"/>
  <c r="AM20" i="26"/>
  <c r="AN20" i="26"/>
  <c r="AO20" i="26"/>
  <c r="AP20" i="26"/>
  <c r="AQ20" i="26"/>
  <c r="AR20" i="26"/>
  <c r="AR24" i="26" s="1"/>
  <c r="AS20" i="26"/>
  <c r="AI20" i="27" s="1"/>
  <c r="AT20" i="26"/>
  <c r="AU20" i="26"/>
  <c r="AK20" i="27" s="1"/>
  <c r="AV20" i="26"/>
  <c r="AW20" i="26"/>
  <c r="F21" i="26"/>
  <c r="F24" i="26" s="1"/>
  <c r="G21" i="26"/>
  <c r="H21" i="26"/>
  <c r="H21" i="27" s="1"/>
  <c r="I21" i="26"/>
  <c r="J21" i="26"/>
  <c r="K21" i="26"/>
  <c r="L21" i="26"/>
  <c r="L21" i="27" s="1"/>
  <c r="M21" i="26"/>
  <c r="E21" i="26" s="1"/>
  <c r="G21" i="38" s="1"/>
  <c r="N21" i="26"/>
  <c r="O21" i="26"/>
  <c r="P21" i="26"/>
  <c r="Q21" i="26"/>
  <c r="R21" i="26"/>
  <c r="S21" i="26"/>
  <c r="T21" i="26"/>
  <c r="U21" i="26"/>
  <c r="U24" i="26" s="1"/>
  <c r="V21" i="26"/>
  <c r="W21" i="26"/>
  <c r="X21" i="26"/>
  <c r="X21" i="27" s="1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K24" i="26" s="1"/>
  <c r="AL21" i="26"/>
  <c r="AM21" i="26"/>
  <c r="AN21" i="26"/>
  <c r="AO21" i="26"/>
  <c r="AP21" i="26"/>
  <c r="AQ21" i="26"/>
  <c r="AR21" i="26"/>
  <c r="AS21" i="26"/>
  <c r="AT21" i="26"/>
  <c r="AU21" i="26"/>
  <c r="AV21" i="26"/>
  <c r="AW21" i="26"/>
  <c r="F22" i="26"/>
  <c r="G22" i="26"/>
  <c r="H22" i="26"/>
  <c r="I22" i="26"/>
  <c r="J22" i="26"/>
  <c r="K22" i="26"/>
  <c r="L22" i="26"/>
  <c r="M22" i="26"/>
  <c r="E22" i="26" s="1"/>
  <c r="G22" i="38" s="1"/>
  <c r="I22" i="38" s="1"/>
  <c r="N22" i="26"/>
  <c r="N22" i="27" s="1"/>
  <c r="O22" i="26"/>
  <c r="P22" i="26"/>
  <c r="Q22" i="26"/>
  <c r="Q22" i="27" s="1"/>
  <c r="R22" i="26"/>
  <c r="S22" i="26"/>
  <c r="T22" i="26"/>
  <c r="U22" i="26"/>
  <c r="V22" i="26"/>
  <c r="W22" i="26"/>
  <c r="X22" i="26"/>
  <c r="Y22" i="26"/>
  <c r="Y22" i="27" s="1"/>
  <c r="Z22" i="26"/>
  <c r="Z22" i="27" s="1"/>
  <c r="AA22" i="26"/>
  <c r="AB22" i="26"/>
  <c r="AC22" i="26"/>
  <c r="AD22" i="26"/>
  <c r="AD22" i="27" s="1"/>
  <c r="AE22" i="26"/>
  <c r="AF22" i="26"/>
  <c r="AG22" i="26"/>
  <c r="AH22" i="26"/>
  <c r="AI22" i="26"/>
  <c r="AJ22" i="26"/>
  <c r="AK22" i="26"/>
  <c r="AL22" i="26"/>
  <c r="AM22" i="26"/>
  <c r="AN22" i="26"/>
  <c r="AO22" i="26"/>
  <c r="AP22" i="26"/>
  <c r="AQ22" i="26"/>
  <c r="AR22" i="26"/>
  <c r="AS22" i="26"/>
  <c r="AT22" i="26"/>
  <c r="AU22" i="26"/>
  <c r="AV22" i="26"/>
  <c r="AW22" i="26"/>
  <c r="F23" i="26"/>
  <c r="G23" i="26"/>
  <c r="H23" i="26"/>
  <c r="D23" i="26" s="1"/>
  <c r="F23" i="38" s="1"/>
  <c r="H23" i="38" s="1"/>
  <c r="I23" i="26"/>
  <c r="J23" i="26"/>
  <c r="K23" i="26"/>
  <c r="L23" i="26"/>
  <c r="M23" i="26"/>
  <c r="N23" i="26"/>
  <c r="O23" i="26"/>
  <c r="P23" i="26"/>
  <c r="P23" i="27" s="1"/>
  <c r="Q23" i="26"/>
  <c r="R23" i="26"/>
  <c r="S23" i="26"/>
  <c r="S23" i="27" s="1"/>
  <c r="T23" i="26"/>
  <c r="T23" i="27" s="1"/>
  <c r="U23" i="26"/>
  <c r="V23" i="26"/>
  <c r="W23" i="26"/>
  <c r="X23" i="26"/>
  <c r="Y23" i="26"/>
  <c r="Z23" i="26"/>
  <c r="AA23" i="26"/>
  <c r="AB23" i="26"/>
  <c r="AC23" i="26"/>
  <c r="AD23" i="26"/>
  <c r="AE23" i="26"/>
  <c r="AE24" i="26" s="1"/>
  <c r="AF23" i="26"/>
  <c r="AG23" i="26"/>
  <c r="AH23" i="26"/>
  <c r="AI23" i="26"/>
  <c r="AJ23" i="26"/>
  <c r="AK23" i="26"/>
  <c r="AL23" i="26"/>
  <c r="AM23" i="26"/>
  <c r="AN23" i="26"/>
  <c r="AO23" i="26"/>
  <c r="AO24" i="26" s="1"/>
  <c r="AP23" i="26"/>
  <c r="AF23" i="27" s="1"/>
  <c r="AQ23" i="26"/>
  <c r="AR23" i="26"/>
  <c r="AS23" i="26"/>
  <c r="AT23" i="26"/>
  <c r="AU23" i="26"/>
  <c r="AU24" i="26" s="1"/>
  <c r="AV23" i="26"/>
  <c r="AW23" i="26"/>
  <c r="L24" i="26"/>
  <c r="M24" i="26"/>
  <c r="N24" i="26"/>
  <c r="S24" i="26"/>
  <c r="V24" i="26"/>
  <c r="AB24" i="26"/>
  <c r="AC24" i="26"/>
  <c r="AD24" i="26"/>
  <c r="AL24" i="26"/>
  <c r="AP24" i="26"/>
  <c r="AT24" i="26"/>
  <c r="F27" i="26"/>
  <c r="G27" i="26"/>
  <c r="H27" i="26"/>
  <c r="H27" i="27" s="1"/>
  <c r="H29" i="27" s="1"/>
  <c r="I27" i="26"/>
  <c r="J27" i="26"/>
  <c r="K27" i="26"/>
  <c r="L27" i="26"/>
  <c r="L29" i="26" s="1"/>
  <c r="M27" i="26"/>
  <c r="N27" i="26"/>
  <c r="O27" i="26"/>
  <c r="O29" i="26" s="1"/>
  <c r="P27" i="26"/>
  <c r="Q27" i="26"/>
  <c r="Q29" i="26" s="1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G29" i="26" s="1"/>
  <c r="AH27" i="26"/>
  <c r="AI27" i="26"/>
  <c r="AJ27" i="26"/>
  <c r="AK27" i="26"/>
  <c r="AL27" i="26"/>
  <c r="AM27" i="26"/>
  <c r="AN27" i="26"/>
  <c r="AO27" i="26"/>
  <c r="AO29" i="26" s="1"/>
  <c r="AP27" i="26"/>
  <c r="AQ27" i="26"/>
  <c r="AR27" i="26"/>
  <c r="AS27" i="26"/>
  <c r="AT27" i="26"/>
  <c r="AU27" i="26"/>
  <c r="AV27" i="26"/>
  <c r="AW27" i="26"/>
  <c r="AW29" i="26" s="1"/>
  <c r="F28" i="26"/>
  <c r="G28" i="26"/>
  <c r="H28" i="26"/>
  <c r="I28" i="26"/>
  <c r="I28" i="27" s="1"/>
  <c r="J28" i="26"/>
  <c r="K28" i="26"/>
  <c r="L28" i="26"/>
  <c r="M28" i="26"/>
  <c r="E28" i="26" s="1"/>
  <c r="G28" i="38" s="1"/>
  <c r="I28" i="38" s="1"/>
  <c r="N28" i="26"/>
  <c r="O28" i="26"/>
  <c r="P28" i="26"/>
  <c r="P29" i="26" s="1"/>
  <c r="Q28" i="26"/>
  <c r="R28" i="26"/>
  <c r="S28" i="26"/>
  <c r="T28" i="26"/>
  <c r="U28" i="26"/>
  <c r="V28" i="26"/>
  <c r="W28" i="26"/>
  <c r="W29" i="26" s="1"/>
  <c r="X28" i="26"/>
  <c r="X29" i="26" s="1"/>
  <c r="Y28" i="26"/>
  <c r="Y28" i="27" s="1"/>
  <c r="Z28" i="26"/>
  <c r="Z28" i="27" s="1"/>
  <c r="AA28" i="26"/>
  <c r="AB28" i="26"/>
  <c r="AC28" i="26"/>
  <c r="AC29" i="26" s="1"/>
  <c r="AD28" i="26"/>
  <c r="AE28" i="26"/>
  <c r="AE29" i="26" s="1"/>
  <c r="AF28" i="26"/>
  <c r="AF29" i="26" s="1"/>
  <c r="AG28" i="26"/>
  <c r="AH28" i="26"/>
  <c r="AI28" i="26"/>
  <c r="AJ28" i="26"/>
  <c r="AK28" i="26"/>
  <c r="AL28" i="26"/>
  <c r="AM28" i="26"/>
  <c r="AN28" i="26"/>
  <c r="AN29" i="26" s="1"/>
  <c r="AO28" i="26"/>
  <c r="AP28" i="26"/>
  <c r="AP29" i="26" s="1"/>
  <c r="AQ28" i="26"/>
  <c r="AR28" i="26"/>
  <c r="AS28" i="26"/>
  <c r="AS29" i="26" s="1"/>
  <c r="AT28" i="26"/>
  <c r="AU28" i="26"/>
  <c r="AV28" i="26"/>
  <c r="AW28" i="26"/>
  <c r="G29" i="26"/>
  <c r="H29" i="26"/>
  <c r="I29" i="26"/>
  <c r="J29" i="26"/>
  <c r="K29" i="26"/>
  <c r="R29" i="26"/>
  <c r="S29" i="26"/>
  <c r="T29" i="26"/>
  <c r="Y29" i="26"/>
  <c r="Z29" i="26"/>
  <c r="AA29" i="26"/>
  <c r="AB29" i="26"/>
  <c r="AH29" i="26"/>
  <c r="AI29" i="26"/>
  <c r="AJ29" i="26"/>
  <c r="AK29" i="26"/>
  <c r="AM29" i="26"/>
  <c r="AQ29" i="26"/>
  <c r="AR29" i="26"/>
  <c r="AU29" i="26"/>
  <c r="AV29" i="26"/>
  <c r="F32" i="26"/>
  <c r="G32" i="26"/>
  <c r="H32" i="26"/>
  <c r="I32" i="26"/>
  <c r="J32" i="26"/>
  <c r="J32" i="27" s="1"/>
  <c r="K32" i="26"/>
  <c r="L32" i="26"/>
  <c r="M32" i="26"/>
  <c r="N32" i="26"/>
  <c r="O32" i="26"/>
  <c r="O36" i="26" s="1"/>
  <c r="P32" i="26"/>
  <c r="Q32" i="26"/>
  <c r="R32" i="26"/>
  <c r="S32" i="26"/>
  <c r="T32" i="26"/>
  <c r="U32" i="26"/>
  <c r="U32" i="27" s="1"/>
  <c r="V32" i="26"/>
  <c r="W32" i="26"/>
  <c r="W36" i="26" s="1"/>
  <c r="X32" i="26"/>
  <c r="Y32" i="26"/>
  <c r="Z32" i="26"/>
  <c r="AA32" i="26"/>
  <c r="AB32" i="26"/>
  <c r="AC32" i="26"/>
  <c r="AD32" i="26"/>
  <c r="AD32" i="27" s="1"/>
  <c r="AE32" i="26"/>
  <c r="AE36" i="26" s="1"/>
  <c r="AF32" i="26"/>
  <c r="AG32" i="26"/>
  <c r="AH32" i="26"/>
  <c r="AH36" i="26" s="1"/>
  <c r="AI32" i="26"/>
  <c r="AJ32" i="26"/>
  <c r="AK32" i="26"/>
  <c r="AL32" i="26"/>
  <c r="AM32" i="26"/>
  <c r="AM36" i="26" s="1"/>
  <c r="AN32" i="26"/>
  <c r="AO32" i="26"/>
  <c r="AP32" i="26"/>
  <c r="AP36" i="26" s="1"/>
  <c r="AQ32" i="26"/>
  <c r="AR32" i="26"/>
  <c r="AS32" i="26"/>
  <c r="AI32" i="27" s="1"/>
  <c r="AT32" i="26"/>
  <c r="AJ32" i="27" s="1"/>
  <c r="AU32" i="26"/>
  <c r="AK32" i="27" s="1"/>
  <c r="AV32" i="26"/>
  <c r="AW32" i="26"/>
  <c r="F33" i="26"/>
  <c r="G33" i="26"/>
  <c r="H33" i="26"/>
  <c r="D33" i="26" s="1"/>
  <c r="F33" i="38" s="1"/>
  <c r="I33" i="26"/>
  <c r="J33" i="26"/>
  <c r="K33" i="26"/>
  <c r="K36" i="26" s="1"/>
  <c r="L33" i="26"/>
  <c r="M33" i="26"/>
  <c r="N33" i="26"/>
  <c r="N33" i="27" s="1"/>
  <c r="O33" i="26"/>
  <c r="P33" i="26"/>
  <c r="Q33" i="26"/>
  <c r="R33" i="26"/>
  <c r="S33" i="26"/>
  <c r="S36" i="26" s="1"/>
  <c r="T33" i="26"/>
  <c r="T33" i="27" s="1"/>
  <c r="U33" i="26"/>
  <c r="V33" i="26"/>
  <c r="W33" i="26"/>
  <c r="X33" i="26"/>
  <c r="Y33" i="26"/>
  <c r="Z33" i="26"/>
  <c r="AA33" i="26"/>
  <c r="AA36" i="26" s="1"/>
  <c r="AB33" i="26"/>
  <c r="AC33" i="26"/>
  <c r="AD33" i="26"/>
  <c r="AD33" i="27" s="1"/>
  <c r="AE33" i="26"/>
  <c r="AF33" i="26"/>
  <c r="AG33" i="26"/>
  <c r="AH33" i="26"/>
  <c r="AI33" i="26"/>
  <c r="AJ33" i="26"/>
  <c r="AK33" i="26"/>
  <c r="AL33" i="26"/>
  <c r="AM33" i="26"/>
  <c r="AN33" i="26"/>
  <c r="AO33" i="26"/>
  <c r="AP33" i="26"/>
  <c r="AQ33" i="26"/>
  <c r="AR33" i="26"/>
  <c r="AS33" i="26"/>
  <c r="AT33" i="26"/>
  <c r="AJ33" i="27" s="1"/>
  <c r="AU33" i="26"/>
  <c r="AV33" i="26"/>
  <c r="AW33" i="26"/>
  <c r="F34" i="26"/>
  <c r="D34" i="26" s="1"/>
  <c r="F34" i="38" s="1"/>
  <c r="H34" i="38" s="1"/>
  <c r="G34" i="26"/>
  <c r="H34" i="26"/>
  <c r="I34" i="26"/>
  <c r="J34" i="26"/>
  <c r="K34" i="26"/>
  <c r="L34" i="26"/>
  <c r="M34" i="26"/>
  <c r="M36" i="26" s="1"/>
  <c r="N34" i="26"/>
  <c r="O34" i="26"/>
  <c r="P34" i="26"/>
  <c r="Q34" i="26"/>
  <c r="R34" i="26"/>
  <c r="S34" i="26"/>
  <c r="T34" i="26"/>
  <c r="U34" i="26"/>
  <c r="U36" i="26" s="1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K36" i="26" s="1"/>
  <c r="AL34" i="26"/>
  <c r="AM34" i="26"/>
  <c r="AN34" i="26"/>
  <c r="AO34" i="26"/>
  <c r="AP34" i="26"/>
  <c r="AQ34" i="26"/>
  <c r="AR34" i="26"/>
  <c r="AS34" i="26"/>
  <c r="AS36" i="26" s="1"/>
  <c r="AT34" i="26"/>
  <c r="AU34" i="26"/>
  <c r="AV34" i="26"/>
  <c r="AW34" i="26"/>
  <c r="F35" i="26"/>
  <c r="G35" i="26"/>
  <c r="H35" i="26"/>
  <c r="I35" i="26"/>
  <c r="J35" i="26"/>
  <c r="K35" i="26"/>
  <c r="L35" i="26"/>
  <c r="M35" i="26"/>
  <c r="N35" i="26"/>
  <c r="O35" i="26"/>
  <c r="P35" i="26"/>
  <c r="P35" i="27" s="1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AP35" i="26"/>
  <c r="AQ35" i="26"/>
  <c r="AR35" i="26"/>
  <c r="AS35" i="26"/>
  <c r="AT35" i="26"/>
  <c r="AU35" i="26"/>
  <c r="AV35" i="26"/>
  <c r="AW35" i="26"/>
  <c r="J36" i="26"/>
  <c r="L36" i="26"/>
  <c r="Q36" i="26"/>
  <c r="R36" i="26"/>
  <c r="T36" i="26"/>
  <c r="Z36" i="26"/>
  <c r="AB36" i="26"/>
  <c r="AC36" i="26"/>
  <c r="AD36" i="26"/>
  <c r="AI36" i="26"/>
  <c r="AJ36" i="26"/>
  <c r="AR36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V39" i="27" s="1"/>
  <c r="W39" i="26"/>
  <c r="W39" i="27" s="1"/>
  <c r="X39" i="26"/>
  <c r="X39" i="27" s="1"/>
  <c r="Y39" i="26"/>
  <c r="Z39" i="26"/>
  <c r="AA39" i="26"/>
  <c r="AA43" i="26" s="1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AP39" i="26"/>
  <c r="AQ39" i="26"/>
  <c r="AR39" i="26"/>
  <c r="AS39" i="26"/>
  <c r="AI39" i="27" s="1"/>
  <c r="AT39" i="26"/>
  <c r="AJ39" i="27" s="1"/>
  <c r="AU39" i="26"/>
  <c r="AK39" i="27" s="1"/>
  <c r="AV39" i="26"/>
  <c r="AW39" i="26"/>
  <c r="F40" i="26"/>
  <c r="G40" i="26"/>
  <c r="H40" i="26"/>
  <c r="I40" i="26"/>
  <c r="J40" i="26"/>
  <c r="K40" i="26"/>
  <c r="K42" i="26" s="1"/>
  <c r="K43" i="26" s="1"/>
  <c r="L40" i="26"/>
  <c r="L42" i="26" s="1"/>
  <c r="L43" i="26" s="1"/>
  <c r="M40" i="26"/>
  <c r="N40" i="26"/>
  <c r="O40" i="26"/>
  <c r="P40" i="26"/>
  <c r="Q40" i="26"/>
  <c r="R40" i="26"/>
  <c r="R42" i="26" s="1"/>
  <c r="R43" i="26" s="1"/>
  <c r="S40" i="26"/>
  <c r="S42" i="26" s="1"/>
  <c r="T40" i="26"/>
  <c r="T42" i="26" s="1"/>
  <c r="U40" i="26"/>
  <c r="U42" i="26" s="1"/>
  <c r="U43" i="26" s="1"/>
  <c r="V40" i="26"/>
  <c r="W40" i="26"/>
  <c r="X40" i="26"/>
  <c r="Y40" i="26"/>
  <c r="Z40" i="26"/>
  <c r="AA40" i="26"/>
  <c r="AA42" i="26" s="1"/>
  <c r="AB40" i="26"/>
  <c r="AB42" i="26" s="1"/>
  <c r="AC40" i="26"/>
  <c r="AC42" i="26" s="1"/>
  <c r="AC43" i="26" s="1"/>
  <c r="AD40" i="26"/>
  <c r="AE40" i="26"/>
  <c r="AF40" i="26"/>
  <c r="AG40" i="26"/>
  <c r="AH40" i="26"/>
  <c r="AH42" i="26" s="1"/>
  <c r="AH43" i="26" s="1"/>
  <c r="AI40" i="26"/>
  <c r="AI42" i="26" s="1"/>
  <c r="AI43" i="26" s="1"/>
  <c r="AJ40" i="26"/>
  <c r="AJ42" i="26" s="1"/>
  <c r="AJ43" i="26" s="1"/>
  <c r="AK40" i="26"/>
  <c r="AK42" i="26" s="1"/>
  <c r="AK43" i="26" s="1"/>
  <c r="AL40" i="26"/>
  <c r="AL42" i="26" s="1"/>
  <c r="AL43" i="26" s="1"/>
  <c r="AM40" i="26"/>
  <c r="AN40" i="26"/>
  <c r="AO40" i="26"/>
  <c r="AP40" i="26"/>
  <c r="AP42" i="26" s="1"/>
  <c r="AP43" i="26" s="1"/>
  <c r="AQ40" i="26"/>
  <c r="AQ42" i="26" s="1"/>
  <c r="AR40" i="26"/>
  <c r="AR42" i="26" s="1"/>
  <c r="AS40" i="26"/>
  <c r="AS42" i="26" s="1"/>
  <c r="AS43" i="26" s="1"/>
  <c r="AT40" i="26"/>
  <c r="AU40" i="26"/>
  <c r="AV40" i="26"/>
  <c r="AW40" i="26"/>
  <c r="F41" i="26"/>
  <c r="G41" i="26"/>
  <c r="H41" i="26"/>
  <c r="H42" i="26" s="1"/>
  <c r="I41" i="26"/>
  <c r="J41" i="26"/>
  <c r="K41" i="26"/>
  <c r="L41" i="26"/>
  <c r="M41" i="26"/>
  <c r="N41" i="26"/>
  <c r="O41" i="26"/>
  <c r="O42" i="26" s="1"/>
  <c r="O43" i="26" s="1"/>
  <c r="P41" i="26"/>
  <c r="Q41" i="26"/>
  <c r="R41" i="26"/>
  <c r="R41" i="27" s="1"/>
  <c r="S41" i="26"/>
  <c r="T41" i="26"/>
  <c r="U41" i="26"/>
  <c r="V41" i="26"/>
  <c r="W41" i="26"/>
  <c r="W42" i="26" s="1"/>
  <c r="W43" i="26" s="1"/>
  <c r="X41" i="26"/>
  <c r="X42" i="26" s="1"/>
  <c r="X43" i="26" s="1"/>
  <c r="Y41" i="26"/>
  <c r="Z41" i="26"/>
  <c r="AA41" i="26"/>
  <c r="AB41" i="26"/>
  <c r="AB41" i="27" s="1"/>
  <c r="AC41" i="26"/>
  <c r="AD41" i="26"/>
  <c r="AE41" i="26"/>
  <c r="AE42" i="26" s="1"/>
  <c r="AE43" i="26" s="1"/>
  <c r="AF41" i="26"/>
  <c r="AF42" i="26" s="1"/>
  <c r="AG41" i="26"/>
  <c r="AH41" i="26"/>
  <c r="AI41" i="26"/>
  <c r="AJ41" i="26"/>
  <c r="AK41" i="26"/>
  <c r="AL41" i="26"/>
  <c r="AM41" i="26"/>
  <c r="AM42" i="26" s="1"/>
  <c r="AM43" i="26" s="1"/>
  <c r="AN41" i="26"/>
  <c r="AO41" i="26"/>
  <c r="AP41" i="26"/>
  <c r="AF41" i="27" s="1"/>
  <c r="AQ41" i="26"/>
  <c r="AR41" i="26"/>
  <c r="AS41" i="26"/>
  <c r="AI41" i="27" s="1"/>
  <c r="AT41" i="26"/>
  <c r="AJ41" i="27" s="1"/>
  <c r="AU41" i="26"/>
  <c r="AU42" i="26" s="1"/>
  <c r="AU43" i="26" s="1"/>
  <c r="AV41" i="26"/>
  <c r="AV42" i="26" s="1"/>
  <c r="AW41" i="26"/>
  <c r="I42" i="26"/>
  <c r="J42" i="26"/>
  <c r="J43" i="26" s="1"/>
  <c r="N42" i="26"/>
  <c r="N43" i="26" s="1"/>
  <c r="P42" i="26"/>
  <c r="P43" i="26" s="1"/>
  <c r="Q42" i="26"/>
  <c r="Y42" i="26"/>
  <c r="Y43" i="26" s="1"/>
  <c r="Z42" i="26"/>
  <c r="Z43" i="26" s="1"/>
  <c r="AD42" i="26"/>
  <c r="AD43" i="26" s="1"/>
  <c r="AG42" i="26"/>
  <c r="AN42" i="26"/>
  <c r="AN43" i="26" s="1"/>
  <c r="AO42" i="26"/>
  <c r="AO43" i="26" s="1"/>
  <c r="AW42" i="26"/>
  <c r="AW43" i="26" s="1"/>
  <c r="H43" i="26"/>
  <c r="I43" i="26"/>
  <c r="Q43" i="26"/>
  <c r="S43" i="26"/>
  <c r="T43" i="26"/>
  <c r="AB43" i="26"/>
  <c r="AF43" i="26"/>
  <c r="AG43" i="26"/>
  <c r="AQ43" i="26"/>
  <c r="AR43" i="26"/>
  <c r="AV43" i="26"/>
  <c r="F45" i="26"/>
  <c r="D45" i="26" s="1"/>
  <c r="F45" i="38" s="1"/>
  <c r="H45" i="38" s="1"/>
  <c r="G45" i="26"/>
  <c r="H45" i="26"/>
  <c r="I45" i="26"/>
  <c r="J45" i="26"/>
  <c r="K45" i="26"/>
  <c r="L45" i="26"/>
  <c r="M45" i="26"/>
  <c r="E45" i="26" s="1"/>
  <c r="G45" i="38" s="1"/>
  <c r="I45" i="38" s="1"/>
  <c r="N45" i="26"/>
  <c r="O45" i="26"/>
  <c r="P45" i="26"/>
  <c r="Q45" i="26"/>
  <c r="R45" i="26"/>
  <c r="S45" i="26"/>
  <c r="S45" i="27" s="1"/>
  <c r="T45" i="26"/>
  <c r="U45" i="26"/>
  <c r="V45" i="26"/>
  <c r="W45" i="26"/>
  <c r="X45" i="26"/>
  <c r="X45" i="27" s="1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AP45" i="26"/>
  <c r="AF45" i="27" s="1"/>
  <c r="AQ45" i="26"/>
  <c r="AR45" i="26"/>
  <c r="AS45" i="26"/>
  <c r="AT45" i="26"/>
  <c r="AU45" i="26"/>
  <c r="AV45" i="26"/>
  <c r="AW45" i="26"/>
  <c r="F47" i="26"/>
  <c r="G47" i="26"/>
  <c r="E47" i="26" s="1"/>
  <c r="G47" i="38" s="1"/>
  <c r="I47" i="38" s="1"/>
  <c r="H47" i="26"/>
  <c r="I47" i="26"/>
  <c r="J47" i="26"/>
  <c r="J47" i="27" s="1"/>
  <c r="K47" i="26"/>
  <c r="L47" i="26"/>
  <c r="D47" i="26" s="1"/>
  <c r="F47" i="38" s="1"/>
  <c r="H47" i="38" s="1"/>
  <c r="M47" i="26"/>
  <c r="M47" i="27" s="1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B47" i="27" s="1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AP47" i="26"/>
  <c r="AF47" i="27" s="1"/>
  <c r="AQ47" i="26"/>
  <c r="AR47" i="26"/>
  <c r="AS47" i="26"/>
  <c r="AT47" i="26"/>
  <c r="AU47" i="26"/>
  <c r="AV47" i="26"/>
  <c r="AW47" i="26"/>
  <c r="D48" i="26"/>
  <c r="E48" i="26"/>
  <c r="D49" i="26"/>
  <c r="F49" i="38" s="1"/>
  <c r="F49" i="26"/>
  <c r="G49" i="26"/>
  <c r="E49" i="26" s="1"/>
  <c r="G49" i="38" s="1"/>
  <c r="I49" i="38" s="1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Z49" i="27" s="1"/>
  <c r="AA49" i="26"/>
  <c r="AB49" i="26"/>
  <c r="AC49" i="26"/>
  <c r="AC49" i="27" s="1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AP49" i="26"/>
  <c r="AQ49" i="26"/>
  <c r="AR49" i="26"/>
  <c r="AH49" i="27" s="1"/>
  <c r="AS49" i="26"/>
  <c r="AT49" i="26"/>
  <c r="AU49" i="26"/>
  <c r="AK49" i="27" s="1"/>
  <c r="AV49" i="26"/>
  <c r="AW49" i="26"/>
  <c r="F51" i="26"/>
  <c r="G51" i="26"/>
  <c r="E51" i="26" s="1"/>
  <c r="G51" i="38" s="1"/>
  <c r="I51" i="38" s="1"/>
  <c r="H51" i="26"/>
  <c r="H51" i="27" s="1"/>
  <c r="I51" i="26"/>
  <c r="J51" i="26"/>
  <c r="K51" i="26"/>
  <c r="L51" i="26"/>
  <c r="M51" i="26"/>
  <c r="N51" i="26"/>
  <c r="O51" i="26"/>
  <c r="P51" i="26"/>
  <c r="P51" i="27" s="1"/>
  <c r="Q51" i="26"/>
  <c r="Q86" i="26" s="1"/>
  <c r="R51" i="26"/>
  <c r="S51" i="26"/>
  <c r="S86" i="26" s="1"/>
  <c r="T51" i="26"/>
  <c r="U51" i="26"/>
  <c r="V51" i="26"/>
  <c r="W51" i="26"/>
  <c r="X51" i="26"/>
  <c r="X51" i="27" s="1"/>
  <c r="Y51" i="26"/>
  <c r="Z51" i="26"/>
  <c r="AA51" i="26"/>
  <c r="AB51" i="26"/>
  <c r="AC51" i="26"/>
  <c r="AD51" i="26"/>
  <c r="AD51" i="27" s="1"/>
  <c r="AE51" i="26"/>
  <c r="AF51" i="26"/>
  <c r="AG51" i="26"/>
  <c r="AG86" i="26" s="1"/>
  <c r="AH51" i="26"/>
  <c r="AI51" i="26"/>
  <c r="AI86" i="26" s="1"/>
  <c r="AI88" i="26" s="1"/>
  <c r="AJ51" i="26"/>
  <c r="AK51" i="26"/>
  <c r="AL51" i="26"/>
  <c r="AM51" i="26"/>
  <c r="AN51" i="26"/>
  <c r="AO51" i="26"/>
  <c r="AP51" i="26"/>
  <c r="AQ51" i="26"/>
  <c r="AR51" i="26"/>
  <c r="AS51" i="26"/>
  <c r="AT51" i="26"/>
  <c r="AU51" i="26"/>
  <c r="AV51" i="26"/>
  <c r="AW51" i="26"/>
  <c r="AW86" i="26" s="1"/>
  <c r="F54" i="26"/>
  <c r="G54" i="26"/>
  <c r="H54" i="26"/>
  <c r="H56" i="26" s="1"/>
  <c r="I54" i="26"/>
  <c r="J54" i="26"/>
  <c r="J56" i="26" s="1"/>
  <c r="K54" i="26"/>
  <c r="L54" i="26"/>
  <c r="L54" i="27" s="1"/>
  <c r="M54" i="26"/>
  <c r="N54" i="26"/>
  <c r="O54" i="26"/>
  <c r="P54" i="26"/>
  <c r="Q54" i="26"/>
  <c r="R54" i="26"/>
  <c r="R56" i="26" s="1"/>
  <c r="S54" i="26"/>
  <c r="T54" i="26"/>
  <c r="T54" i="27" s="1"/>
  <c r="U54" i="26"/>
  <c r="V54" i="26"/>
  <c r="W54" i="26"/>
  <c r="X54" i="26"/>
  <c r="X56" i="26" s="1"/>
  <c r="Y54" i="26"/>
  <c r="Z54" i="26"/>
  <c r="Z56" i="26" s="1"/>
  <c r="AA54" i="26"/>
  <c r="AB54" i="26"/>
  <c r="AB54" i="27" s="1"/>
  <c r="AC54" i="26"/>
  <c r="AD54" i="26"/>
  <c r="AE54" i="26"/>
  <c r="AF54" i="26"/>
  <c r="AG54" i="26"/>
  <c r="AH54" i="26"/>
  <c r="AH56" i="26" s="1"/>
  <c r="AI54" i="26"/>
  <c r="AJ54" i="26"/>
  <c r="AK54" i="26"/>
  <c r="AL54" i="26"/>
  <c r="AM54" i="26"/>
  <c r="AN54" i="26"/>
  <c r="AO54" i="26"/>
  <c r="AO56" i="26" s="1"/>
  <c r="AP54" i="26"/>
  <c r="AP56" i="26" s="1"/>
  <c r="AQ54" i="26"/>
  <c r="AR54" i="26"/>
  <c r="AH54" i="27" s="1"/>
  <c r="AS54" i="26"/>
  <c r="AI54" i="27" s="1"/>
  <c r="AT54" i="26"/>
  <c r="AJ54" i="27" s="1"/>
  <c r="AU54" i="26"/>
  <c r="AK54" i="27" s="1"/>
  <c r="AV54" i="26"/>
  <c r="AV56" i="26" s="1"/>
  <c r="AW54" i="26"/>
  <c r="F55" i="26"/>
  <c r="G55" i="26"/>
  <c r="H55" i="26"/>
  <c r="I55" i="26"/>
  <c r="J55" i="26"/>
  <c r="J55" i="27" s="1"/>
  <c r="K55" i="26"/>
  <c r="K55" i="27" s="1"/>
  <c r="L55" i="26"/>
  <c r="L56" i="26" s="1"/>
  <c r="M55" i="26"/>
  <c r="M56" i="26" s="1"/>
  <c r="N55" i="26"/>
  <c r="O55" i="26"/>
  <c r="P55" i="26"/>
  <c r="Q55" i="26"/>
  <c r="R55" i="26"/>
  <c r="S55" i="26"/>
  <c r="S91" i="26" s="1"/>
  <c r="T55" i="26"/>
  <c r="T56" i="26" s="1"/>
  <c r="U55" i="26"/>
  <c r="U56" i="26" s="1"/>
  <c r="V55" i="26"/>
  <c r="W55" i="26"/>
  <c r="X55" i="26"/>
  <c r="Y55" i="26"/>
  <c r="Z55" i="26"/>
  <c r="Z55" i="27" s="1"/>
  <c r="AA55" i="26"/>
  <c r="AB55" i="26"/>
  <c r="AB56" i="26" s="1"/>
  <c r="AC55" i="26"/>
  <c r="AD55" i="26"/>
  <c r="AE55" i="26"/>
  <c r="AF55" i="26"/>
  <c r="AG55" i="26"/>
  <c r="AH55" i="26"/>
  <c r="AI55" i="26"/>
  <c r="AI91" i="26" s="1"/>
  <c r="AJ55" i="26"/>
  <c r="AJ56" i="26" s="1"/>
  <c r="AK55" i="26"/>
  <c r="AL55" i="26"/>
  <c r="AM55" i="26"/>
  <c r="AN55" i="26"/>
  <c r="AO55" i="26"/>
  <c r="AP55" i="26"/>
  <c r="AQ55" i="26"/>
  <c r="AQ91" i="26" s="1"/>
  <c r="AR55" i="26"/>
  <c r="AR56" i="26" s="1"/>
  <c r="AS55" i="26"/>
  <c r="AS91" i="26" s="1"/>
  <c r="AT55" i="26"/>
  <c r="AJ55" i="27" s="1"/>
  <c r="AJ56" i="27" s="1"/>
  <c r="AU55" i="26"/>
  <c r="AK55" i="27" s="1"/>
  <c r="AK56" i="27" s="1"/>
  <c r="AV55" i="26"/>
  <c r="AW55" i="26"/>
  <c r="F56" i="26"/>
  <c r="G56" i="26"/>
  <c r="N56" i="26"/>
  <c r="O56" i="26"/>
  <c r="P56" i="26"/>
  <c r="V56" i="26"/>
  <c r="W56" i="26"/>
  <c r="AD56" i="26"/>
  <c r="AE56" i="26"/>
  <c r="AF56" i="26"/>
  <c r="AL56" i="26"/>
  <c r="AM56" i="26"/>
  <c r="AN56" i="26"/>
  <c r="AT56" i="26"/>
  <c r="AU56" i="26"/>
  <c r="F59" i="26"/>
  <c r="G59" i="26"/>
  <c r="H59" i="26"/>
  <c r="H61" i="26" s="1"/>
  <c r="I59" i="26"/>
  <c r="I61" i="26" s="1"/>
  <c r="J59" i="26"/>
  <c r="J61" i="26" s="1"/>
  <c r="K59" i="26"/>
  <c r="L59" i="26"/>
  <c r="M59" i="26"/>
  <c r="N59" i="26"/>
  <c r="O59" i="26"/>
  <c r="O61" i="26" s="1"/>
  <c r="P59" i="26"/>
  <c r="P61" i="26" s="1"/>
  <c r="Q59" i="26"/>
  <c r="Q61" i="26" s="1"/>
  <c r="R59" i="26"/>
  <c r="R61" i="26" s="1"/>
  <c r="S59" i="26"/>
  <c r="T59" i="26"/>
  <c r="U59" i="26"/>
  <c r="V59" i="26"/>
  <c r="W59" i="26"/>
  <c r="W61" i="26" s="1"/>
  <c r="X59" i="26"/>
  <c r="X61" i="26" s="1"/>
  <c r="Y59" i="26"/>
  <c r="Y61" i="26" s="1"/>
  <c r="Z59" i="26"/>
  <c r="AA59" i="26"/>
  <c r="AB59" i="26"/>
  <c r="AC59" i="26"/>
  <c r="AD59" i="26"/>
  <c r="AE59" i="26"/>
  <c r="AE61" i="26" s="1"/>
  <c r="AF59" i="26"/>
  <c r="AF61" i="26" s="1"/>
  <c r="AG59" i="26"/>
  <c r="AG61" i="26" s="1"/>
  <c r="AH59" i="26"/>
  <c r="AI59" i="26"/>
  <c r="AJ59" i="26"/>
  <c r="AK59" i="26"/>
  <c r="AL59" i="26"/>
  <c r="AL61" i="26" s="1"/>
  <c r="AM59" i="26"/>
  <c r="AM61" i="26" s="1"/>
  <c r="AN59" i="26"/>
  <c r="AN61" i="26" s="1"/>
  <c r="AO59" i="26"/>
  <c r="AO61" i="26" s="1"/>
  <c r="AP59" i="26"/>
  <c r="AQ59" i="26"/>
  <c r="AR59" i="26"/>
  <c r="AH59" i="27" s="1"/>
  <c r="AH61" i="27" s="1"/>
  <c r="AS59" i="26"/>
  <c r="AT59" i="26"/>
  <c r="AU59" i="26"/>
  <c r="AU61" i="26" s="1"/>
  <c r="AV59" i="26"/>
  <c r="AV61" i="26" s="1"/>
  <c r="AW59" i="26"/>
  <c r="AW61" i="26" s="1"/>
  <c r="D60" i="26"/>
  <c r="F60" i="38" s="1"/>
  <c r="F60" i="26"/>
  <c r="G60" i="26"/>
  <c r="H60" i="26"/>
  <c r="I60" i="26"/>
  <c r="J60" i="26"/>
  <c r="K60" i="26"/>
  <c r="L60" i="26"/>
  <c r="L61" i="26" s="1"/>
  <c r="M60" i="26"/>
  <c r="N60" i="26"/>
  <c r="O60" i="26"/>
  <c r="P60" i="26"/>
  <c r="Q60" i="26"/>
  <c r="R60" i="26"/>
  <c r="S60" i="26"/>
  <c r="T60" i="26"/>
  <c r="U60" i="26"/>
  <c r="V60" i="26"/>
  <c r="V60" i="27" s="1"/>
  <c r="W60" i="26"/>
  <c r="X60" i="26"/>
  <c r="Y60" i="26"/>
  <c r="Z60" i="26"/>
  <c r="AA60" i="26"/>
  <c r="AA61" i="26" s="1"/>
  <c r="AB60" i="26"/>
  <c r="AB61" i="26" s="1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AP60" i="26"/>
  <c r="AQ60" i="26"/>
  <c r="AQ61" i="26" s="1"/>
  <c r="AR60" i="26"/>
  <c r="AR61" i="26" s="1"/>
  <c r="AS60" i="26"/>
  <c r="AT60" i="26"/>
  <c r="AU60" i="26"/>
  <c r="AV60" i="26"/>
  <c r="AW60" i="26"/>
  <c r="F61" i="26"/>
  <c r="K61" i="26"/>
  <c r="M61" i="26"/>
  <c r="N61" i="26"/>
  <c r="S61" i="26"/>
  <c r="T61" i="26"/>
  <c r="U61" i="26"/>
  <c r="V61" i="26"/>
  <c r="AC61" i="26"/>
  <c r="AD61" i="26"/>
  <c r="AH61" i="26"/>
  <c r="AI61" i="26"/>
  <c r="AJ61" i="26"/>
  <c r="AK61" i="26"/>
  <c r="AS61" i="26"/>
  <c r="AT61" i="26"/>
  <c r="F64" i="26"/>
  <c r="G64" i="26"/>
  <c r="H64" i="26"/>
  <c r="I64" i="26"/>
  <c r="J64" i="26"/>
  <c r="K64" i="26"/>
  <c r="L64" i="26"/>
  <c r="D64" i="26" s="1"/>
  <c r="M64" i="26"/>
  <c r="M66" i="26" s="1"/>
  <c r="N64" i="26"/>
  <c r="O64" i="26"/>
  <c r="P64" i="26"/>
  <c r="Q64" i="26"/>
  <c r="R64" i="26"/>
  <c r="S64" i="26"/>
  <c r="T64" i="26"/>
  <c r="U64" i="26"/>
  <c r="U66" i="26" s="1"/>
  <c r="V64" i="26"/>
  <c r="W64" i="26"/>
  <c r="X64" i="26"/>
  <c r="Y64" i="26"/>
  <c r="Z64" i="26"/>
  <c r="AA64" i="26"/>
  <c r="AB64" i="26"/>
  <c r="AB66" i="26" s="1"/>
  <c r="AC64" i="26"/>
  <c r="AC66" i="26" s="1"/>
  <c r="AD64" i="26"/>
  <c r="AE64" i="26"/>
  <c r="AF64" i="26"/>
  <c r="AF66" i="26" s="1"/>
  <c r="AG64" i="26"/>
  <c r="AH64" i="26"/>
  <c r="AI64" i="26"/>
  <c r="AJ64" i="26"/>
  <c r="AK64" i="26"/>
  <c r="AK66" i="26" s="1"/>
  <c r="AL64" i="26"/>
  <c r="AM64" i="26"/>
  <c r="AN64" i="26"/>
  <c r="AO64" i="26"/>
  <c r="AP64" i="26"/>
  <c r="AQ64" i="26"/>
  <c r="AR64" i="26"/>
  <c r="AR66" i="26" s="1"/>
  <c r="AS64" i="26"/>
  <c r="AS66" i="26" s="1"/>
  <c r="AT64" i="26"/>
  <c r="AU64" i="26"/>
  <c r="AV64" i="26"/>
  <c r="AW64" i="26"/>
  <c r="F65" i="26"/>
  <c r="D65" i="26" s="1"/>
  <c r="F65" i="38" s="1"/>
  <c r="H65" i="38" s="1"/>
  <c r="G65" i="26"/>
  <c r="H65" i="26"/>
  <c r="H66" i="26" s="1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V65" i="27" s="1"/>
  <c r="W65" i="26"/>
  <c r="X65" i="26"/>
  <c r="X66" i="26" s="1"/>
  <c r="Y65" i="26"/>
  <c r="Z65" i="26"/>
  <c r="AA65" i="26"/>
  <c r="AB65" i="26"/>
  <c r="AC65" i="26"/>
  <c r="AD65" i="26"/>
  <c r="AD65" i="27" s="1"/>
  <c r="AE65" i="26"/>
  <c r="AF65" i="26"/>
  <c r="AG65" i="26"/>
  <c r="AH65" i="26"/>
  <c r="AI65" i="26"/>
  <c r="AJ65" i="26"/>
  <c r="AK65" i="26"/>
  <c r="AL65" i="26"/>
  <c r="AM65" i="26"/>
  <c r="AN65" i="26"/>
  <c r="AN66" i="26" s="1"/>
  <c r="AO65" i="26"/>
  <c r="AP65" i="26"/>
  <c r="AP66" i="26" s="1"/>
  <c r="AQ65" i="26"/>
  <c r="AR65" i="26"/>
  <c r="AS65" i="26"/>
  <c r="AT65" i="26"/>
  <c r="AU65" i="26"/>
  <c r="AV65" i="26"/>
  <c r="AV66" i="26" s="1"/>
  <c r="AW65" i="26"/>
  <c r="I66" i="26"/>
  <c r="J66" i="26"/>
  <c r="K66" i="26"/>
  <c r="L66" i="26"/>
  <c r="P66" i="26"/>
  <c r="Q66" i="26"/>
  <c r="R66" i="26"/>
  <c r="S66" i="26"/>
  <c r="Y66" i="26"/>
  <c r="Z66" i="26"/>
  <c r="AA66" i="26"/>
  <c r="AG66" i="26"/>
  <c r="AH66" i="26"/>
  <c r="AI66" i="26"/>
  <c r="AJ66" i="26"/>
  <c r="AO66" i="26"/>
  <c r="AQ66" i="26"/>
  <c r="AW66" i="26"/>
  <c r="F70" i="26"/>
  <c r="G70" i="26"/>
  <c r="H70" i="26"/>
  <c r="I70" i="26"/>
  <c r="J70" i="26"/>
  <c r="K70" i="26"/>
  <c r="K72" i="26" s="1"/>
  <c r="L70" i="26"/>
  <c r="L72" i="26" s="1"/>
  <c r="M70" i="26"/>
  <c r="M72" i="26" s="1"/>
  <c r="N70" i="26"/>
  <c r="O70" i="26"/>
  <c r="P70" i="26"/>
  <c r="Q70" i="26"/>
  <c r="R70" i="26"/>
  <c r="S70" i="26"/>
  <c r="S72" i="26" s="1"/>
  <c r="T70" i="26"/>
  <c r="U70" i="26"/>
  <c r="U72" i="26" s="1"/>
  <c r="V70" i="26"/>
  <c r="W70" i="26"/>
  <c r="X70" i="26"/>
  <c r="Y70" i="26"/>
  <c r="Z70" i="26"/>
  <c r="AA70" i="26"/>
  <c r="AA72" i="26" s="1"/>
  <c r="AB70" i="26"/>
  <c r="AB72" i="26" s="1"/>
  <c r="AC70" i="26"/>
  <c r="AC72" i="26" s="1"/>
  <c r="AD70" i="26"/>
  <c r="AE70" i="26"/>
  <c r="AF70" i="26"/>
  <c r="AG70" i="26"/>
  <c r="AH70" i="26"/>
  <c r="AI70" i="26"/>
  <c r="AI72" i="26" s="1"/>
  <c r="AJ70" i="26"/>
  <c r="AJ72" i="26" s="1"/>
  <c r="AK70" i="26"/>
  <c r="AK72" i="26" s="1"/>
  <c r="AL70" i="26"/>
  <c r="AM70" i="26"/>
  <c r="AN70" i="26"/>
  <c r="AO70" i="26"/>
  <c r="AP70" i="26"/>
  <c r="AP72" i="26" s="1"/>
  <c r="AQ70" i="26"/>
  <c r="AQ72" i="26" s="1"/>
  <c r="AR70" i="26"/>
  <c r="AR72" i="26" s="1"/>
  <c r="AS70" i="26"/>
  <c r="AT70" i="26"/>
  <c r="AU70" i="26"/>
  <c r="AV70" i="26"/>
  <c r="AW70" i="26"/>
  <c r="F71" i="26"/>
  <c r="G71" i="26"/>
  <c r="H71" i="26"/>
  <c r="H72" i="26" s="1"/>
  <c r="I71" i="26"/>
  <c r="J71" i="26"/>
  <c r="K71" i="26"/>
  <c r="L71" i="26"/>
  <c r="M71" i="26"/>
  <c r="M71" i="27" s="1"/>
  <c r="N71" i="26"/>
  <c r="N72" i="26" s="1"/>
  <c r="O71" i="26"/>
  <c r="O72" i="26" s="1"/>
  <c r="P71" i="26"/>
  <c r="P72" i="26" s="1"/>
  <c r="Q71" i="26"/>
  <c r="R71" i="26"/>
  <c r="S71" i="26"/>
  <c r="T71" i="26"/>
  <c r="U71" i="26"/>
  <c r="V71" i="26"/>
  <c r="V71" i="27" s="1"/>
  <c r="W71" i="26"/>
  <c r="W72" i="26" s="1"/>
  <c r="X71" i="26"/>
  <c r="Y71" i="26"/>
  <c r="Z71" i="26"/>
  <c r="AA71" i="26"/>
  <c r="AB71" i="26"/>
  <c r="AC71" i="26"/>
  <c r="AD71" i="26"/>
  <c r="AD71" i="27" s="1"/>
  <c r="AE71" i="26"/>
  <c r="AE72" i="26" s="1"/>
  <c r="AF71" i="26"/>
  <c r="AF72" i="26" s="1"/>
  <c r="AG71" i="26"/>
  <c r="AH71" i="26"/>
  <c r="AI71" i="26"/>
  <c r="AJ71" i="26"/>
  <c r="AK71" i="26"/>
  <c r="AL71" i="26"/>
  <c r="AL72" i="26" s="1"/>
  <c r="AM71" i="26"/>
  <c r="AM72" i="26" s="1"/>
  <c r="AN71" i="26"/>
  <c r="AN72" i="26" s="1"/>
  <c r="AO71" i="26"/>
  <c r="AP71" i="26"/>
  <c r="AQ71" i="26"/>
  <c r="AR71" i="26"/>
  <c r="AS71" i="26"/>
  <c r="AT71" i="26"/>
  <c r="AU71" i="26"/>
  <c r="AV71" i="26"/>
  <c r="AV72" i="26" s="1"/>
  <c r="AW71" i="26"/>
  <c r="I72" i="26"/>
  <c r="J72" i="26"/>
  <c r="Q72" i="26"/>
  <c r="R72" i="26"/>
  <c r="X72" i="26"/>
  <c r="Y72" i="26"/>
  <c r="Z72" i="26"/>
  <c r="AG72" i="26"/>
  <c r="AH72" i="26"/>
  <c r="AO72" i="26"/>
  <c r="AW72" i="26"/>
  <c r="F73" i="26"/>
  <c r="G73" i="26"/>
  <c r="H73" i="26"/>
  <c r="I73" i="26"/>
  <c r="J73" i="26"/>
  <c r="K73" i="26"/>
  <c r="L73" i="26"/>
  <c r="D73" i="26" s="1"/>
  <c r="F73" i="38" s="1"/>
  <c r="H73" i="38" s="1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AP73" i="26"/>
  <c r="AQ73" i="26"/>
  <c r="AG73" i="27" s="1"/>
  <c r="AR73" i="26"/>
  <c r="AH73" i="27" s="1"/>
  <c r="AS73" i="26"/>
  <c r="AT73" i="26"/>
  <c r="AU73" i="26"/>
  <c r="AV73" i="26"/>
  <c r="AW73" i="26"/>
  <c r="E74" i="26"/>
  <c r="F74" i="26"/>
  <c r="G74" i="26"/>
  <c r="H74" i="26"/>
  <c r="I74" i="26"/>
  <c r="J74" i="26"/>
  <c r="J74" i="27" s="1"/>
  <c r="K74" i="26"/>
  <c r="K74" i="27" s="1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Z74" i="27" s="1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AP74" i="26"/>
  <c r="AF74" i="27" s="1"/>
  <c r="AQ74" i="26"/>
  <c r="AR74" i="26"/>
  <c r="AS74" i="26"/>
  <c r="AT74" i="26"/>
  <c r="AU74" i="26"/>
  <c r="AV74" i="26"/>
  <c r="AW74" i="26"/>
  <c r="F75" i="26"/>
  <c r="G75" i="26"/>
  <c r="H75" i="26"/>
  <c r="I75" i="26"/>
  <c r="J75" i="26"/>
  <c r="K75" i="26"/>
  <c r="L75" i="26"/>
  <c r="M75" i="26"/>
  <c r="M75" i="27" s="1"/>
  <c r="N75" i="26"/>
  <c r="N75" i="27" s="1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B75" i="27" s="1"/>
  <c r="AC75" i="26"/>
  <c r="AC75" i="27" s="1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AP75" i="26"/>
  <c r="AQ75" i="26"/>
  <c r="AR75" i="26"/>
  <c r="AS75" i="26"/>
  <c r="AI75" i="27" s="1"/>
  <c r="AT75" i="26"/>
  <c r="AJ75" i="27" s="1"/>
  <c r="AU75" i="26"/>
  <c r="AK75" i="27" s="1"/>
  <c r="AV75" i="26"/>
  <c r="AW75" i="26"/>
  <c r="F76" i="26"/>
  <c r="D76" i="26" s="1"/>
  <c r="F76" i="38" s="1"/>
  <c r="H76" i="38" s="1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D76" i="27" s="1"/>
  <c r="AE76" i="26"/>
  <c r="AF76" i="26"/>
  <c r="AG76" i="26"/>
  <c r="AH76" i="26"/>
  <c r="AI76" i="26"/>
  <c r="AJ76" i="26"/>
  <c r="AK76" i="26"/>
  <c r="AL76" i="26"/>
  <c r="AM76" i="26"/>
  <c r="AN76" i="26"/>
  <c r="AO76" i="26"/>
  <c r="AP76" i="26"/>
  <c r="AF76" i="27" s="1"/>
  <c r="AQ76" i="26"/>
  <c r="AR76" i="26"/>
  <c r="AS76" i="26"/>
  <c r="AT76" i="26"/>
  <c r="AU76" i="26"/>
  <c r="AK76" i="27" s="1"/>
  <c r="AV76" i="26"/>
  <c r="AW76" i="26"/>
  <c r="F77" i="26"/>
  <c r="G77" i="26"/>
  <c r="H77" i="26"/>
  <c r="D77" i="26" s="1"/>
  <c r="F77" i="38" s="1"/>
  <c r="I77" i="26"/>
  <c r="J77" i="26"/>
  <c r="J77" i="27" s="1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AP77" i="26"/>
  <c r="AF77" i="27" s="1"/>
  <c r="AQ77" i="26"/>
  <c r="AR77" i="26"/>
  <c r="AS77" i="26"/>
  <c r="AT77" i="26"/>
  <c r="AU77" i="26"/>
  <c r="AV77" i="26"/>
  <c r="AW77" i="26"/>
  <c r="F78" i="26"/>
  <c r="D78" i="26" s="1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AP78" i="26"/>
  <c r="AQ78" i="26"/>
  <c r="AR78" i="26"/>
  <c r="AH78" i="27" s="1"/>
  <c r="AS78" i="26"/>
  <c r="AI78" i="27" s="1"/>
  <c r="AT78" i="26"/>
  <c r="AJ78" i="27" s="1"/>
  <c r="AU78" i="26"/>
  <c r="AV78" i="26"/>
  <c r="AW78" i="26"/>
  <c r="F79" i="26"/>
  <c r="G79" i="26"/>
  <c r="H79" i="26"/>
  <c r="I79" i="26"/>
  <c r="J79" i="26"/>
  <c r="K79" i="26"/>
  <c r="L79" i="26"/>
  <c r="D79" i="26" s="1"/>
  <c r="F79" i="38" s="1"/>
  <c r="M79" i="26"/>
  <c r="E79" i="26" s="1"/>
  <c r="G79" i="38" s="1"/>
  <c r="I79" i="38" s="1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AP79" i="26"/>
  <c r="AQ79" i="26"/>
  <c r="AR79" i="26"/>
  <c r="AS79" i="26"/>
  <c r="AT79" i="26"/>
  <c r="AU79" i="26"/>
  <c r="AK79" i="27" s="1"/>
  <c r="AV79" i="26"/>
  <c r="AW79" i="26"/>
  <c r="F80" i="26"/>
  <c r="G80" i="26"/>
  <c r="H80" i="26"/>
  <c r="H80" i="27" s="1"/>
  <c r="I80" i="26"/>
  <c r="J80" i="26"/>
  <c r="K80" i="26"/>
  <c r="L80" i="26"/>
  <c r="M80" i="26"/>
  <c r="N80" i="26"/>
  <c r="O80" i="26"/>
  <c r="P80" i="26"/>
  <c r="P80" i="27" s="1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AP80" i="26"/>
  <c r="AF80" i="27" s="1"/>
  <c r="AQ80" i="26"/>
  <c r="AR80" i="26"/>
  <c r="AS80" i="26"/>
  <c r="AT80" i="26"/>
  <c r="AU80" i="26"/>
  <c r="AV80" i="26"/>
  <c r="AW80" i="26"/>
  <c r="F81" i="26"/>
  <c r="G81" i="26"/>
  <c r="H81" i="26"/>
  <c r="D81" i="26" s="1"/>
  <c r="F81" i="38" s="1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C81" i="27" s="1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AP81" i="26"/>
  <c r="AQ81" i="26"/>
  <c r="AR81" i="26"/>
  <c r="AH81" i="27" s="1"/>
  <c r="AS81" i="26"/>
  <c r="AT81" i="26"/>
  <c r="AU81" i="26"/>
  <c r="AV81" i="26"/>
  <c r="AW81" i="26"/>
  <c r="E85" i="26"/>
  <c r="I86" i="26"/>
  <c r="I88" i="26" s="1"/>
  <c r="K86" i="26"/>
  <c r="K88" i="26" s="1"/>
  <c r="M86" i="26"/>
  <c r="M88" i="26" s="1"/>
  <c r="U86" i="26"/>
  <c r="Y86" i="26"/>
  <c r="AA86" i="26"/>
  <c r="AA88" i="26" s="1"/>
  <c r="AC86" i="26"/>
  <c r="AC88" i="26" s="1"/>
  <c r="AK86" i="26"/>
  <c r="AO86" i="26"/>
  <c r="AO88" i="26" s="1"/>
  <c r="AQ86" i="26"/>
  <c r="AQ88" i="26" s="1"/>
  <c r="AS86" i="26"/>
  <c r="I87" i="26"/>
  <c r="K87" i="26"/>
  <c r="M87" i="26"/>
  <c r="Q87" i="26"/>
  <c r="S87" i="26"/>
  <c r="U87" i="26"/>
  <c r="Y87" i="26"/>
  <c r="AA87" i="26"/>
  <c r="AC87" i="26"/>
  <c r="AG87" i="26"/>
  <c r="AI87" i="26"/>
  <c r="AK87" i="26"/>
  <c r="AO87" i="26"/>
  <c r="AQ87" i="26"/>
  <c r="AS87" i="26"/>
  <c r="AW87" i="26"/>
  <c r="Q88" i="26"/>
  <c r="S88" i="26"/>
  <c r="U88" i="26"/>
  <c r="AG88" i="26"/>
  <c r="AK88" i="26"/>
  <c r="AS88" i="26"/>
  <c r="AW88" i="26"/>
  <c r="M90" i="26"/>
  <c r="O90" i="26"/>
  <c r="U90" i="26"/>
  <c r="W90" i="26"/>
  <c r="AC90" i="26"/>
  <c r="AE90" i="26"/>
  <c r="AK90" i="26"/>
  <c r="AM90" i="26"/>
  <c r="AS90" i="26"/>
  <c r="AU90" i="26"/>
  <c r="I91" i="26"/>
  <c r="K91" i="26"/>
  <c r="M91" i="26"/>
  <c r="O91" i="26"/>
  <c r="Q91" i="26"/>
  <c r="W91" i="26"/>
  <c r="Y91" i="26"/>
  <c r="AE91" i="26"/>
  <c r="AG91" i="26"/>
  <c r="AM91" i="26"/>
  <c r="AO91" i="26"/>
  <c r="AU91" i="26"/>
  <c r="AW91" i="26"/>
  <c r="A4" i="38"/>
  <c r="A5" i="38"/>
  <c r="D12" i="38"/>
  <c r="E12" i="38"/>
  <c r="D14" i="38"/>
  <c r="D20" i="38"/>
  <c r="E20" i="38"/>
  <c r="H20" i="38"/>
  <c r="D21" i="38"/>
  <c r="D22" i="38"/>
  <c r="E22" i="38"/>
  <c r="D28" i="38"/>
  <c r="E28" i="38"/>
  <c r="D35" i="38"/>
  <c r="E35" i="38"/>
  <c r="D39" i="38"/>
  <c r="E39" i="38"/>
  <c r="D45" i="38"/>
  <c r="E45" i="38"/>
  <c r="D47" i="38"/>
  <c r="E47" i="38"/>
  <c r="D49" i="38"/>
  <c r="H49" i="38"/>
  <c r="D51" i="38"/>
  <c r="E51" i="38"/>
  <c r="D59" i="38"/>
  <c r="E59" i="38"/>
  <c r="D65" i="38"/>
  <c r="E65" i="38"/>
  <c r="D70" i="38"/>
  <c r="D73" i="38"/>
  <c r="D74" i="38"/>
  <c r="G74" i="38"/>
  <c r="D75" i="38"/>
  <c r="D76" i="38"/>
  <c r="E77" i="38"/>
  <c r="D78" i="38"/>
  <c r="F78" i="38"/>
  <c r="H78" i="38" s="1"/>
  <c r="D80" i="38"/>
  <c r="E80" i="38"/>
  <c r="A4" i="16"/>
  <c r="A5" i="16"/>
  <c r="H11" i="16"/>
  <c r="I11" i="16"/>
  <c r="L11" i="16"/>
  <c r="M11" i="16"/>
  <c r="F12" i="16"/>
  <c r="G12" i="16"/>
  <c r="H12" i="16"/>
  <c r="I12" i="16"/>
  <c r="L12" i="16"/>
  <c r="M12" i="16"/>
  <c r="E12" i="40" s="1"/>
  <c r="G13" i="16"/>
  <c r="H13" i="16"/>
  <c r="L13" i="16" s="1"/>
  <c r="D13" i="40" s="1"/>
  <c r="I13" i="16"/>
  <c r="M13" i="16" s="1"/>
  <c r="H14" i="16"/>
  <c r="F14" i="16" s="1"/>
  <c r="I14" i="16"/>
  <c r="M14" i="16" s="1"/>
  <c r="L14" i="16"/>
  <c r="H15" i="16"/>
  <c r="I15" i="16"/>
  <c r="J16" i="16"/>
  <c r="K16" i="16"/>
  <c r="K82" i="16" s="1"/>
  <c r="H18" i="16"/>
  <c r="I18" i="16"/>
  <c r="H19" i="16"/>
  <c r="I19" i="16"/>
  <c r="L19" i="16"/>
  <c r="D19" i="40" s="1"/>
  <c r="M19" i="16"/>
  <c r="F20" i="16"/>
  <c r="G20" i="16"/>
  <c r="H20" i="16"/>
  <c r="I20" i="16"/>
  <c r="L20" i="16"/>
  <c r="M20" i="16"/>
  <c r="G21" i="16"/>
  <c r="H21" i="16"/>
  <c r="I21" i="16"/>
  <c r="M21" i="16" s="1"/>
  <c r="F22" i="16"/>
  <c r="H22" i="16"/>
  <c r="I22" i="16"/>
  <c r="M22" i="16" s="1"/>
  <c r="L22" i="16"/>
  <c r="H23" i="16"/>
  <c r="F23" i="16" s="1"/>
  <c r="I23" i="16"/>
  <c r="G23" i="16" s="1"/>
  <c r="L23" i="16"/>
  <c r="D23" i="40" s="1"/>
  <c r="M23" i="16"/>
  <c r="E23" i="40" s="1"/>
  <c r="J24" i="16"/>
  <c r="K24" i="16"/>
  <c r="F27" i="16"/>
  <c r="G27" i="16"/>
  <c r="H27" i="16"/>
  <c r="I27" i="16"/>
  <c r="L27" i="16"/>
  <c r="M27" i="16"/>
  <c r="G28" i="16"/>
  <c r="G29" i="16" s="1"/>
  <c r="H28" i="16"/>
  <c r="I28" i="16"/>
  <c r="M28" i="16" s="1"/>
  <c r="E28" i="40" s="1"/>
  <c r="I29" i="16"/>
  <c r="J29" i="16"/>
  <c r="K29" i="16"/>
  <c r="F32" i="16"/>
  <c r="G32" i="16"/>
  <c r="G36" i="16" s="1"/>
  <c r="H32" i="16"/>
  <c r="I32" i="16"/>
  <c r="M32" i="16" s="1"/>
  <c r="H33" i="16"/>
  <c r="F33" i="16" s="1"/>
  <c r="I33" i="16"/>
  <c r="G33" i="16" s="1"/>
  <c r="L33" i="16"/>
  <c r="D33" i="40" s="1"/>
  <c r="M33" i="16"/>
  <c r="E33" i="40" s="1"/>
  <c r="F34" i="16"/>
  <c r="G34" i="16"/>
  <c r="H34" i="16"/>
  <c r="I34" i="16"/>
  <c r="L34" i="16"/>
  <c r="M34" i="16"/>
  <c r="G35" i="16"/>
  <c r="H35" i="16"/>
  <c r="I35" i="16"/>
  <c r="M35" i="16" s="1"/>
  <c r="E35" i="40" s="1"/>
  <c r="I36" i="16"/>
  <c r="J36" i="16"/>
  <c r="K36" i="16"/>
  <c r="L37" i="16"/>
  <c r="M37" i="16"/>
  <c r="H38" i="16"/>
  <c r="I38" i="16"/>
  <c r="F39" i="16"/>
  <c r="G39" i="16"/>
  <c r="H39" i="16"/>
  <c r="I39" i="16"/>
  <c r="L39" i="16"/>
  <c r="M39" i="16"/>
  <c r="G40" i="16"/>
  <c r="H40" i="16"/>
  <c r="L40" i="16" s="1"/>
  <c r="I40" i="16"/>
  <c r="M40" i="16" s="1"/>
  <c r="G41" i="16"/>
  <c r="H41" i="16"/>
  <c r="I41" i="16"/>
  <c r="J42" i="16"/>
  <c r="J43" i="16" s="1"/>
  <c r="K42" i="16"/>
  <c r="K43" i="16" s="1"/>
  <c r="H45" i="16"/>
  <c r="F45" i="16" s="1"/>
  <c r="I45" i="16"/>
  <c r="G45" i="16" s="1"/>
  <c r="L45" i="16"/>
  <c r="D45" i="40" s="1"/>
  <c r="M45" i="16"/>
  <c r="E45" i="40" s="1"/>
  <c r="F47" i="16"/>
  <c r="G47" i="16"/>
  <c r="H47" i="16"/>
  <c r="I47" i="16"/>
  <c r="L47" i="16"/>
  <c r="D47" i="40" s="1"/>
  <c r="M47" i="16"/>
  <c r="F49" i="16"/>
  <c r="G49" i="16"/>
  <c r="H49" i="16"/>
  <c r="L49" i="16" s="1"/>
  <c r="D49" i="40" s="1"/>
  <c r="I49" i="16"/>
  <c r="M49" i="16" s="1"/>
  <c r="H51" i="16"/>
  <c r="F51" i="16" s="1"/>
  <c r="I51" i="16"/>
  <c r="M51" i="16" s="1"/>
  <c r="E51" i="40" s="1"/>
  <c r="L51" i="16"/>
  <c r="D51" i="40" s="1"/>
  <c r="H54" i="16"/>
  <c r="I54" i="16"/>
  <c r="F55" i="16"/>
  <c r="G55" i="16"/>
  <c r="H55" i="16"/>
  <c r="I55" i="16"/>
  <c r="L55" i="16"/>
  <c r="D55" i="40" s="1"/>
  <c r="M55" i="16"/>
  <c r="E55" i="40" s="1"/>
  <c r="J56" i="16"/>
  <c r="K56" i="16"/>
  <c r="F59" i="16"/>
  <c r="F61" i="16" s="1"/>
  <c r="G59" i="16"/>
  <c r="H59" i="16"/>
  <c r="L59" i="16" s="1"/>
  <c r="I59" i="16"/>
  <c r="M59" i="16" s="1"/>
  <c r="H60" i="16"/>
  <c r="F60" i="16" s="1"/>
  <c r="I60" i="16"/>
  <c r="L60" i="16"/>
  <c r="J61" i="16"/>
  <c r="K61" i="16"/>
  <c r="H64" i="16"/>
  <c r="I64" i="16"/>
  <c r="L64" i="16"/>
  <c r="L66" i="16" s="1"/>
  <c r="F65" i="16"/>
  <c r="G65" i="16"/>
  <c r="H65" i="16"/>
  <c r="I65" i="16"/>
  <c r="L65" i="16"/>
  <c r="D65" i="40" s="1"/>
  <c r="M65" i="16"/>
  <c r="E65" i="40" s="1"/>
  <c r="J66" i="16"/>
  <c r="K66" i="16"/>
  <c r="F70" i="16"/>
  <c r="G70" i="16"/>
  <c r="H70" i="16"/>
  <c r="L70" i="16" s="1"/>
  <c r="D70" i="40" s="1"/>
  <c r="I70" i="16"/>
  <c r="M70" i="16" s="1"/>
  <c r="H71" i="16"/>
  <c r="F71" i="16" s="1"/>
  <c r="I71" i="16"/>
  <c r="L71" i="16"/>
  <c r="H72" i="16"/>
  <c r="J72" i="16"/>
  <c r="K72" i="16"/>
  <c r="H73" i="16"/>
  <c r="F73" i="16" s="1"/>
  <c r="I73" i="16"/>
  <c r="G73" i="16" s="1"/>
  <c r="L73" i="16"/>
  <c r="D73" i="40" s="1"/>
  <c r="M73" i="16"/>
  <c r="E73" i="40" s="1"/>
  <c r="F74" i="16"/>
  <c r="G74" i="16"/>
  <c r="H74" i="16"/>
  <c r="I74" i="16"/>
  <c r="L74" i="16"/>
  <c r="D74" i="40" s="1"/>
  <c r="M74" i="16"/>
  <c r="E74" i="40" s="1"/>
  <c r="F75" i="16"/>
  <c r="G75" i="16"/>
  <c r="H75" i="16"/>
  <c r="L75" i="16" s="1"/>
  <c r="I75" i="16"/>
  <c r="M75" i="16" s="1"/>
  <c r="H76" i="16"/>
  <c r="F76" i="16" s="1"/>
  <c r="I76" i="16"/>
  <c r="L76" i="16"/>
  <c r="D76" i="40" s="1"/>
  <c r="H77" i="16"/>
  <c r="I77" i="16"/>
  <c r="G77" i="16" s="1"/>
  <c r="M77" i="16"/>
  <c r="F78" i="16"/>
  <c r="G78" i="16"/>
  <c r="H78" i="16"/>
  <c r="I78" i="16"/>
  <c r="L78" i="16"/>
  <c r="D78" i="40" s="1"/>
  <c r="M78" i="16"/>
  <c r="G79" i="16"/>
  <c r="H79" i="16"/>
  <c r="L79" i="16" s="1"/>
  <c r="I79" i="16"/>
  <c r="M79" i="16" s="1"/>
  <c r="F80" i="16"/>
  <c r="G80" i="16"/>
  <c r="H80" i="16"/>
  <c r="L80" i="16" s="1"/>
  <c r="D80" i="40" s="1"/>
  <c r="I80" i="16"/>
  <c r="M80" i="16" s="1"/>
  <c r="H81" i="16"/>
  <c r="F81" i="16" s="1"/>
  <c r="I81" i="16"/>
  <c r="G81" i="16" s="1"/>
  <c r="L81" i="16"/>
  <c r="M81" i="16"/>
  <c r="D82" i="16"/>
  <c r="E82" i="16"/>
  <c r="A5" i="28"/>
  <c r="H8" i="28"/>
  <c r="J8" i="28"/>
  <c r="L8" i="28"/>
  <c r="N8" i="28"/>
  <c r="P8" i="28"/>
  <c r="R8" i="28"/>
  <c r="T8" i="28"/>
  <c r="V8" i="28"/>
  <c r="F11" i="28"/>
  <c r="G11" i="28"/>
  <c r="H11" i="28"/>
  <c r="I11" i="28"/>
  <c r="J11" i="28"/>
  <c r="K11" i="28"/>
  <c r="L11" i="28"/>
  <c r="M11" i="28"/>
  <c r="N11" i="28"/>
  <c r="N16" i="28" s="1"/>
  <c r="N82" i="28" s="1"/>
  <c r="L649" i="44" s="1"/>
  <c r="O11" i="28"/>
  <c r="P11" i="28"/>
  <c r="Q11" i="28"/>
  <c r="R11" i="28"/>
  <c r="S11" i="28"/>
  <c r="T11" i="28"/>
  <c r="U11" i="28"/>
  <c r="V11" i="28"/>
  <c r="V16" i="28" s="1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L16" i="28" s="1"/>
  <c r="AM11" i="28"/>
  <c r="AN11" i="28"/>
  <c r="AO11" i="28"/>
  <c r="AP11" i="28"/>
  <c r="AQ11" i="28"/>
  <c r="AR11" i="28"/>
  <c r="AS11" i="28"/>
  <c r="E11" i="28" s="1"/>
  <c r="D12" i="28"/>
  <c r="F12" i="40" s="1"/>
  <c r="H12" i="40" s="1"/>
  <c r="F12" i="28"/>
  <c r="G12" i="28"/>
  <c r="E12" i="28" s="1"/>
  <c r="G12" i="40" s="1"/>
  <c r="I12" i="40" s="1"/>
  <c r="H12" i="28"/>
  <c r="I12" i="28"/>
  <c r="J12" i="28"/>
  <c r="K12" i="28"/>
  <c r="L12" i="28"/>
  <c r="L16" i="28" s="1"/>
  <c r="M12" i="28"/>
  <c r="N12" i="28"/>
  <c r="O12" i="28"/>
  <c r="P12" i="28"/>
  <c r="Q12" i="28"/>
  <c r="R12" i="28"/>
  <c r="S12" i="28"/>
  <c r="T12" i="28"/>
  <c r="U12" i="28"/>
  <c r="V12" i="28"/>
  <c r="W12" i="28"/>
  <c r="W16" i="28" s="1"/>
  <c r="X12" i="28"/>
  <c r="Y12" i="28"/>
  <c r="Z12" i="28"/>
  <c r="AA12" i="28"/>
  <c r="AB12" i="28"/>
  <c r="AB16" i="28" s="1"/>
  <c r="AC12" i="28"/>
  <c r="AD12" i="28"/>
  <c r="AE12" i="28"/>
  <c r="AF12" i="28"/>
  <c r="AG12" i="28"/>
  <c r="AH12" i="28"/>
  <c r="AI12" i="28"/>
  <c r="AJ12" i="28"/>
  <c r="AJ16" i="28" s="1"/>
  <c r="AK12" i="28"/>
  <c r="AL12" i="28"/>
  <c r="AM12" i="28"/>
  <c r="AM16" i="28" s="1"/>
  <c r="AN12" i="28"/>
  <c r="AO12" i="28"/>
  <c r="AP12" i="28"/>
  <c r="AQ12" i="28"/>
  <c r="AR12" i="28"/>
  <c r="AR16" i="28" s="1"/>
  <c r="AS12" i="28"/>
  <c r="AT12" i="28"/>
  <c r="AU12" i="28"/>
  <c r="AU16" i="28" s="1"/>
  <c r="AV12" i="28"/>
  <c r="AW12" i="28"/>
  <c r="F13" i="28"/>
  <c r="G13" i="28"/>
  <c r="E13" i="28" s="1"/>
  <c r="G13" i="40" s="1"/>
  <c r="I13" i="40" s="1"/>
  <c r="H13" i="28"/>
  <c r="I13" i="28"/>
  <c r="J13" i="28"/>
  <c r="K13" i="28"/>
  <c r="L13" i="28"/>
  <c r="M13" i="28"/>
  <c r="N13" i="28"/>
  <c r="O13" i="28"/>
  <c r="O16" i="28" s="1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E16" i="28" s="1"/>
  <c r="AF13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I16" i="28" s="1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E15" i="28"/>
  <c r="G15" i="40" s="1"/>
  <c r="F15" i="28"/>
  <c r="G15" i="28"/>
  <c r="H15" i="28"/>
  <c r="I15" i="28"/>
  <c r="J15" i="28"/>
  <c r="K15" i="28"/>
  <c r="L15" i="28"/>
  <c r="D15" i="28" s="1"/>
  <c r="F15" i="40" s="1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S16" i="28"/>
  <c r="T16" i="28"/>
  <c r="U16" i="28"/>
  <c r="AD16" i="28"/>
  <c r="AT16" i="28"/>
  <c r="F19" i="28"/>
  <c r="G19" i="28"/>
  <c r="E19" i="28" s="1"/>
  <c r="H19" i="28"/>
  <c r="H24" i="28" s="1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F24" i="28" s="1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S24" i="28" s="1"/>
  <c r="F20" i="28"/>
  <c r="G20" i="28"/>
  <c r="H20" i="28"/>
  <c r="I20" i="28"/>
  <c r="J20" i="28"/>
  <c r="K20" i="28"/>
  <c r="L20" i="28"/>
  <c r="L24" i="28" s="1"/>
  <c r="M20" i="28"/>
  <c r="N20" i="28"/>
  <c r="O20" i="28"/>
  <c r="O24" i="28" s="1"/>
  <c r="P20" i="28"/>
  <c r="Q20" i="28"/>
  <c r="R20" i="28"/>
  <c r="S20" i="28"/>
  <c r="T20" i="28"/>
  <c r="T24" i="28" s="1"/>
  <c r="U20" i="28"/>
  <c r="U24" i="28" s="1"/>
  <c r="V20" i="28"/>
  <c r="V24" i="28" s="1"/>
  <c r="W20" i="28"/>
  <c r="W24" i="28" s="1"/>
  <c r="X20" i="28"/>
  <c r="Y20" i="28"/>
  <c r="Z20" i="28"/>
  <c r="AA20" i="28"/>
  <c r="AB20" i="28"/>
  <c r="AC20" i="28"/>
  <c r="AD20" i="28"/>
  <c r="AE20" i="28"/>
  <c r="AF20" i="28"/>
  <c r="AH20" i="28"/>
  <c r="AJ20" i="28"/>
  <c r="AL20" i="28"/>
  <c r="AN20" i="28"/>
  <c r="AP20" i="28"/>
  <c r="AR20" i="28"/>
  <c r="AT20" i="28"/>
  <c r="AT24" i="28" s="1"/>
  <c r="AV20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L24" i="28" s="1"/>
  <c r="AM21" i="28"/>
  <c r="AN21" i="28"/>
  <c r="AO21" i="28"/>
  <c r="AP21" i="28"/>
  <c r="AQ21" i="28"/>
  <c r="AR21" i="28"/>
  <c r="AS21" i="28"/>
  <c r="AT21" i="28"/>
  <c r="AU21" i="28"/>
  <c r="AV21" i="28"/>
  <c r="AW21" i="28"/>
  <c r="F22" i="28"/>
  <c r="G22" i="28"/>
  <c r="H22" i="28"/>
  <c r="D22" i="28" s="1"/>
  <c r="I22" i="28"/>
  <c r="E22" i="28" s="1"/>
  <c r="J22" i="28"/>
  <c r="K22" i="28"/>
  <c r="L22" i="28"/>
  <c r="M22" i="28"/>
  <c r="N22" i="28"/>
  <c r="O22" i="28"/>
  <c r="P22" i="28"/>
  <c r="P24" i="28" s="1"/>
  <c r="Q22" i="28"/>
  <c r="R22" i="28"/>
  <c r="S22" i="28"/>
  <c r="T22" i="28"/>
  <c r="U22" i="28"/>
  <c r="V22" i="28"/>
  <c r="W22" i="28"/>
  <c r="X22" i="28"/>
  <c r="X24" i="28" s="1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N24" i="28" s="1"/>
  <c r="AO22" i="28"/>
  <c r="AP22" i="28"/>
  <c r="AQ22" i="28"/>
  <c r="AR22" i="28"/>
  <c r="AS22" i="28"/>
  <c r="AT22" i="28"/>
  <c r="AU22" i="28"/>
  <c r="AV22" i="28"/>
  <c r="AV24" i="28" s="1"/>
  <c r="AW22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M24" i="28"/>
  <c r="N24" i="28"/>
  <c r="AB24" i="28"/>
  <c r="AC24" i="28"/>
  <c r="AD24" i="28"/>
  <c r="AJ24" i="28"/>
  <c r="AK24" i="28"/>
  <c r="AM24" i="28"/>
  <c r="AR24" i="28"/>
  <c r="AU24" i="28"/>
  <c r="F27" i="28"/>
  <c r="G27" i="28"/>
  <c r="H27" i="28"/>
  <c r="H29" i="28" s="1"/>
  <c r="I27" i="28"/>
  <c r="I29" i="28" s="1"/>
  <c r="J27" i="28"/>
  <c r="K27" i="28"/>
  <c r="L27" i="28"/>
  <c r="M27" i="28"/>
  <c r="N27" i="28"/>
  <c r="O27" i="28"/>
  <c r="O29" i="28" s="1"/>
  <c r="P27" i="28"/>
  <c r="P29" i="28" s="1"/>
  <c r="Q27" i="28"/>
  <c r="Q29" i="28" s="1"/>
  <c r="R27" i="28"/>
  <c r="S27" i="28"/>
  <c r="T27" i="28"/>
  <c r="U27" i="28"/>
  <c r="V27" i="28"/>
  <c r="V29" i="28" s="1"/>
  <c r="W27" i="28"/>
  <c r="W29" i="28" s="1"/>
  <c r="X27" i="28"/>
  <c r="X29" i="28" s="1"/>
  <c r="Y27" i="28"/>
  <c r="Y29" i="28" s="1"/>
  <c r="Z27" i="28"/>
  <c r="AA27" i="28"/>
  <c r="AB27" i="28"/>
  <c r="AC27" i="28"/>
  <c r="AD27" i="28"/>
  <c r="AE27" i="28"/>
  <c r="AE29" i="28" s="1"/>
  <c r="AF27" i="28"/>
  <c r="AF29" i="28" s="1"/>
  <c r="AG27" i="28"/>
  <c r="AG29" i="28" s="1"/>
  <c r="AH27" i="28"/>
  <c r="AI27" i="28"/>
  <c r="AJ27" i="28"/>
  <c r="AK27" i="28"/>
  <c r="AL27" i="28"/>
  <c r="AL29" i="28" s="1"/>
  <c r="AM27" i="28"/>
  <c r="AM29" i="28" s="1"/>
  <c r="AN27" i="28"/>
  <c r="AN29" i="28" s="1"/>
  <c r="AO27" i="28"/>
  <c r="AO29" i="28" s="1"/>
  <c r="AP27" i="28"/>
  <c r="AQ27" i="28"/>
  <c r="AR27" i="28"/>
  <c r="AS27" i="28"/>
  <c r="AT27" i="28"/>
  <c r="AT29" i="28" s="1"/>
  <c r="AU27" i="28"/>
  <c r="AU29" i="28" s="1"/>
  <c r="AV27" i="28"/>
  <c r="AV29" i="28" s="1"/>
  <c r="AW27" i="28"/>
  <c r="AW29" i="28" s="1"/>
  <c r="F28" i="28"/>
  <c r="G28" i="28"/>
  <c r="H28" i="28"/>
  <c r="I28" i="28"/>
  <c r="J28" i="28"/>
  <c r="J29" i="28" s="1"/>
  <c r="K28" i="28"/>
  <c r="K29" i="28" s="1"/>
  <c r="L28" i="28"/>
  <c r="L29" i="28" s="1"/>
  <c r="M28" i="28"/>
  <c r="N28" i="28"/>
  <c r="O28" i="28"/>
  <c r="P28" i="28"/>
  <c r="Q28" i="28"/>
  <c r="R28" i="28"/>
  <c r="R29" i="28" s="1"/>
  <c r="S28" i="28"/>
  <c r="S29" i="28" s="1"/>
  <c r="T28" i="28"/>
  <c r="T29" i="28" s="1"/>
  <c r="U28" i="28"/>
  <c r="V28" i="28"/>
  <c r="W28" i="28"/>
  <c r="X28" i="28"/>
  <c r="Y28" i="28"/>
  <c r="Z28" i="28"/>
  <c r="Z29" i="28" s="1"/>
  <c r="AA28" i="28"/>
  <c r="AA29" i="28" s="1"/>
  <c r="AB28" i="28"/>
  <c r="AB29" i="28" s="1"/>
  <c r="AC28" i="28"/>
  <c r="AD28" i="28"/>
  <c r="AE28" i="28"/>
  <c r="AF28" i="28"/>
  <c r="AG28" i="28"/>
  <c r="AH28" i="28"/>
  <c r="AI28" i="28"/>
  <c r="AI29" i="28" s="1"/>
  <c r="AJ28" i="28"/>
  <c r="AJ29" i="28" s="1"/>
  <c r="AK28" i="28"/>
  <c r="AL28" i="28"/>
  <c r="AM28" i="28"/>
  <c r="AN28" i="28"/>
  <c r="AO28" i="28"/>
  <c r="AP28" i="28"/>
  <c r="AP29" i="28" s="1"/>
  <c r="AQ28" i="28"/>
  <c r="AQ29" i="28" s="1"/>
  <c r="AR28" i="28"/>
  <c r="AR29" i="28" s="1"/>
  <c r="AS28" i="28"/>
  <c r="AT28" i="28"/>
  <c r="AU28" i="28"/>
  <c r="AV28" i="28"/>
  <c r="AW28" i="28"/>
  <c r="F29" i="28"/>
  <c r="M29" i="28"/>
  <c r="N29" i="28"/>
  <c r="U29" i="28"/>
  <c r="AC29" i="28"/>
  <c r="AD29" i="28"/>
  <c r="AH29" i="28"/>
  <c r="AK29" i="28"/>
  <c r="AS29" i="28"/>
  <c r="F32" i="28"/>
  <c r="G32" i="28"/>
  <c r="G36" i="28" s="1"/>
  <c r="H32" i="28"/>
  <c r="I32" i="28"/>
  <c r="J32" i="28"/>
  <c r="K32" i="28"/>
  <c r="L32" i="28"/>
  <c r="M32" i="28"/>
  <c r="N32" i="28"/>
  <c r="O32" i="28"/>
  <c r="P32" i="28"/>
  <c r="P36" i="28" s="1"/>
  <c r="Q32" i="28"/>
  <c r="R32" i="28"/>
  <c r="S32" i="28"/>
  <c r="T32" i="28"/>
  <c r="T36" i="28" s="1"/>
  <c r="U32" i="28"/>
  <c r="U36" i="28" s="1"/>
  <c r="V32" i="28"/>
  <c r="W32" i="28"/>
  <c r="W36" i="28" s="1"/>
  <c r="X32" i="28"/>
  <c r="Y32" i="28"/>
  <c r="Z32" i="28"/>
  <c r="AA32" i="28"/>
  <c r="AB32" i="28"/>
  <c r="AC32" i="28"/>
  <c r="AD32" i="28"/>
  <c r="AE32" i="28"/>
  <c r="AE36" i="28" s="1"/>
  <c r="AF32" i="28"/>
  <c r="AG32" i="28"/>
  <c r="AH32" i="28"/>
  <c r="AI32" i="28"/>
  <c r="AJ32" i="28"/>
  <c r="AK32" i="28"/>
  <c r="AK36" i="28" s="1"/>
  <c r="AL32" i="28"/>
  <c r="AM32" i="28"/>
  <c r="AN32" i="28"/>
  <c r="AO32" i="28"/>
  <c r="AP32" i="28"/>
  <c r="AQ32" i="28"/>
  <c r="AR32" i="28"/>
  <c r="AS32" i="28"/>
  <c r="AS36" i="28" s="1"/>
  <c r="AT32" i="28"/>
  <c r="AU32" i="28"/>
  <c r="AU36" i="28" s="1"/>
  <c r="AV32" i="28"/>
  <c r="AW32" i="28"/>
  <c r="F33" i="28"/>
  <c r="D33" i="28" s="1"/>
  <c r="F33" i="40" s="1"/>
  <c r="H33" i="40" s="1"/>
  <c r="G33" i="28"/>
  <c r="H33" i="28"/>
  <c r="I33" i="28"/>
  <c r="J33" i="28"/>
  <c r="K33" i="28"/>
  <c r="L33" i="28"/>
  <c r="M33" i="28"/>
  <c r="N33" i="28"/>
  <c r="N36" i="28" s="1"/>
  <c r="O33" i="28"/>
  <c r="P33" i="28"/>
  <c r="Q33" i="28"/>
  <c r="R33" i="28"/>
  <c r="S33" i="28"/>
  <c r="T33" i="28"/>
  <c r="U33" i="28"/>
  <c r="V33" i="28"/>
  <c r="V36" i="28" s="1"/>
  <c r="W33" i="28"/>
  <c r="X33" i="28"/>
  <c r="Y33" i="28"/>
  <c r="Z33" i="28"/>
  <c r="AA33" i="28"/>
  <c r="AB33" i="28"/>
  <c r="AC33" i="28"/>
  <c r="AD33" i="28"/>
  <c r="AD36" i="28" s="1"/>
  <c r="AE33" i="28"/>
  <c r="AF33" i="28"/>
  <c r="AG33" i="28"/>
  <c r="AH33" i="28"/>
  <c r="AI33" i="28"/>
  <c r="AJ33" i="28"/>
  <c r="AK33" i="28"/>
  <c r="AL33" i="28"/>
  <c r="AL36" i="28" s="1"/>
  <c r="AM33" i="28"/>
  <c r="AN33" i="28"/>
  <c r="AO33" i="28"/>
  <c r="AP33" i="28"/>
  <c r="AQ33" i="28"/>
  <c r="AR33" i="28"/>
  <c r="AS33" i="28"/>
  <c r="AT33" i="28"/>
  <c r="AU33" i="28"/>
  <c r="AV33" i="28"/>
  <c r="AW33" i="28"/>
  <c r="F34" i="28"/>
  <c r="G34" i="28"/>
  <c r="H34" i="28"/>
  <c r="D34" i="28" s="1"/>
  <c r="F34" i="40" s="1"/>
  <c r="I34" i="28"/>
  <c r="J34" i="28"/>
  <c r="K34" i="28"/>
  <c r="L34" i="28"/>
  <c r="L36" i="28" s="1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F35" i="28"/>
  <c r="D35" i="28" s="1"/>
  <c r="F35" i="40" s="1"/>
  <c r="G35" i="28"/>
  <c r="H35" i="28"/>
  <c r="I35" i="28"/>
  <c r="J35" i="28"/>
  <c r="K35" i="28"/>
  <c r="E35" i="28" s="1"/>
  <c r="G35" i="40" s="1"/>
  <c r="I35" i="40" s="1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M36" i="28"/>
  <c r="O36" i="28"/>
  <c r="AB36" i="28"/>
  <c r="AC36" i="28"/>
  <c r="AJ36" i="28"/>
  <c r="AM36" i="28"/>
  <c r="AN36" i="28"/>
  <c r="AR36" i="28"/>
  <c r="F39" i="28"/>
  <c r="G39" i="28"/>
  <c r="E39" i="28" s="1"/>
  <c r="G39" i="40" s="1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W43" i="28" s="1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F40" i="28"/>
  <c r="G40" i="28"/>
  <c r="H40" i="28"/>
  <c r="D40" i="28" s="1"/>
  <c r="I40" i="28"/>
  <c r="J40" i="28"/>
  <c r="J42" i="28" s="1"/>
  <c r="K40" i="28"/>
  <c r="K42" i="28" s="1"/>
  <c r="K43" i="28" s="1"/>
  <c r="L40" i="28"/>
  <c r="L42" i="28" s="1"/>
  <c r="M40" i="28"/>
  <c r="N40" i="28"/>
  <c r="O40" i="28"/>
  <c r="P40" i="28"/>
  <c r="Q40" i="28"/>
  <c r="Q42" i="28" s="1"/>
  <c r="Q43" i="28" s="1"/>
  <c r="R40" i="28"/>
  <c r="R42" i="28" s="1"/>
  <c r="R43" i="28" s="1"/>
  <c r="S40" i="28"/>
  <c r="S42" i="28" s="1"/>
  <c r="S43" i="28" s="1"/>
  <c r="T40" i="28"/>
  <c r="U40" i="28"/>
  <c r="V40" i="28"/>
  <c r="W40" i="28"/>
  <c r="X40" i="28"/>
  <c r="X42" i="28" s="1"/>
  <c r="X43" i="28" s="1"/>
  <c r="Y40" i="28"/>
  <c r="Y42" i="28" s="1"/>
  <c r="Y43" i="28" s="1"/>
  <c r="Z40" i="28"/>
  <c r="Z42" i="28" s="1"/>
  <c r="Z43" i="28" s="1"/>
  <c r="AA40" i="28"/>
  <c r="AA42" i="28" s="1"/>
  <c r="AA43" i="28" s="1"/>
  <c r="AB40" i="28"/>
  <c r="AB42" i="28" s="1"/>
  <c r="AC40" i="28"/>
  <c r="AD40" i="28"/>
  <c r="AE40" i="28"/>
  <c r="AF40" i="28"/>
  <c r="AG40" i="28"/>
  <c r="AG42" i="28" s="1"/>
  <c r="AG43" i="28" s="1"/>
  <c r="AH40" i="28"/>
  <c r="AH42" i="28" s="1"/>
  <c r="AH43" i="28" s="1"/>
  <c r="AI40" i="28"/>
  <c r="AI42" i="28" s="1"/>
  <c r="AI43" i="28" s="1"/>
  <c r="AJ40" i="28"/>
  <c r="AK40" i="28"/>
  <c r="AL40" i="28"/>
  <c r="AM40" i="28"/>
  <c r="AN40" i="28"/>
  <c r="AO40" i="28"/>
  <c r="AO42" i="28" s="1"/>
  <c r="AO43" i="28" s="1"/>
  <c r="AP40" i="28"/>
  <c r="AP42" i="28" s="1"/>
  <c r="AP43" i="28" s="1"/>
  <c r="AQ40" i="28"/>
  <c r="AQ42" i="28" s="1"/>
  <c r="AQ43" i="28" s="1"/>
  <c r="AR40" i="28"/>
  <c r="AR42" i="28" s="1"/>
  <c r="AR43" i="28" s="1"/>
  <c r="AS40" i="28"/>
  <c r="AT40" i="28"/>
  <c r="AU40" i="28"/>
  <c r="AV40" i="28"/>
  <c r="AV42" i="28" s="1"/>
  <c r="AV43" i="28" s="1"/>
  <c r="AW40" i="28"/>
  <c r="AW42" i="28" s="1"/>
  <c r="F41" i="28"/>
  <c r="D41" i="28" s="1"/>
  <c r="F41" i="40" s="1"/>
  <c r="G41" i="28"/>
  <c r="H41" i="28"/>
  <c r="I41" i="28"/>
  <c r="J41" i="28"/>
  <c r="K41" i="28"/>
  <c r="L41" i="28"/>
  <c r="M41" i="28"/>
  <c r="M42" i="28" s="1"/>
  <c r="M43" i="28" s="1"/>
  <c r="N41" i="28"/>
  <c r="N42" i="28" s="1"/>
  <c r="N43" i="28" s="1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C42" i="28" s="1"/>
  <c r="AC43" i="28" s="1"/>
  <c r="AD41" i="28"/>
  <c r="AD42" i="28" s="1"/>
  <c r="AE41" i="28"/>
  <c r="AF41" i="28"/>
  <c r="AG41" i="28"/>
  <c r="AH41" i="28"/>
  <c r="AI41" i="28"/>
  <c r="AJ41" i="28"/>
  <c r="AK41" i="28"/>
  <c r="AK42" i="28" s="1"/>
  <c r="AK43" i="28" s="1"/>
  <c r="AL41" i="28"/>
  <c r="AL42" i="28" s="1"/>
  <c r="AL43" i="28" s="1"/>
  <c r="AM41" i="28"/>
  <c r="AN41" i="28"/>
  <c r="AO41" i="28"/>
  <c r="AP41" i="28"/>
  <c r="AQ41" i="28"/>
  <c r="AR41" i="28"/>
  <c r="AS41" i="28"/>
  <c r="AT41" i="28"/>
  <c r="AU41" i="28"/>
  <c r="AV41" i="28"/>
  <c r="AW41" i="28"/>
  <c r="F42" i="28"/>
  <c r="F43" i="28" s="1"/>
  <c r="G42" i="28"/>
  <c r="G43" i="28" s="1"/>
  <c r="H42" i="28"/>
  <c r="O42" i="28"/>
  <c r="O43" i="28" s="1"/>
  <c r="P42" i="28"/>
  <c r="P43" i="28" s="1"/>
  <c r="T42" i="28"/>
  <c r="U42" i="28"/>
  <c r="U43" i="28" s="1"/>
  <c r="V42" i="28"/>
  <c r="V43" i="28" s="1"/>
  <c r="W42" i="28"/>
  <c r="AE42" i="28"/>
  <c r="AE43" i="28" s="1"/>
  <c r="AF42" i="28"/>
  <c r="AJ42" i="28"/>
  <c r="AJ43" i="28" s="1"/>
  <c r="AM42" i="28"/>
  <c r="AN42" i="28"/>
  <c r="AS42" i="28"/>
  <c r="AS43" i="28" s="1"/>
  <c r="AT42" i="28"/>
  <c r="AT43" i="28" s="1"/>
  <c r="AU42" i="28"/>
  <c r="AU43" i="28" s="1"/>
  <c r="J43" i="28"/>
  <c r="L43" i="28"/>
  <c r="T43" i="28"/>
  <c r="AB43" i="28"/>
  <c r="AD43" i="28"/>
  <c r="AM43" i="28"/>
  <c r="AN43" i="28"/>
  <c r="AW43" i="28"/>
  <c r="F45" i="28"/>
  <c r="D45" i="28" s="1"/>
  <c r="F45" i="40" s="1"/>
  <c r="H45" i="40" s="1"/>
  <c r="G45" i="28"/>
  <c r="H45" i="28"/>
  <c r="I45" i="28"/>
  <c r="E45" i="28" s="1"/>
  <c r="G45" i="40" s="1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AP45" i="28"/>
  <c r="AQ45" i="28"/>
  <c r="AR45" i="28"/>
  <c r="AS45" i="28"/>
  <c r="AT45" i="28"/>
  <c r="AU45" i="28"/>
  <c r="AV45" i="28"/>
  <c r="AW45" i="28"/>
  <c r="F47" i="28"/>
  <c r="G47" i="28"/>
  <c r="H47" i="28"/>
  <c r="I47" i="28"/>
  <c r="J47" i="28"/>
  <c r="K47" i="28"/>
  <c r="E47" i="28" s="1"/>
  <c r="G47" i="40" s="1"/>
  <c r="I47" i="40" s="1"/>
  <c r="L47" i="28"/>
  <c r="D47" i="28" s="1"/>
  <c r="F47" i="40" s="1"/>
  <c r="H47" i="40" s="1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AP47" i="28"/>
  <c r="AQ47" i="28"/>
  <c r="AR47" i="28"/>
  <c r="AS47" i="28"/>
  <c r="AT47" i="28"/>
  <c r="AU47" i="28"/>
  <c r="AV47" i="28"/>
  <c r="AW47" i="28"/>
  <c r="D48" i="28"/>
  <c r="E48" i="28"/>
  <c r="F49" i="28"/>
  <c r="G49" i="28"/>
  <c r="H49" i="28"/>
  <c r="I49" i="28"/>
  <c r="J49" i="28"/>
  <c r="K49" i="28"/>
  <c r="E49" i="28" s="1"/>
  <c r="G49" i="40" s="1"/>
  <c r="I49" i="40" s="1"/>
  <c r="L49" i="28"/>
  <c r="D49" i="28" s="1"/>
  <c r="F49" i="40" s="1"/>
  <c r="H49" i="40" s="1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AP49" i="28"/>
  <c r="AQ49" i="28"/>
  <c r="AR49" i="28"/>
  <c r="AS49" i="28"/>
  <c r="AT49" i="28"/>
  <c r="AU49" i="28"/>
  <c r="AV49" i="28"/>
  <c r="AW49" i="28"/>
  <c r="F51" i="28"/>
  <c r="D51" i="28" s="1"/>
  <c r="F51" i="40" s="1"/>
  <c r="G51" i="28"/>
  <c r="E51" i="28" s="1"/>
  <c r="G51" i="40" s="1"/>
  <c r="I51" i="40" s="1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AP51" i="28"/>
  <c r="AQ51" i="28"/>
  <c r="AR51" i="28"/>
  <c r="AS51" i="28"/>
  <c r="AT51" i="28"/>
  <c r="AU51" i="28"/>
  <c r="AV51" i="28"/>
  <c r="AW51" i="28"/>
  <c r="F54" i="28"/>
  <c r="G54" i="28"/>
  <c r="H54" i="28"/>
  <c r="I54" i="28"/>
  <c r="I56" i="28" s="1"/>
  <c r="J54" i="28"/>
  <c r="K54" i="28"/>
  <c r="L54" i="28"/>
  <c r="M54" i="28"/>
  <c r="N54" i="28"/>
  <c r="O54" i="28"/>
  <c r="P54" i="28"/>
  <c r="P56" i="28" s="1"/>
  <c r="Q54" i="28"/>
  <c r="Q56" i="28" s="1"/>
  <c r="R54" i="28"/>
  <c r="S54" i="28"/>
  <c r="T54" i="28"/>
  <c r="U54" i="28"/>
  <c r="V54" i="28"/>
  <c r="W54" i="28"/>
  <c r="X54" i="28"/>
  <c r="Y54" i="28"/>
  <c r="Y56" i="28" s="1"/>
  <c r="Z54" i="28"/>
  <c r="AA54" i="28"/>
  <c r="AB54" i="28"/>
  <c r="AC54" i="28"/>
  <c r="AD54" i="28"/>
  <c r="AE54" i="28"/>
  <c r="AF54" i="28"/>
  <c r="AF56" i="28" s="1"/>
  <c r="AG54" i="28"/>
  <c r="AG56" i="28" s="1"/>
  <c r="AH54" i="28"/>
  <c r="AI54" i="28"/>
  <c r="AJ54" i="28"/>
  <c r="AK54" i="28"/>
  <c r="AL54" i="28"/>
  <c r="AM54" i="28"/>
  <c r="AN54" i="28"/>
  <c r="AN56" i="28" s="1"/>
  <c r="AO54" i="28"/>
  <c r="AO56" i="28" s="1"/>
  <c r="AP54" i="28"/>
  <c r="AQ54" i="28"/>
  <c r="AR54" i="28"/>
  <c r="AR56" i="28" s="1"/>
  <c r="AS54" i="28"/>
  <c r="AT54" i="28"/>
  <c r="AU54" i="28"/>
  <c r="AU56" i="28" s="1"/>
  <c r="AV54" i="28"/>
  <c r="AV56" i="28" s="1"/>
  <c r="AW54" i="28"/>
  <c r="AW56" i="28" s="1"/>
  <c r="F55" i="28"/>
  <c r="G55" i="28"/>
  <c r="H55" i="28"/>
  <c r="I55" i="28"/>
  <c r="J55" i="28"/>
  <c r="D55" i="28" s="1"/>
  <c r="F55" i="40" s="1"/>
  <c r="H55" i="40" s="1"/>
  <c r="K55" i="28"/>
  <c r="K56" i="28" s="1"/>
  <c r="L55" i="28"/>
  <c r="L56" i="28" s="1"/>
  <c r="M55" i="28"/>
  <c r="N55" i="28"/>
  <c r="O55" i="28"/>
  <c r="P55" i="28"/>
  <c r="Q55" i="28"/>
  <c r="R55" i="28"/>
  <c r="S55" i="28"/>
  <c r="S56" i="28" s="1"/>
  <c r="T55" i="28"/>
  <c r="T56" i="28" s="1"/>
  <c r="U55" i="28"/>
  <c r="V55" i="28"/>
  <c r="W55" i="28"/>
  <c r="X55" i="28"/>
  <c r="Y55" i="28"/>
  <c r="Z55" i="28"/>
  <c r="AA55" i="28"/>
  <c r="AA56" i="28" s="1"/>
  <c r="AB55" i="28"/>
  <c r="AB56" i="28" s="1"/>
  <c r="AC55" i="28"/>
  <c r="AD55" i="28"/>
  <c r="AE55" i="28"/>
  <c r="AF55" i="28"/>
  <c r="AG55" i="28"/>
  <c r="AH55" i="28"/>
  <c r="AH56" i="28" s="1"/>
  <c r="AI55" i="28"/>
  <c r="AI56" i="28" s="1"/>
  <c r="AJ55" i="28"/>
  <c r="AJ56" i="28" s="1"/>
  <c r="AK55" i="28"/>
  <c r="AL55" i="28"/>
  <c r="AM55" i="28"/>
  <c r="AN55" i="28"/>
  <c r="AO55" i="28"/>
  <c r="AP55" i="28"/>
  <c r="AP56" i="28" s="1"/>
  <c r="AQ55" i="28"/>
  <c r="AQ56" i="28" s="1"/>
  <c r="AR55" i="28"/>
  <c r="AS55" i="28"/>
  <c r="AT55" i="28"/>
  <c r="AU55" i="28"/>
  <c r="AV55" i="28"/>
  <c r="AW55" i="28"/>
  <c r="F56" i="28"/>
  <c r="M56" i="28"/>
  <c r="N56" i="28"/>
  <c r="O56" i="28"/>
  <c r="U56" i="28"/>
  <c r="V56" i="28"/>
  <c r="W56" i="28"/>
  <c r="X56" i="28"/>
  <c r="AC56" i="28"/>
  <c r="AD56" i="28"/>
  <c r="AE56" i="28"/>
  <c r="AK56" i="28"/>
  <c r="AL56" i="28"/>
  <c r="AM56" i="28"/>
  <c r="AS56" i="28"/>
  <c r="AT56" i="28"/>
  <c r="F59" i="28"/>
  <c r="F61" i="28" s="1"/>
  <c r="G59" i="28"/>
  <c r="H59" i="28"/>
  <c r="I59" i="28"/>
  <c r="J59" i="28"/>
  <c r="K59" i="28"/>
  <c r="L59" i="28"/>
  <c r="L61" i="28" s="1"/>
  <c r="M59" i="28"/>
  <c r="M61" i="28" s="1"/>
  <c r="N59" i="28"/>
  <c r="N61" i="28" s="1"/>
  <c r="O59" i="28"/>
  <c r="P59" i="28"/>
  <c r="Q59" i="28"/>
  <c r="R59" i="28"/>
  <c r="S59" i="28"/>
  <c r="T59" i="28"/>
  <c r="T61" i="28" s="1"/>
  <c r="U59" i="28"/>
  <c r="U61" i="28" s="1"/>
  <c r="V59" i="28"/>
  <c r="V61" i="28" s="1"/>
  <c r="W59" i="28"/>
  <c r="X59" i="28"/>
  <c r="Y59" i="28"/>
  <c r="Z59" i="28"/>
  <c r="AA59" i="28"/>
  <c r="AB59" i="28"/>
  <c r="AB61" i="28" s="1"/>
  <c r="AC59" i="28"/>
  <c r="AC61" i="28" s="1"/>
  <c r="AD59" i="28"/>
  <c r="AD61" i="28" s="1"/>
  <c r="AE59" i="28"/>
  <c r="AF59" i="28"/>
  <c r="AG59" i="28"/>
  <c r="AH59" i="28"/>
  <c r="AI59" i="28"/>
  <c r="AJ59" i="28"/>
  <c r="AJ61" i="28" s="1"/>
  <c r="AK59" i="28"/>
  <c r="AK61" i="28" s="1"/>
  <c r="AL59" i="28"/>
  <c r="AL61" i="28" s="1"/>
  <c r="AM59" i="28"/>
  <c r="AN59" i="28"/>
  <c r="AO59" i="28"/>
  <c r="AP59" i="28"/>
  <c r="AP61" i="28" s="1"/>
  <c r="AQ59" i="28"/>
  <c r="AR59" i="28"/>
  <c r="AR61" i="28" s="1"/>
  <c r="AS59" i="28"/>
  <c r="AS61" i="28" s="1"/>
  <c r="AT59" i="28"/>
  <c r="AT61" i="28" s="1"/>
  <c r="AU59" i="28"/>
  <c r="AV59" i="28"/>
  <c r="AW59" i="28"/>
  <c r="F60" i="28"/>
  <c r="G60" i="28"/>
  <c r="H60" i="28"/>
  <c r="H61" i="28" s="1"/>
  <c r="I60" i="28"/>
  <c r="I61" i="28" s="1"/>
  <c r="J60" i="28"/>
  <c r="K60" i="28"/>
  <c r="L60" i="28"/>
  <c r="M60" i="28"/>
  <c r="N60" i="28"/>
  <c r="O60" i="28"/>
  <c r="P60" i="28"/>
  <c r="P61" i="28" s="1"/>
  <c r="Q60" i="28"/>
  <c r="R60" i="28"/>
  <c r="S60" i="28"/>
  <c r="T60" i="28"/>
  <c r="U60" i="28"/>
  <c r="V60" i="28"/>
  <c r="W60" i="28"/>
  <c r="X60" i="28"/>
  <c r="X61" i="28" s="1"/>
  <c r="Y60" i="28"/>
  <c r="Y61" i="28" s="1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AP60" i="28"/>
  <c r="AQ60" i="28"/>
  <c r="AR60" i="28"/>
  <c r="AS60" i="28"/>
  <c r="AT60" i="28"/>
  <c r="AU60" i="28"/>
  <c r="AV60" i="28"/>
  <c r="AV61" i="28" s="1"/>
  <c r="AW60" i="28"/>
  <c r="AW61" i="28" s="1"/>
  <c r="J61" i="28"/>
  <c r="K61" i="28"/>
  <c r="R61" i="28"/>
  <c r="S61" i="28"/>
  <c r="Z61" i="28"/>
  <c r="AA61" i="28"/>
  <c r="AH61" i="28"/>
  <c r="AI61" i="28"/>
  <c r="AN61" i="28"/>
  <c r="AQ61" i="28"/>
  <c r="F64" i="28"/>
  <c r="D64" i="28" s="1"/>
  <c r="G64" i="28"/>
  <c r="E64" i="28" s="1"/>
  <c r="H64" i="28"/>
  <c r="I64" i="28"/>
  <c r="J64" i="28"/>
  <c r="J66" i="28" s="1"/>
  <c r="K64" i="28"/>
  <c r="K66" i="28" s="1"/>
  <c r="L64" i="28"/>
  <c r="M64" i="28"/>
  <c r="N64" i="28"/>
  <c r="O64" i="28"/>
  <c r="P64" i="28"/>
  <c r="Q64" i="28"/>
  <c r="R64" i="28"/>
  <c r="R66" i="28" s="1"/>
  <c r="S64" i="28"/>
  <c r="S66" i="28" s="1"/>
  <c r="T64" i="28"/>
  <c r="U64" i="28"/>
  <c r="V64" i="28"/>
  <c r="V66" i="28" s="1"/>
  <c r="W64" i="28"/>
  <c r="X64" i="28"/>
  <c r="Y64" i="28"/>
  <c r="Z64" i="28"/>
  <c r="AA64" i="28"/>
  <c r="AA66" i="28" s="1"/>
  <c r="AB64" i="28"/>
  <c r="AC64" i="28"/>
  <c r="AD64" i="28"/>
  <c r="AE64" i="28"/>
  <c r="AF64" i="28"/>
  <c r="AG64" i="28"/>
  <c r="AH64" i="28"/>
  <c r="AI64" i="28"/>
  <c r="AJ64" i="28"/>
  <c r="AK64" i="28"/>
  <c r="AL64" i="28"/>
  <c r="AL66" i="28" s="1"/>
  <c r="AM64" i="28"/>
  <c r="AN64" i="28"/>
  <c r="AN66" i="28" s="1"/>
  <c r="AO64" i="28"/>
  <c r="AP64" i="28"/>
  <c r="AQ64" i="28"/>
  <c r="AQ66" i="28" s="1"/>
  <c r="AR64" i="28"/>
  <c r="AS64" i="28"/>
  <c r="AT64" i="28"/>
  <c r="AT66" i="28" s="1"/>
  <c r="AU64" i="28"/>
  <c r="AU66" i="28" s="1"/>
  <c r="AV64" i="28"/>
  <c r="AV66" i="28" s="1"/>
  <c r="AW64" i="28"/>
  <c r="F65" i="28"/>
  <c r="G65" i="28"/>
  <c r="H65" i="28"/>
  <c r="I65" i="28"/>
  <c r="I66" i="28" s="1"/>
  <c r="J65" i="28"/>
  <c r="K65" i="28"/>
  <c r="L65" i="28"/>
  <c r="L66" i="28" s="1"/>
  <c r="M65" i="28"/>
  <c r="N65" i="28"/>
  <c r="O65" i="28"/>
  <c r="P65" i="28"/>
  <c r="Q65" i="28"/>
  <c r="R65" i="28"/>
  <c r="S65" i="28"/>
  <c r="T65" i="28"/>
  <c r="T66" i="28" s="1"/>
  <c r="U65" i="28"/>
  <c r="V65" i="28"/>
  <c r="W65" i="28"/>
  <c r="X65" i="28"/>
  <c r="Y65" i="28"/>
  <c r="Z65" i="28"/>
  <c r="AA65" i="28"/>
  <c r="AB65" i="28"/>
  <c r="AB66" i="28" s="1"/>
  <c r="AC65" i="28"/>
  <c r="AD65" i="28"/>
  <c r="AE65" i="28"/>
  <c r="AF65" i="28"/>
  <c r="AG65" i="28"/>
  <c r="AH65" i="28"/>
  <c r="AI65" i="28"/>
  <c r="AJ65" i="28"/>
  <c r="AJ66" i="28" s="1"/>
  <c r="AK65" i="28"/>
  <c r="AL65" i="28"/>
  <c r="AM65" i="28"/>
  <c r="AN65" i="28"/>
  <c r="AO65" i="28"/>
  <c r="AP65" i="28"/>
  <c r="AQ65" i="28"/>
  <c r="AR65" i="28"/>
  <c r="AS65" i="28"/>
  <c r="E65" i="28" s="1"/>
  <c r="G65" i="40" s="1"/>
  <c r="I65" i="40" s="1"/>
  <c r="AT65" i="28"/>
  <c r="AU65" i="28"/>
  <c r="AV65" i="28"/>
  <c r="AW65" i="28"/>
  <c r="F66" i="28"/>
  <c r="G66" i="28"/>
  <c r="H66" i="28"/>
  <c r="N66" i="28"/>
  <c r="O66" i="28"/>
  <c r="P66" i="28"/>
  <c r="Q66" i="28"/>
  <c r="W66" i="28"/>
  <c r="X66" i="28"/>
  <c r="Y66" i="28"/>
  <c r="Z66" i="28"/>
  <c r="AD66" i="28"/>
  <c r="AE66" i="28"/>
  <c r="AF66" i="28"/>
  <c r="AG66" i="28"/>
  <c r="AH66" i="28"/>
  <c r="AI66" i="28"/>
  <c r="AM66" i="28"/>
  <c r="AO66" i="28"/>
  <c r="AP66" i="28"/>
  <c r="AR66" i="28"/>
  <c r="AW66" i="28"/>
  <c r="E70" i="28"/>
  <c r="F70" i="28"/>
  <c r="G70" i="28"/>
  <c r="H70" i="28"/>
  <c r="I70" i="28"/>
  <c r="J70" i="28"/>
  <c r="K70" i="28"/>
  <c r="K72" i="28" s="1"/>
  <c r="L70" i="28"/>
  <c r="M70" i="28"/>
  <c r="M72" i="28" s="1"/>
  <c r="N70" i="28"/>
  <c r="N72" i="28" s="1"/>
  <c r="O70" i="28"/>
  <c r="P70" i="28"/>
  <c r="Q70" i="28"/>
  <c r="R70" i="28"/>
  <c r="S70" i="28"/>
  <c r="S72" i="28" s="1"/>
  <c r="T70" i="28"/>
  <c r="U70" i="28"/>
  <c r="U72" i="28" s="1"/>
  <c r="V70" i="28"/>
  <c r="V72" i="28" s="1"/>
  <c r="W70" i="28"/>
  <c r="X70" i="28"/>
  <c r="Y70" i="28"/>
  <c r="Z70" i="28"/>
  <c r="AA70" i="28"/>
  <c r="AA72" i="28" s="1"/>
  <c r="AB70" i="28"/>
  <c r="AC70" i="28"/>
  <c r="AC72" i="28" s="1"/>
  <c r="AD70" i="28"/>
  <c r="AD72" i="28" s="1"/>
  <c r="AE70" i="28"/>
  <c r="AF70" i="28"/>
  <c r="AG70" i="28"/>
  <c r="AH70" i="28"/>
  <c r="AH72" i="28" s="1"/>
  <c r="AI70" i="28"/>
  <c r="AI72" i="28" s="1"/>
  <c r="AJ70" i="28"/>
  <c r="AK70" i="28"/>
  <c r="AK72" i="28" s="1"/>
  <c r="AL70" i="28"/>
  <c r="AL72" i="28" s="1"/>
  <c r="AM70" i="28"/>
  <c r="AN70" i="28"/>
  <c r="AO70" i="28"/>
  <c r="AP70" i="28"/>
  <c r="AQ70" i="28"/>
  <c r="AQ72" i="28" s="1"/>
  <c r="AR70" i="28"/>
  <c r="AR72" i="28" s="1"/>
  <c r="AS70" i="28"/>
  <c r="AS72" i="28" s="1"/>
  <c r="AT70" i="28"/>
  <c r="AT72" i="28" s="1"/>
  <c r="AU70" i="28"/>
  <c r="AV70" i="28"/>
  <c r="AW70" i="28"/>
  <c r="AW72" i="28" s="1"/>
  <c r="F71" i="28"/>
  <c r="G71" i="28"/>
  <c r="H71" i="28"/>
  <c r="H72" i="28" s="1"/>
  <c r="I71" i="28"/>
  <c r="J71" i="28"/>
  <c r="K71" i="28"/>
  <c r="L71" i="28"/>
  <c r="M71" i="28"/>
  <c r="N71" i="28"/>
  <c r="O71" i="28"/>
  <c r="O72" i="28" s="1"/>
  <c r="P71" i="28"/>
  <c r="P72" i="28" s="1"/>
  <c r="Q71" i="28"/>
  <c r="R71" i="28"/>
  <c r="S71" i="28"/>
  <c r="T71" i="28"/>
  <c r="U71" i="28"/>
  <c r="V71" i="28"/>
  <c r="W71" i="28"/>
  <c r="W72" i="28" s="1"/>
  <c r="X71" i="28"/>
  <c r="X72" i="28" s="1"/>
  <c r="Y71" i="28"/>
  <c r="Z71" i="28"/>
  <c r="AA71" i="28"/>
  <c r="AB71" i="28"/>
  <c r="AC71" i="28"/>
  <c r="AD71" i="28"/>
  <c r="AE71" i="28"/>
  <c r="AE72" i="28" s="1"/>
  <c r="AF71" i="28"/>
  <c r="AF72" i="28" s="1"/>
  <c r="AG71" i="28"/>
  <c r="AH71" i="28"/>
  <c r="AI71" i="28"/>
  <c r="AJ71" i="28"/>
  <c r="AK71" i="28"/>
  <c r="AL71" i="28"/>
  <c r="AM71" i="28"/>
  <c r="AN71" i="28"/>
  <c r="AN72" i="28" s="1"/>
  <c r="AO71" i="28"/>
  <c r="AP71" i="28"/>
  <c r="AQ71" i="28"/>
  <c r="AR71" i="28"/>
  <c r="AS71" i="28"/>
  <c r="AT71" i="28"/>
  <c r="AU71" i="28"/>
  <c r="AU72" i="28" s="1"/>
  <c r="AV71" i="28"/>
  <c r="AV72" i="28" s="1"/>
  <c r="AW71" i="28"/>
  <c r="I72" i="28"/>
  <c r="J72" i="28"/>
  <c r="L72" i="28"/>
  <c r="Q72" i="28"/>
  <c r="R72" i="28"/>
  <c r="T72" i="28"/>
  <c r="Y72" i="28"/>
  <c r="Z72" i="28"/>
  <c r="AB72" i="28"/>
  <c r="AG72" i="28"/>
  <c r="AJ72" i="28"/>
  <c r="AM72" i="28"/>
  <c r="AO72" i="28"/>
  <c r="AP72" i="28"/>
  <c r="F73" i="28"/>
  <c r="D73" i="28" s="1"/>
  <c r="F73" i="40" s="1"/>
  <c r="H73" i="40" s="1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AP73" i="28"/>
  <c r="AQ73" i="28"/>
  <c r="AR73" i="28"/>
  <c r="AS73" i="28"/>
  <c r="AT73" i="28"/>
  <c r="AU73" i="28"/>
  <c r="AV73" i="28"/>
  <c r="AW73" i="28"/>
  <c r="F74" i="28"/>
  <c r="G74" i="28"/>
  <c r="H74" i="28"/>
  <c r="I74" i="28"/>
  <c r="J74" i="28"/>
  <c r="K74" i="28"/>
  <c r="E74" i="28" s="1"/>
  <c r="G74" i="40" s="1"/>
  <c r="I74" i="40" s="1"/>
  <c r="L74" i="28"/>
  <c r="D74" i="28" s="1"/>
  <c r="F74" i="40" s="1"/>
  <c r="H74" i="40" s="1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AP74" i="28"/>
  <c r="AQ74" i="28"/>
  <c r="AR74" i="28"/>
  <c r="AS74" i="28"/>
  <c r="AT74" i="28"/>
  <c r="AU74" i="28"/>
  <c r="AV74" i="28"/>
  <c r="AW74" i="28"/>
  <c r="E75" i="28"/>
  <c r="G75" i="40" s="1"/>
  <c r="I75" i="40" s="1"/>
  <c r="F75" i="28"/>
  <c r="D75" i="28" s="1"/>
  <c r="F75" i="40" s="1"/>
  <c r="H75" i="40" s="1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AP75" i="28"/>
  <c r="AQ75" i="28"/>
  <c r="AR75" i="28"/>
  <c r="AS75" i="28"/>
  <c r="AT75" i="28"/>
  <c r="AU75" i="28"/>
  <c r="AV75" i="28"/>
  <c r="AW75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AP76" i="28"/>
  <c r="AQ76" i="28"/>
  <c r="AR76" i="28"/>
  <c r="AS76" i="28"/>
  <c r="AT76" i="28"/>
  <c r="AU76" i="28"/>
  <c r="AV76" i="28"/>
  <c r="AW76" i="28"/>
  <c r="F77" i="28"/>
  <c r="D77" i="28" s="1"/>
  <c r="F77" i="40" s="1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AP77" i="28"/>
  <c r="AQ77" i="28"/>
  <c r="AR77" i="28"/>
  <c r="AS77" i="28"/>
  <c r="AT77" i="28"/>
  <c r="AU77" i="28"/>
  <c r="AV77" i="28"/>
  <c r="AW77" i="28"/>
  <c r="E78" i="28"/>
  <c r="G78" i="40" s="1"/>
  <c r="F78" i="28"/>
  <c r="D78" i="28" s="1"/>
  <c r="F78" i="40" s="1"/>
  <c r="H78" i="40" s="1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AP78" i="28"/>
  <c r="AQ78" i="28"/>
  <c r="AR78" i="28"/>
  <c r="AS78" i="28"/>
  <c r="AT78" i="28"/>
  <c r="AU78" i="28"/>
  <c r="AV78" i="28"/>
  <c r="AW78" i="28"/>
  <c r="F79" i="28"/>
  <c r="D79" i="28" s="1"/>
  <c r="F79" i="40" s="1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AP79" i="28"/>
  <c r="AQ79" i="28"/>
  <c r="AR79" i="28"/>
  <c r="AS79" i="28"/>
  <c r="AT79" i="28"/>
  <c r="AU79" i="28"/>
  <c r="AV79" i="28"/>
  <c r="AW79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AP80" i="28"/>
  <c r="AQ80" i="28"/>
  <c r="AR80" i="28"/>
  <c r="AS80" i="28"/>
  <c r="AT80" i="28"/>
  <c r="AU80" i="28"/>
  <c r="AV80" i="28"/>
  <c r="AW80" i="28"/>
  <c r="D81" i="28"/>
  <c r="F81" i="40" s="1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P81" i="28"/>
  <c r="AQ81" i="28"/>
  <c r="AR81" i="28"/>
  <c r="AS81" i="28"/>
  <c r="AT81" i="28"/>
  <c r="AU81" i="28"/>
  <c r="AV81" i="28"/>
  <c r="AW81" i="28"/>
  <c r="A5" i="40"/>
  <c r="D11" i="40"/>
  <c r="E11" i="40"/>
  <c r="D12" i="40"/>
  <c r="E13" i="40"/>
  <c r="D14" i="40"/>
  <c r="E14" i="40"/>
  <c r="E19" i="40"/>
  <c r="G19" i="40"/>
  <c r="D20" i="40"/>
  <c r="E20" i="40"/>
  <c r="D22" i="40"/>
  <c r="E22" i="40"/>
  <c r="F22" i="40"/>
  <c r="H22" i="40" s="1"/>
  <c r="G22" i="40"/>
  <c r="I22" i="40" s="1"/>
  <c r="D27" i="40"/>
  <c r="E27" i="40"/>
  <c r="E29" i="40" s="1"/>
  <c r="E32" i="40"/>
  <c r="D34" i="40"/>
  <c r="E34" i="40"/>
  <c r="D39" i="40"/>
  <c r="E39" i="40"/>
  <c r="D40" i="40"/>
  <c r="E40" i="40"/>
  <c r="I45" i="40"/>
  <c r="E47" i="40"/>
  <c r="E49" i="40"/>
  <c r="D59" i="40"/>
  <c r="E59" i="40"/>
  <c r="G64" i="40"/>
  <c r="E70" i="40"/>
  <c r="D75" i="40"/>
  <c r="E75" i="40"/>
  <c r="E77" i="40"/>
  <c r="E78" i="40"/>
  <c r="D79" i="40"/>
  <c r="E79" i="40"/>
  <c r="H79" i="40"/>
  <c r="E80" i="40"/>
  <c r="D81" i="40"/>
  <c r="E81" i="40"/>
  <c r="AR82" i="28" l="1"/>
  <c r="AP649" i="44" s="1"/>
  <c r="H77" i="40"/>
  <c r="F64" i="38"/>
  <c r="D66" i="26"/>
  <c r="D43" i="37"/>
  <c r="AJ16" i="27"/>
  <c r="G11" i="40"/>
  <c r="E16" i="28"/>
  <c r="J36" i="27"/>
  <c r="E55" i="26"/>
  <c r="G55" i="38" s="1"/>
  <c r="AA90" i="26"/>
  <c r="AA56" i="26"/>
  <c r="AA82" i="26" s="1"/>
  <c r="Y647" i="44" s="1"/>
  <c r="S54" i="27"/>
  <c r="S56" i="27" s="1"/>
  <c r="S56" i="26"/>
  <c r="AU86" i="26"/>
  <c r="AU88" i="26" s="1"/>
  <c r="AU87" i="26"/>
  <c r="W51" i="27"/>
  <c r="W87" i="26"/>
  <c r="L71" i="14"/>
  <c r="H72" i="14"/>
  <c r="AT646" i="44"/>
  <c r="AV91" i="25"/>
  <c r="AB73" i="27"/>
  <c r="Z33" i="27"/>
  <c r="Z36" i="25"/>
  <c r="J33" i="27"/>
  <c r="D33" i="27" s="1"/>
  <c r="F33" i="39" s="1"/>
  <c r="J36" i="25"/>
  <c r="H32" i="27"/>
  <c r="H36" i="27" s="1"/>
  <c r="H36" i="25"/>
  <c r="D32" i="25"/>
  <c r="I81" i="15"/>
  <c r="G81" i="13"/>
  <c r="M81" i="13"/>
  <c r="E81" i="37" s="1"/>
  <c r="H35" i="15"/>
  <c r="F35" i="13"/>
  <c r="L35" i="13"/>
  <c r="D35" i="37" s="1"/>
  <c r="I39" i="42"/>
  <c r="G39" i="5"/>
  <c r="E64" i="42"/>
  <c r="M66" i="18"/>
  <c r="G32" i="18"/>
  <c r="G36" i="18" s="1"/>
  <c r="I36" i="18"/>
  <c r="M32" i="18"/>
  <c r="G66" i="40"/>
  <c r="I19" i="40"/>
  <c r="E59" i="28"/>
  <c r="E34" i="28"/>
  <c r="G34" i="40" s="1"/>
  <c r="I34" i="40" s="1"/>
  <c r="E23" i="26"/>
  <c r="G23" i="38" s="1"/>
  <c r="G33" i="14"/>
  <c r="G36" i="14" s="1"/>
  <c r="M33" i="14"/>
  <c r="E33" i="38" s="1"/>
  <c r="G88" i="5"/>
  <c r="I88" i="5" s="1"/>
  <c r="I88" i="37"/>
  <c r="V74" i="27"/>
  <c r="AP42" i="25"/>
  <c r="AP43" i="25" s="1"/>
  <c r="AF40" i="27"/>
  <c r="AF42" i="27" s="1"/>
  <c r="AF43" i="27" s="1"/>
  <c r="Z40" i="27"/>
  <c r="Z42" i="27" s="1"/>
  <c r="Z43" i="27" s="1"/>
  <c r="Z42" i="25"/>
  <c r="Z43" i="25" s="1"/>
  <c r="J40" i="27"/>
  <c r="J42" i="27" s="1"/>
  <c r="J42" i="25"/>
  <c r="J43" i="25" s="1"/>
  <c r="J39" i="27"/>
  <c r="D39" i="27" s="1"/>
  <c r="F39" i="39" s="1"/>
  <c r="D39" i="25"/>
  <c r="F39" i="37" s="1"/>
  <c r="W32" i="27"/>
  <c r="W36" i="25"/>
  <c r="AL82" i="25"/>
  <c r="I72" i="13"/>
  <c r="G71" i="13"/>
  <c r="G72" i="13" s="1"/>
  <c r="I71" i="15"/>
  <c r="I72" i="15" s="1"/>
  <c r="M71" i="13"/>
  <c r="H39" i="42"/>
  <c r="F70" i="18"/>
  <c r="F72" i="18" s="1"/>
  <c r="H72" i="18"/>
  <c r="L70" i="18"/>
  <c r="D80" i="28"/>
  <c r="F80" i="40" s="1"/>
  <c r="H80" i="40" s="1"/>
  <c r="E55" i="28"/>
  <c r="G55" i="40" s="1"/>
  <c r="I55" i="40" s="1"/>
  <c r="H34" i="40"/>
  <c r="H36" i="28"/>
  <c r="D20" i="28"/>
  <c r="F20" i="40" s="1"/>
  <c r="H20" i="40" s="1"/>
  <c r="D11" i="28"/>
  <c r="F64" i="16"/>
  <c r="F66" i="16" s="1"/>
  <c r="H66" i="16"/>
  <c r="D73" i="5"/>
  <c r="AS56" i="26"/>
  <c r="AW56" i="26"/>
  <c r="AW90" i="26"/>
  <c r="AM24" i="26"/>
  <c r="H13" i="38"/>
  <c r="J16" i="26"/>
  <c r="J82" i="26" s="1"/>
  <c r="H647" i="44" s="1"/>
  <c r="J12" i="27"/>
  <c r="J16" i="27" s="1"/>
  <c r="F64" i="14"/>
  <c r="F66" i="14" s="1"/>
  <c r="L64" i="14"/>
  <c r="H66" i="14"/>
  <c r="F33" i="14"/>
  <c r="F36" i="14" s="1"/>
  <c r="L33" i="14"/>
  <c r="D33" i="38" s="1"/>
  <c r="H33" i="38" s="1"/>
  <c r="F15" i="14"/>
  <c r="L15" i="14"/>
  <c r="D15" i="38" s="1"/>
  <c r="H15" i="38" s="1"/>
  <c r="E11" i="38"/>
  <c r="X61" i="25"/>
  <c r="X59" i="27"/>
  <c r="X61" i="27" s="1"/>
  <c r="H61" i="25"/>
  <c r="H59" i="27"/>
  <c r="Y40" i="27"/>
  <c r="Y42" i="27" s="1"/>
  <c r="Y43" i="27" s="1"/>
  <c r="Y42" i="25"/>
  <c r="Y43" i="25" s="1"/>
  <c r="L89" i="13"/>
  <c r="D86" i="37"/>
  <c r="D89" i="37" s="1"/>
  <c r="H13" i="15"/>
  <c r="F13" i="13"/>
  <c r="L13" i="13"/>
  <c r="D13" i="37" s="1"/>
  <c r="P59" i="27"/>
  <c r="P61" i="27" s="1"/>
  <c r="F24" i="27"/>
  <c r="L80" i="19"/>
  <c r="D80" i="43" s="1"/>
  <c r="H80" i="43" s="1"/>
  <c r="F80" i="19"/>
  <c r="E61" i="30"/>
  <c r="G60" i="42"/>
  <c r="H47" i="42"/>
  <c r="L74" i="18"/>
  <c r="D74" i="42" s="1"/>
  <c r="F74" i="18"/>
  <c r="H76" i="46"/>
  <c r="D76" i="46" s="1"/>
  <c r="F76" i="47" s="1"/>
  <c r="H76" i="47" s="1"/>
  <c r="D76" i="23"/>
  <c r="F76" i="35" s="1"/>
  <c r="H76" i="35" s="1"/>
  <c r="AA61" i="24"/>
  <c r="D64" i="40"/>
  <c r="D66" i="40" s="1"/>
  <c r="E76" i="28"/>
  <c r="G76" i="40" s="1"/>
  <c r="E60" i="28"/>
  <c r="G60" i="40" s="1"/>
  <c r="AB82" i="28"/>
  <c r="Z649" i="44" s="1"/>
  <c r="AC16" i="28"/>
  <c r="H77" i="38"/>
  <c r="AU36" i="26"/>
  <c r="N36" i="26"/>
  <c r="N32" i="27"/>
  <c r="U82" i="26"/>
  <c r="S647" i="44" s="1"/>
  <c r="M36" i="14"/>
  <c r="E32" i="38"/>
  <c r="E36" i="38" s="1"/>
  <c r="E77" i="25"/>
  <c r="G77" i="37" s="1"/>
  <c r="I77" i="37" s="1"/>
  <c r="AE61" i="25"/>
  <c r="AE59" i="27"/>
  <c r="AE61" i="27" s="1"/>
  <c r="G61" i="25"/>
  <c r="E59" i="25"/>
  <c r="G86" i="13"/>
  <c r="G89" i="13" s="1"/>
  <c r="M86" i="13"/>
  <c r="I89" i="13"/>
  <c r="I54" i="15"/>
  <c r="G54" i="13"/>
  <c r="G56" i="13" s="1"/>
  <c r="M54" i="13"/>
  <c r="I56" i="13"/>
  <c r="K66" i="27"/>
  <c r="H60" i="42"/>
  <c r="L78" i="18"/>
  <c r="D78" i="42" s="1"/>
  <c r="D78" i="5" s="1"/>
  <c r="F78" i="18"/>
  <c r="AJ60" i="46"/>
  <c r="AJ60" i="24"/>
  <c r="AT61" i="22"/>
  <c r="AD60" i="46"/>
  <c r="AD60" i="24"/>
  <c r="AD61" i="22"/>
  <c r="V60" i="24"/>
  <c r="V60" i="46"/>
  <c r="V61" i="22"/>
  <c r="F61" i="22"/>
  <c r="D60" i="22"/>
  <c r="F60" i="34" s="1"/>
  <c r="H60" i="34" s="1"/>
  <c r="E71" i="28"/>
  <c r="G71" i="40" s="1"/>
  <c r="G72" i="28"/>
  <c r="D60" i="28"/>
  <c r="F60" i="40" s="1"/>
  <c r="AT36" i="28"/>
  <c r="F36" i="28"/>
  <c r="AS16" i="28"/>
  <c r="G16" i="28"/>
  <c r="D13" i="28"/>
  <c r="F13" i="40" s="1"/>
  <c r="H13" i="40" s="1"/>
  <c r="AQ16" i="28"/>
  <c r="AA16" i="28"/>
  <c r="K16" i="28"/>
  <c r="K82" i="28" s="1"/>
  <c r="I649" i="44" s="1"/>
  <c r="M76" i="16"/>
  <c r="E76" i="40" s="1"/>
  <c r="G76" i="16"/>
  <c r="G15" i="16"/>
  <c r="M15" i="16"/>
  <c r="F13" i="16"/>
  <c r="D27" i="38"/>
  <c r="D29" i="38" s="1"/>
  <c r="S90" i="26"/>
  <c r="E78" i="26"/>
  <c r="G78" i="38" s="1"/>
  <c r="I78" i="38" s="1"/>
  <c r="E75" i="26"/>
  <c r="G75" i="38" s="1"/>
  <c r="I75" i="38" s="1"/>
  <c r="AT36" i="26"/>
  <c r="D35" i="26"/>
  <c r="F35" i="38" s="1"/>
  <c r="H35" i="38" s="1"/>
  <c r="AW36" i="26"/>
  <c r="E33" i="26"/>
  <c r="G33" i="38" s="1"/>
  <c r="I36" i="26"/>
  <c r="I21" i="38"/>
  <c r="AU82" i="26"/>
  <c r="AS647" i="44" s="1"/>
  <c r="D14" i="26"/>
  <c r="F14" i="38" s="1"/>
  <c r="H14" i="38" s="1"/>
  <c r="AV16" i="26"/>
  <c r="AN16" i="26"/>
  <c r="AF16" i="26"/>
  <c r="H16" i="26"/>
  <c r="H82" i="26" s="1"/>
  <c r="F647" i="44" s="1"/>
  <c r="AR16" i="26"/>
  <c r="AR82" i="26" s="1"/>
  <c r="AP647" i="44" s="1"/>
  <c r="AJ16" i="26"/>
  <c r="AJ82" i="26" s="1"/>
  <c r="AH647" i="44" s="1"/>
  <c r="AB16" i="26"/>
  <c r="AB82" i="26" s="1"/>
  <c r="Z647" i="44" s="1"/>
  <c r="T16" i="26"/>
  <c r="T82" i="26" s="1"/>
  <c r="R647" i="44" s="1"/>
  <c r="L16" i="26"/>
  <c r="L82" i="26" s="1"/>
  <c r="J647" i="44" s="1"/>
  <c r="D11" i="26"/>
  <c r="M76" i="14"/>
  <c r="E76" i="38" s="1"/>
  <c r="D36" i="38"/>
  <c r="D29" i="37"/>
  <c r="U79" i="27"/>
  <c r="M79" i="27"/>
  <c r="E79" i="25"/>
  <c r="G79" i="37" s="1"/>
  <c r="I79" i="37" s="1"/>
  <c r="H71" i="37"/>
  <c r="H72" i="27"/>
  <c r="AJ64" i="27"/>
  <c r="AJ66" i="27" s="1"/>
  <c r="AT66" i="25"/>
  <c r="AD66" i="25"/>
  <c r="AD64" i="27"/>
  <c r="AD66" i="27" s="1"/>
  <c r="V66" i="27"/>
  <c r="N64" i="27"/>
  <c r="N66" i="27" s="1"/>
  <c r="N66" i="25"/>
  <c r="D64" i="25"/>
  <c r="F66" i="25"/>
  <c r="AJ59" i="27"/>
  <c r="AJ61" i="27" s="1"/>
  <c r="AT61" i="25"/>
  <c r="AD59" i="27"/>
  <c r="AD61" i="25"/>
  <c r="N59" i="27"/>
  <c r="N61" i="27" s="1"/>
  <c r="N61" i="25"/>
  <c r="D59" i="25"/>
  <c r="F61" i="25"/>
  <c r="T55" i="27"/>
  <c r="E51" i="25"/>
  <c r="G51" i="37" s="1"/>
  <c r="I51" i="37" s="1"/>
  <c r="E49" i="25"/>
  <c r="G49" i="37" s="1"/>
  <c r="W41" i="27"/>
  <c r="P36" i="25"/>
  <c r="V29" i="25"/>
  <c r="H14" i="37"/>
  <c r="T11" i="27"/>
  <c r="L11" i="27"/>
  <c r="H54" i="15"/>
  <c r="L54" i="13"/>
  <c r="F54" i="13"/>
  <c r="F56" i="13" s="1"/>
  <c r="H49" i="15"/>
  <c r="F49" i="13"/>
  <c r="L49" i="13"/>
  <c r="D49" i="37" s="1"/>
  <c r="I40" i="15"/>
  <c r="G40" i="13"/>
  <c r="G42" i="13" s="1"/>
  <c r="G43" i="13" s="1"/>
  <c r="I42" i="13"/>
  <c r="I43" i="13" s="1"/>
  <c r="M40" i="13"/>
  <c r="H12" i="15"/>
  <c r="L12" i="13"/>
  <c r="D12" i="37" s="1"/>
  <c r="F12" i="13"/>
  <c r="F16" i="13" s="1"/>
  <c r="AI55" i="27"/>
  <c r="AW82" i="27"/>
  <c r="AU648" i="44" s="1"/>
  <c r="AT16" i="27"/>
  <c r="AT82" i="27" s="1"/>
  <c r="AR648" i="44" s="1"/>
  <c r="AL16" i="27"/>
  <c r="AL82" i="27" s="1"/>
  <c r="AJ648" i="44" s="1"/>
  <c r="D82" i="15"/>
  <c r="E56" i="31"/>
  <c r="G54" i="43"/>
  <c r="D36" i="31"/>
  <c r="F33" i="43"/>
  <c r="H33" i="43" s="1"/>
  <c r="I80" i="42"/>
  <c r="H75" i="42"/>
  <c r="F75" i="5"/>
  <c r="H51" i="42"/>
  <c r="D43" i="35"/>
  <c r="E49" i="23"/>
  <c r="G49" i="35" s="1"/>
  <c r="I49" i="35" s="1"/>
  <c r="AF70" i="46"/>
  <c r="AF72" i="46" s="1"/>
  <c r="AF70" i="24"/>
  <c r="AF72" i="24" s="1"/>
  <c r="Z70" i="46"/>
  <c r="Z70" i="24"/>
  <c r="Z72" i="22"/>
  <c r="R70" i="46"/>
  <c r="R70" i="24"/>
  <c r="R72" i="24" s="1"/>
  <c r="R72" i="22"/>
  <c r="J70" i="24"/>
  <c r="J72" i="24" s="1"/>
  <c r="J72" i="22"/>
  <c r="D70" i="22"/>
  <c r="AD82" i="28"/>
  <c r="AB649" i="44" s="1"/>
  <c r="AM82" i="28"/>
  <c r="AK649" i="44" s="1"/>
  <c r="AI70" i="27"/>
  <c r="AI72" i="27" s="1"/>
  <c r="AS72" i="26"/>
  <c r="U55" i="27"/>
  <c r="U56" i="27" s="1"/>
  <c r="U91" i="26"/>
  <c r="M81" i="14"/>
  <c r="E81" i="38" s="1"/>
  <c r="G81" i="14"/>
  <c r="M29" i="14"/>
  <c r="E27" i="38"/>
  <c r="E29" i="38" s="1"/>
  <c r="E74" i="25"/>
  <c r="G74" i="37" s="1"/>
  <c r="I74" i="37" s="1"/>
  <c r="L73" i="27"/>
  <c r="D73" i="27" s="1"/>
  <c r="F73" i="39" s="1"/>
  <c r="P55" i="27"/>
  <c r="P56" i="25"/>
  <c r="AA42" i="25"/>
  <c r="AA43" i="25" s="1"/>
  <c r="AA41" i="27"/>
  <c r="K42" i="25"/>
  <c r="K43" i="25" s="1"/>
  <c r="K41" i="27"/>
  <c r="X32" i="27"/>
  <c r="X36" i="27" s="1"/>
  <c r="X36" i="25"/>
  <c r="AN82" i="25"/>
  <c r="H23" i="15"/>
  <c r="L23" i="13"/>
  <c r="D23" i="37" s="1"/>
  <c r="D23" i="5" s="1"/>
  <c r="F23" i="13"/>
  <c r="U42" i="27"/>
  <c r="U43" i="27" s="1"/>
  <c r="D42" i="28"/>
  <c r="D74" i="26"/>
  <c r="F74" i="38" s="1"/>
  <c r="H74" i="38" s="1"/>
  <c r="T72" i="26"/>
  <c r="T70" i="27"/>
  <c r="T72" i="27" s="1"/>
  <c r="D51" i="26"/>
  <c r="F51" i="38" s="1"/>
  <c r="H51" i="38" s="1"/>
  <c r="D41" i="26"/>
  <c r="F41" i="38" s="1"/>
  <c r="H41" i="38" s="1"/>
  <c r="G73" i="14"/>
  <c r="M73" i="14"/>
  <c r="E73" i="38" s="1"/>
  <c r="G15" i="14"/>
  <c r="M15" i="14"/>
  <c r="E15" i="38" s="1"/>
  <c r="I15" i="15"/>
  <c r="N74" i="27"/>
  <c r="D74" i="27" s="1"/>
  <c r="F74" i="39" s="1"/>
  <c r="O36" i="27"/>
  <c r="F29" i="25"/>
  <c r="D27" i="25"/>
  <c r="R40" i="27"/>
  <c r="R42" i="27" s="1"/>
  <c r="R43" i="27" s="1"/>
  <c r="E72" i="28"/>
  <c r="AF36" i="28"/>
  <c r="F77" i="16"/>
  <c r="L77" i="16"/>
  <c r="D77" i="40" s="1"/>
  <c r="E77" i="26"/>
  <c r="G77" i="38" s="1"/>
  <c r="I77" i="38" s="1"/>
  <c r="I77" i="27"/>
  <c r="AK71" i="27"/>
  <c r="AU72" i="26"/>
  <c r="G72" i="26"/>
  <c r="E71" i="26"/>
  <c r="G71" i="38" s="1"/>
  <c r="I71" i="38" s="1"/>
  <c r="AG56" i="26"/>
  <c r="AG90" i="26"/>
  <c r="Q56" i="26"/>
  <c r="Q90" i="26"/>
  <c r="W24" i="26"/>
  <c r="AP16" i="26"/>
  <c r="AP82" i="26" s="1"/>
  <c r="AN647" i="44" s="1"/>
  <c r="AF12" i="27"/>
  <c r="AF16" i="27" s="1"/>
  <c r="AF82" i="27" s="1"/>
  <c r="AD648" i="44" s="1"/>
  <c r="V16" i="26"/>
  <c r="V82" i="26" s="1"/>
  <c r="T647" i="44" s="1"/>
  <c r="V11" i="27"/>
  <c r="F71" i="14"/>
  <c r="I40" i="27"/>
  <c r="I42" i="25"/>
  <c r="I43" i="25" s="1"/>
  <c r="E40" i="25"/>
  <c r="N42" i="27"/>
  <c r="N43" i="27" s="1"/>
  <c r="AP24" i="27"/>
  <c r="AP82" i="27" s="1"/>
  <c r="AN648" i="44" s="1"/>
  <c r="E64" i="30"/>
  <c r="G66" i="30"/>
  <c r="I51" i="42"/>
  <c r="G51" i="5"/>
  <c r="I51" i="5" s="1"/>
  <c r="D76" i="5"/>
  <c r="G70" i="40"/>
  <c r="AJ82" i="28"/>
  <c r="AH649" i="44" s="1"/>
  <c r="AK16" i="28"/>
  <c r="M16" i="28"/>
  <c r="M82" i="28" s="1"/>
  <c r="K649" i="44" s="1"/>
  <c r="D71" i="26"/>
  <c r="F71" i="38" s="1"/>
  <c r="E34" i="26"/>
  <c r="G34" i="38" s="1"/>
  <c r="I34" i="38" s="1"/>
  <c r="V36" i="26"/>
  <c r="V32" i="27"/>
  <c r="AW82" i="26"/>
  <c r="AU647" i="44" s="1"/>
  <c r="G55" i="14"/>
  <c r="M55" i="14"/>
  <c r="E55" i="38" s="1"/>
  <c r="G13" i="14"/>
  <c r="AU61" i="25"/>
  <c r="AK59" i="27"/>
  <c r="AK61" i="27" s="1"/>
  <c r="W61" i="25"/>
  <c r="W59" i="27"/>
  <c r="W61" i="27" s="1"/>
  <c r="L43" i="13"/>
  <c r="G20" i="15"/>
  <c r="M20" i="15"/>
  <c r="E20" i="39" s="1"/>
  <c r="I45" i="43"/>
  <c r="I47" i="42"/>
  <c r="F80" i="18"/>
  <c r="L80" i="18"/>
  <c r="D80" i="42" s="1"/>
  <c r="D80" i="5" s="1"/>
  <c r="L72" i="11"/>
  <c r="D70" i="35"/>
  <c r="D72" i="35" s="1"/>
  <c r="D76" i="28"/>
  <c r="F76" i="40" s="1"/>
  <c r="H76" i="40" s="1"/>
  <c r="E36" i="40"/>
  <c r="E79" i="28"/>
  <c r="G79" i="40" s="1"/>
  <c r="I79" i="40" s="1"/>
  <c r="D71" i="28"/>
  <c r="F71" i="40" s="1"/>
  <c r="H71" i="40" s="1"/>
  <c r="AO61" i="28"/>
  <c r="AG61" i="28"/>
  <c r="Q61" i="28"/>
  <c r="AQ24" i="28"/>
  <c r="AI24" i="28"/>
  <c r="AI82" i="28" s="1"/>
  <c r="AG649" i="44" s="1"/>
  <c r="AA24" i="28"/>
  <c r="S24" i="28"/>
  <c r="S82" i="28" s="1"/>
  <c r="Q649" i="44" s="1"/>
  <c r="K24" i="28"/>
  <c r="F16" i="28"/>
  <c r="F72" i="16"/>
  <c r="D60" i="40"/>
  <c r="D61" i="40" s="1"/>
  <c r="L61" i="16"/>
  <c r="F15" i="16"/>
  <c r="L15" i="16"/>
  <c r="AO90" i="26"/>
  <c r="D75" i="26"/>
  <c r="F75" i="38" s="1"/>
  <c r="H75" i="38" s="1"/>
  <c r="AJ40" i="27"/>
  <c r="AJ42" i="27" s="1"/>
  <c r="AJ43" i="27" s="1"/>
  <c r="AT42" i="26"/>
  <c r="AT43" i="26" s="1"/>
  <c r="V40" i="27"/>
  <c r="V42" i="27" s="1"/>
  <c r="V43" i="27" s="1"/>
  <c r="V42" i="26"/>
  <c r="V43" i="26" s="1"/>
  <c r="D40" i="26"/>
  <c r="F42" i="26"/>
  <c r="F43" i="26" s="1"/>
  <c r="E35" i="26"/>
  <c r="G35" i="38" s="1"/>
  <c r="I35" i="38" s="1"/>
  <c r="AT16" i="26"/>
  <c r="AM82" i="26"/>
  <c r="AK647" i="44" s="1"/>
  <c r="AI16" i="26"/>
  <c r="AI82" i="26" s="1"/>
  <c r="AG647" i="44" s="1"/>
  <c r="S16" i="26"/>
  <c r="S82" i="26" s="1"/>
  <c r="Q647" i="44" s="1"/>
  <c r="I36" i="14"/>
  <c r="X80" i="27"/>
  <c r="AB79" i="27"/>
  <c r="AK72" i="27"/>
  <c r="W72" i="25"/>
  <c r="W70" i="27"/>
  <c r="W72" i="27" s="1"/>
  <c r="E70" i="25"/>
  <c r="G72" i="25"/>
  <c r="AI64" i="27"/>
  <c r="AI66" i="27" s="1"/>
  <c r="AS66" i="25"/>
  <c r="U66" i="25"/>
  <c r="U64" i="27"/>
  <c r="U66" i="27" s="1"/>
  <c r="M64" i="27"/>
  <c r="M66" i="27" s="1"/>
  <c r="M66" i="25"/>
  <c r="E64" i="25"/>
  <c r="AP56" i="25"/>
  <c r="AF54" i="27"/>
  <c r="AF56" i="27" s="1"/>
  <c r="Z54" i="27"/>
  <c r="Z56" i="27" s="1"/>
  <c r="Z56" i="25"/>
  <c r="R54" i="27"/>
  <c r="R56" i="27" s="1"/>
  <c r="R56" i="25"/>
  <c r="J56" i="25"/>
  <c r="J54" i="27"/>
  <c r="J56" i="27" s="1"/>
  <c r="D51" i="25"/>
  <c r="F51" i="37" s="1"/>
  <c r="H51" i="37" s="1"/>
  <c r="D49" i="25"/>
  <c r="F49" i="37" s="1"/>
  <c r="H49" i="37" s="1"/>
  <c r="AH47" i="27"/>
  <c r="T47" i="27"/>
  <c r="O36" i="25"/>
  <c r="H22" i="27"/>
  <c r="D22" i="25"/>
  <c r="F22" i="37" s="1"/>
  <c r="H22" i="37" s="1"/>
  <c r="AE20" i="27"/>
  <c r="AE24" i="25"/>
  <c r="O20" i="27"/>
  <c r="O24" i="25"/>
  <c r="O82" i="25" s="1"/>
  <c r="E20" i="25"/>
  <c r="G20" i="37" s="1"/>
  <c r="I20" i="37" s="1"/>
  <c r="U82" i="25"/>
  <c r="G65" i="15"/>
  <c r="M65" i="15"/>
  <c r="E65" i="39" s="1"/>
  <c r="M61" i="13"/>
  <c r="E59" i="37"/>
  <c r="E61" i="37" s="1"/>
  <c r="H40" i="15"/>
  <c r="F40" i="13"/>
  <c r="F42" i="13" s="1"/>
  <c r="H42" i="13"/>
  <c r="H43" i="13" s="1"/>
  <c r="H20" i="15"/>
  <c r="L20" i="13"/>
  <c r="D20" i="37" s="1"/>
  <c r="I66" i="27"/>
  <c r="L60" i="27"/>
  <c r="AG61" i="27"/>
  <c r="G36" i="27"/>
  <c r="AR36" i="27"/>
  <c r="G43" i="43"/>
  <c r="M39" i="19"/>
  <c r="E39" i="43" s="1"/>
  <c r="I39" i="43" s="1"/>
  <c r="G39" i="19"/>
  <c r="H81" i="43"/>
  <c r="F81" i="5"/>
  <c r="H79" i="43"/>
  <c r="F79" i="5"/>
  <c r="H73" i="43"/>
  <c r="G43" i="31"/>
  <c r="I45" i="42"/>
  <c r="I23" i="42"/>
  <c r="F71" i="46"/>
  <c r="D71" i="23"/>
  <c r="F71" i="35" s="1"/>
  <c r="H71" i="35" s="1"/>
  <c r="S72" i="23"/>
  <c r="S70" i="24"/>
  <c r="K70" i="46"/>
  <c r="K72" i="46" s="1"/>
  <c r="K72" i="23"/>
  <c r="H59" i="35"/>
  <c r="L14" i="46"/>
  <c r="D14" i="23"/>
  <c r="F14" i="35" s="1"/>
  <c r="H14" i="35" s="1"/>
  <c r="AH71" i="46"/>
  <c r="AH71" i="24"/>
  <c r="AB71" i="46"/>
  <c r="AB71" i="24"/>
  <c r="D71" i="24" s="1"/>
  <c r="F71" i="36" s="1"/>
  <c r="H71" i="36" s="1"/>
  <c r="T71" i="46"/>
  <c r="T71" i="24"/>
  <c r="I66" i="16"/>
  <c r="G64" i="16"/>
  <c r="G66" i="16" s="1"/>
  <c r="M64" i="16"/>
  <c r="E66" i="28"/>
  <c r="T82" i="28"/>
  <c r="R649" i="44" s="1"/>
  <c r="V82" i="28"/>
  <c r="T649" i="44" s="1"/>
  <c r="AA55" i="27"/>
  <c r="AA91" i="26"/>
  <c r="I78" i="40"/>
  <c r="H81" i="40"/>
  <c r="Z56" i="28"/>
  <c r="R56" i="28"/>
  <c r="J56" i="28"/>
  <c r="I39" i="40"/>
  <c r="D28" i="28"/>
  <c r="F28" i="40" s="1"/>
  <c r="M60" i="16"/>
  <c r="E60" i="40" s="1"/>
  <c r="E61" i="40" s="1"/>
  <c r="I61" i="16"/>
  <c r="G60" i="16"/>
  <c r="I56" i="16"/>
  <c r="G54" i="16"/>
  <c r="G56" i="16" s="1"/>
  <c r="M54" i="16"/>
  <c r="M41" i="16"/>
  <c r="E41" i="40" s="1"/>
  <c r="E42" i="40" s="1"/>
  <c r="E43" i="40" s="1"/>
  <c r="I42" i="16"/>
  <c r="I43" i="16" s="1"/>
  <c r="W86" i="26"/>
  <c r="E80" i="26"/>
  <c r="G80" i="38" s="1"/>
  <c r="I80" i="38" s="1"/>
  <c r="T64" i="27"/>
  <c r="T66" i="27" s="1"/>
  <c r="T66" i="26"/>
  <c r="M42" i="26"/>
  <c r="M43" i="26" s="1"/>
  <c r="M82" i="26" s="1"/>
  <c r="K647" i="44" s="1"/>
  <c r="M40" i="27"/>
  <c r="M42" i="27" s="1"/>
  <c r="M43" i="27" s="1"/>
  <c r="E40" i="26"/>
  <c r="E27" i="26"/>
  <c r="E85" i="15"/>
  <c r="E85" i="14"/>
  <c r="M60" i="14"/>
  <c r="E60" i="38" s="1"/>
  <c r="I61" i="14"/>
  <c r="K82" i="15"/>
  <c r="H36" i="14"/>
  <c r="AK80" i="27"/>
  <c r="AE80" i="27"/>
  <c r="W80" i="27"/>
  <c r="O80" i="27"/>
  <c r="E80" i="25"/>
  <c r="G80" i="37" s="1"/>
  <c r="I80" i="37" s="1"/>
  <c r="X65" i="27"/>
  <c r="X66" i="25"/>
  <c r="P65" i="27"/>
  <c r="D65" i="25"/>
  <c r="F65" i="37" s="1"/>
  <c r="H65" i="37" s="1"/>
  <c r="H66" i="25"/>
  <c r="H65" i="27"/>
  <c r="L61" i="27"/>
  <c r="Y56" i="25"/>
  <c r="Y54" i="27"/>
  <c r="Y56" i="27" s="1"/>
  <c r="Q54" i="27"/>
  <c r="Q56" i="27" s="1"/>
  <c r="Q56" i="25"/>
  <c r="I56" i="25"/>
  <c r="I54" i="27"/>
  <c r="E54" i="25"/>
  <c r="I36" i="25"/>
  <c r="AH20" i="27"/>
  <c r="AR24" i="25"/>
  <c r="AD24" i="25"/>
  <c r="AD20" i="27"/>
  <c r="V24" i="25"/>
  <c r="V20" i="27"/>
  <c r="N24" i="25"/>
  <c r="N20" i="27"/>
  <c r="D20" i="25"/>
  <c r="F20" i="37" s="1"/>
  <c r="F24" i="25"/>
  <c r="AD82" i="25"/>
  <c r="Z12" i="27"/>
  <c r="M76" i="13"/>
  <c r="E76" i="37" s="1"/>
  <c r="I76" i="37" s="1"/>
  <c r="I76" i="15"/>
  <c r="G76" i="13"/>
  <c r="L61" i="13"/>
  <c r="D59" i="37"/>
  <c r="D61" i="37" s="1"/>
  <c r="H24" i="13"/>
  <c r="H16" i="13"/>
  <c r="H82" i="13" s="1"/>
  <c r="H91" i="13" s="1"/>
  <c r="AC64" i="27"/>
  <c r="AC66" i="27" s="1"/>
  <c r="D54" i="27"/>
  <c r="Z36" i="27"/>
  <c r="AR82" i="27"/>
  <c r="AP648" i="44" s="1"/>
  <c r="I74" i="43"/>
  <c r="I21" i="42"/>
  <c r="G21" i="5"/>
  <c r="G14" i="42"/>
  <c r="G16" i="42" s="1"/>
  <c r="E16" i="30"/>
  <c r="F12" i="42"/>
  <c r="D16" i="30"/>
  <c r="M71" i="46"/>
  <c r="M72" i="23"/>
  <c r="E71" i="23"/>
  <c r="G71" i="35" s="1"/>
  <c r="I71" i="35" s="1"/>
  <c r="AE82" i="23"/>
  <c r="AC643" i="44" s="1"/>
  <c r="O15" i="46"/>
  <c r="O16" i="23"/>
  <c r="G15" i="46"/>
  <c r="E15" i="23"/>
  <c r="G15" i="35" s="1"/>
  <c r="I15" i="35" s="1"/>
  <c r="D55" i="5"/>
  <c r="D54" i="28"/>
  <c r="H56" i="28"/>
  <c r="M71" i="16"/>
  <c r="E71" i="40" s="1"/>
  <c r="E72" i="40" s="1"/>
  <c r="I72" i="16"/>
  <c r="G71" i="16"/>
  <c r="G72" i="16" s="1"/>
  <c r="E70" i="26"/>
  <c r="AK91" i="26"/>
  <c r="AK56" i="26"/>
  <c r="AC56" i="26"/>
  <c r="AC82" i="26" s="1"/>
  <c r="AA647" i="44" s="1"/>
  <c r="AC55" i="27"/>
  <c r="AC56" i="27" s="1"/>
  <c r="AQ90" i="26"/>
  <c r="AQ56" i="26"/>
  <c r="AG54" i="27"/>
  <c r="AI56" i="26"/>
  <c r="AI90" i="26"/>
  <c r="K90" i="26"/>
  <c r="K56" i="26"/>
  <c r="K82" i="26" s="1"/>
  <c r="I647" i="44" s="1"/>
  <c r="K54" i="27"/>
  <c r="K56" i="27" s="1"/>
  <c r="AM87" i="26"/>
  <c r="AM86" i="26"/>
  <c r="AM88" i="26" s="1"/>
  <c r="AE86" i="26"/>
  <c r="AE88" i="26" s="1"/>
  <c r="AE51" i="27"/>
  <c r="AE87" i="26"/>
  <c r="O86" i="26"/>
  <c r="O51" i="27"/>
  <c r="O87" i="26"/>
  <c r="E87" i="26" s="1"/>
  <c r="G42" i="26"/>
  <c r="G43" i="26" s="1"/>
  <c r="E41" i="26"/>
  <c r="G41" i="38" s="1"/>
  <c r="I41" i="38" s="1"/>
  <c r="L40" i="14"/>
  <c r="F40" i="14"/>
  <c r="F42" i="14" s="1"/>
  <c r="F43" i="14" s="1"/>
  <c r="T73" i="27"/>
  <c r="X55" i="27"/>
  <c r="X56" i="25"/>
  <c r="H55" i="27"/>
  <c r="D55" i="25"/>
  <c r="F55" i="37" s="1"/>
  <c r="H55" i="37" s="1"/>
  <c r="H56" i="25"/>
  <c r="AG41" i="27"/>
  <c r="AQ42" i="25"/>
  <c r="AQ43" i="25" s="1"/>
  <c r="AF33" i="27"/>
  <c r="AP36" i="25"/>
  <c r="AP82" i="25" s="1"/>
  <c r="R33" i="27"/>
  <c r="R36" i="25"/>
  <c r="R82" i="25" s="1"/>
  <c r="P36" i="27"/>
  <c r="E64" i="37"/>
  <c r="F36" i="13"/>
  <c r="X56" i="27"/>
  <c r="AF24" i="27"/>
  <c r="I40" i="43"/>
  <c r="D54" i="43"/>
  <c r="D56" i="43" s="1"/>
  <c r="L56" i="19"/>
  <c r="D19" i="43"/>
  <c r="D24" i="43" s="1"/>
  <c r="L24" i="19"/>
  <c r="E80" i="28"/>
  <c r="G80" i="40" s="1"/>
  <c r="I80" i="40" s="1"/>
  <c r="D70" i="28"/>
  <c r="F72" i="28"/>
  <c r="E20" i="28"/>
  <c r="G20" i="40" s="1"/>
  <c r="I20" i="40" s="1"/>
  <c r="AE24" i="28"/>
  <c r="AE82" i="28" s="1"/>
  <c r="AC649" i="44" s="1"/>
  <c r="F36" i="16"/>
  <c r="E21" i="40"/>
  <c r="E24" i="40" s="1"/>
  <c r="M24" i="16"/>
  <c r="D70" i="26"/>
  <c r="D55" i="26"/>
  <c r="F55" i="38" s="1"/>
  <c r="H55" i="38" s="1"/>
  <c r="M64" i="15"/>
  <c r="I66" i="15"/>
  <c r="G64" i="15"/>
  <c r="AD74" i="27"/>
  <c r="AE36" i="27"/>
  <c r="E32" i="25"/>
  <c r="G36" i="25"/>
  <c r="AJ27" i="27"/>
  <c r="AT29" i="25"/>
  <c r="AD27" i="27"/>
  <c r="AD29" i="25"/>
  <c r="N27" i="27"/>
  <c r="N29" i="27" s="1"/>
  <c r="N29" i="25"/>
  <c r="F82" i="25"/>
  <c r="F91" i="25" s="1"/>
  <c r="K15" i="27"/>
  <c r="E15" i="25"/>
  <c r="G15" i="37" s="1"/>
  <c r="I15" i="37" s="1"/>
  <c r="E32" i="37"/>
  <c r="D35" i="27"/>
  <c r="F35" i="39" s="1"/>
  <c r="J24" i="27"/>
  <c r="G78" i="15"/>
  <c r="M78" i="15"/>
  <c r="E78" i="39" s="1"/>
  <c r="D59" i="28"/>
  <c r="AV36" i="28"/>
  <c r="X36" i="28"/>
  <c r="E23" i="28"/>
  <c r="G23" i="40" s="1"/>
  <c r="I23" i="40" s="1"/>
  <c r="AL82" i="28"/>
  <c r="AJ649" i="44" s="1"/>
  <c r="L35" i="16"/>
  <c r="D35" i="40" s="1"/>
  <c r="H35" i="40" s="1"/>
  <c r="F35" i="16"/>
  <c r="L21" i="16"/>
  <c r="F21" i="16"/>
  <c r="Y56" i="26"/>
  <c r="Y90" i="26"/>
  <c r="E54" i="26"/>
  <c r="I56" i="26"/>
  <c r="I82" i="26" s="1"/>
  <c r="G647" i="44" s="1"/>
  <c r="I90" i="26"/>
  <c r="E32" i="26"/>
  <c r="G36" i="26"/>
  <c r="L13" i="14"/>
  <c r="D13" i="38" s="1"/>
  <c r="D16" i="38" s="1"/>
  <c r="H16" i="14"/>
  <c r="F13" i="14"/>
  <c r="F16" i="14" s="1"/>
  <c r="F82" i="14" s="1"/>
  <c r="Q40" i="27"/>
  <c r="Q42" i="27" s="1"/>
  <c r="Q43" i="27" s="1"/>
  <c r="Q42" i="25"/>
  <c r="Q43" i="25" s="1"/>
  <c r="F36" i="25"/>
  <c r="D35" i="25"/>
  <c r="F35" i="37" s="1"/>
  <c r="H35" i="37" s="1"/>
  <c r="H71" i="15"/>
  <c r="F71" i="13"/>
  <c r="H45" i="15"/>
  <c r="L45" i="13"/>
  <c r="D45" i="37" s="1"/>
  <c r="H45" i="37" s="1"/>
  <c r="F32" i="42"/>
  <c r="D36" i="30"/>
  <c r="F64" i="40"/>
  <c r="G29" i="28"/>
  <c r="E27" i="28"/>
  <c r="AT82" i="28"/>
  <c r="AR649" i="44" s="1"/>
  <c r="L82" i="28"/>
  <c r="J649" i="44" s="1"/>
  <c r="AC91" i="26"/>
  <c r="E91" i="26" s="1"/>
  <c r="AF59" i="27"/>
  <c r="AF61" i="27" s="1"/>
  <c r="AP61" i="26"/>
  <c r="Z61" i="26"/>
  <c r="Z59" i="27"/>
  <c r="Z61" i="27" s="1"/>
  <c r="AL36" i="26"/>
  <c r="D32" i="26"/>
  <c r="F36" i="26"/>
  <c r="AK82" i="26"/>
  <c r="AI647" i="44" s="1"/>
  <c r="E11" i="26"/>
  <c r="E87" i="25"/>
  <c r="G87" i="37" s="1"/>
  <c r="G89" i="25"/>
  <c r="I73" i="37"/>
  <c r="S60" i="27"/>
  <c r="S61" i="25"/>
  <c r="O61" i="25"/>
  <c r="O59" i="27"/>
  <c r="O61" i="27" s="1"/>
  <c r="AJ51" i="27"/>
  <c r="N51" i="27"/>
  <c r="AO82" i="25"/>
  <c r="O56" i="27"/>
  <c r="F64" i="42"/>
  <c r="M40" i="18"/>
  <c r="I42" i="18"/>
  <c r="I43" i="18" s="1"/>
  <c r="G40" i="18"/>
  <c r="AF61" i="28"/>
  <c r="H51" i="40"/>
  <c r="E41" i="28"/>
  <c r="G41" i="40" s="1"/>
  <c r="F40" i="40"/>
  <c r="D65" i="28"/>
  <c r="F65" i="40" s="1"/>
  <c r="H65" i="40" s="1"/>
  <c r="AF43" i="28"/>
  <c r="H43" i="28"/>
  <c r="D23" i="28"/>
  <c r="F23" i="40" s="1"/>
  <c r="H23" i="40" s="1"/>
  <c r="D21" i="28"/>
  <c r="F21" i="40" s="1"/>
  <c r="AO24" i="28"/>
  <c r="AG24" i="28"/>
  <c r="Y24" i="28"/>
  <c r="Q24" i="28"/>
  <c r="I24" i="28"/>
  <c r="D71" i="40"/>
  <c r="D72" i="40" s="1"/>
  <c r="L72" i="16"/>
  <c r="F54" i="16"/>
  <c r="F56" i="16" s="1"/>
  <c r="L54" i="16"/>
  <c r="H56" i="16"/>
  <c r="L41" i="16"/>
  <c r="F41" i="16"/>
  <c r="J82" i="16"/>
  <c r="L32" i="16"/>
  <c r="H36" i="16"/>
  <c r="L28" i="16"/>
  <c r="D28" i="40" s="1"/>
  <c r="H29" i="16"/>
  <c r="F28" i="16"/>
  <c r="F29" i="16" s="1"/>
  <c r="I74" i="38"/>
  <c r="E61" i="38"/>
  <c r="AJ70" i="27"/>
  <c r="AT72" i="26"/>
  <c r="AD72" i="26"/>
  <c r="V72" i="26"/>
  <c r="F72" i="26"/>
  <c r="E65" i="26"/>
  <c r="G65" i="38" s="1"/>
  <c r="I65" i="38" s="1"/>
  <c r="AH56" i="27"/>
  <c r="E15" i="26"/>
  <c r="G15" i="38" s="1"/>
  <c r="I15" i="38" s="1"/>
  <c r="H61" i="14"/>
  <c r="L60" i="14"/>
  <c r="F60" i="14"/>
  <c r="F61" i="14" s="1"/>
  <c r="M40" i="14"/>
  <c r="G40" i="14"/>
  <c r="G42" i="14" s="1"/>
  <c r="G43" i="14" s="1"/>
  <c r="J82" i="14"/>
  <c r="AG81" i="27"/>
  <c r="I71" i="27"/>
  <c r="E71" i="25"/>
  <c r="G71" i="37" s="1"/>
  <c r="V66" i="25"/>
  <c r="V61" i="25"/>
  <c r="E55" i="25"/>
  <c r="G55" i="37" s="1"/>
  <c r="I55" i="37" s="1"/>
  <c r="I55" i="27"/>
  <c r="P56" i="27"/>
  <c r="AH39" i="27"/>
  <c r="AR43" i="25"/>
  <c r="AB43" i="25"/>
  <c r="AB39" i="27"/>
  <c r="AT36" i="25"/>
  <c r="AD34" i="27"/>
  <c r="AD36" i="27" s="1"/>
  <c r="N34" i="27"/>
  <c r="D34" i="27" s="1"/>
  <c r="F34" i="39" s="1"/>
  <c r="H34" i="39" s="1"/>
  <c r="AO36" i="25"/>
  <c r="AG36" i="25"/>
  <c r="Y32" i="27"/>
  <c r="Y36" i="25"/>
  <c r="Q32" i="27"/>
  <c r="Q36" i="25"/>
  <c r="Q82" i="25" s="1"/>
  <c r="I36" i="27"/>
  <c r="G24" i="25"/>
  <c r="AB24" i="27"/>
  <c r="T24" i="27"/>
  <c r="I14" i="27"/>
  <c r="E14" i="25"/>
  <c r="G14" i="37" s="1"/>
  <c r="I14" i="37" s="1"/>
  <c r="I16" i="25"/>
  <c r="Y12" i="27"/>
  <c r="I12" i="27"/>
  <c r="F20" i="13"/>
  <c r="AE70" i="27"/>
  <c r="AB64" i="27"/>
  <c r="AB66" i="27" s="1"/>
  <c r="S55" i="27"/>
  <c r="S41" i="27"/>
  <c r="AH24" i="27"/>
  <c r="L59" i="15"/>
  <c r="F59" i="15"/>
  <c r="M27" i="15"/>
  <c r="I29" i="15"/>
  <c r="G27" i="15"/>
  <c r="M56" i="19"/>
  <c r="E54" i="43"/>
  <c r="L82" i="7"/>
  <c r="L91" i="7" s="1"/>
  <c r="H21" i="42"/>
  <c r="G41" i="15"/>
  <c r="M41" i="15"/>
  <c r="E41" i="39" s="1"/>
  <c r="G24" i="19"/>
  <c r="K79" i="46"/>
  <c r="E79" i="23"/>
  <c r="G79" i="35" s="1"/>
  <c r="I79" i="35" s="1"/>
  <c r="L56" i="46"/>
  <c r="H51" i="46"/>
  <c r="D51" i="46" s="1"/>
  <c r="F51" i="47" s="1"/>
  <c r="H51" i="47" s="1"/>
  <c r="D51" i="23"/>
  <c r="F51" i="35" s="1"/>
  <c r="H51" i="35" s="1"/>
  <c r="Z59" i="46"/>
  <c r="Z59" i="24"/>
  <c r="R59" i="46"/>
  <c r="R59" i="24"/>
  <c r="R61" i="24" s="1"/>
  <c r="R61" i="22"/>
  <c r="AF14" i="46"/>
  <c r="AF14" i="24"/>
  <c r="V13" i="46"/>
  <c r="V13" i="24"/>
  <c r="V16" i="22"/>
  <c r="E71" i="20"/>
  <c r="G71" i="32" s="1"/>
  <c r="I71" i="32" s="1"/>
  <c r="D29" i="40"/>
  <c r="E54" i="28"/>
  <c r="D39" i="28"/>
  <c r="F39" i="40" s="1"/>
  <c r="H39" i="40" s="1"/>
  <c r="AI36" i="28"/>
  <c r="E81" i="26"/>
  <c r="G81" i="38" s="1"/>
  <c r="I81" i="38" s="1"/>
  <c r="AV36" i="26"/>
  <c r="X36" i="26"/>
  <c r="I24" i="26"/>
  <c r="G23" i="14"/>
  <c r="M23" i="14"/>
  <c r="E23" i="38" s="1"/>
  <c r="E24" i="38" s="1"/>
  <c r="S81" i="27"/>
  <c r="N80" i="27"/>
  <c r="R78" i="27"/>
  <c r="AJ71" i="27"/>
  <c r="L70" i="27"/>
  <c r="AK65" i="27"/>
  <c r="H42" i="27"/>
  <c r="H43" i="27" s="1"/>
  <c r="M35" i="27"/>
  <c r="M36" i="25"/>
  <c r="AA34" i="27"/>
  <c r="H33" i="27"/>
  <c r="D33" i="25"/>
  <c r="F33" i="37" s="1"/>
  <c r="G27" i="37"/>
  <c r="N14" i="27"/>
  <c r="AK12" i="27"/>
  <c r="W12" i="27"/>
  <c r="AF82" i="25"/>
  <c r="I61" i="13"/>
  <c r="G59" i="13"/>
  <c r="I81" i="27"/>
  <c r="AK42" i="27"/>
  <c r="AK43" i="27" s="1"/>
  <c r="F34" i="19"/>
  <c r="L34" i="19"/>
  <c r="D34" i="43" s="1"/>
  <c r="H34" i="43" s="1"/>
  <c r="E66" i="31"/>
  <c r="D61" i="31"/>
  <c r="H13" i="43"/>
  <c r="I76" i="42"/>
  <c r="I28" i="42"/>
  <c r="F72" i="42"/>
  <c r="G60" i="18"/>
  <c r="M60" i="18"/>
  <c r="E60" i="42" s="1"/>
  <c r="E27" i="42"/>
  <c r="M29" i="18"/>
  <c r="E80" i="23"/>
  <c r="G80" i="35" s="1"/>
  <c r="I80" i="35" s="1"/>
  <c r="L59" i="46"/>
  <c r="L61" i="46" s="1"/>
  <c r="L61" i="23"/>
  <c r="F32" i="35"/>
  <c r="Y73" i="46"/>
  <c r="Y73" i="24"/>
  <c r="W32" i="46"/>
  <c r="W32" i="24"/>
  <c r="W36" i="24" s="1"/>
  <c r="W36" i="22"/>
  <c r="E32" i="22"/>
  <c r="G36" i="22"/>
  <c r="J75" i="24"/>
  <c r="AK29" i="24"/>
  <c r="E73" i="28"/>
  <c r="G73" i="40" s="1"/>
  <c r="I73" i="40" s="1"/>
  <c r="AP36" i="28"/>
  <c r="AH36" i="28"/>
  <c r="Z36" i="28"/>
  <c r="R36" i="28"/>
  <c r="J36" i="28"/>
  <c r="AH24" i="28"/>
  <c r="Z24" i="28"/>
  <c r="R24" i="28"/>
  <c r="J24" i="28"/>
  <c r="AP24" i="28"/>
  <c r="E14" i="28"/>
  <c r="G14" i="40" s="1"/>
  <c r="I14" i="40" s="1"/>
  <c r="AP16" i="28"/>
  <c r="AH16" i="28"/>
  <c r="Z16" i="28"/>
  <c r="R16" i="28"/>
  <c r="J16" i="28"/>
  <c r="F11" i="16"/>
  <c r="F16" i="16" s="1"/>
  <c r="H16" i="16"/>
  <c r="G61" i="26"/>
  <c r="E59" i="26"/>
  <c r="D39" i="26"/>
  <c r="F39" i="38" s="1"/>
  <c r="H39" i="38" s="1"/>
  <c r="AV24" i="26"/>
  <c r="AN24" i="26"/>
  <c r="AF24" i="26"/>
  <c r="X24" i="26"/>
  <c r="P24" i="26"/>
  <c r="H24" i="26"/>
  <c r="D19" i="26"/>
  <c r="E13" i="26"/>
  <c r="G13" i="38" s="1"/>
  <c r="I13" i="38" s="1"/>
  <c r="D12" i="26"/>
  <c r="F12" i="38" s="1"/>
  <c r="H12" i="38" s="1"/>
  <c r="I56" i="14"/>
  <c r="G54" i="14"/>
  <c r="G56" i="14" s="1"/>
  <c r="M54" i="14"/>
  <c r="G32" i="15"/>
  <c r="M32" i="15"/>
  <c r="E89" i="25"/>
  <c r="C18" i="4" s="1"/>
  <c r="G86" i="37"/>
  <c r="Z81" i="27"/>
  <c r="Z76" i="27"/>
  <c r="R76" i="27"/>
  <c r="J76" i="27"/>
  <c r="X75" i="27"/>
  <c r="P75" i="27"/>
  <c r="H75" i="27"/>
  <c r="D75" i="27" s="1"/>
  <c r="F75" i="39" s="1"/>
  <c r="AA74" i="27"/>
  <c r="S74" i="27"/>
  <c r="E74" i="27" s="1"/>
  <c r="G74" i="39" s="1"/>
  <c r="I74" i="39" s="1"/>
  <c r="X73" i="27"/>
  <c r="P73" i="27"/>
  <c r="AJ65" i="27"/>
  <c r="N65" i="27"/>
  <c r="Q61" i="25"/>
  <c r="D60" i="25"/>
  <c r="F60" i="37" s="1"/>
  <c r="H60" i="37" s="1"/>
  <c r="H60" i="27"/>
  <c r="D60" i="27" s="1"/>
  <c r="F60" i="39" s="1"/>
  <c r="V55" i="27"/>
  <c r="V56" i="27" s="1"/>
  <c r="AD56" i="27"/>
  <c r="AI45" i="27"/>
  <c r="AK41" i="27"/>
  <c r="AE41" i="27"/>
  <c r="O41" i="27"/>
  <c r="E41" i="25"/>
  <c r="G41" i="37" s="1"/>
  <c r="I41" i="37" s="1"/>
  <c r="AM42" i="25"/>
  <c r="AM43" i="25" s="1"/>
  <c r="AM82" i="25" s="1"/>
  <c r="AE42" i="25"/>
  <c r="AE43" i="25" s="1"/>
  <c r="G42" i="25"/>
  <c r="G43" i="25" s="1"/>
  <c r="P39" i="27"/>
  <c r="E33" i="25"/>
  <c r="G33" i="37" s="1"/>
  <c r="AK28" i="27"/>
  <c r="AU29" i="25"/>
  <c r="AE28" i="27"/>
  <c r="AE29" i="27" s="1"/>
  <c r="W28" i="27"/>
  <c r="W29" i="27" s="1"/>
  <c r="O28" i="27"/>
  <c r="O29" i="27" s="1"/>
  <c r="O29" i="25"/>
  <c r="AH27" i="27"/>
  <c r="AH29" i="27" s="1"/>
  <c r="AR29" i="25"/>
  <c r="AB29" i="25"/>
  <c r="AB27" i="27"/>
  <c r="AB29" i="27" s="1"/>
  <c r="L29" i="25"/>
  <c r="L27" i="27"/>
  <c r="L29" i="27" s="1"/>
  <c r="AK23" i="27"/>
  <c r="AU24" i="25"/>
  <c r="AE23" i="27"/>
  <c r="W23" i="27"/>
  <c r="O23" i="27"/>
  <c r="Y21" i="27"/>
  <c r="Y24" i="25"/>
  <c r="I21" i="27"/>
  <c r="E21" i="27" s="1"/>
  <c r="G21" i="39" s="1"/>
  <c r="E21" i="25"/>
  <c r="G21" i="37" s="1"/>
  <c r="I21" i="37" s="1"/>
  <c r="AB20" i="27"/>
  <c r="L20" i="27"/>
  <c r="AI24" i="25"/>
  <c r="S24" i="27"/>
  <c r="W15" i="27"/>
  <c r="Z13" i="27"/>
  <c r="Z16" i="27" s="1"/>
  <c r="R13" i="27"/>
  <c r="R16" i="27" s="1"/>
  <c r="R82" i="27" s="1"/>
  <c r="P648" i="44" s="1"/>
  <c r="J13" i="27"/>
  <c r="D13" i="27" s="1"/>
  <c r="F13" i="39" s="1"/>
  <c r="AJ12" i="27"/>
  <c r="AT16" i="25"/>
  <c r="AD12" i="27"/>
  <c r="V12" i="27"/>
  <c r="V16" i="25"/>
  <c r="N16" i="25"/>
  <c r="N82" i="25" s="1"/>
  <c r="D12" i="25"/>
  <c r="F12" i="37" s="1"/>
  <c r="AE11" i="27"/>
  <c r="W11" i="27"/>
  <c r="W16" i="25"/>
  <c r="O11" i="27"/>
  <c r="E11" i="25"/>
  <c r="H79" i="15"/>
  <c r="H74" i="15"/>
  <c r="L74" i="13"/>
  <c r="D74" i="37" s="1"/>
  <c r="H74" i="37" s="1"/>
  <c r="F74" i="13"/>
  <c r="H70" i="15"/>
  <c r="H72" i="13"/>
  <c r="L70" i="13"/>
  <c r="H64" i="15"/>
  <c r="L64" i="13"/>
  <c r="H39" i="15"/>
  <c r="L39" i="13"/>
  <c r="D39" i="37" s="1"/>
  <c r="H19" i="15"/>
  <c r="L19" i="13"/>
  <c r="F19" i="13"/>
  <c r="H15" i="15"/>
  <c r="L15" i="13"/>
  <c r="D15" i="37" s="1"/>
  <c r="H15" i="37" s="1"/>
  <c r="E73" i="27"/>
  <c r="G73" i="39" s="1"/>
  <c r="L71" i="27"/>
  <c r="AC59" i="27"/>
  <c r="Q51" i="27"/>
  <c r="AH40" i="27"/>
  <c r="AH42" i="27" s="1"/>
  <c r="AH43" i="27" s="1"/>
  <c r="G42" i="27"/>
  <c r="G43" i="27" s="1"/>
  <c r="P28" i="27"/>
  <c r="P29" i="27" s="1"/>
  <c r="AA19" i="27"/>
  <c r="I49" i="15"/>
  <c r="G61" i="43"/>
  <c r="I51" i="43"/>
  <c r="H21" i="43"/>
  <c r="M81" i="19"/>
  <c r="E81" i="43" s="1"/>
  <c r="G81" i="19"/>
  <c r="F76" i="19"/>
  <c r="L28" i="19"/>
  <c r="F28" i="19"/>
  <c r="F29" i="19" s="1"/>
  <c r="F12" i="19"/>
  <c r="H64" i="43"/>
  <c r="F66" i="43"/>
  <c r="AG82" i="31"/>
  <c r="AE651" i="44" s="1"/>
  <c r="I82" i="31"/>
  <c r="G651" i="44" s="1"/>
  <c r="F16" i="31"/>
  <c r="F82" i="31" s="1"/>
  <c r="Q82" i="7"/>
  <c r="Q91" i="7" s="1"/>
  <c r="D79" i="5"/>
  <c r="H76" i="42"/>
  <c r="F16" i="42"/>
  <c r="H77" i="42"/>
  <c r="H74" i="42"/>
  <c r="G72" i="30"/>
  <c r="E71" i="30"/>
  <c r="G71" i="42" s="1"/>
  <c r="H23" i="42"/>
  <c r="H20" i="42"/>
  <c r="L54" i="18"/>
  <c r="F54" i="18"/>
  <c r="F56" i="18" s="1"/>
  <c r="H56" i="18"/>
  <c r="M49" i="18"/>
  <c r="E49" i="42" s="1"/>
  <c r="I29" i="18"/>
  <c r="D27" i="42"/>
  <c r="N60" i="46"/>
  <c r="N61" i="23"/>
  <c r="F60" i="46"/>
  <c r="D60" i="23"/>
  <c r="F60" i="35" s="1"/>
  <c r="H60" i="35" s="1"/>
  <c r="F61" i="23"/>
  <c r="S59" i="24"/>
  <c r="S61" i="24" s="1"/>
  <c r="S61" i="23"/>
  <c r="K59" i="46"/>
  <c r="K61" i="46" s="1"/>
  <c r="K61" i="23"/>
  <c r="E59" i="23"/>
  <c r="N55" i="46"/>
  <c r="N56" i="23"/>
  <c r="D55" i="23"/>
  <c r="F55" i="35" s="1"/>
  <c r="H55" i="35" s="1"/>
  <c r="L36" i="46"/>
  <c r="F27" i="35"/>
  <c r="H19" i="46"/>
  <c r="H24" i="46" s="1"/>
  <c r="H24" i="23"/>
  <c r="G20" i="11"/>
  <c r="M20" i="11"/>
  <c r="E20" i="35" s="1"/>
  <c r="E20" i="5" s="1"/>
  <c r="K84" i="45"/>
  <c r="AG78" i="46"/>
  <c r="AG78" i="24"/>
  <c r="AA78" i="46"/>
  <c r="AA78" i="24"/>
  <c r="S78" i="46"/>
  <c r="S78" i="24"/>
  <c r="AK77" i="46"/>
  <c r="AK77" i="24"/>
  <c r="AE77" i="46"/>
  <c r="AE77" i="24"/>
  <c r="W77" i="24"/>
  <c r="W77" i="46"/>
  <c r="E77" i="22"/>
  <c r="G77" i="34" s="1"/>
  <c r="Z61" i="22"/>
  <c r="AF33" i="46"/>
  <c r="AF33" i="24"/>
  <c r="Z33" i="46"/>
  <c r="Z33" i="24"/>
  <c r="R33" i="46"/>
  <c r="R33" i="24"/>
  <c r="R36" i="22"/>
  <c r="J33" i="24"/>
  <c r="D33" i="22"/>
  <c r="F33" i="34" s="1"/>
  <c r="Y27" i="46"/>
  <c r="Y29" i="46" s="1"/>
  <c r="Y29" i="22"/>
  <c r="Y27" i="24"/>
  <c r="Y29" i="24" s="1"/>
  <c r="Q27" i="46"/>
  <c r="Q29" i="22"/>
  <c r="Q27" i="24"/>
  <c r="Q29" i="24" s="1"/>
  <c r="I27" i="24"/>
  <c r="I29" i="24" s="1"/>
  <c r="I29" i="22"/>
  <c r="AK20" i="46"/>
  <c r="AK20" i="24"/>
  <c r="AU24" i="22"/>
  <c r="AE20" i="46"/>
  <c r="AE20" i="24"/>
  <c r="AE24" i="22"/>
  <c r="W20" i="46"/>
  <c r="W20" i="24"/>
  <c r="W24" i="22"/>
  <c r="E20" i="22"/>
  <c r="G20" i="34" s="1"/>
  <c r="I20" i="34" s="1"/>
  <c r="G24" i="22"/>
  <c r="G29" i="24"/>
  <c r="L79" i="12"/>
  <c r="D79" i="36" s="1"/>
  <c r="F79" i="12"/>
  <c r="L70" i="12"/>
  <c r="H72" i="12"/>
  <c r="F70" i="12"/>
  <c r="F55" i="46"/>
  <c r="K36" i="28"/>
  <c r="D27" i="28"/>
  <c r="G11" i="16"/>
  <c r="G16" i="16" s="1"/>
  <c r="I16" i="16"/>
  <c r="Q24" i="26"/>
  <c r="Q82" i="26" s="1"/>
  <c r="O647" i="44" s="1"/>
  <c r="E12" i="26"/>
  <c r="G12" i="38" s="1"/>
  <c r="I12" i="38" s="1"/>
  <c r="D87" i="25"/>
  <c r="F87" i="37" s="1"/>
  <c r="H87" i="37" s="1"/>
  <c r="F89" i="25"/>
  <c r="T79" i="27"/>
  <c r="D77" i="25"/>
  <c r="F77" i="37" s="1"/>
  <c r="H77" i="37" s="1"/>
  <c r="AH70" i="27"/>
  <c r="AH72" i="27" s="1"/>
  <c r="G66" i="25"/>
  <c r="E65" i="25"/>
  <c r="G65" i="37" s="1"/>
  <c r="I65" i="37" s="1"/>
  <c r="P41" i="27"/>
  <c r="P33" i="27"/>
  <c r="AJ14" i="27"/>
  <c r="F76" i="13"/>
  <c r="H76" i="15"/>
  <c r="G29" i="13"/>
  <c r="Y36" i="28"/>
  <c r="E32" i="28"/>
  <c r="AW24" i="28"/>
  <c r="D19" i="28"/>
  <c r="AO16" i="28"/>
  <c r="AG16" i="28"/>
  <c r="Y16" i="28"/>
  <c r="Q16" i="28"/>
  <c r="Q82" i="28" s="1"/>
  <c r="O649" i="44" s="1"/>
  <c r="M61" i="16"/>
  <c r="G51" i="16"/>
  <c r="M29" i="16"/>
  <c r="G19" i="16"/>
  <c r="I24" i="16"/>
  <c r="G14" i="16"/>
  <c r="E86" i="26"/>
  <c r="E88" i="26" s="1"/>
  <c r="E73" i="26"/>
  <c r="G73" i="38" s="1"/>
  <c r="I73" i="38" s="1"/>
  <c r="AU66" i="26"/>
  <c r="AM66" i="26"/>
  <c r="AE66" i="26"/>
  <c r="W66" i="26"/>
  <c r="O66" i="26"/>
  <c r="G66" i="26"/>
  <c r="E60" i="26"/>
  <c r="G60" i="38" s="1"/>
  <c r="I60" i="38" s="1"/>
  <c r="D59" i="26"/>
  <c r="E39" i="26"/>
  <c r="G39" i="38" s="1"/>
  <c r="I39" i="38" s="1"/>
  <c r="AQ36" i="26"/>
  <c r="U29" i="26"/>
  <c r="M29" i="26"/>
  <c r="AG20" i="27"/>
  <c r="AG24" i="27" s="1"/>
  <c r="AQ24" i="26"/>
  <c r="AK24" i="27"/>
  <c r="O24" i="26"/>
  <c r="E19" i="26"/>
  <c r="AG16" i="26"/>
  <c r="L79" i="14"/>
  <c r="D79" i="38" s="1"/>
  <c r="H79" i="38" s="1"/>
  <c r="F79" i="14"/>
  <c r="F54" i="14"/>
  <c r="F56" i="14" s="1"/>
  <c r="L54" i="14"/>
  <c r="H56" i="14"/>
  <c r="G21" i="14"/>
  <c r="K82" i="14"/>
  <c r="Y81" i="27"/>
  <c r="Q81" i="27"/>
  <c r="H78" i="27"/>
  <c r="D78" i="25"/>
  <c r="F78" i="37" s="1"/>
  <c r="H78" i="37" s="1"/>
  <c r="AB77" i="27"/>
  <c r="T77" i="27"/>
  <c r="L77" i="27"/>
  <c r="Y76" i="27"/>
  <c r="Q76" i="27"/>
  <c r="I76" i="27"/>
  <c r="E76" i="27" s="1"/>
  <c r="G76" i="39" s="1"/>
  <c r="AE75" i="27"/>
  <c r="W75" i="27"/>
  <c r="O75" i="27"/>
  <c r="D75" i="25"/>
  <c r="F75" i="37" s="1"/>
  <c r="H75" i="37" s="1"/>
  <c r="R74" i="27"/>
  <c r="AB71" i="27"/>
  <c r="AB72" i="27" s="1"/>
  <c r="Z72" i="25"/>
  <c r="Z70" i="27"/>
  <c r="Z72" i="27" s="1"/>
  <c r="E60" i="25"/>
  <c r="G60" i="37" s="1"/>
  <c r="I60" i="37" s="1"/>
  <c r="M55" i="27"/>
  <c r="M56" i="27" s="1"/>
  <c r="P47" i="27"/>
  <c r="H47" i="27"/>
  <c r="AB45" i="27"/>
  <c r="T45" i="27"/>
  <c r="L45" i="27"/>
  <c r="O39" i="27"/>
  <c r="U36" i="25"/>
  <c r="I34" i="27"/>
  <c r="E34" i="25"/>
  <c r="G34" i="37" s="1"/>
  <c r="I34" i="37" s="1"/>
  <c r="AJ28" i="27"/>
  <c r="AD28" i="27"/>
  <c r="V28" i="27"/>
  <c r="V29" i="27" s="1"/>
  <c r="D28" i="25"/>
  <c r="F28" i="37" s="1"/>
  <c r="H28" i="37" s="1"/>
  <c r="AG27" i="27"/>
  <c r="AG29" i="27" s="1"/>
  <c r="AQ29" i="25"/>
  <c r="AA27" i="27"/>
  <c r="AA29" i="25"/>
  <c r="S27" i="27"/>
  <c r="S29" i="25"/>
  <c r="K27" i="27"/>
  <c r="K29" i="25"/>
  <c r="D23" i="25"/>
  <c r="F23" i="37" s="1"/>
  <c r="H23" i="37" s="1"/>
  <c r="K22" i="27"/>
  <c r="E22" i="25"/>
  <c r="G22" i="37" s="1"/>
  <c r="I22" i="37" s="1"/>
  <c r="AL24" i="25"/>
  <c r="AA20" i="27"/>
  <c r="S20" i="27"/>
  <c r="K20" i="27"/>
  <c r="K24" i="27" s="1"/>
  <c r="AH24" i="25"/>
  <c r="AH82" i="25" s="1"/>
  <c r="Z24" i="25"/>
  <c r="R19" i="27"/>
  <c r="R24" i="27" s="1"/>
  <c r="AU16" i="25"/>
  <c r="AH14" i="27"/>
  <c r="AB14" i="27"/>
  <c r="L14" i="27"/>
  <c r="AG16" i="25"/>
  <c r="AG82" i="25" s="1"/>
  <c r="Y13" i="27"/>
  <c r="Q13" i="27"/>
  <c r="I13" i="27"/>
  <c r="AI12" i="27"/>
  <c r="AS16" i="25"/>
  <c r="M12" i="27"/>
  <c r="M16" i="25"/>
  <c r="AD11" i="27"/>
  <c r="AD16" i="27" s="1"/>
  <c r="N11" i="27"/>
  <c r="N16" i="27" s="1"/>
  <c r="G79" i="13"/>
  <c r="I47" i="15"/>
  <c r="G47" i="13"/>
  <c r="I28" i="15"/>
  <c r="G28" i="13"/>
  <c r="M28" i="13"/>
  <c r="D76" i="27"/>
  <c r="F76" i="39" s="1"/>
  <c r="G72" i="27"/>
  <c r="AK64" i="27"/>
  <c r="AK66" i="27" s="1"/>
  <c r="S66" i="27"/>
  <c r="AB61" i="27"/>
  <c r="AB55" i="27"/>
  <c r="AB56" i="27" s="1"/>
  <c r="AG40" i="27"/>
  <c r="AG42" i="27" s="1"/>
  <c r="AG43" i="27" s="1"/>
  <c r="X29" i="27"/>
  <c r="Z19" i="27"/>
  <c r="G70" i="15"/>
  <c r="M70" i="15"/>
  <c r="M22" i="15"/>
  <c r="E22" i="39" s="1"/>
  <c r="G22" i="15"/>
  <c r="F59" i="43"/>
  <c r="F61" i="19"/>
  <c r="M51" i="19"/>
  <c r="E51" i="43" s="1"/>
  <c r="G51" i="19"/>
  <c r="D40" i="43"/>
  <c r="D42" i="43" s="1"/>
  <c r="D43" i="43" s="1"/>
  <c r="L42" i="19"/>
  <c r="L43" i="19" s="1"/>
  <c r="M33" i="19"/>
  <c r="I36" i="19"/>
  <c r="G33" i="19"/>
  <c r="G36" i="19" s="1"/>
  <c r="M16" i="19"/>
  <c r="G72" i="31"/>
  <c r="AT82" i="31"/>
  <c r="AR651" i="44" s="1"/>
  <c r="AL82" i="31"/>
  <c r="AJ651" i="44" s="1"/>
  <c r="AD82" i="31"/>
  <c r="AB651" i="44" s="1"/>
  <c r="V82" i="31"/>
  <c r="T651" i="44" s="1"/>
  <c r="N82" i="31"/>
  <c r="L651" i="44" s="1"/>
  <c r="G55" i="5"/>
  <c r="F82" i="7"/>
  <c r="F91" i="7" s="1"/>
  <c r="I74" i="42"/>
  <c r="G70" i="42"/>
  <c r="D41" i="30"/>
  <c r="F41" i="42" s="1"/>
  <c r="F42" i="30"/>
  <c r="F43" i="30" s="1"/>
  <c r="D27" i="30"/>
  <c r="F29" i="30"/>
  <c r="M45" i="18"/>
  <c r="E45" i="42" s="1"/>
  <c r="E45" i="5" s="1"/>
  <c r="G45" i="18"/>
  <c r="G11" i="18"/>
  <c r="G16" i="18" s="1"/>
  <c r="M11" i="18"/>
  <c r="I16" i="18"/>
  <c r="H77" i="46"/>
  <c r="L76" i="46"/>
  <c r="O61" i="23"/>
  <c r="E60" i="23"/>
  <c r="G60" i="35" s="1"/>
  <c r="I60" i="35" s="1"/>
  <c r="D21" i="46"/>
  <c r="F21" i="47" s="1"/>
  <c r="H21" i="47" s="1"/>
  <c r="AN82" i="23"/>
  <c r="AL643" i="44" s="1"/>
  <c r="M42" i="11"/>
  <c r="M43" i="11" s="1"/>
  <c r="E40" i="35"/>
  <c r="E42" i="35" s="1"/>
  <c r="E43" i="35" s="1"/>
  <c r="AI79" i="46"/>
  <c r="AI79" i="24"/>
  <c r="AC79" i="46"/>
  <c r="E79" i="46" s="1"/>
  <c r="G79" i="47" s="1"/>
  <c r="I79" i="47" s="1"/>
  <c r="AC79" i="24"/>
  <c r="U79" i="46"/>
  <c r="U79" i="24"/>
  <c r="E79" i="22"/>
  <c r="G79" i="34" s="1"/>
  <c r="AG39" i="46"/>
  <c r="AG39" i="24"/>
  <c r="AA39" i="46"/>
  <c r="AA39" i="24"/>
  <c r="S39" i="46"/>
  <c r="S39" i="24"/>
  <c r="X35" i="46"/>
  <c r="X35" i="24"/>
  <c r="P35" i="46"/>
  <c r="P35" i="24"/>
  <c r="AH34" i="46"/>
  <c r="AH34" i="24"/>
  <c r="AB34" i="46"/>
  <c r="AB34" i="24"/>
  <c r="T34" i="46"/>
  <c r="T34" i="24"/>
  <c r="T36" i="22"/>
  <c r="AH28" i="46"/>
  <c r="AH28" i="24"/>
  <c r="AB28" i="46"/>
  <c r="AB28" i="24"/>
  <c r="L28" i="24"/>
  <c r="D28" i="22"/>
  <c r="F28" i="34" s="1"/>
  <c r="I55" i="45"/>
  <c r="G55" i="10"/>
  <c r="I55" i="12"/>
  <c r="M55" i="10"/>
  <c r="E55" i="34" s="1"/>
  <c r="G43" i="10"/>
  <c r="K65" i="24"/>
  <c r="D81" i="21"/>
  <c r="F81" i="33" s="1"/>
  <c r="D73" i="21"/>
  <c r="F73" i="33" s="1"/>
  <c r="H73" i="33" s="1"/>
  <c r="G34" i="15"/>
  <c r="M34" i="15"/>
  <c r="E34" i="39" s="1"/>
  <c r="AD82" i="30"/>
  <c r="AB650" i="44" s="1"/>
  <c r="H14" i="42"/>
  <c r="Z75" i="46"/>
  <c r="Z75" i="24"/>
  <c r="AF59" i="46"/>
  <c r="AF61" i="46" s="1"/>
  <c r="AF59" i="24"/>
  <c r="AP61" i="22"/>
  <c r="Z14" i="46"/>
  <c r="Z14" i="24"/>
  <c r="R14" i="24"/>
  <c r="R14" i="46"/>
  <c r="AJ13" i="46"/>
  <c r="AJ13" i="24"/>
  <c r="AT16" i="22"/>
  <c r="AD13" i="46"/>
  <c r="AD13" i="24"/>
  <c r="AD16" i="22"/>
  <c r="N13" i="24"/>
  <c r="N16" i="22"/>
  <c r="N82" i="22" s="1"/>
  <c r="L644" i="44" s="1"/>
  <c r="AA36" i="28"/>
  <c r="E28" i="28"/>
  <c r="G28" i="40" s="1"/>
  <c r="I28" i="40" s="1"/>
  <c r="D14" i="28"/>
  <c r="F14" i="40" s="1"/>
  <c r="H14" i="40" s="1"/>
  <c r="D80" i="26"/>
  <c r="F80" i="38" s="1"/>
  <c r="H80" i="38" s="1"/>
  <c r="AN36" i="26"/>
  <c r="P36" i="26"/>
  <c r="P82" i="26" s="1"/>
  <c r="N647" i="44" s="1"/>
  <c r="F81" i="14"/>
  <c r="L81" i="14"/>
  <c r="D81" i="38" s="1"/>
  <c r="H81" i="38" s="1"/>
  <c r="L36" i="14"/>
  <c r="AA81" i="27"/>
  <c r="AJ80" i="27"/>
  <c r="AH79" i="27"/>
  <c r="AF78" i="27"/>
  <c r="N71" i="27"/>
  <c r="AB49" i="27"/>
  <c r="X42" i="27"/>
  <c r="X43" i="27" s="1"/>
  <c r="S34" i="27"/>
  <c r="AJ19" i="27"/>
  <c r="AT24" i="25"/>
  <c r="S13" i="27"/>
  <c r="O12" i="27"/>
  <c r="AA70" i="27"/>
  <c r="AA72" i="27" s="1"/>
  <c r="D56" i="31"/>
  <c r="F55" i="43"/>
  <c r="K82" i="31"/>
  <c r="I651" i="44" s="1"/>
  <c r="D72" i="30"/>
  <c r="G51" i="46"/>
  <c r="E51" i="46" s="1"/>
  <c r="G51" i="47" s="1"/>
  <c r="I51" i="47" s="1"/>
  <c r="E51" i="23"/>
  <c r="G51" i="35" s="1"/>
  <c r="I51" i="35" s="1"/>
  <c r="X77" i="24"/>
  <c r="X77" i="46"/>
  <c r="AB76" i="46"/>
  <c r="AB76" i="24"/>
  <c r="U51" i="46"/>
  <c r="U51" i="24"/>
  <c r="E77" i="28"/>
  <c r="G77" i="40" s="1"/>
  <c r="I77" i="40" s="1"/>
  <c r="AO36" i="28"/>
  <c r="Q36" i="28"/>
  <c r="I16" i="28"/>
  <c r="AS66" i="28"/>
  <c r="AK66" i="28"/>
  <c r="AC66" i="28"/>
  <c r="U66" i="28"/>
  <c r="U82" i="28" s="1"/>
  <c r="S649" i="44" s="1"/>
  <c r="M66" i="28"/>
  <c r="D32" i="28"/>
  <c r="G24" i="28"/>
  <c r="AW16" i="28"/>
  <c r="AN16" i="28"/>
  <c r="AN82" i="28" s="1"/>
  <c r="AL649" i="44" s="1"/>
  <c r="AF16" i="28"/>
  <c r="X16" i="28"/>
  <c r="X82" i="28" s="1"/>
  <c r="V649" i="44" s="1"/>
  <c r="P16" i="28"/>
  <c r="P82" i="28" s="1"/>
  <c r="N649" i="44" s="1"/>
  <c r="H16" i="28"/>
  <c r="H82" i="28" s="1"/>
  <c r="F649" i="44" s="1"/>
  <c r="F79" i="16"/>
  <c r="H42" i="16"/>
  <c r="H43" i="16" s="1"/>
  <c r="G42" i="16"/>
  <c r="G43" i="16" s="1"/>
  <c r="L29" i="16"/>
  <c r="F19" i="16"/>
  <c r="F24" i="16" s="1"/>
  <c r="H24" i="16"/>
  <c r="AT66" i="26"/>
  <c r="AL66" i="26"/>
  <c r="AD66" i="26"/>
  <c r="V66" i="26"/>
  <c r="N66" i="26"/>
  <c r="F66" i="26"/>
  <c r="AI56" i="27"/>
  <c r="D54" i="26"/>
  <c r="D27" i="26"/>
  <c r="D21" i="26"/>
  <c r="F21" i="38" s="1"/>
  <c r="H21" i="38" s="1"/>
  <c r="X16" i="26"/>
  <c r="X82" i="26" s="1"/>
  <c r="V647" i="44" s="1"/>
  <c r="G75" i="14"/>
  <c r="G72" i="14"/>
  <c r="G49" i="14"/>
  <c r="M24" i="14"/>
  <c r="F21" i="14"/>
  <c r="P81" i="27"/>
  <c r="E81" i="25"/>
  <c r="G81" i="37" s="1"/>
  <c r="E78" i="25"/>
  <c r="G78" i="37" s="1"/>
  <c r="I78" i="37" s="1"/>
  <c r="X76" i="27"/>
  <c r="AD75" i="27"/>
  <c r="V75" i="27"/>
  <c r="AW72" i="25"/>
  <c r="AW82" i="25" s="1"/>
  <c r="AO72" i="25"/>
  <c r="AG72" i="25"/>
  <c r="Y72" i="25"/>
  <c r="Y70" i="27"/>
  <c r="Y72" i="27" s="1"/>
  <c r="Q72" i="25"/>
  <c r="I72" i="25"/>
  <c r="X64" i="27"/>
  <c r="X66" i="27" s="1"/>
  <c r="P64" i="27"/>
  <c r="P66" i="27" s="1"/>
  <c r="H64" i="27"/>
  <c r="H66" i="27" s="1"/>
  <c r="AS61" i="25"/>
  <c r="M61" i="25"/>
  <c r="AP61" i="25"/>
  <c r="R61" i="25"/>
  <c r="J59" i="27"/>
  <c r="J61" i="27" s="1"/>
  <c r="AH55" i="27"/>
  <c r="L55" i="27"/>
  <c r="L56" i="27" s="1"/>
  <c r="AK51" i="27"/>
  <c r="AE47" i="27"/>
  <c r="E47" i="25"/>
  <c r="G47" i="37" s="1"/>
  <c r="I47" i="37" s="1"/>
  <c r="K45" i="27"/>
  <c r="E45" i="27" s="1"/>
  <c r="G45" i="39" s="1"/>
  <c r="AI40" i="27"/>
  <c r="AI42" i="27" s="1"/>
  <c r="AI43" i="27" s="1"/>
  <c r="AC40" i="27"/>
  <c r="AC42" i="27" s="1"/>
  <c r="AC43" i="27" s="1"/>
  <c r="AC42" i="25"/>
  <c r="AC43" i="25" s="1"/>
  <c r="AS29" i="25"/>
  <c r="M29" i="25"/>
  <c r="AI28" i="27"/>
  <c r="AI29" i="27" s="1"/>
  <c r="AC28" i="27"/>
  <c r="U28" i="27"/>
  <c r="U29" i="27" s="1"/>
  <c r="M28" i="27"/>
  <c r="M29" i="27" s="1"/>
  <c r="E28" i="25"/>
  <c r="G28" i="37" s="1"/>
  <c r="AF29" i="27"/>
  <c r="Z29" i="27"/>
  <c r="AQ24" i="25"/>
  <c r="AB24" i="25"/>
  <c r="R20" i="27"/>
  <c r="Z16" i="25"/>
  <c r="H16" i="25"/>
  <c r="H82" i="25" s="1"/>
  <c r="AI15" i="27"/>
  <c r="AC15" i="27"/>
  <c r="U15" i="27"/>
  <c r="E15" i="27" s="1"/>
  <c r="G15" i="39" s="1"/>
  <c r="M15" i="27"/>
  <c r="AG14" i="27"/>
  <c r="AA14" i="27"/>
  <c r="S14" i="27"/>
  <c r="K14" i="27"/>
  <c r="D13" i="25"/>
  <c r="F13" i="37" s="1"/>
  <c r="D11" i="25"/>
  <c r="F79" i="13"/>
  <c r="I77" i="15"/>
  <c r="G77" i="13"/>
  <c r="F70" i="13"/>
  <c r="F64" i="13"/>
  <c r="F66" i="13" s="1"/>
  <c r="H47" i="15"/>
  <c r="F47" i="13"/>
  <c r="F39" i="13"/>
  <c r="I33" i="15"/>
  <c r="H28" i="15"/>
  <c r="F28" i="13"/>
  <c r="F29" i="13" s="1"/>
  <c r="H21" i="15"/>
  <c r="F21" i="13"/>
  <c r="F15" i="13"/>
  <c r="M11" i="13"/>
  <c r="G11" i="13"/>
  <c r="S70" i="27"/>
  <c r="S72" i="27" s="1"/>
  <c r="W65" i="27"/>
  <c r="R66" i="27"/>
  <c r="AV24" i="27"/>
  <c r="AV82" i="27" s="1"/>
  <c r="AT648" i="44" s="1"/>
  <c r="AN24" i="27"/>
  <c r="AN82" i="27" s="1"/>
  <c r="AL648" i="44" s="1"/>
  <c r="L19" i="27"/>
  <c r="L24" i="27" s="1"/>
  <c r="F82" i="27"/>
  <c r="L51" i="15"/>
  <c r="D51" i="39" s="1"/>
  <c r="F51" i="15"/>
  <c r="L22" i="15"/>
  <c r="D22" i="39" s="1"/>
  <c r="F22" i="15"/>
  <c r="I77" i="43"/>
  <c r="M65" i="19"/>
  <c r="G65" i="19"/>
  <c r="I66" i="19"/>
  <c r="D70" i="31"/>
  <c r="F72" i="31"/>
  <c r="G56" i="31"/>
  <c r="H45" i="43"/>
  <c r="AC82" i="31"/>
  <c r="AA651" i="44" s="1"/>
  <c r="I15" i="43"/>
  <c r="T89" i="7"/>
  <c r="T91" i="7" s="1"/>
  <c r="D87" i="7"/>
  <c r="D89" i="7" s="1"/>
  <c r="W82" i="7"/>
  <c r="W91" i="7" s="1"/>
  <c r="N82" i="7"/>
  <c r="N91" i="7" s="1"/>
  <c r="Q24" i="7"/>
  <c r="G20" i="27"/>
  <c r="E20" i="7"/>
  <c r="G20" i="26"/>
  <c r="E20" i="26" s="1"/>
  <c r="G20" i="38" s="1"/>
  <c r="I20" i="38" s="1"/>
  <c r="S82" i="7"/>
  <c r="E51" i="5"/>
  <c r="G42" i="42"/>
  <c r="G43" i="42" s="1"/>
  <c r="F75" i="18"/>
  <c r="M59" i="18"/>
  <c r="G59" i="18"/>
  <c r="G61" i="18" s="1"/>
  <c r="E55" i="5"/>
  <c r="L45" i="18"/>
  <c r="D45" i="42" s="1"/>
  <c r="F45" i="18"/>
  <c r="G41" i="18"/>
  <c r="M41" i="18"/>
  <c r="E41" i="42" s="1"/>
  <c r="L22" i="18"/>
  <c r="D22" i="42" s="1"/>
  <c r="F22" i="18"/>
  <c r="F24" i="18" s="1"/>
  <c r="H64" i="46"/>
  <c r="H66" i="46" s="1"/>
  <c r="D64" i="23"/>
  <c r="H66" i="23"/>
  <c r="I41" i="46"/>
  <c r="E41" i="23"/>
  <c r="G41" i="35" s="1"/>
  <c r="I41" i="35" s="1"/>
  <c r="F40" i="35"/>
  <c r="D21" i="23"/>
  <c r="F21" i="35" s="1"/>
  <c r="H21" i="35" s="1"/>
  <c r="J20" i="46"/>
  <c r="J24" i="46" s="1"/>
  <c r="D20" i="23"/>
  <c r="F20" i="35" s="1"/>
  <c r="H20" i="35" s="1"/>
  <c r="J24" i="23"/>
  <c r="I24" i="11"/>
  <c r="I82" i="11" s="1"/>
  <c r="Y78" i="46"/>
  <c r="Y78" i="24"/>
  <c r="Q78" i="46"/>
  <c r="Q78" i="24"/>
  <c r="I78" i="24"/>
  <c r="E78" i="24" s="1"/>
  <c r="G78" i="36" s="1"/>
  <c r="E78" i="22"/>
  <c r="G78" i="34" s="1"/>
  <c r="AI40" i="46"/>
  <c r="AI40" i="24"/>
  <c r="AS42" i="22"/>
  <c r="AS43" i="22" s="1"/>
  <c r="AC40" i="46"/>
  <c r="AC42" i="46" s="1"/>
  <c r="AC43" i="46" s="1"/>
  <c r="AC40" i="24"/>
  <c r="AC42" i="24" s="1"/>
  <c r="AC42" i="22"/>
  <c r="AC43" i="22" s="1"/>
  <c r="U40" i="46"/>
  <c r="U42" i="46" s="1"/>
  <c r="U43" i="46" s="1"/>
  <c r="U40" i="24"/>
  <c r="U42" i="22"/>
  <c r="U43" i="22" s="1"/>
  <c r="M40" i="24"/>
  <c r="M42" i="24" s="1"/>
  <c r="M42" i="22"/>
  <c r="M43" i="22" s="1"/>
  <c r="E40" i="22"/>
  <c r="R39" i="46"/>
  <c r="AK35" i="46"/>
  <c r="AK35" i="24"/>
  <c r="AE35" i="46"/>
  <c r="AE35" i="24"/>
  <c r="W35" i="46"/>
  <c r="W35" i="24"/>
  <c r="E35" i="22"/>
  <c r="G35" i="34" s="1"/>
  <c r="I35" i="34" s="1"/>
  <c r="Q73" i="24"/>
  <c r="AJ36" i="24"/>
  <c r="AW82" i="24"/>
  <c r="AU645" i="44" s="1"/>
  <c r="M11" i="15"/>
  <c r="G11" i="15"/>
  <c r="D39" i="5"/>
  <c r="M21" i="19"/>
  <c r="E21" i="43" s="1"/>
  <c r="I21" i="43" s="1"/>
  <c r="I24" i="19"/>
  <c r="G21" i="19"/>
  <c r="G70" i="21"/>
  <c r="E70" i="7"/>
  <c r="E72" i="7" s="1"/>
  <c r="I72" i="7"/>
  <c r="AT82" i="30"/>
  <c r="AR650" i="44" s="1"/>
  <c r="E81" i="5"/>
  <c r="L40" i="18"/>
  <c r="F40" i="18"/>
  <c r="F42" i="18" s="1"/>
  <c r="F43" i="18" s="1"/>
  <c r="H42" i="18"/>
  <c r="H43" i="18" s="1"/>
  <c r="G76" i="46"/>
  <c r="E76" i="23"/>
  <c r="G76" i="35" s="1"/>
  <c r="I76" i="35" s="1"/>
  <c r="I70" i="46"/>
  <c r="I72" i="46" s="1"/>
  <c r="I72" i="23"/>
  <c r="AI61" i="24"/>
  <c r="AE16" i="24"/>
  <c r="AF75" i="46"/>
  <c r="AF75" i="24"/>
  <c r="R75" i="46"/>
  <c r="R75" i="24"/>
  <c r="J59" i="24"/>
  <c r="D59" i="22"/>
  <c r="D13" i="22"/>
  <c r="F13" i="34" s="1"/>
  <c r="F16" i="22"/>
  <c r="M74" i="8"/>
  <c r="E74" i="32" s="1"/>
  <c r="G74" i="8"/>
  <c r="E40" i="28"/>
  <c r="I42" i="28"/>
  <c r="I43" i="28" s="1"/>
  <c r="AQ36" i="28"/>
  <c r="S36" i="28"/>
  <c r="AF36" i="26"/>
  <c r="H36" i="26"/>
  <c r="Y24" i="26"/>
  <c r="Y82" i="26" s="1"/>
  <c r="W647" i="44" s="1"/>
  <c r="M72" i="14"/>
  <c r="E70" i="38"/>
  <c r="E72" i="38" s="1"/>
  <c r="K81" i="27"/>
  <c r="V80" i="27"/>
  <c r="L79" i="27"/>
  <c r="J78" i="27"/>
  <c r="O65" i="27"/>
  <c r="D41" i="25"/>
  <c r="F41" i="37" s="1"/>
  <c r="H41" i="37" s="1"/>
  <c r="H42" i="25"/>
  <c r="H43" i="25" s="1"/>
  <c r="AG34" i="27"/>
  <c r="K34" i="27"/>
  <c r="AC27" i="27"/>
  <c r="AC29" i="27" s="1"/>
  <c r="AC29" i="25"/>
  <c r="AE82" i="25"/>
  <c r="X15" i="27"/>
  <c r="AD14" i="27"/>
  <c r="AE12" i="27"/>
  <c r="X11" i="27"/>
  <c r="X16" i="25"/>
  <c r="I19" i="15"/>
  <c r="M19" i="13"/>
  <c r="G19" i="13"/>
  <c r="G24" i="13" s="1"/>
  <c r="I72" i="27"/>
  <c r="AE65" i="27"/>
  <c r="H41" i="27"/>
  <c r="AO82" i="27"/>
  <c r="AM648" i="44" s="1"/>
  <c r="I79" i="15"/>
  <c r="L34" i="15"/>
  <c r="D34" i="39" s="1"/>
  <c r="F34" i="15"/>
  <c r="I21" i="15"/>
  <c r="L70" i="19"/>
  <c r="H72" i="19"/>
  <c r="F70" i="19"/>
  <c r="F72" i="19" s="1"/>
  <c r="G32" i="43"/>
  <c r="E36" i="31"/>
  <c r="E29" i="31"/>
  <c r="G27" i="43"/>
  <c r="M54" i="18"/>
  <c r="I56" i="18"/>
  <c r="P77" i="46"/>
  <c r="P77" i="24"/>
  <c r="AH76" i="46"/>
  <c r="AH76" i="24"/>
  <c r="T76" i="46"/>
  <c r="T76" i="24"/>
  <c r="AK32" i="46"/>
  <c r="AK36" i="46" s="1"/>
  <c r="AK32" i="24"/>
  <c r="AK36" i="24" s="1"/>
  <c r="AU36" i="22"/>
  <c r="AE32" i="46"/>
  <c r="AE32" i="24"/>
  <c r="O32" i="24"/>
  <c r="O36" i="22"/>
  <c r="AW36" i="28"/>
  <c r="AG36" i="28"/>
  <c r="I36" i="28"/>
  <c r="E81" i="28"/>
  <c r="G81" i="40" s="1"/>
  <c r="I81" i="40" s="1"/>
  <c r="AU61" i="28"/>
  <c r="AU82" i="28" s="1"/>
  <c r="AS649" i="44" s="1"/>
  <c r="AM61" i="28"/>
  <c r="AE61" i="28"/>
  <c r="W61" i="28"/>
  <c r="W82" i="28" s="1"/>
  <c r="U649" i="44" s="1"/>
  <c r="O61" i="28"/>
  <c r="O82" i="28" s="1"/>
  <c r="M649" i="44" s="1"/>
  <c r="G61" i="28"/>
  <c r="G56" i="28"/>
  <c r="E33" i="28"/>
  <c r="G33" i="40" s="1"/>
  <c r="I33" i="40" s="1"/>
  <c r="F24" i="28"/>
  <c r="E21" i="28"/>
  <c r="G21" i="40" s="1"/>
  <c r="AV16" i="28"/>
  <c r="AV82" i="28" s="1"/>
  <c r="AT649" i="44" s="1"/>
  <c r="H61" i="16"/>
  <c r="G61" i="16"/>
  <c r="F40" i="16"/>
  <c r="F42" i="16" s="1"/>
  <c r="F43" i="16" s="1"/>
  <c r="M36" i="16"/>
  <c r="G22" i="16"/>
  <c r="Y88" i="26"/>
  <c r="E76" i="26"/>
  <c r="G76" i="38" s="1"/>
  <c r="E64" i="26"/>
  <c r="T56" i="27"/>
  <c r="AO36" i="26"/>
  <c r="AO82" i="26" s="1"/>
  <c r="AM647" i="44" s="1"/>
  <c r="AG36" i="26"/>
  <c r="Y36" i="26"/>
  <c r="D28" i="26"/>
  <c r="F28" i="38" s="1"/>
  <c r="H28" i="38" s="1"/>
  <c r="D22" i="26"/>
  <c r="F22" i="38" s="1"/>
  <c r="H22" i="38" s="1"/>
  <c r="G16" i="26"/>
  <c r="AK16" i="27"/>
  <c r="AE16" i="26"/>
  <c r="AE82" i="26" s="1"/>
  <c r="AC647" i="44" s="1"/>
  <c r="W16" i="26"/>
  <c r="O16" i="26"/>
  <c r="F75" i="14"/>
  <c r="F72" i="14"/>
  <c r="G61" i="14"/>
  <c r="F49" i="14"/>
  <c r="F28" i="14"/>
  <c r="F29" i="14" s="1"/>
  <c r="L24" i="14"/>
  <c r="D81" i="25"/>
  <c r="F81" i="37" s="1"/>
  <c r="H81" i="37" s="1"/>
  <c r="Z77" i="27"/>
  <c r="W76" i="27"/>
  <c r="U75" i="27"/>
  <c r="P72" i="27"/>
  <c r="H72" i="25"/>
  <c r="D70" i="25"/>
  <c r="AE64" i="27"/>
  <c r="AE66" i="27" s="1"/>
  <c r="W64" i="27"/>
  <c r="W66" i="27" s="1"/>
  <c r="O64" i="27"/>
  <c r="Y59" i="27"/>
  <c r="Y61" i="27" s="1"/>
  <c r="I59" i="27"/>
  <c r="I61" i="27" s="1"/>
  <c r="AG55" i="27"/>
  <c r="AA54" i="27"/>
  <c r="AA56" i="27" s="1"/>
  <c r="V51" i="27"/>
  <c r="P49" i="27"/>
  <c r="AJ47" i="27"/>
  <c r="V47" i="27"/>
  <c r="D47" i="25"/>
  <c r="F47" i="37" s="1"/>
  <c r="H47" i="37" s="1"/>
  <c r="J45" i="27"/>
  <c r="D45" i="27" s="1"/>
  <c r="F45" i="39" s="1"/>
  <c r="L33" i="27"/>
  <c r="AH36" i="25"/>
  <c r="R32" i="27"/>
  <c r="R36" i="27" s="1"/>
  <c r="I24" i="25"/>
  <c r="AD21" i="27"/>
  <c r="N21" i="27"/>
  <c r="D21" i="25"/>
  <c r="F21" i="37" s="1"/>
  <c r="H21" i="37" s="1"/>
  <c r="P19" i="27"/>
  <c r="P24" i="27" s="1"/>
  <c r="Y16" i="25"/>
  <c r="G16" i="25"/>
  <c r="AH15" i="27"/>
  <c r="AB15" i="27"/>
  <c r="AF14" i="27"/>
  <c r="J14" i="27"/>
  <c r="E13" i="25"/>
  <c r="G13" i="37" s="1"/>
  <c r="I13" i="37" s="1"/>
  <c r="AH11" i="27"/>
  <c r="AR16" i="25"/>
  <c r="AR82" i="25" s="1"/>
  <c r="AJ16" i="25"/>
  <c r="AJ82" i="25" s="1"/>
  <c r="AB16" i="25"/>
  <c r="AB82" i="25" s="1"/>
  <c r="AB11" i="27"/>
  <c r="T16" i="25"/>
  <c r="L16" i="25"/>
  <c r="I73" i="15"/>
  <c r="G73" i="13"/>
  <c r="M73" i="13"/>
  <c r="E73" i="37" s="1"/>
  <c r="M65" i="13"/>
  <c r="E65" i="37" s="1"/>
  <c r="G65" i="13"/>
  <c r="G66" i="13" s="1"/>
  <c r="H33" i="15"/>
  <c r="L33" i="13"/>
  <c r="H36" i="13"/>
  <c r="I24" i="13"/>
  <c r="I82" i="13" s="1"/>
  <c r="I91" i="13" s="1"/>
  <c r="K16" i="13"/>
  <c r="K82" i="13" s="1"/>
  <c r="K91" i="13" s="1"/>
  <c r="I13" i="15"/>
  <c r="G13" i="13"/>
  <c r="AG70" i="27"/>
  <c r="AG72" i="27" s="1"/>
  <c r="R70" i="27"/>
  <c r="R72" i="27" s="1"/>
  <c r="G66" i="27"/>
  <c r="E65" i="27"/>
  <c r="G65" i="39" s="1"/>
  <c r="I65" i="39" s="1"/>
  <c r="Q64" i="27"/>
  <c r="Q66" i="27" s="1"/>
  <c r="E59" i="27"/>
  <c r="AS82" i="27"/>
  <c r="AQ648" i="44" s="1"/>
  <c r="AU16" i="27"/>
  <c r="AM16" i="27"/>
  <c r="I59" i="15"/>
  <c r="G51" i="15"/>
  <c r="E42" i="15"/>
  <c r="E43" i="15" s="1"/>
  <c r="E16" i="15"/>
  <c r="E82" i="15" s="1"/>
  <c r="F51" i="19"/>
  <c r="F40" i="19"/>
  <c r="F42" i="19" s="1"/>
  <c r="F43" i="19" s="1"/>
  <c r="H42" i="19"/>
  <c r="H43" i="19" s="1"/>
  <c r="F33" i="19"/>
  <c r="H29" i="19"/>
  <c r="L15" i="19"/>
  <c r="D15" i="43" s="1"/>
  <c r="H15" i="43" s="1"/>
  <c r="F15" i="19"/>
  <c r="L11" i="19"/>
  <c r="F11" i="19"/>
  <c r="I81" i="43"/>
  <c r="E70" i="31"/>
  <c r="E65" i="31"/>
  <c r="G65" i="43" s="1"/>
  <c r="G66" i="43" s="1"/>
  <c r="F56" i="43"/>
  <c r="H54" i="43"/>
  <c r="AW82" i="31"/>
  <c r="AU651" i="44" s="1"/>
  <c r="G29" i="31"/>
  <c r="H22" i="43"/>
  <c r="G24" i="31"/>
  <c r="E19" i="31"/>
  <c r="E11" i="31"/>
  <c r="G16" i="31"/>
  <c r="D36" i="7"/>
  <c r="D82" i="7" s="1"/>
  <c r="D91" i="7" s="1"/>
  <c r="V82" i="7"/>
  <c r="V91" i="7" s="1"/>
  <c r="M82" i="7"/>
  <c r="M91" i="7" s="1"/>
  <c r="G12" i="27"/>
  <c r="G13" i="5"/>
  <c r="F56" i="42"/>
  <c r="AU82" i="30"/>
  <c r="AS650" i="44" s="1"/>
  <c r="I33" i="42"/>
  <c r="I61" i="18"/>
  <c r="L34" i="18"/>
  <c r="D34" i="42" s="1"/>
  <c r="F34" i="18"/>
  <c r="G22" i="18"/>
  <c r="G24" i="18" s="1"/>
  <c r="D66" i="35"/>
  <c r="D61" i="35"/>
  <c r="AP43" i="23"/>
  <c r="Z43" i="23"/>
  <c r="H41" i="46"/>
  <c r="H42" i="23"/>
  <c r="H43" i="23" s="1"/>
  <c r="Z24" i="23"/>
  <c r="L21" i="46"/>
  <c r="L24" i="23"/>
  <c r="N12" i="46"/>
  <c r="N16" i="46" s="1"/>
  <c r="N82" i="46" s="1"/>
  <c r="N16" i="23"/>
  <c r="F12" i="46"/>
  <c r="D12" i="23"/>
  <c r="F12" i="35" s="1"/>
  <c r="H12" i="35" s="1"/>
  <c r="F16" i="23"/>
  <c r="AP16" i="23"/>
  <c r="AH16" i="23"/>
  <c r="AH82" i="23" s="1"/>
  <c r="AF643" i="44" s="1"/>
  <c r="Z16" i="23"/>
  <c r="Z82" i="23" s="1"/>
  <c r="X643" i="44" s="1"/>
  <c r="R16" i="23"/>
  <c r="R82" i="23" s="1"/>
  <c r="P643" i="44" s="1"/>
  <c r="D59" i="34"/>
  <c r="D61" i="34" s="1"/>
  <c r="AJ71" i="46"/>
  <c r="AJ71" i="24"/>
  <c r="AT72" i="22"/>
  <c r="AD71" i="46"/>
  <c r="AD72" i="22"/>
  <c r="AD71" i="24"/>
  <c r="AD72" i="24" s="1"/>
  <c r="V71" i="46"/>
  <c r="V71" i="24"/>
  <c r="V72" i="22"/>
  <c r="N71" i="24"/>
  <c r="AG47" i="46"/>
  <c r="AG47" i="24"/>
  <c r="AA47" i="46"/>
  <c r="AA47" i="24"/>
  <c r="S47" i="46"/>
  <c r="S47" i="24"/>
  <c r="K47" i="24"/>
  <c r="E47" i="22"/>
  <c r="G47" i="34" s="1"/>
  <c r="I47" i="34" s="1"/>
  <c r="H28" i="46"/>
  <c r="H29" i="23"/>
  <c r="H82" i="23" s="1"/>
  <c r="F643" i="44" s="1"/>
  <c r="H28" i="24"/>
  <c r="L27" i="46"/>
  <c r="L29" i="46" s="1"/>
  <c r="L29" i="23"/>
  <c r="AV82" i="23"/>
  <c r="AT643" i="44" s="1"/>
  <c r="L15" i="46"/>
  <c r="D15" i="23"/>
  <c r="F15" i="35" s="1"/>
  <c r="H15" i="35" s="1"/>
  <c r="M81" i="11"/>
  <c r="E81" i="35" s="1"/>
  <c r="G81" i="11"/>
  <c r="L66" i="11"/>
  <c r="L56" i="11"/>
  <c r="M19" i="11"/>
  <c r="G19" i="11"/>
  <c r="AG81" i="24"/>
  <c r="AK80" i="46"/>
  <c r="AK80" i="24"/>
  <c r="AE80" i="46"/>
  <c r="AE80" i="24"/>
  <c r="W80" i="46"/>
  <c r="W80" i="24"/>
  <c r="E80" i="22"/>
  <c r="G80" i="34" s="1"/>
  <c r="I80" i="34" s="1"/>
  <c r="AI51" i="46"/>
  <c r="AI51" i="24"/>
  <c r="AC51" i="46"/>
  <c r="AC51" i="24"/>
  <c r="E51" i="22"/>
  <c r="G51" i="34" s="1"/>
  <c r="I51" i="34" s="1"/>
  <c r="X41" i="24"/>
  <c r="X41" i="46"/>
  <c r="P41" i="46"/>
  <c r="P41" i="24"/>
  <c r="P42" i="22"/>
  <c r="P43" i="22" s="1"/>
  <c r="H41" i="24"/>
  <c r="D41" i="24" s="1"/>
  <c r="F41" i="36" s="1"/>
  <c r="H42" i="22"/>
  <c r="H43" i="22" s="1"/>
  <c r="I79" i="45"/>
  <c r="G79" i="10"/>
  <c r="I79" i="12"/>
  <c r="M79" i="10"/>
  <c r="E79" i="34" s="1"/>
  <c r="I64" i="45"/>
  <c r="I64" i="12"/>
  <c r="M64" i="10"/>
  <c r="I66" i="10"/>
  <c r="E40" i="34"/>
  <c r="H39" i="45"/>
  <c r="H39" i="12"/>
  <c r="F39" i="10"/>
  <c r="AJ61" i="24"/>
  <c r="G36" i="24"/>
  <c r="AS24" i="26"/>
  <c r="AS82" i="26" s="1"/>
  <c r="AQ647" i="44" s="1"/>
  <c r="L77" i="14"/>
  <c r="D77" i="38" s="1"/>
  <c r="M64" i="14"/>
  <c r="M61" i="14"/>
  <c r="G19" i="14"/>
  <c r="I24" i="14"/>
  <c r="AJ81" i="27"/>
  <c r="Z80" i="27"/>
  <c r="R80" i="27"/>
  <c r="J80" i="27"/>
  <c r="D80" i="27" s="1"/>
  <c r="F80" i="39" s="1"/>
  <c r="X79" i="27"/>
  <c r="P79" i="27"/>
  <c r="H79" i="27"/>
  <c r="AD78" i="27"/>
  <c r="V78" i="27"/>
  <c r="N78" i="27"/>
  <c r="AA77" i="27"/>
  <c r="S77" i="27"/>
  <c r="K77" i="27"/>
  <c r="AR72" i="25"/>
  <c r="L72" i="25"/>
  <c r="X71" i="27"/>
  <c r="X72" i="27" s="1"/>
  <c r="P71" i="27"/>
  <c r="H71" i="27"/>
  <c r="AD70" i="27"/>
  <c r="AD72" i="27" s="1"/>
  <c r="V70" i="27"/>
  <c r="V72" i="27" s="1"/>
  <c r="N70" i="27"/>
  <c r="N72" i="27" s="1"/>
  <c r="AR66" i="25"/>
  <c r="AJ66" i="25"/>
  <c r="AB66" i="25"/>
  <c r="T66" i="25"/>
  <c r="L66" i="25"/>
  <c r="J61" i="25"/>
  <c r="AD60" i="27"/>
  <c r="AE55" i="27"/>
  <c r="AE56" i="27" s="1"/>
  <c r="W55" i="27"/>
  <c r="W56" i="27" s="1"/>
  <c r="O55" i="27"/>
  <c r="H54" i="27"/>
  <c r="AA51" i="27"/>
  <c r="S51" i="27"/>
  <c r="K51" i="27"/>
  <c r="U49" i="27"/>
  <c r="M49" i="27"/>
  <c r="AI47" i="27"/>
  <c r="AA45" i="27"/>
  <c r="AD41" i="27"/>
  <c r="V41" i="27"/>
  <c r="N41" i="27"/>
  <c r="P40" i="27"/>
  <c r="P42" i="27" s="1"/>
  <c r="P43" i="27" s="1"/>
  <c r="Y39" i="27"/>
  <c r="Q39" i="27"/>
  <c r="I39" i="27"/>
  <c r="N36" i="25"/>
  <c r="AJ36" i="25"/>
  <c r="AB32" i="27"/>
  <c r="AB36" i="27" s="1"/>
  <c r="AB36" i="25"/>
  <c r="T36" i="25"/>
  <c r="L32" i="27"/>
  <c r="L36" i="27" s="1"/>
  <c r="L36" i="25"/>
  <c r="P24" i="25"/>
  <c r="P82" i="25" s="1"/>
  <c r="Z23" i="27"/>
  <c r="J23" i="27"/>
  <c r="AK22" i="27"/>
  <c r="AE22" i="27"/>
  <c r="W22" i="27"/>
  <c r="O22" i="27"/>
  <c r="E22" i="27" s="1"/>
  <c r="G22" i="39" s="1"/>
  <c r="I22" i="39" s="1"/>
  <c r="AI21" i="27"/>
  <c r="AI24" i="27" s="1"/>
  <c r="AS24" i="25"/>
  <c r="AK24" i="25"/>
  <c r="AK82" i="25" s="1"/>
  <c r="AC21" i="27"/>
  <c r="AC24" i="25"/>
  <c r="AC82" i="25" s="1"/>
  <c r="U21" i="27"/>
  <c r="U24" i="25"/>
  <c r="M21" i="27"/>
  <c r="M24" i="25"/>
  <c r="Z20" i="27"/>
  <c r="J20" i="27"/>
  <c r="D20" i="27" s="1"/>
  <c r="F20" i="39" s="1"/>
  <c r="Y19" i="27"/>
  <c r="Q19" i="27"/>
  <c r="I19" i="27"/>
  <c r="AG11" i="27"/>
  <c r="AG16" i="27" s="1"/>
  <c r="AQ16" i="25"/>
  <c r="AI16" i="25"/>
  <c r="AA11" i="27"/>
  <c r="AA16" i="27" s="1"/>
  <c r="AA16" i="25"/>
  <c r="S11" i="27"/>
  <c r="S16" i="25"/>
  <c r="K11" i="27"/>
  <c r="K16" i="25"/>
  <c r="I80" i="15"/>
  <c r="L65" i="15"/>
  <c r="D65" i="39" s="1"/>
  <c r="F65" i="15"/>
  <c r="M49" i="13"/>
  <c r="E49" i="37" s="1"/>
  <c r="M39" i="13"/>
  <c r="E39" i="37" s="1"/>
  <c r="I29" i="13"/>
  <c r="M12" i="13"/>
  <c r="E12" i="37" s="1"/>
  <c r="I12" i="37" s="1"/>
  <c r="H11" i="15"/>
  <c r="L11" i="13"/>
  <c r="AR66" i="27"/>
  <c r="AH41" i="27"/>
  <c r="AU24" i="27"/>
  <c r="AM24" i="27"/>
  <c r="G16" i="27"/>
  <c r="G82" i="27" s="1"/>
  <c r="I75" i="15"/>
  <c r="I55" i="15"/>
  <c r="I22" i="43"/>
  <c r="F16" i="43"/>
  <c r="G72" i="19"/>
  <c r="L66" i="19"/>
  <c r="L49" i="19"/>
  <c r="D49" i="43" s="1"/>
  <c r="H49" i="43" s="1"/>
  <c r="F49" i="19"/>
  <c r="J82" i="19"/>
  <c r="F36" i="43"/>
  <c r="D29" i="31"/>
  <c r="F27" i="43"/>
  <c r="AI82" i="31"/>
  <c r="AG651" i="44" s="1"/>
  <c r="S82" i="31"/>
  <c r="Q651" i="44" s="1"/>
  <c r="D16" i="31"/>
  <c r="S89" i="7"/>
  <c r="E87" i="7"/>
  <c r="E89" i="7" s="1"/>
  <c r="G75" i="27"/>
  <c r="G75" i="25"/>
  <c r="E75" i="25" s="1"/>
  <c r="G75" i="37" s="1"/>
  <c r="I75" i="37" s="1"/>
  <c r="R82" i="7"/>
  <c r="R91" i="7" s="1"/>
  <c r="J82" i="7"/>
  <c r="J91" i="7" s="1"/>
  <c r="I27" i="42"/>
  <c r="G22" i="5"/>
  <c r="D59" i="30"/>
  <c r="F61" i="30"/>
  <c r="AQ82" i="30"/>
  <c r="AO650" i="44" s="1"/>
  <c r="AA82" i="30"/>
  <c r="Y650" i="44" s="1"/>
  <c r="K82" i="30"/>
  <c r="I650" i="44" s="1"/>
  <c r="G24" i="30"/>
  <c r="G82" i="30" s="1"/>
  <c r="F20" i="4" s="1"/>
  <c r="E19" i="30"/>
  <c r="AR82" i="30"/>
  <c r="AP650" i="44" s="1"/>
  <c r="AJ82" i="30"/>
  <c r="AH650" i="44" s="1"/>
  <c r="AB82" i="30"/>
  <c r="Z650" i="44" s="1"/>
  <c r="T82" i="30"/>
  <c r="R650" i="44" s="1"/>
  <c r="L82" i="30"/>
  <c r="J650" i="44" s="1"/>
  <c r="G70" i="18"/>
  <c r="G72" i="18" s="1"/>
  <c r="I72" i="18"/>
  <c r="M70" i="18"/>
  <c r="G64" i="18"/>
  <c r="G66" i="18" s="1"/>
  <c r="I66" i="18"/>
  <c r="M35" i="18"/>
  <c r="E35" i="42" s="1"/>
  <c r="F36" i="18"/>
  <c r="K82" i="18"/>
  <c r="E16" i="35"/>
  <c r="F79" i="46"/>
  <c r="D79" i="23"/>
  <c r="F79" i="35" s="1"/>
  <c r="H79" i="35" s="1"/>
  <c r="K78" i="46"/>
  <c r="I73" i="46"/>
  <c r="O65" i="46"/>
  <c r="O66" i="23"/>
  <c r="G65" i="46"/>
  <c r="E65" i="46" s="1"/>
  <c r="G65" i="47" s="1"/>
  <c r="I65" i="47" s="1"/>
  <c r="E65" i="23"/>
  <c r="G65" i="35" s="1"/>
  <c r="I65" i="35" s="1"/>
  <c r="G66" i="23"/>
  <c r="H34" i="46"/>
  <c r="D34" i="46" s="1"/>
  <c r="F34" i="47" s="1"/>
  <c r="H34" i="47" s="1"/>
  <c r="H36" i="23"/>
  <c r="L33" i="46"/>
  <c r="L36" i="23"/>
  <c r="G28" i="46"/>
  <c r="E28" i="23"/>
  <c r="G28" i="35" s="1"/>
  <c r="I28" i="35" s="1"/>
  <c r="M64" i="11"/>
  <c r="I66" i="11"/>
  <c r="G64" i="11"/>
  <c r="G66" i="11" s="1"/>
  <c r="M23" i="11"/>
  <c r="E23" i="35" s="1"/>
  <c r="G23" i="11"/>
  <c r="D19" i="35"/>
  <c r="D24" i="35" s="1"/>
  <c r="L24" i="11"/>
  <c r="D43" i="34"/>
  <c r="AJ72" i="24"/>
  <c r="N72" i="22"/>
  <c r="G66" i="22"/>
  <c r="E64" i="22"/>
  <c r="X54" i="24"/>
  <c r="X56" i="24" s="1"/>
  <c r="X56" i="22"/>
  <c r="X54" i="46"/>
  <c r="P54" i="46"/>
  <c r="P54" i="24"/>
  <c r="P56" i="22"/>
  <c r="H54" i="24"/>
  <c r="H56" i="24" s="1"/>
  <c r="H56" i="22"/>
  <c r="E41" i="22"/>
  <c r="G41" i="34" s="1"/>
  <c r="AI12" i="46"/>
  <c r="AI12" i="24"/>
  <c r="AI16" i="24" s="1"/>
  <c r="AC12" i="46"/>
  <c r="AC12" i="24"/>
  <c r="AC16" i="22"/>
  <c r="U12" i="46"/>
  <c r="U12" i="24"/>
  <c r="U16" i="22"/>
  <c r="U82" i="22" s="1"/>
  <c r="S644" i="44" s="1"/>
  <c r="M12" i="24"/>
  <c r="M16" i="22"/>
  <c r="E12" i="22"/>
  <c r="G12" i="34" s="1"/>
  <c r="AG11" i="46"/>
  <c r="AG11" i="24"/>
  <c r="AI16" i="22"/>
  <c r="AI82" i="22" s="1"/>
  <c r="AG644" i="44" s="1"/>
  <c r="AA11" i="46"/>
  <c r="AA11" i="24"/>
  <c r="AA16" i="24" s="1"/>
  <c r="S11" i="46"/>
  <c r="S11" i="24"/>
  <c r="S16" i="22"/>
  <c r="H79" i="45"/>
  <c r="F79" i="10"/>
  <c r="E82" i="12"/>
  <c r="L42" i="21"/>
  <c r="L43" i="21" s="1"/>
  <c r="D40" i="21"/>
  <c r="F19" i="14"/>
  <c r="F24" i="14" s="1"/>
  <c r="H24" i="14"/>
  <c r="G11" i="14"/>
  <c r="G16" i="14" s="1"/>
  <c r="I16" i="14"/>
  <c r="AI81" i="27"/>
  <c r="Y80" i="27"/>
  <c r="Q80" i="27"/>
  <c r="I80" i="27"/>
  <c r="E80" i="27" s="1"/>
  <c r="G80" i="39" s="1"/>
  <c r="AE79" i="27"/>
  <c r="W79" i="27"/>
  <c r="O79" i="27"/>
  <c r="E79" i="27" s="1"/>
  <c r="G79" i="39" s="1"/>
  <c r="AC78" i="27"/>
  <c r="U78" i="27"/>
  <c r="M78" i="27"/>
  <c r="E78" i="27" s="1"/>
  <c r="G78" i="39" s="1"/>
  <c r="I78" i="39" s="1"/>
  <c r="AE71" i="27"/>
  <c r="W71" i="27"/>
  <c r="O71" i="27"/>
  <c r="O72" i="27" s="1"/>
  <c r="AC70" i="27"/>
  <c r="AC72" i="27" s="1"/>
  <c r="U70" i="27"/>
  <c r="U72" i="27" s="1"/>
  <c r="M70" i="27"/>
  <c r="M72" i="27" s="1"/>
  <c r="AQ66" i="25"/>
  <c r="AI66" i="25"/>
  <c r="AA66" i="25"/>
  <c r="S66" i="25"/>
  <c r="K66" i="25"/>
  <c r="N55" i="27"/>
  <c r="N56" i="27" s="1"/>
  <c r="R51" i="27"/>
  <c r="J51" i="27"/>
  <c r="D51" i="27" s="1"/>
  <c r="F51" i="39" s="1"/>
  <c r="H51" i="39" s="1"/>
  <c r="L49" i="27"/>
  <c r="D49" i="27" s="1"/>
  <c r="F49" i="39" s="1"/>
  <c r="Z45" i="27"/>
  <c r="AC41" i="27"/>
  <c r="U41" i="27"/>
  <c r="M41" i="27"/>
  <c r="AE40" i="27"/>
  <c r="AE42" i="27" s="1"/>
  <c r="W40" i="27"/>
  <c r="W42" i="27" s="1"/>
  <c r="W43" i="27" s="1"/>
  <c r="O40" i="27"/>
  <c r="O42" i="27" s="1"/>
  <c r="AJ34" i="27"/>
  <c r="AJ36" i="27" s="1"/>
  <c r="V34" i="27"/>
  <c r="AH33" i="27"/>
  <c r="AH36" i="27" s="1"/>
  <c r="AR36" i="25"/>
  <c r="AG32" i="27"/>
  <c r="AQ36" i="25"/>
  <c r="AI36" i="25"/>
  <c r="AA32" i="27"/>
  <c r="AA36" i="25"/>
  <c r="S32" i="27"/>
  <c r="S36" i="27" s="1"/>
  <c r="S36" i="25"/>
  <c r="K32" i="27"/>
  <c r="K36" i="25"/>
  <c r="AA28" i="27"/>
  <c r="S28" i="27"/>
  <c r="K28" i="27"/>
  <c r="E28" i="27" s="1"/>
  <c r="G28" i="39" s="1"/>
  <c r="Y27" i="27"/>
  <c r="Y29" i="27" s="1"/>
  <c r="Q27" i="27"/>
  <c r="Q29" i="27" s="1"/>
  <c r="I27" i="27"/>
  <c r="I29" i="27" s="1"/>
  <c r="Y23" i="27"/>
  <c r="Q23" i="27"/>
  <c r="I23" i="27"/>
  <c r="E23" i="27" s="1"/>
  <c r="G23" i="39" s="1"/>
  <c r="AJ22" i="27"/>
  <c r="V22" i="27"/>
  <c r="AH21" i="27"/>
  <c r="D21" i="27" s="1"/>
  <c r="F21" i="39" s="1"/>
  <c r="Y20" i="27"/>
  <c r="Q20" i="27"/>
  <c r="I20" i="27"/>
  <c r="X19" i="27"/>
  <c r="H19" i="27"/>
  <c r="P15" i="27"/>
  <c r="H80" i="15"/>
  <c r="F80" i="13"/>
  <c r="H75" i="15"/>
  <c r="I60" i="15"/>
  <c r="G60" i="13"/>
  <c r="H27" i="15"/>
  <c r="H29" i="13"/>
  <c r="D77" i="27"/>
  <c r="F77" i="39" s="1"/>
  <c r="AQ66" i="27"/>
  <c r="T32" i="27"/>
  <c r="T36" i="27" s="1"/>
  <c r="K72" i="15"/>
  <c r="F24" i="43"/>
  <c r="M73" i="19"/>
  <c r="E73" i="43" s="1"/>
  <c r="I73" i="43" s="1"/>
  <c r="G73" i="19"/>
  <c r="G66" i="19"/>
  <c r="F54" i="19"/>
  <c r="F56" i="19" s="1"/>
  <c r="H56" i="19"/>
  <c r="D42" i="31"/>
  <c r="D43" i="31" s="1"/>
  <c r="F40" i="43"/>
  <c r="AP82" i="31"/>
  <c r="AN651" i="44" s="1"/>
  <c r="AH82" i="31"/>
  <c r="AF651" i="44" s="1"/>
  <c r="Z82" i="31"/>
  <c r="X651" i="44" s="1"/>
  <c r="R82" i="31"/>
  <c r="P651" i="44" s="1"/>
  <c r="J82" i="31"/>
  <c r="H651" i="44" s="1"/>
  <c r="H14" i="43"/>
  <c r="I81" i="42"/>
  <c r="I65" i="42"/>
  <c r="G65" i="5"/>
  <c r="H71" i="42"/>
  <c r="H33" i="42"/>
  <c r="F24" i="30"/>
  <c r="F82" i="30" s="1"/>
  <c r="M79" i="18"/>
  <c r="E79" i="42" s="1"/>
  <c r="G79" i="18"/>
  <c r="E27" i="35"/>
  <c r="E29" i="35" s="1"/>
  <c r="H80" i="46"/>
  <c r="D80" i="46" s="1"/>
  <c r="F80" i="47" s="1"/>
  <c r="H80" i="47" s="1"/>
  <c r="D80" i="23"/>
  <c r="F80" i="35" s="1"/>
  <c r="H80" i="35" s="1"/>
  <c r="M79" i="46"/>
  <c r="F77" i="46"/>
  <c r="D77" i="23"/>
  <c r="F77" i="35" s="1"/>
  <c r="H77" i="35" s="1"/>
  <c r="H73" i="46"/>
  <c r="D73" i="46" s="1"/>
  <c r="F73" i="47" s="1"/>
  <c r="H73" i="47" s="1"/>
  <c r="D73" i="23"/>
  <c r="F73" i="35" s="1"/>
  <c r="H73" i="35" s="1"/>
  <c r="AU56" i="23"/>
  <c r="AK54" i="24"/>
  <c r="AK56" i="24" s="1"/>
  <c r="O54" i="46"/>
  <c r="O56" i="46" s="1"/>
  <c r="O56" i="23"/>
  <c r="G54" i="46"/>
  <c r="G56" i="23"/>
  <c r="E54" i="23"/>
  <c r="F47" i="46"/>
  <c r="D47" i="23"/>
  <c r="F47" i="35" s="1"/>
  <c r="H47" i="35" s="1"/>
  <c r="J36" i="23"/>
  <c r="F28" i="46"/>
  <c r="D28" i="23"/>
  <c r="F28" i="35" s="1"/>
  <c r="H28" i="35" s="1"/>
  <c r="P82" i="23"/>
  <c r="N643" i="44" s="1"/>
  <c r="AR16" i="23"/>
  <c r="AR82" i="23" s="1"/>
  <c r="AP643" i="44" s="1"/>
  <c r="AJ16" i="23"/>
  <c r="AB16" i="23"/>
  <c r="AB82" i="23" s="1"/>
  <c r="Z643" i="44" s="1"/>
  <c r="AB11" i="24"/>
  <c r="AB16" i="24" s="1"/>
  <c r="T16" i="23"/>
  <c r="L11" i="46"/>
  <c r="L16" i="23"/>
  <c r="H66" i="11"/>
  <c r="F64" i="11"/>
  <c r="F66" i="11" s="1"/>
  <c r="F45" i="11"/>
  <c r="L45" i="11"/>
  <c r="D45" i="35" s="1"/>
  <c r="H45" i="35" s="1"/>
  <c r="I29" i="11"/>
  <c r="G27" i="11"/>
  <c r="G29" i="11" s="1"/>
  <c r="X74" i="46"/>
  <c r="X74" i="24"/>
  <c r="P74" i="46"/>
  <c r="P74" i="24"/>
  <c r="AI70" i="46"/>
  <c r="AI70" i="24"/>
  <c r="AC70" i="46"/>
  <c r="AC70" i="24"/>
  <c r="AC72" i="22"/>
  <c r="U70" i="46"/>
  <c r="U70" i="24"/>
  <c r="U72" i="22"/>
  <c r="M70" i="24"/>
  <c r="M72" i="24" s="1"/>
  <c r="M72" i="22"/>
  <c r="E70" i="22"/>
  <c r="D64" i="22"/>
  <c r="T14" i="24"/>
  <c r="AN82" i="22"/>
  <c r="AL644" i="44" s="1"/>
  <c r="X13" i="46"/>
  <c r="X16" i="22"/>
  <c r="X82" i="22" s="1"/>
  <c r="V644" i="44" s="1"/>
  <c r="X13" i="24"/>
  <c r="P13" i="46"/>
  <c r="P13" i="24"/>
  <c r="P16" i="22"/>
  <c r="H13" i="24"/>
  <c r="D13" i="24" s="1"/>
  <c r="F13" i="36" s="1"/>
  <c r="H16" i="22"/>
  <c r="AH12" i="46"/>
  <c r="AH12" i="24"/>
  <c r="AR16" i="22"/>
  <c r="AB12" i="46"/>
  <c r="AB16" i="22"/>
  <c r="AB12" i="24"/>
  <c r="T12" i="46"/>
  <c r="T12" i="24"/>
  <c r="T16" i="22"/>
  <c r="T82" i="22" s="1"/>
  <c r="R644" i="44" s="1"/>
  <c r="L12" i="24"/>
  <c r="L16" i="22"/>
  <c r="D12" i="22"/>
  <c r="F12" i="34" s="1"/>
  <c r="H12" i="34" s="1"/>
  <c r="AF11" i="46"/>
  <c r="AF11" i="24"/>
  <c r="AP16" i="22"/>
  <c r="AH16" i="22"/>
  <c r="AH82" i="22" s="1"/>
  <c r="AF644" i="44" s="1"/>
  <c r="Z11" i="46"/>
  <c r="Z11" i="24"/>
  <c r="Z16" i="22"/>
  <c r="R11" i="46"/>
  <c r="R11" i="24"/>
  <c r="R16" i="22"/>
  <c r="J16" i="22"/>
  <c r="D11" i="22"/>
  <c r="J11" i="24"/>
  <c r="J16" i="24" s="1"/>
  <c r="G64" i="10"/>
  <c r="I12" i="45"/>
  <c r="I12" i="12"/>
  <c r="M12" i="10"/>
  <c r="E12" i="34" s="1"/>
  <c r="I16" i="10"/>
  <c r="G12" i="10"/>
  <c r="G16" i="10" s="1"/>
  <c r="O61" i="24"/>
  <c r="F16" i="24"/>
  <c r="AL642" i="44"/>
  <c r="AN91" i="21"/>
  <c r="AT29" i="26"/>
  <c r="AL29" i="26"/>
  <c r="AL82" i="26" s="1"/>
  <c r="AJ647" i="44" s="1"/>
  <c r="AD29" i="26"/>
  <c r="AD82" i="26" s="1"/>
  <c r="AB647" i="44" s="1"/>
  <c r="V29" i="26"/>
  <c r="N29" i="26"/>
  <c r="N82" i="26" s="1"/>
  <c r="L647" i="44" s="1"/>
  <c r="F29" i="26"/>
  <c r="F82" i="26" s="1"/>
  <c r="I66" i="14"/>
  <c r="D89" i="25"/>
  <c r="F86" i="37"/>
  <c r="AB81" i="27"/>
  <c r="T81" i="27"/>
  <c r="L81" i="27"/>
  <c r="D81" i="27" s="1"/>
  <c r="F81" i="39" s="1"/>
  <c r="AJ73" i="27"/>
  <c r="D73" i="25"/>
  <c r="F73" i="37" s="1"/>
  <c r="H73" i="37" s="1"/>
  <c r="AH65" i="27"/>
  <c r="AF64" i="27"/>
  <c r="AF66" i="27" s="1"/>
  <c r="AB60" i="27"/>
  <c r="T60" i="27"/>
  <c r="T61" i="27" s="1"/>
  <c r="N56" i="25"/>
  <c r="D54" i="25"/>
  <c r="I51" i="27"/>
  <c r="E51" i="27" s="1"/>
  <c r="G51" i="39" s="1"/>
  <c r="I51" i="39" s="1"/>
  <c r="AG49" i="27"/>
  <c r="AG47" i="27"/>
  <c r="AA47" i="27"/>
  <c r="Q45" i="27"/>
  <c r="L41" i="27"/>
  <c r="L42" i="25"/>
  <c r="L43" i="25" s="1"/>
  <c r="AD40" i="27"/>
  <c r="AD42" i="27" s="1"/>
  <c r="AD43" i="27" s="1"/>
  <c r="D40" i="25"/>
  <c r="AE39" i="27"/>
  <c r="E39" i="25"/>
  <c r="G39" i="37" s="1"/>
  <c r="I39" i="37" s="1"/>
  <c r="V36" i="25"/>
  <c r="AK35" i="27"/>
  <c r="AE35" i="27"/>
  <c r="W35" i="27"/>
  <c r="O35" i="27"/>
  <c r="AI34" i="27"/>
  <c r="AC34" i="27"/>
  <c r="U34" i="27"/>
  <c r="M34" i="27"/>
  <c r="AG33" i="27"/>
  <c r="AA33" i="27"/>
  <c r="S33" i="27"/>
  <c r="K33" i="27"/>
  <c r="AF32" i="27"/>
  <c r="AF36" i="27" s="1"/>
  <c r="Y29" i="25"/>
  <c r="R28" i="27"/>
  <c r="R29" i="27" s="1"/>
  <c r="X24" i="25"/>
  <c r="X23" i="27"/>
  <c r="H23" i="27"/>
  <c r="D23" i="27" s="1"/>
  <c r="F23" i="39" s="1"/>
  <c r="AI22" i="27"/>
  <c r="AC22" i="27"/>
  <c r="U22" i="27"/>
  <c r="M22" i="27"/>
  <c r="AG21" i="27"/>
  <c r="AA21" i="27"/>
  <c r="S21" i="27"/>
  <c r="K21" i="27"/>
  <c r="AE19" i="27"/>
  <c r="AE24" i="27" s="1"/>
  <c r="W19" i="27"/>
  <c r="W24" i="27" s="1"/>
  <c r="O19" i="27"/>
  <c r="O24" i="27" s="1"/>
  <c r="E19" i="25"/>
  <c r="J16" i="25"/>
  <c r="AK15" i="27"/>
  <c r="AE15" i="27"/>
  <c r="O15" i="27"/>
  <c r="AI14" i="27"/>
  <c r="AC14" i="27"/>
  <c r="M14" i="27"/>
  <c r="AG13" i="27"/>
  <c r="AA13" i="27"/>
  <c r="K13" i="27"/>
  <c r="E13" i="27" s="1"/>
  <c r="G13" i="39" s="1"/>
  <c r="X12" i="27"/>
  <c r="H12" i="27"/>
  <c r="D12" i="27" s="1"/>
  <c r="F12" i="39" s="1"/>
  <c r="Y11" i="27"/>
  <c r="Q11" i="27"/>
  <c r="Q16" i="27" s="1"/>
  <c r="I11" i="27"/>
  <c r="I16" i="27" s="1"/>
  <c r="H78" i="15"/>
  <c r="L78" i="13"/>
  <c r="D78" i="37" s="1"/>
  <c r="I45" i="15"/>
  <c r="M45" i="13"/>
  <c r="E45" i="37" s="1"/>
  <c r="I45" i="37" s="1"/>
  <c r="I35" i="15"/>
  <c r="G35" i="13"/>
  <c r="G36" i="13" s="1"/>
  <c r="M33" i="13"/>
  <c r="E33" i="37" s="1"/>
  <c r="I36" i="13"/>
  <c r="I23" i="15"/>
  <c r="M23" i="13"/>
  <c r="E23" i="37" s="1"/>
  <c r="I23" i="37" s="1"/>
  <c r="AH64" i="27"/>
  <c r="AH66" i="27" s="1"/>
  <c r="L64" i="27"/>
  <c r="L66" i="27" s="1"/>
  <c r="G29" i="27"/>
  <c r="J72" i="15"/>
  <c r="J16" i="15"/>
  <c r="J82" i="15" s="1"/>
  <c r="M71" i="19"/>
  <c r="G71" i="19"/>
  <c r="I43" i="19"/>
  <c r="L32" i="19"/>
  <c r="H36" i="19"/>
  <c r="F32" i="19"/>
  <c r="E24" i="7"/>
  <c r="G12" i="20"/>
  <c r="G16" i="7"/>
  <c r="G82" i="7" s="1"/>
  <c r="G91" i="7" s="1"/>
  <c r="E12" i="7"/>
  <c r="E16" i="7" s="1"/>
  <c r="G56" i="42"/>
  <c r="I15" i="42"/>
  <c r="W82" i="30"/>
  <c r="U650" i="44" s="1"/>
  <c r="D42" i="30"/>
  <c r="D43" i="30" s="1"/>
  <c r="E32" i="30"/>
  <c r="G36" i="30"/>
  <c r="D19" i="30"/>
  <c r="AP82" i="30"/>
  <c r="AN650" i="44" s="1"/>
  <c r="AH82" i="30"/>
  <c r="AF650" i="44" s="1"/>
  <c r="Z82" i="30"/>
  <c r="X650" i="44" s="1"/>
  <c r="R82" i="30"/>
  <c r="P650" i="44" s="1"/>
  <c r="J82" i="30"/>
  <c r="H650" i="44" s="1"/>
  <c r="M24" i="18"/>
  <c r="E19" i="42"/>
  <c r="D29" i="35"/>
  <c r="O80" i="46"/>
  <c r="G80" i="46"/>
  <c r="I78" i="46"/>
  <c r="E75" i="23"/>
  <c r="G75" i="35" s="1"/>
  <c r="I75" i="35" s="1"/>
  <c r="G73" i="46"/>
  <c r="E73" i="23"/>
  <c r="G73" i="35" s="1"/>
  <c r="I73" i="35" s="1"/>
  <c r="L70" i="46"/>
  <c r="L72" i="23"/>
  <c r="D70" i="23"/>
  <c r="I64" i="46"/>
  <c r="I64" i="24"/>
  <c r="E64" i="23"/>
  <c r="AS61" i="23"/>
  <c r="AK61" i="23"/>
  <c r="AC61" i="23"/>
  <c r="U61" i="23"/>
  <c r="M59" i="46"/>
  <c r="M61" i="46" s="1"/>
  <c r="M61" i="23"/>
  <c r="AL56" i="23"/>
  <c r="V56" i="23"/>
  <c r="F56" i="23"/>
  <c r="F49" i="46"/>
  <c r="D49" i="23"/>
  <c r="F49" i="35" s="1"/>
  <c r="H49" i="35" s="1"/>
  <c r="E47" i="23"/>
  <c r="G47" i="35" s="1"/>
  <c r="I47" i="35" s="1"/>
  <c r="D34" i="23"/>
  <c r="F34" i="35" s="1"/>
  <c r="H34" i="35" s="1"/>
  <c r="E14" i="23"/>
  <c r="G14" i="35" s="1"/>
  <c r="I14" i="35" s="1"/>
  <c r="AI82" i="23"/>
  <c r="AG643" i="44" s="1"/>
  <c r="AA82" i="23"/>
  <c r="Y643" i="44" s="1"/>
  <c r="S82" i="23"/>
  <c r="Q643" i="44" s="1"/>
  <c r="K13" i="46"/>
  <c r="K16" i="23"/>
  <c r="AU16" i="23"/>
  <c r="AM16" i="23"/>
  <c r="W16" i="23"/>
  <c r="G12" i="46"/>
  <c r="E12" i="23"/>
  <c r="G12" i="35" s="1"/>
  <c r="I12" i="35" s="1"/>
  <c r="G16" i="23"/>
  <c r="G82" i="23" s="1"/>
  <c r="Y77" i="46"/>
  <c r="Y77" i="24"/>
  <c r="Q77" i="46"/>
  <c r="Q77" i="24"/>
  <c r="AI76" i="46"/>
  <c r="AI76" i="24"/>
  <c r="AC76" i="46"/>
  <c r="AC76" i="24"/>
  <c r="U76" i="46"/>
  <c r="U76" i="24"/>
  <c r="E76" i="22"/>
  <c r="G76" i="34" s="1"/>
  <c r="I76" i="34" s="1"/>
  <c r="AG75" i="46"/>
  <c r="AG75" i="24"/>
  <c r="AA75" i="46"/>
  <c r="AA75" i="24"/>
  <c r="S75" i="46"/>
  <c r="S75" i="24"/>
  <c r="K75" i="24"/>
  <c r="E75" i="24" s="1"/>
  <c r="G75" i="36" s="1"/>
  <c r="E75" i="22"/>
  <c r="G75" i="34" s="1"/>
  <c r="I75" i="34" s="1"/>
  <c r="AS72" i="22"/>
  <c r="AK71" i="46"/>
  <c r="AU72" i="22"/>
  <c r="AK71" i="24"/>
  <c r="AK72" i="24" s="1"/>
  <c r="AE71" i="46"/>
  <c r="AE71" i="24"/>
  <c r="AE72" i="22"/>
  <c r="W71" i="46"/>
  <c r="W71" i="24"/>
  <c r="W72" i="24" s="1"/>
  <c r="W72" i="22"/>
  <c r="G72" i="22"/>
  <c r="E71" i="22"/>
  <c r="G71" i="34" s="1"/>
  <c r="I71" i="34" s="1"/>
  <c r="AH70" i="46"/>
  <c r="AH70" i="24"/>
  <c r="AR72" i="22"/>
  <c r="AB70" i="46"/>
  <c r="AB70" i="24"/>
  <c r="AB72" i="22"/>
  <c r="T70" i="46"/>
  <c r="T72" i="46" s="1"/>
  <c r="T72" i="22"/>
  <c r="T70" i="24"/>
  <c r="T72" i="24" s="1"/>
  <c r="L70" i="24"/>
  <c r="L72" i="24" s="1"/>
  <c r="L72" i="22"/>
  <c r="E65" i="22"/>
  <c r="G65" i="34" s="1"/>
  <c r="I65" i="34" s="1"/>
  <c r="I66" i="22"/>
  <c r="I65" i="24"/>
  <c r="E65" i="24" s="1"/>
  <c r="G65" i="36" s="1"/>
  <c r="AF55" i="46"/>
  <c r="AF55" i="24"/>
  <c r="Z55" i="46"/>
  <c r="Z55" i="24"/>
  <c r="Z56" i="22"/>
  <c r="R55" i="46"/>
  <c r="R55" i="24"/>
  <c r="J55" i="24"/>
  <c r="D55" i="24" s="1"/>
  <c r="F55" i="36" s="1"/>
  <c r="J56" i="22"/>
  <c r="AJ54" i="46"/>
  <c r="AJ56" i="46" s="1"/>
  <c r="AJ54" i="24"/>
  <c r="AD54" i="46"/>
  <c r="AD54" i="24"/>
  <c r="V54" i="46"/>
  <c r="V54" i="24"/>
  <c r="V56" i="24" s="1"/>
  <c r="N54" i="24"/>
  <c r="N56" i="24" s="1"/>
  <c r="N56" i="22"/>
  <c r="F56" i="22"/>
  <c r="D54" i="22"/>
  <c r="H39" i="34"/>
  <c r="AB36" i="22"/>
  <c r="L36" i="22"/>
  <c r="AV36" i="22"/>
  <c r="AV82" i="22" s="1"/>
  <c r="AT644" i="44" s="1"/>
  <c r="AI23" i="46"/>
  <c r="AI23" i="24"/>
  <c r="AS24" i="22"/>
  <c r="AS82" i="22" s="1"/>
  <c r="AQ644" i="44" s="1"/>
  <c r="AC23" i="46"/>
  <c r="AC23" i="24"/>
  <c r="U23" i="46"/>
  <c r="U23" i="24"/>
  <c r="E23" i="22"/>
  <c r="G23" i="34" s="1"/>
  <c r="I23" i="34" s="1"/>
  <c r="AK13" i="46"/>
  <c r="AK13" i="24"/>
  <c r="AE13" i="46"/>
  <c r="AE13" i="24"/>
  <c r="W13" i="46"/>
  <c r="W13" i="24"/>
  <c r="E13" i="22"/>
  <c r="G13" i="34" s="1"/>
  <c r="I13" i="34" s="1"/>
  <c r="AG12" i="46"/>
  <c r="AG12" i="24"/>
  <c r="AA12" i="24"/>
  <c r="AA12" i="46"/>
  <c r="S12" i="46"/>
  <c r="S12" i="24"/>
  <c r="AG82" i="22"/>
  <c r="AE644" i="44" s="1"/>
  <c r="Y11" i="24"/>
  <c r="Y16" i="24" s="1"/>
  <c r="Y11" i="46"/>
  <c r="Y16" i="46" s="1"/>
  <c r="Y16" i="22"/>
  <c r="Y82" i="22" s="1"/>
  <c r="W644" i="44" s="1"/>
  <c r="Q11" i="46"/>
  <c r="Q11" i="24"/>
  <c r="Q16" i="22"/>
  <c r="I11" i="24"/>
  <c r="I16" i="22"/>
  <c r="D64" i="24"/>
  <c r="F66" i="24"/>
  <c r="AB40" i="27"/>
  <c r="AB42" i="27" s="1"/>
  <c r="AB43" i="27" s="1"/>
  <c r="T40" i="27"/>
  <c r="T42" i="27" s="1"/>
  <c r="T43" i="27" s="1"/>
  <c r="L40" i="27"/>
  <c r="AF20" i="27"/>
  <c r="AD19" i="27"/>
  <c r="V19" i="27"/>
  <c r="N19" i="27"/>
  <c r="N24" i="27" s="1"/>
  <c r="Z15" i="27"/>
  <c r="R15" i="27"/>
  <c r="J15" i="27"/>
  <c r="D15" i="27" s="1"/>
  <c r="F15" i="39" s="1"/>
  <c r="X14" i="27"/>
  <c r="P14" i="27"/>
  <c r="P16" i="27" s="1"/>
  <c r="P82" i="27" s="1"/>
  <c r="N648" i="44" s="1"/>
  <c r="H14" i="27"/>
  <c r="AD13" i="27"/>
  <c r="V13" i="27"/>
  <c r="N13" i="27"/>
  <c r="AB12" i="27"/>
  <c r="T12" i="27"/>
  <c r="L12" i="27"/>
  <c r="H81" i="15"/>
  <c r="H77" i="15"/>
  <c r="H73" i="15"/>
  <c r="H60" i="15"/>
  <c r="H61" i="15" s="1"/>
  <c r="E39" i="27"/>
  <c r="G39" i="39" s="1"/>
  <c r="I39" i="39" s="1"/>
  <c r="AQ16" i="27"/>
  <c r="D56" i="15"/>
  <c r="H76" i="43"/>
  <c r="H65" i="43"/>
  <c r="M77" i="19"/>
  <c r="E77" i="43" s="1"/>
  <c r="G77" i="19"/>
  <c r="G56" i="19"/>
  <c r="G42" i="19"/>
  <c r="G43" i="19" s="1"/>
  <c r="E82" i="19"/>
  <c r="H78" i="43"/>
  <c r="H74" i="43"/>
  <c r="F61" i="31"/>
  <c r="D60" i="31"/>
  <c r="F60" i="43" s="1"/>
  <c r="G75" i="21"/>
  <c r="E75" i="21" s="1"/>
  <c r="G75" i="33" s="1"/>
  <c r="I75" i="33" s="1"/>
  <c r="E75" i="7"/>
  <c r="D61" i="7"/>
  <c r="U82" i="7"/>
  <c r="U91" i="7" s="1"/>
  <c r="F66" i="30"/>
  <c r="D65" i="30"/>
  <c r="F65" i="42" s="1"/>
  <c r="E56" i="30"/>
  <c r="AV82" i="30"/>
  <c r="AT650" i="44" s="1"/>
  <c r="AN82" i="30"/>
  <c r="AL650" i="44" s="1"/>
  <c r="AF82" i="30"/>
  <c r="AD650" i="44" s="1"/>
  <c r="X82" i="30"/>
  <c r="V650" i="44" s="1"/>
  <c r="P82" i="30"/>
  <c r="N650" i="44" s="1"/>
  <c r="H82" i="30"/>
  <c r="F650" i="44" s="1"/>
  <c r="G81" i="46"/>
  <c r="E81" i="23"/>
  <c r="G81" i="35" s="1"/>
  <c r="D78" i="23"/>
  <c r="F78" i="35" s="1"/>
  <c r="H78" i="35" s="1"/>
  <c r="J65" i="46"/>
  <c r="D65" i="46" s="1"/>
  <c r="F65" i="47" s="1"/>
  <c r="H65" i="47" s="1"/>
  <c r="AM61" i="23"/>
  <c r="W61" i="23"/>
  <c r="O45" i="46"/>
  <c r="O45" i="24"/>
  <c r="G45" i="46"/>
  <c r="E45" i="23"/>
  <c r="G45" i="35" s="1"/>
  <c r="I45" i="35" s="1"/>
  <c r="AW42" i="23"/>
  <c r="AW43" i="23" s="1"/>
  <c r="AO42" i="23"/>
  <c r="AO43" i="23" s="1"/>
  <c r="AG42" i="23"/>
  <c r="AG43" i="23" s="1"/>
  <c r="Y42" i="23"/>
  <c r="Y43" i="23" s="1"/>
  <c r="Q42" i="23"/>
  <c r="Q43" i="23" s="1"/>
  <c r="I40" i="46"/>
  <c r="I42" i="46" s="1"/>
  <c r="I42" i="23"/>
  <c r="I43" i="23" s="1"/>
  <c r="F39" i="46"/>
  <c r="D39" i="23"/>
  <c r="F39" i="35" s="1"/>
  <c r="H39" i="35" s="1"/>
  <c r="D35" i="23"/>
  <c r="F35" i="35" s="1"/>
  <c r="AT36" i="23"/>
  <c r="AT82" i="23" s="1"/>
  <c r="AR643" i="44" s="1"/>
  <c r="AL36" i="23"/>
  <c r="AD36" i="23"/>
  <c r="V36" i="23"/>
  <c r="V33" i="24"/>
  <c r="N33" i="46"/>
  <c r="N36" i="23"/>
  <c r="F33" i="46"/>
  <c r="F36" i="23"/>
  <c r="U20" i="24"/>
  <c r="U24" i="23"/>
  <c r="E20" i="23"/>
  <c r="G20" i="35" s="1"/>
  <c r="AG19" i="24"/>
  <c r="AQ24" i="23"/>
  <c r="AQ82" i="23" s="1"/>
  <c r="AO643" i="44" s="1"/>
  <c r="K19" i="46"/>
  <c r="K24" i="23"/>
  <c r="M72" i="11"/>
  <c r="E70" i="35"/>
  <c r="E72" i="35" s="1"/>
  <c r="G55" i="11"/>
  <c r="M55" i="11"/>
  <c r="E55" i="35" s="1"/>
  <c r="M16" i="11"/>
  <c r="AG79" i="46"/>
  <c r="AG79" i="24"/>
  <c r="AA79" i="46"/>
  <c r="AA79" i="24"/>
  <c r="S79" i="46"/>
  <c r="S79" i="24"/>
  <c r="K79" i="24"/>
  <c r="E79" i="24" s="1"/>
  <c r="G79" i="36" s="1"/>
  <c r="AH60" i="46"/>
  <c r="AH60" i="24"/>
  <c r="AR61" i="22"/>
  <c r="AB60" i="46"/>
  <c r="AB60" i="24"/>
  <c r="AB61" i="22"/>
  <c r="T60" i="24"/>
  <c r="T60" i="46"/>
  <c r="Y59" i="46"/>
  <c r="Y61" i="46" s="1"/>
  <c r="Y59" i="24"/>
  <c r="Y61" i="24" s="1"/>
  <c r="Q59" i="24"/>
  <c r="Q61" i="24" s="1"/>
  <c r="Q59" i="46"/>
  <c r="Q61" i="22"/>
  <c r="AF47" i="24"/>
  <c r="AF47" i="46"/>
  <c r="Z47" i="46"/>
  <c r="Z47" i="24"/>
  <c r="R47" i="46"/>
  <c r="R47" i="24"/>
  <c r="J47" i="24"/>
  <c r="AJ45" i="46"/>
  <c r="AJ45" i="24"/>
  <c r="AD45" i="46"/>
  <c r="AD45" i="24"/>
  <c r="V45" i="46"/>
  <c r="V45" i="24"/>
  <c r="D45" i="22"/>
  <c r="F45" i="34" s="1"/>
  <c r="AV42" i="22"/>
  <c r="AV43" i="22" s="1"/>
  <c r="X42" i="22"/>
  <c r="X43" i="22" s="1"/>
  <c r="H28" i="45"/>
  <c r="H28" i="12"/>
  <c r="L28" i="10"/>
  <c r="D28" i="34" s="1"/>
  <c r="D29" i="34" s="1"/>
  <c r="H29" i="10"/>
  <c r="F28" i="10"/>
  <c r="M73" i="12"/>
  <c r="E73" i="36" s="1"/>
  <c r="G73" i="12"/>
  <c r="M71" i="12"/>
  <c r="E71" i="36" s="1"/>
  <c r="G71" i="12"/>
  <c r="AC60" i="27"/>
  <c r="U60" i="27"/>
  <c r="U61" i="27" s="1"/>
  <c r="M60" i="27"/>
  <c r="M61" i="27" s="1"/>
  <c r="AA59" i="27"/>
  <c r="AA61" i="27" s="1"/>
  <c r="S59" i="27"/>
  <c r="K59" i="27"/>
  <c r="K61" i="27" s="1"/>
  <c r="Y49" i="27"/>
  <c r="Q49" i="27"/>
  <c r="I49" i="27"/>
  <c r="E49" i="27" s="1"/>
  <c r="G49" i="39" s="1"/>
  <c r="Y47" i="27"/>
  <c r="Q47" i="27"/>
  <c r="I47" i="27"/>
  <c r="AE45" i="27"/>
  <c r="W45" i="27"/>
  <c r="O45" i="27"/>
  <c r="Y41" i="27"/>
  <c r="Q41" i="27"/>
  <c r="I41" i="27"/>
  <c r="E41" i="27" s="1"/>
  <c r="G41" i="39" s="1"/>
  <c r="I41" i="39" s="1"/>
  <c r="AA40" i="27"/>
  <c r="AA42" i="27" s="1"/>
  <c r="AA43" i="27" s="1"/>
  <c r="S40" i="27"/>
  <c r="K40" i="27"/>
  <c r="AC39" i="27"/>
  <c r="U39" i="27"/>
  <c r="M39" i="27"/>
  <c r="Y35" i="27"/>
  <c r="Q35" i="27"/>
  <c r="I35" i="27"/>
  <c r="E35" i="27" s="1"/>
  <c r="G35" i="39" s="1"/>
  <c r="AK34" i="27"/>
  <c r="AK36" i="27" s="1"/>
  <c r="AE34" i="27"/>
  <c r="W34" i="27"/>
  <c r="O34" i="27"/>
  <c r="AI33" i="27"/>
  <c r="AI36" i="27" s="1"/>
  <c r="AC33" i="27"/>
  <c r="AC36" i="27" s="1"/>
  <c r="U33" i="27"/>
  <c r="E33" i="27" s="1"/>
  <c r="G33" i="39" s="1"/>
  <c r="M33" i="27"/>
  <c r="M36" i="27" s="1"/>
  <c r="AK27" i="27"/>
  <c r="AG23" i="27"/>
  <c r="AK21" i="27"/>
  <c r="AC19" i="27"/>
  <c r="U19" i="27"/>
  <c r="M19" i="27"/>
  <c r="M24" i="27" s="1"/>
  <c r="Y15" i="27"/>
  <c r="Q15" i="27"/>
  <c r="I15" i="27"/>
  <c r="AE14" i="27"/>
  <c r="W14" i="27"/>
  <c r="O14" i="27"/>
  <c r="AC13" i="27"/>
  <c r="U13" i="27"/>
  <c r="M13" i="27"/>
  <c r="AA12" i="27"/>
  <c r="S12" i="27"/>
  <c r="K12" i="27"/>
  <c r="AI11" i="27"/>
  <c r="AC11" i="27"/>
  <c r="U11" i="27"/>
  <c r="M11" i="27"/>
  <c r="H41" i="15"/>
  <c r="H32" i="15"/>
  <c r="H14" i="15"/>
  <c r="AV42" i="27"/>
  <c r="AV43" i="27" s="1"/>
  <c r="AN42" i="27"/>
  <c r="AN43" i="27" s="1"/>
  <c r="AQ36" i="27"/>
  <c r="D22" i="27"/>
  <c r="F22" i="39" s="1"/>
  <c r="H22" i="39" s="1"/>
  <c r="L20" i="19"/>
  <c r="D20" i="43" s="1"/>
  <c r="H20" i="43" s="1"/>
  <c r="H24" i="19"/>
  <c r="D82" i="19"/>
  <c r="M12" i="19"/>
  <c r="E12" i="43" s="1"/>
  <c r="E12" i="5" s="1"/>
  <c r="I16" i="19"/>
  <c r="I82" i="19" s="1"/>
  <c r="G12" i="19"/>
  <c r="G16" i="19" s="1"/>
  <c r="AN82" i="31"/>
  <c r="AL651" i="44" s="1"/>
  <c r="AF82" i="31"/>
  <c r="AD651" i="44" s="1"/>
  <c r="X82" i="31"/>
  <c r="V651" i="44" s="1"/>
  <c r="P82" i="31"/>
  <c r="N651" i="44" s="1"/>
  <c r="H82" i="31"/>
  <c r="F651" i="44" s="1"/>
  <c r="AU82" i="31"/>
  <c r="AS651" i="44" s="1"/>
  <c r="AM82" i="31"/>
  <c r="AK651" i="44" s="1"/>
  <c r="AE82" i="31"/>
  <c r="AC651" i="44" s="1"/>
  <c r="W82" i="31"/>
  <c r="U651" i="44" s="1"/>
  <c r="O82" i="31"/>
  <c r="M651" i="44" s="1"/>
  <c r="K82" i="7"/>
  <c r="K91" i="7" s="1"/>
  <c r="H79" i="42"/>
  <c r="G20" i="5"/>
  <c r="M75" i="18"/>
  <c r="E75" i="42" s="1"/>
  <c r="G75" i="18"/>
  <c r="J82" i="18"/>
  <c r="D19" i="42"/>
  <c r="L13" i="18"/>
  <c r="D13" i="42" s="1"/>
  <c r="H16" i="18"/>
  <c r="H82" i="18" s="1"/>
  <c r="F13" i="18"/>
  <c r="F16" i="18" s="1"/>
  <c r="F82" i="18" s="1"/>
  <c r="I77" i="46"/>
  <c r="E77" i="23"/>
  <c r="G77" i="35" s="1"/>
  <c r="I77" i="35" s="1"/>
  <c r="J75" i="46"/>
  <c r="D75" i="46" s="1"/>
  <c r="F75" i="47" s="1"/>
  <c r="H75" i="47" s="1"/>
  <c r="H74" i="46"/>
  <c r="L55" i="46"/>
  <c r="L55" i="24"/>
  <c r="M51" i="46"/>
  <c r="X42" i="23"/>
  <c r="X43" i="23" s="1"/>
  <c r="X82" i="23" s="1"/>
  <c r="V643" i="44" s="1"/>
  <c r="M33" i="46"/>
  <c r="M36" i="23"/>
  <c r="E33" i="23"/>
  <c r="G33" i="35" s="1"/>
  <c r="S32" i="24"/>
  <c r="S36" i="23"/>
  <c r="K32" i="46"/>
  <c r="K36" i="46" s="1"/>
  <c r="E32" i="23"/>
  <c r="W24" i="23"/>
  <c r="W21" i="24"/>
  <c r="O21" i="46"/>
  <c r="O24" i="23"/>
  <c r="G21" i="46"/>
  <c r="G24" i="23"/>
  <c r="E21" i="23"/>
  <c r="G21" i="35" s="1"/>
  <c r="I21" i="35" s="1"/>
  <c r="AJ24" i="23"/>
  <c r="T24" i="23"/>
  <c r="J14" i="46"/>
  <c r="H13" i="46"/>
  <c r="G74" i="11"/>
  <c r="M74" i="11"/>
  <c r="E74" i="35" s="1"/>
  <c r="F11" i="11"/>
  <c r="F16" i="11" s="1"/>
  <c r="F82" i="11" s="1"/>
  <c r="H16" i="11"/>
  <c r="H82" i="11" s="1"/>
  <c r="L11" i="11"/>
  <c r="Y81" i="46"/>
  <c r="Y81" i="24"/>
  <c r="I81" i="24"/>
  <c r="AI80" i="46"/>
  <c r="AC80" i="46"/>
  <c r="AC80" i="24"/>
  <c r="U80" i="46"/>
  <c r="U80" i="24"/>
  <c r="M80" i="24"/>
  <c r="H79" i="34"/>
  <c r="M75" i="24"/>
  <c r="Y74" i="46"/>
  <c r="Y74" i="24"/>
  <c r="Q74" i="46"/>
  <c r="Q74" i="24"/>
  <c r="I74" i="24"/>
  <c r="E74" i="22"/>
  <c r="G74" i="34" s="1"/>
  <c r="R56" i="22"/>
  <c r="AG49" i="46"/>
  <c r="AG49" i="24"/>
  <c r="AA49" i="46"/>
  <c r="AA49" i="24"/>
  <c r="S49" i="46"/>
  <c r="S49" i="24"/>
  <c r="K49" i="24"/>
  <c r="E49" i="22"/>
  <c r="G49" i="34" s="1"/>
  <c r="I49" i="34" s="1"/>
  <c r="P34" i="24"/>
  <c r="L71" i="12"/>
  <c r="D71" i="36" s="1"/>
  <c r="F71" i="12"/>
  <c r="J82" i="12"/>
  <c r="M79" i="19"/>
  <c r="E79" i="43" s="1"/>
  <c r="I79" i="43" s="1"/>
  <c r="M75" i="19"/>
  <c r="E75" i="43" s="1"/>
  <c r="I75" i="43" s="1"/>
  <c r="M59" i="19"/>
  <c r="M55" i="19"/>
  <c r="E55" i="43" s="1"/>
  <c r="I55" i="43" s="1"/>
  <c r="M47" i="19"/>
  <c r="E47" i="43" s="1"/>
  <c r="E47" i="5" s="1"/>
  <c r="M41" i="19"/>
  <c r="E41" i="43" s="1"/>
  <c r="E42" i="43" s="1"/>
  <c r="E43" i="43" s="1"/>
  <c r="M35" i="19"/>
  <c r="E35" i="43" s="1"/>
  <c r="I35" i="43" s="1"/>
  <c r="M27" i="19"/>
  <c r="M23" i="19"/>
  <c r="E23" i="43" s="1"/>
  <c r="I23" i="43" s="1"/>
  <c r="M19" i="19"/>
  <c r="M14" i="19"/>
  <c r="E14" i="43" s="1"/>
  <c r="I14" i="43" s="1"/>
  <c r="G16" i="21"/>
  <c r="E12" i="21"/>
  <c r="G12" i="33" s="1"/>
  <c r="I12" i="33" s="1"/>
  <c r="L81" i="18"/>
  <c r="D81" i="42" s="1"/>
  <c r="M77" i="18"/>
  <c r="E77" i="42" s="1"/>
  <c r="M73" i="18"/>
  <c r="E73" i="42" s="1"/>
  <c r="I73" i="42" s="1"/>
  <c r="M71" i="18"/>
  <c r="E71" i="42" s="1"/>
  <c r="L64" i="18"/>
  <c r="L60" i="18"/>
  <c r="D60" i="42" s="1"/>
  <c r="L49" i="18"/>
  <c r="D49" i="42" s="1"/>
  <c r="D49" i="5" s="1"/>
  <c r="H36" i="18"/>
  <c r="L32" i="18"/>
  <c r="L28" i="18"/>
  <c r="D28" i="42" s="1"/>
  <c r="H24" i="18"/>
  <c r="L20" i="18"/>
  <c r="D20" i="42" s="1"/>
  <c r="L15" i="18"/>
  <c r="D15" i="42" s="1"/>
  <c r="H15" i="42" s="1"/>
  <c r="L11" i="18"/>
  <c r="O77" i="46"/>
  <c r="G77" i="46"/>
  <c r="M76" i="46"/>
  <c r="K75" i="46"/>
  <c r="I74" i="46"/>
  <c r="O72" i="23"/>
  <c r="F72" i="23"/>
  <c r="L71" i="46"/>
  <c r="J70" i="46"/>
  <c r="J72" i="46" s="1"/>
  <c r="J66" i="23"/>
  <c r="N64" i="46"/>
  <c r="N66" i="46" s="1"/>
  <c r="F64" i="46"/>
  <c r="P61" i="23"/>
  <c r="G61" i="23"/>
  <c r="L60" i="46"/>
  <c r="J59" i="46"/>
  <c r="J61" i="46" s="1"/>
  <c r="K47" i="46"/>
  <c r="E47" i="46" s="1"/>
  <c r="G47" i="47" s="1"/>
  <c r="I47" i="47" s="1"/>
  <c r="F41" i="46"/>
  <c r="D41" i="46" s="1"/>
  <c r="F41" i="47" s="1"/>
  <c r="H41" i="47" s="1"/>
  <c r="D41" i="23"/>
  <c r="F41" i="35" s="1"/>
  <c r="H41" i="35" s="1"/>
  <c r="O34" i="46"/>
  <c r="O34" i="24"/>
  <c r="G34" i="46"/>
  <c r="E34" i="23"/>
  <c r="G34" i="35" s="1"/>
  <c r="I34" i="35" s="1"/>
  <c r="AW24" i="23"/>
  <c r="AW82" i="23" s="1"/>
  <c r="AU643" i="44" s="1"/>
  <c r="AO24" i="23"/>
  <c r="AO82" i="23" s="1"/>
  <c r="AM643" i="44" s="1"/>
  <c r="AG24" i="23"/>
  <c r="Y24" i="23"/>
  <c r="Y82" i="23" s="1"/>
  <c r="W643" i="44" s="1"/>
  <c r="Q24" i="23"/>
  <c r="I19" i="46"/>
  <c r="E19" i="23"/>
  <c r="I24" i="23"/>
  <c r="I16" i="23"/>
  <c r="I82" i="23" s="1"/>
  <c r="I13" i="46"/>
  <c r="E13" i="23"/>
  <c r="G13" i="35" s="1"/>
  <c r="I13" i="35" s="1"/>
  <c r="H72" i="11"/>
  <c r="M65" i="11"/>
  <c r="E65" i="35" s="1"/>
  <c r="L42" i="11"/>
  <c r="L43" i="11" s="1"/>
  <c r="AF81" i="24"/>
  <c r="AJ80" i="46"/>
  <c r="AJ80" i="24"/>
  <c r="AD80" i="46"/>
  <c r="AD80" i="24"/>
  <c r="V80" i="46"/>
  <c r="V80" i="24"/>
  <c r="N80" i="24"/>
  <c r="AH79" i="46"/>
  <c r="AB79" i="46"/>
  <c r="AB79" i="24"/>
  <c r="T79" i="46"/>
  <c r="T79" i="24"/>
  <c r="L79" i="24"/>
  <c r="AF78" i="46"/>
  <c r="AF78" i="24"/>
  <c r="Z78" i="46"/>
  <c r="Z78" i="24"/>
  <c r="R78" i="46"/>
  <c r="R78" i="24"/>
  <c r="J78" i="24"/>
  <c r="AJ77" i="46"/>
  <c r="AJ77" i="24"/>
  <c r="AD77" i="46"/>
  <c r="AD77" i="24"/>
  <c r="V77" i="46"/>
  <c r="V77" i="24"/>
  <c r="N77" i="24"/>
  <c r="D77" i="22"/>
  <c r="F77" i="34" s="1"/>
  <c r="H77" i="34" s="1"/>
  <c r="D74" i="22"/>
  <c r="F74" i="34" s="1"/>
  <c r="Z73" i="24"/>
  <c r="AI71" i="46"/>
  <c r="AI71" i="24"/>
  <c r="AC71" i="46"/>
  <c r="AC71" i="24"/>
  <c r="U71" i="46"/>
  <c r="U71" i="24"/>
  <c r="M71" i="24"/>
  <c r="AG70" i="46"/>
  <c r="AG72" i="46" s="1"/>
  <c r="AG70" i="24"/>
  <c r="AG72" i="24" s="1"/>
  <c r="AQ72" i="22"/>
  <c r="AA70" i="46"/>
  <c r="AA72" i="46" s="1"/>
  <c r="AA72" i="22"/>
  <c r="AA70" i="24"/>
  <c r="S70" i="46"/>
  <c r="S72" i="22"/>
  <c r="K70" i="24"/>
  <c r="K72" i="22"/>
  <c r="H65" i="24"/>
  <c r="D65" i="24" s="1"/>
  <c r="F65" i="36" s="1"/>
  <c r="AK54" i="46"/>
  <c r="AK56" i="46" s="1"/>
  <c r="AE54" i="46"/>
  <c r="AE54" i="24"/>
  <c r="W54" i="46"/>
  <c r="W56" i="22"/>
  <c r="W54" i="24"/>
  <c r="O54" i="24"/>
  <c r="O56" i="22"/>
  <c r="E54" i="22"/>
  <c r="G56" i="22"/>
  <c r="AH51" i="46"/>
  <c r="AH51" i="24"/>
  <c r="AB51" i="46"/>
  <c r="T51" i="46"/>
  <c r="T51" i="24"/>
  <c r="L51" i="24"/>
  <c r="AF49" i="46"/>
  <c r="AF49" i="24"/>
  <c r="Z49" i="46"/>
  <c r="Z49" i="24"/>
  <c r="R49" i="46"/>
  <c r="J49" i="24"/>
  <c r="X47" i="24"/>
  <c r="X47" i="46"/>
  <c r="P47" i="46"/>
  <c r="P47" i="24"/>
  <c r="H47" i="24"/>
  <c r="AJ40" i="46"/>
  <c r="AJ40" i="24"/>
  <c r="AJ42" i="24" s="1"/>
  <c r="AD40" i="46"/>
  <c r="AD42" i="46" s="1"/>
  <c r="AD40" i="24"/>
  <c r="AD42" i="24" s="1"/>
  <c r="AD42" i="22"/>
  <c r="AD43" i="22" s="1"/>
  <c r="V40" i="24"/>
  <c r="V42" i="24" s="1"/>
  <c r="V43" i="24" s="1"/>
  <c r="V42" i="22"/>
  <c r="V43" i="22" s="1"/>
  <c r="V40" i="46"/>
  <c r="N40" i="24"/>
  <c r="N42" i="24" s="1"/>
  <c r="N42" i="22"/>
  <c r="N43" i="22" s="1"/>
  <c r="F42" i="22"/>
  <c r="F43" i="22" s="1"/>
  <c r="AH39" i="46"/>
  <c r="AH39" i="24"/>
  <c r="AB39" i="46"/>
  <c r="AB39" i="24"/>
  <c r="T39" i="46"/>
  <c r="T39" i="24"/>
  <c r="L39" i="24"/>
  <c r="AJ36" i="22"/>
  <c r="T32" i="24"/>
  <c r="AP29" i="22"/>
  <c r="AF27" i="24"/>
  <c r="AF29" i="24" s="1"/>
  <c r="Z27" i="46"/>
  <c r="Z29" i="22"/>
  <c r="Z27" i="24"/>
  <c r="R27" i="46"/>
  <c r="R27" i="24"/>
  <c r="R29" i="22"/>
  <c r="J29" i="22"/>
  <c r="D27" i="22"/>
  <c r="I24" i="22"/>
  <c r="AH15" i="46"/>
  <c r="AH15" i="24"/>
  <c r="AB15" i="46"/>
  <c r="AB15" i="24"/>
  <c r="T15" i="46"/>
  <c r="T15" i="24"/>
  <c r="L15" i="24"/>
  <c r="Q14" i="46"/>
  <c r="Q14" i="24"/>
  <c r="AC13" i="46"/>
  <c r="AC13" i="24"/>
  <c r="U13" i="46"/>
  <c r="U13" i="24"/>
  <c r="H64" i="45"/>
  <c r="L64" i="10"/>
  <c r="H66" i="10"/>
  <c r="H64" i="12"/>
  <c r="H55" i="45"/>
  <c r="H55" i="12"/>
  <c r="F55" i="10"/>
  <c r="I39" i="45"/>
  <c r="I39" i="12"/>
  <c r="G39" i="10"/>
  <c r="H14" i="12"/>
  <c r="AU72" i="24"/>
  <c r="J27" i="24"/>
  <c r="J29" i="24" s="1"/>
  <c r="D43" i="12"/>
  <c r="G24" i="9"/>
  <c r="G74" i="46"/>
  <c r="E74" i="23"/>
  <c r="G74" i="35" s="1"/>
  <c r="N54" i="46"/>
  <c r="N56" i="46" s="1"/>
  <c r="F54" i="46"/>
  <c r="N45" i="46"/>
  <c r="F45" i="46"/>
  <c r="H42" i="46"/>
  <c r="H43" i="46" s="1"/>
  <c r="E39" i="23"/>
  <c r="G39" i="35" s="1"/>
  <c r="I39" i="35" s="1"/>
  <c r="I35" i="46"/>
  <c r="E35" i="23"/>
  <c r="G35" i="35" s="1"/>
  <c r="I35" i="35" s="1"/>
  <c r="AW36" i="23"/>
  <c r="AO36" i="23"/>
  <c r="AG36" i="23"/>
  <c r="Y36" i="23"/>
  <c r="Q36" i="23"/>
  <c r="AU29" i="23"/>
  <c r="AM29" i="23"/>
  <c r="AE29" i="23"/>
  <c r="W29" i="23"/>
  <c r="O27" i="46"/>
  <c r="O29" i="46" s="1"/>
  <c r="O29" i="23"/>
  <c r="G27" i="46"/>
  <c r="G29" i="23"/>
  <c r="G22" i="46"/>
  <c r="E22" i="23"/>
  <c r="G22" i="35" s="1"/>
  <c r="I22" i="35" s="1"/>
  <c r="G16" i="46"/>
  <c r="F72" i="11"/>
  <c r="M54" i="11"/>
  <c r="I56" i="11"/>
  <c r="F19" i="11"/>
  <c r="F24" i="11" s="1"/>
  <c r="H24" i="11"/>
  <c r="X81" i="46"/>
  <c r="P81" i="46"/>
  <c r="D81" i="46" s="1"/>
  <c r="F81" i="47" s="1"/>
  <c r="H81" i="47" s="1"/>
  <c r="P81" i="24"/>
  <c r="H81" i="24"/>
  <c r="D81" i="24" s="1"/>
  <c r="F81" i="36" s="1"/>
  <c r="AH80" i="46"/>
  <c r="AB80" i="46"/>
  <c r="AB80" i="24"/>
  <c r="T80" i="46"/>
  <c r="T80" i="24"/>
  <c r="D80" i="22"/>
  <c r="F80" i="34" s="1"/>
  <c r="H80" i="34" s="1"/>
  <c r="AF79" i="46"/>
  <c r="Z79" i="46"/>
  <c r="Z79" i="24"/>
  <c r="R79" i="46"/>
  <c r="R79" i="24"/>
  <c r="X78" i="46"/>
  <c r="X78" i="24"/>
  <c r="P78" i="46"/>
  <c r="D78" i="46" s="1"/>
  <c r="F78" i="47" s="1"/>
  <c r="H78" i="47" s="1"/>
  <c r="H78" i="24"/>
  <c r="D78" i="24" s="1"/>
  <c r="F78" i="36" s="1"/>
  <c r="P76" i="24"/>
  <c r="V75" i="24"/>
  <c r="D75" i="24" s="1"/>
  <c r="F75" i="36" s="1"/>
  <c r="N75" i="24"/>
  <c r="AB74" i="24"/>
  <c r="T74" i="24"/>
  <c r="X73" i="46"/>
  <c r="X73" i="24"/>
  <c r="P73" i="46"/>
  <c r="P73" i="24"/>
  <c r="H73" i="24"/>
  <c r="D73" i="24" s="1"/>
  <c r="F73" i="36" s="1"/>
  <c r="D65" i="22"/>
  <c r="F65" i="34" s="1"/>
  <c r="H65" i="34" s="1"/>
  <c r="J66" i="22"/>
  <c r="AL61" i="22"/>
  <c r="AD59" i="24"/>
  <c r="N61" i="22"/>
  <c r="Y55" i="46"/>
  <c r="Y55" i="24"/>
  <c r="Q55" i="46"/>
  <c r="Q55" i="24"/>
  <c r="E55" i="22"/>
  <c r="G55" i="34" s="1"/>
  <c r="M54" i="24"/>
  <c r="AF51" i="46"/>
  <c r="AF51" i="24"/>
  <c r="Z51" i="46"/>
  <c r="Z51" i="24"/>
  <c r="R51" i="46"/>
  <c r="R51" i="24"/>
  <c r="J51" i="24"/>
  <c r="X49" i="24"/>
  <c r="P49" i="46"/>
  <c r="P49" i="24"/>
  <c r="H49" i="24"/>
  <c r="D49" i="24" s="1"/>
  <c r="F49" i="36" s="1"/>
  <c r="D47" i="22"/>
  <c r="F47" i="34" s="1"/>
  <c r="H47" i="34" s="1"/>
  <c r="AK41" i="46"/>
  <c r="AK41" i="24"/>
  <c r="AE41" i="46"/>
  <c r="AE41" i="24"/>
  <c r="AE42" i="22"/>
  <c r="AE43" i="22" s="1"/>
  <c r="W41" i="46"/>
  <c r="W41" i="24"/>
  <c r="W42" i="22"/>
  <c r="W43" i="22" s="1"/>
  <c r="O41" i="24"/>
  <c r="O42" i="22"/>
  <c r="O43" i="22" s="1"/>
  <c r="AH40" i="46"/>
  <c r="AH40" i="24"/>
  <c r="AB40" i="46"/>
  <c r="AB40" i="24"/>
  <c r="T40" i="24"/>
  <c r="T40" i="46"/>
  <c r="L40" i="24"/>
  <c r="L42" i="24" s="1"/>
  <c r="L43" i="24" s="1"/>
  <c r="L42" i="22"/>
  <c r="L43" i="22" s="1"/>
  <c r="D40" i="22"/>
  <c r="AF39" i="46"/>
  <c r="AF39" i="24"/>
  <c r="Z39" i="46"/>
  <c r="R39" i="24"/>
  <c r="AT36" i="22"/>
  <c r="I36" i="22"/>
  <c r="AC33" i="24"/>
  <c r="AF32" i="46"/>
  <c r="AF32" i="24"/>
  <c r="AP36" i="22"/>
  <c r="AH36" i="22"/>
  <c r="Z32" i="46"/>
  <c r="Z32" i="24"/>
  <c r="Z36" i="22"/>
  <c r="R32" i="46"/>
  <c r="R32" i="24"/>
  <c r="J32" i="24"/>
  <c r="AG28" i="46"/>
  <c r="AG28" i="24"/>
  <c r="AA28" i="46"/>
  <c r="AA28" i="24"/>
  <c r="K28" i="24"/>
  <c r="E28" i="24" s="1"/>
  <c r="G28" i="36" s="1"/>
  <c r="K29" i="22"/>
  <c r="D22" i="22"/>
  <c r="F22" i="34" s="1"/>
  <c r="H22" i="34" s="1"/>
  <c r="AF21" i="46"/>
  <c r="AF21" i="24"/>
  <c r="Z21" i="46"/>
  <c r="Z21" i="24"/>
  <c r="R21" i="46"/>
  <c r="R21" i="24"/>
  <c r="J21" i="24"/>
  <c r="D21" i="22"/>
  <c r="F21" i="34" s="1"/>
  <c r="M59" i="12"/>
  <c r="G59" i="12"/>
  <c r="I61" i="12"/>
  <c r="L47" i="9"/>
  <c r="D47" i="33" s="1"/>
  <c r="D47" i="5" s="1"/>
  <c r="F47" i="9"/>
  <c r="E55" i="21"/>
  <c r="G55" i="33" s="1"/>
  <c r="I33" i="33"/>
  <c r="W82" i="21"/>
  <c r="E23" i="21"/>
  <c r="G23" i="33" s="1"/>
  <c r="I23" i="33" s="1"/>
  <c r="G78" i="46"/>
  <c r="E78" i="23"/>
  <c r="G78" i="35" s="1"/>
  <c r="I78" i="35" s="1"/>
  <c r="N74" i="46"/>
  <c r="E70" i="23"/>
  <c r="AQ66" i="23"/>
  <c r="AI66" i="23"/>
  <c r="AA66" i="23"/>
  <c r="S66" i="23"/>
  <c r="K64" i="46"/>
  <c r="K66" i="46" s="1"/>
  <c r="K66" i="23"/>
  <c r="O61" i="46"/>
  <c r="G61" i="46"/>
  <c r="K41" i="46"/>
  <c r="O40" i="46"/>
  <c r="O42" i="46" s="1"/>
  <c r="O43" i="46" s="1"/>
  <c r="O42" i="23"/>
  <c r="O43" i="23" s="1"/>
  <c r="G40" i="46"/>
  <c r="G42" i="23"/>
  <c r="G43" i="23" s="1"/>
  <c r="E40" i="23"/>
  <c r="H35" i="46"/>
  <c r="AT29" i="23"/>
  <c r="AL29" i="23"/>
  <c r="AD29" i="23"/>
  <c r="V29" i="23"/>
  <c r="N27" i="46"/>
  <c r="N29" i="46" s="1"/>
  <c r="N29" i="23"/>
  <c r="F27" i="46"/>
  <c r="F29" i="23"/>
  <c r="F22" i="46"/>
  <c r="D22" i="23"/>
  <c r="F22" i="35" s="1"/>
  <c r="H22" i="35" s="1"/>
  <c r="AT24" i="23"/>
  <c r="AL24" i="23"/>
  <c r="AL82" i="23" s="1"/>
  <c r="AJ643" i="44" s="1"/>
  <c r="AD24" i="23"/>
  <c r="AD82" i="23" s="1"/>
  <c r="AB643" i="44" s="1"/>
  <c r="V24" i="23"/>
  <c r="F16" i="46"/>
  <c r="H56" i="11"/>
  <c r="F54" i="11"/>
  <c r="F56" i="11" s="1"/>
  <c r="F35" i="12"/>
  <c r="L35" i="12"/>
  <c r="D35" i="36" s="1"/>
  <c r="M33" i="11"/>
  <c r="I36" i="11"/>
  <c r="AK81" i="46"/>
  <c r="AK81" i="24"/>
  <c r="AE81" i="24"/>
  <c r="W81" i="46"/>
  <c r="W81" i="24"/>
  <c r="O81" i="24"/>
  <c r="E81" i="22"/>
  <c r="G81" i="34" s="1"/>
  <c r="I81" i="34" s="1"/>
  <c r="I79" i="24"/>
  <c r="AK76" i="46"/>
  <c r="AK76" i="24"/>
  <c r="AE76" i="46"/>
  <c r="AE76" i="24"/>
  <c r="W76" i="46"/>
  <c r="W76" i="24"/>
  <c r="O76" i="24"/>
  <c r="AI75" i="46"/>
  <c r="AI75" i="24"/>
  <c r="AC75" i="46"/>
  <c r="AC75" i="24"/>
  <c r="U75" i="46"/>
  <c r="U75" i="24"/>
  <c r="AG74" i="46"/>
  <c r="AG74" i="24"/>
  <c r="AA74" i="46"/>
  <c r="AA74" i="24"/>
  <c r="S74" i="46"/>
  <c r="S74" i="24"/>
  <c r="AK73" i="46"/>
  <c r="AE73" i="46"/>
  <c r="AE73" i="24"/>
  <c r="W73" i="46"/>
  <c r="W73" i="24"/>
  <c r="O73" i="24"/>
  <c r="E73" i="22"/>
  <c r="G73" i="34" s="1"/>
  <c r="I73" i="34" s="1"/>
  <c r="P70" i="24"/>
  <c r="P72" i="24" s="1"/>
  <c r="AC59" i="24"/>
  <c r="AC61" i="24" s="1"/>
  <c r="X55" i="46"/>
  <c r="P55" i="46"/>
  <c r="P55" i="24"/>
  <c r="D55" i="22"/>
  <c r="F55" i="34" s="1"/>
  <c r="H55" i="34" s="1"/>
  <c r="Y45" i="46"/>
  <c r="Y45" i="24"/>
  <c r="Q45" i="46"/>
  <c r="Q45" i="24"/>
  <c r="I45" i="24"/>
  <c r="E45" i="24" s="1"/>
  <c r="G45" i="36" s="1"/>
  <c r="E45" i="22"/>
  <c r="G45" i="34" s="1"/>
  <c r="AJ41" i="46"/>
  <c r="AJ41" i="24"/>
  <c r="AD41" i="46"/>
  <c r="AD41" i="24"/>
  <c r="V41" i="46"/>
  <c r="V41" i="24"/>
  <c r="D41" i="22"/>
  <c r="F41" i="34" s="1"/>
  <c r="H41" i="34" s="1"/>
  <c r="AG40" i="46"/>
  <c r="AG40" i="24"/>
  <c r="AQ42" i="22"/>
  <c r="AQ43" i="22" s="1"/>
  <c r="AA40" i="46"/>
  <c r="AA40" i="24"/>
  <c r="AA42" i="24" s="1"/>
  <c r="AA42" i="22"/>
  <c r="AA43" i="22" s="1"/>
  <c r="S40" i="46"/>
  <c r="S42" i="46" s="1"/>
  <c r="S42" i="22"/>
  <c r="S43" i="22" s="1"/>
  <c r="S40" i="24"/>
  <c r="K40" i="24"/>
  <c r="K42" i="24" s="1"/>
  <c r="K43" i="24" s="1"/>
  <c r="K42" i="22"/>
  <c r="K43" i="22" s="1"/>
  <c r="AF35" i="46"/>
  <c r="AF35" i="24"/>
  <c r="Z35" i="46"/>
  <c r="Z35" i="24"/>
  <c r="R35" i="46"/>
  <c r="R35" i="24"/>
  <c r="J35" i="24"/>
  <c r="AJ34" i="46"/>
  <c r="AD34" i="46"/>
  <c r="AD34" i="24"/>
  <c r="V34" i="24"/>
  <c r="V34" i="46"/>
  <c r="N34" i="24"/>
  <c r="N36" i="22"/>
  <c r="AH33" i="46"/>
  <c r="AH33" i="24"/>
  <c r="AR36" i="22"/>
  <c r="AB33" i="46"/>
  <c r="AB33" i="24"/>
  <c r="T33" i="24"/>
  <c r="T33" i="46"/>
  <c r="L33" i="24"/>
  <c r="Y32" i="46"/>
  <c r="Y32" i="24"/>
  <c r="Y36" i="22"/>
  <c r="Q32" i="46"/>
  <c r="Q32" i="24"/>
  <c r="Q36" i="24" s="1"/>
  <c r="Q36" i="22"/>
  <c r="AK27" i="46"/>
  <c r="AU29" i="22"/>
  <c r="AE27" i="46"/>
  <c r="AE27" i="24"/>
  <c r="AE29" i="24" s="1"/>
  <c r="W27" i="46"/>
  <c r="W29" i="46" s="1"/>
  <c r="W27" i="24"/>
  <c r="W29" i="24" s="1"/>
  <c r="W29" i="22"/>
  <c r="O27" i="24"/>
  <c r="E27" i="22"/>
  <c r="AE23" i="46"/>
  <c r="AE23" i="24"/>
  <c r="W23" i="46"/>
  <c r="W23" i="24"/>
  <c r="AH22" i="46"/>
  <c r="AH22" i="24"/>
  <c r="AB22" i="46"/>
  <c r="AB22" i="24"/>
  <c r="T22" i="46"/>
  <c r="T22" i="24"/>
  <c r="Y21" i="46"/>
  <c r="Y21" i="24"/>
  <c r="Q21" i="46"/>
  <c r="Q21" i="24"/>
  <c r="Q24" i="22"/>
  <c r="Y19" i="24"/>
  <c r="H43" i="10"/>
  <c r="H33" i="45"/>
  <c r="H33" i="12"/>
  <c r="F33" i="10"/>
  <c r="L33" i="10"/>
  <c r="F29" i="10"/>
  <c r="X81" i="24"/>
  <c r="AF79" i="24"/>
  <c r="O40" i="24"/>
  <c r="Z39" i="24"/>
  <c r="I35" i="24"/>
  <c r="E35" i="24" s="1"/>
  <c r="G35" i="36" s="1"/>
  <c r="AI34" i="24"/>
  <c r="L65" i="9"/>
  <c r="H66" i="9"/>
  <c r="F65" i="9"/>
  <c r="F66" i="9" s="1"/>
  <c r="D80" i="21"/>
  <c r="F80" i="33" s="1"/>
  <c r="H80" i="33" s="1"/>
  <c r="D71" i="21"/>
  <c r="F71" i="33" s="1"/>
  <c r="D55" i="21"/>
  <c r="F55" i="33" s="1"/>
  <c r="H55" i="33" s="1"/>
  <c r="G24" i="27"/>
  <c r="I61" i="19"/>
  <c r="I29" i="19"/>
  <c r="E74" i="7"/>
  <c r="I24" i="7"/>
  <c r="I82" i="7" s="1"/>
  <c r="I91" i="7" s="1"/>
  <c r="H66" i="18"/>
  <c r="D81" i="23"/>
  <c r="F81" i="35" s="1"/>
  <c r="H81" i="35" s="1"/>
  <c r="D74" i="23"/>
  <c r="F74" i="35" s="1"/>
  <c r="H74" i="35" s="1"/>
  <c r="J73" i="46"/>
  <c r="AU72" i="23"/>
  <c r="N72" i="46"/>
  <c r="F72" i="46"/>
  <c r="F66" i="23"/>
  <c r="D65" i="23"/>
  <c r="F65" i="35" s="1"/>
  <c r="H65" i="35" s="1"/>
  <c r="N61" i="46"/>
  <c r="F61" i="46"/>
  <c r="G55" i="46"/>
  <c r="E55" i="23"/>
  <c r="G55" i="35" s="1"/>
  <c r="I55" i="35" s="1"/>
  <c r="AJ56" i="23"/>
  <c r="AB56" i="23"/>
  <c r="T56" i="23"/>
  <c r="L56" i="23"/>
  <c r="D54" i="23"/>
  <c r="N40" i="46"/>
  <c r="N42" i="46" s="1"/>
  <c r="N43" i="46" s="1"/>
  <c r="N42" i="23"/>
  <c r="N43" i="23" s="1"/>
  <c r="F40" i="46"/>
  <c r="F42" i="23"/>
  <c r="F43" i="23" s="1"/>
  <c r="O33" i="46"/>
  <c r="O36" i="23"/>
  <c r="G33" i="46"/>
  <c r="G36" i="23"/>
  <c r="M36" i="46"/>
  <c r="AC29" i="23"/>
  <c r="AC27" i="24"/>
  <c r="M27" i="46"/>
  <c r="M29" i="46" s="1"/>
  <c r="M29" i="23"/>
  <c r="E27" i="23"/>
  <c r="I23" i="46"/>
  <c r="E23" i="23"/>
  <c r="G23" i="35" s="1"/>
  <c r="I23" i="35" s="1"/>
  <c r="AS16" i="23"/>
  <c r="AS82" i="23" s="1"/>
  <c r="AQ643" i="44" s="1"/>
  <c r="AK16" i="23"/>
  <c r="AK82" i="23" s="1"/>
  <c r="AI643" i="44" s="1"/>
  <c r="AC16" i="23"/>
  <c r="U16" i="23"/>
  <c r="U82" i="23" s="1"/>
  <c r="S643" i="44" s="1"/>
  <c r="M16" i="23"/>
  <c r="E11" i="23"/>
  <c r="G73" i="11"/>
  <c r="G54" i="11"/>
  <c r="G56" i="11" s="1"/>
  <c r="AJ81" i="46"/>
  <c r="AJ81" i="24"/>
  <c r="AD81" i="46"/>
  <c r="AD81" i="24"/>
  <c r="V81" i="46"/>
  <c r="N81" i="24"/>
  <c r="D81" i="22"/>
  <c r="F81" i="34" s="1"/>
  <c r="H81" i="34" s="1"/>
  <c r="X79" i="24"/>
  <c r="AD78" i="24"/>
  <c r="D78" i="22"/>
  <c r="F78" i="34" s="1"/>
  <c r="H78" i="34" s="1"/>
  <c r="AJ76" i="46"/>
  <c r="AJ76" i="24"/>
  <c r="AD76" i="46"/>
  <c r="AD76" i="24"/>
  <c r="V76" i="46"/>
  <c r="V76" i="24"/>
  <c r="N76" i="24"/>
  <c r="AH75" i="46"/>
  <c r="AH75" i="24"/>
  <c r="AB75" i="46"/>
  <c r="AB75" i="24"/>
  <c r="T75" i="24"/>
  <c r="T75" i="46"/>
  <c r="L75" i="24"/>
  <c r="AF74" i="46"/>
  <c r="AF74" i="24"/>
  <c r="Z74" i="46"/>
  <c r="Z74" i="24"/>
  <c r="R74" i="46"/>
  <c r="R74" i="24"/>
  <c r="J74" i="24"/>
  <c r="AJ73" i="46"/>
  <c r="AD73" i="46"/>
  <c r="AD73" i="24"/>
  <c r="V73" i="24"/>
  <c r="V73" i="46"/>
  <c r="D73" i="22"/>
  <c r="F73" i="34" s="1"/>
  <c r="H73" i="34" s="1"/>
  <c r="H64" i="24"/>
  <c r="H66" i="22"/>
  <c r="AK60" i="46"/>
  <c r="AK60" i="24"/>
  <c r="AE60" i="46"/>
  <c r="AE60" i="24"/>
  <c r="W60" i="46"/>
  <c r="W60" i="24"/>
  <c r="O60" i="24"/>
  <c r="E60" i="22"/>
  <c r="G60" i="34" s="1"/>
  <c r="I60" i="34" s="1"/>
  <c r="AH59" i="46"/>
  <c r="AH61" i="46" s="1"/>
  <c r="AH59" i="24"/>
  <c r="AH61" i="24" s="1"/>
  <c r="AB59" i="46"/>
  <c r="AB61" i="46" s="1"/>
  <c r="AB59" i="24"/>
  <c r="AB61" i="24" s="1"/>
  <c r="T59" i="46"/>
  <c r="T61" i="22"/>
  <c r="T59" i="24"/>
  <c r="T61" i="24" s="1"/>
  <c r="L59" i="24"/>
  <c r="L61" i="24" s="1"/>
  <c r="L61" i="22"/>
  <c r="O55" i="24"/>
  <c r="H51" i="24"/>
  <c r="D51" i="24" s="1"/>
  <c r="F51" i="36" s="1"/>
  <c r="D49" i="22"/>
  <c r="F49" i="34" s="1"/>
  <c r="H49" i="34" s="1"/>
  <c r="X45" i="46"/>
  <c r="X45" i="24"/>
  <c r="P45" i="46"/>
  <c r="P45" i="24"/>
  <c r="H45" i="24"/>
  <c r="AT42" i="22"/>
  <c r="AT43" i="22" s="1"/>
  <c r="AI41" i="24"/>
  <c r="AI41" i="46"/>
  <c r="AC41" i="46"/>
  <c r="AC41" i="24"/>
  <c r="U41" i="46"/>
  <c r="U41" i="24"/>
  <c r="AC34" i="46"/>
  <c r="AC34" i="24"/>
  <c r="U34" i="46"/>
  <c r="U34" i="24"/>
  <c r="E34" i="22"/>
  <c r="G34" i="34" s="1"/>
  <c r="I34" i="34" s="1"/>
  <c r="AG33" i="46"/>
  <c r="AQ36" i="22"/>
  <c r="AG33" i="24"/>
  <c r="AA33" i="46"/>
  <c r="AA33" i="24"/>
  <c r="AA36" i="22"/>
  <c r="S33" i="46"/>
  <c r="S33" i="24"/>
  <c r="S36" i="22"/>
  <c r="K33" i="24"/>
  <c r="K36" i="22"/>
  <c r="AF36" i="22"/>
  <c r="AF82" i="22" s="1"/>
  <c r="AD644" i="44" s="1"/>
  <c r="X32" i="46"/>
  <c r="X32" i="24"/>
  <c r="X36" i="24" s="1"/>
  <c r="X36" i="22"/>
  <c r="P32" i="46"/>
  <c r="P32" i="24"/>
  <c r="P36" i="22"/>
  <c r="D32" i="22"/>
  <c r="H32" i="24"/>
  <c r="H36" i="22"/>
  <c r="S29" i="22"/>
  <c r="Y28" i="46"/>
  <c r="Q28" i="46"/>
  <c r="Q28" i="24"/>
  <c r="I28" i="24"/>
  <c r="E28" i="22"/>
  <c r="G28" i="34" s="1"/>
  <c r="I28" i="34" s="1"/>
  <c r="Y24" i="22"/>
  <c r="AJ23" i="46"/>
  <c r="AJ23" i="24"/>
  <c r="AD23" i="46"/>
  <c r="AD23" i="24"/>
  <c r="V23" i="46"/>
  <c r="V23" i="24"/>
  <c r="D23" i="22"/>
  <c r="F23" i="34" s="1"/>
  <c r="H23" i="34" s="1"/>
  <c r="AG22" i="24"/>
  <c r="AG22" i="46"/>
  <c r="AA22" i="46"/>
  <c r="AA22" i="24"/>
  <c r="S22" i="46"/>
  <c r="S22" i="24"/>
  <c r="K22" i="24"/>
  <c r="E22" i="22"/>
  <c r="G22" i="34" s="1"/>
  <c r="T20" i="24"/>
  <c r="X19" i="46"/>
  <c r="X24" i="46" s="1"/>
  <c r="X19" i="24"/>
  <c r="X24" i="24" s="1"/>
  <c r="X24" i="22"/>
  <c r="P19" i="46"/>
  <c r="P19" i="24"/>
  <c r="H81" i="12"/>
  <c r="I77" i="12"/>
  <c r="I28" i="45"/>
  <c r="I28" i="12"/>
  <c r="I29" i="10"/>
  <c r="G28" i="10"/>
  <c r="G29" i="10" s="1"/>
  <c r="V81" i="24"/>
  <c r="F56" i="24"/>
  <c r="AB51" i="24"/>
  <c r="J42" i="24"/>
  <c r="J43" i="24" s="1"/>
  <c r="Y39" i="24"/>
  <c r="AK23" i="24"/>
  <c r="AP24" i="24"/>
  <c r="AP82" i="24" s="1"/>
  <c r="AN645" i="44" s="1"/>
  <c r="H19" i="24"/>
  <c r="Y14" i="24"/>
  <c r="E12" i="24"/>
  <c r="G12" i="36" s="1"/>
  <c r="AQ82" i="24"/>
  <c r="AO645" i="44" s="1"/>
  <c r="M70" i="12"/>
  <c r="G70" i="12"/>
  <c r="I72" i="12"/>
  <c r="X49" i="46"/>
  <c r="G75" i="46"/>
  <c r="E75" i="46" s="1"/>
  <c r="G75" i="47" s="1"/>
  <c r="I75" i="47" s="1"/>
  <c r="O71" i="46"/>
  <c r="O72" i="46" s="1"/>
  <c r="G71" i="46"/>
  <c r="M70" i="46"/>
  <c r="M72" i="46" s="1"/>
  <c r="I65" i="46"/>
  <c r="O64" i="46"/>
  <c r="G64" i="46"/>
  <c r="I59" i="46"/>
  <c r="I61" i="46" s="1"/>
  <c r="K56" i="46"/>
  <c r="O41" i="46"/>
  <c r="M40" i="46"/>
  <c r="K39" i="46"/>
  <c r="I36" i="23"/>
  <c r="O35" i="46"/>
  <c r="G35" i="46"/>
  <c r="M34" i="46"/>
  <c r="K33" i="46"/>
  <c r="I32" i="46"/>
  <c r="I36" i="46" s="1"/>
  <c r="O23" i="46"/>
  <c r="G23" i="46"/>
  <c r="O24" i="46"/>
  <c r="I14" i="46"/>
  <c r="O13" i="46"/>
  <c r="O16" i="46" s="1"/>
  <c r="G13" i="46"/>
  <c r="M12" i="46"/>
  <c r="K11" i="46"/>
  <c r="L35" i="11"/>
  <c r="D35" i="35" s="1"/>
  <c r="D36" i="35" s="1"/>
  <c r="AI81" i="46"/>
  <c r="AC81" i="46"/>
  <c r="AC81" i="24"/>
  <c r="U81" i="46"/>
  <c r="U81" i="24"/>
  <c r="AG80" i="46"/>
  <c r="AG80" i="24"/>
  <c r="AA80" i="46"/>
  <c r="S80" i="46"/>
  <c r="S80" i="24"/>
  <c r="K80" i="24"/>
  <c r="Y79" i="46"/>
  <c r="Y79" i="24"/>
  <c r="Q79" i="46"/>
  <c r="Q79" i="24"/>
  <c r="AK78" i="46"/>
  <c r="AK78" i="24"/>
  <c r="AE78" i="46"/>
  <c r="W78" i="46"/>
  <c r="W78" i="24"/>
  <c r="O78" i="24"/>
  <c r="AI77" i="46"/>
  <c r="AI77" i="24"/>
  <c r="AC77" i="46"/>
  <c r="U77" i="46"/>
  <c r="U77" i="24"/>
  <c r="M77" i="24"/>
  <c r="AG76" i="46"/>
  <c r="AG76" i="24"/>
  <c r="AA76" i="46"/>
  <c r="S76" i="46"/>
  <c r="S76" i="24"/>
  <c r="K76" i="24"/>
  <c r="Y75" i="46"/>
  <c r="Y75" i="24"/>
  <c r="Q75" i="24"/>
  <c r="AK74" i="24"/>
  <c r="W74" i="24"/>
  <c r="O74" i="24"/>
  <c r="AI73" i="24"/>
  <c r="U73" i="24"/>
  <c r="M73" i="24"/>
  <c r="AG71" i="46"/>
  <c r="AG71" i="24"/>
  <c r="AA71" i="46"/>
  <c r="AA71" i="24"/>
  <c r="S71" i="46"/>
  <c r="S71" i="24"/>
  <c r="K71" i="24"/>
  <c r="Y70" i="46"/>
  <c r="Y70" i="24"/>
  <c r="Y72" i="24" s="1"/>
  <c r="Q70" i="24"/>
  <c r="Q72" i="24" s="1"/>
  <c r="Q70" i="46"/>
  <c r="I70" i="24"/>
  <c r="I72" i="24" s="1"/>
  <c r="AS66" i="22"/>
  <c r="AK66" i="22"/>
  <c r="AC66" i="22"/>
  <c r="U66" i="22"/>
  <c r="M66" i="22"/>
  <c r="AG60" i="46"/>
  <c r="AA60" i="46"/>
  <c r="AA60" i="24"/>
  <c r="S60" i="24"/>
  <c r="S60" i="46"/>
  <c r="K60" i="24"/>
  <c r="X59" i="46"/>
  <c r="X59" i="24"/>
  <c r="P59" i="46"/>
  <c r="H59" i="24"/>
  <c r="AJ55" i="46"/>
  <c r="AJ55" i="24"/>
  <c r="AD55" i="46"/>
  <c r="AD55" i="24"/>
  <c r="V55" i="46"/>
  <c r="V55" i="24"/>
  <c r="N55" i="24"/>
  <c r="AH54" i="46"/>
  <c r="AH54" i="24"/>
  <c r="AB54" i="24"/>
  <c r="AB56" i="24" s="1"/>
  <c r="AB54" i="46"/>
  <c r="T54" i="46"/>
  <c r="T56" i="46" s="1"/>
  <c r="T54" i="24"/>
  <c r="L54" i="24"/>
  <c r="Y51" i="46"/>
  <c r="Y51" i="24"/>
  <c r="Q51" i="46"/>
  <c r="Q51" i="24"/>
  <c r="I51" i="24"/>
  <c r="E51" i="24" s="1"/>
  <c r="G51" i="36" s="1"/>
  <c r="AK49" i="46"/>
  <c r="E49" i="46" s="1"/>
  <c r="G49" i="47" s="1"/>
  <c r="I49" i="47" s="1"/>
  <c r="AE49" i="46"/>
  <c r="AE49" i="24"/>
  <c r="W49" i="46"/>
  <c r="W49" i="24"/>
  <c r="O49" i="24"/>
  <c r="AK47" i="46"/>
  <c r="AE47" i="46"/>
  <c r="AE47" i="24"/>
  <c r="W47" i="46"/>
  <c r="W47" i="24"/>
  <c r="O47" i="24"/>
  <c r="AI45" i="46"/>
  <c r="AI45" i="24"/>
  <c r="AC45" i="46"/>
  <c r="AC45" i="24"/>
  <c r="U45" i="46"/>
  <c r="U45" i="24"/>
  <c r="M45" i="24"/>
  <c r="AH41" i="46"/>
  <c r="AH41" i="24"/>
  <c r="AB41" i="46"/>
  <c r="AB41" i="24"/>
  <c r="T41" i="46"/>
  <c r="T41" i="24"/>
  <c r="AF40" i="46"/>
  <c r="Z40" i="24"/>
  <c r="Z42" i="24" s="1"/>
  <c r="R40" i="46"/>
  <c r="X39" i="46"/>
  <c r="X39" i="24"/>
  <c r="P39" i="46"/>
  <c r="P39" i="24"/>
  <c r="H39" i="24"/>
  <c r="D39" i="24" s="1"/>
  <c r="F39" i="36" s="1"/>
  <c r="AJ35" i="46"/>
  <c r="AJ35" i="24"/>
  <c r="AD35" i="46"/>
  <c r="AD35" i="24"/>
  <c r="V35" i="46"/>
  <c r="V35" i="24"/>
  <c r="N35" i="24"/>
  <c r="D35" i="24" s="1"/>
  <c r="F35" i="36" s="1"/>
  <c r="H35" i="36" s="1"/>
  <c r="D35" i="22"/>
  <c r="F35" i="34" s="1"/>
  <c r="H35" i="34" s="1"/>
  <c r="AG34" i="46"/>
  <c r="AG34" i="24"/>
  <c r="AA34" i="46"/>
  <c r="S34" i="46"/>
  <c r="S34" i="24"/>
  <c r="K34" i="24"/>
  <c r="Y33" i="46"/>
  <c r="Y33" i="24"/>
  <c r="Q33" i="46"/>
  <c r="I33" i="24"/>
  <c r="I36" i="24" s="1"/>
  <c r="V27" i="24"/>
  <c r="N21" i="24"/>
  <c r="S20" i="24"/>
  <c r="K20" i="24"/>
  <c r="E20" i="24" s="1"/>
  <c r="G20" i="36" s="1"/>
  <c r="AK19" i="46"/>
  <c r="AK19" i="24"/>
  <c r="AE19" i="46"/>
  <c r="AE19" i="24"/>
  <c r="W19" i="46"/>
  <c r="W19" i="24"/>
  <c r="O19" i="24"/>
  <c r="AG15" i="46"/>
  <c r="AG15" i="24"/>
  <c r="AA15" i="46"/>
  <c r="S15" i="46"/>
  <c r="S15" i="24"/>
  <c r="K15" i="24"/>
  <c r="X14" i="46"/>
  <c r="X14" i="24"/>
  <c r="P14" i="46"/>
  <c r="P14" i="24"/>
  <c r="H14" i="24"/>
  <c r="D14" i="24" s="1"/>
  <c r="F14" i="36" s="1"/>
  <c r="D14" i="22"/>
  <c r="F14" i="34" s="1"/>
  <c r="AM16" i="22"/>
  <c r="E11" i="22"/>
  <c r="I78" i="45"/>
  <c r="I78" i="12"/>
  <c r="M78" i="10"/>
  <c r="E78" i="34" s="1"/>
  <c r="E78" i="5" s="1"/>
  <c r="I75" i="45"/>
  <c r="I75" i="12"/>
  <c r="G75" i="10"/>
  <c r="I70" i="45"/>
  <c r="I72" i="10"/>
  <c r="G70" i="10"/>
  <c r="G72" i="10" s="1"/>
  <c r="I54" i="45"/>
  <c r="I54" i="12"/>
  <c r="M54" i="10"/>
  <c r="I56" i="10"/>
  <c r="I47" i="45"/>
  <c r="I47" i="12"/>
  <c r="G47" i="10"/>
  <c r="L43" i="10"/>
  <c r="J82" i="10"/>
  <c r="AG60" i="24"/>
  <c r="E60" i="24"/>
  <c r="G60" i="36" s="1"/>
  <c r="AK47" i="24"/>
  <c r="AA34" i="24"/>
  <c r="G76" i="9"/>
  <c r="M76" i="9"/>
  <c r="E76" i="33" s="1"/>
  <c r="E76" i="5" s="1"/>
  <c r="F40" i="9"/>
  <c r="F42" i="9" s="1"/>
  <c r="F43" i="9" s="1"/>
  <c r="L40" i="9"/>
  <c r="H42" i="9"/>
  <c r="H43" i="9" s="1"/>
  <c r="I28" i="33"/>
  <c r="D15" i="21"/>
  <c r="F15" i="33" s="1"/>
  <c r="H15" i="33" s="1"/>
  <c r="AV82" i="21"/>
  <c r="D12" i="21"/>
  <c r="F12" i="33" s="1"/>
  <c r="F16" i="21"/>
  <c r="Z40" i="46"/>
  <c r="F35" i="46"/>
  <c r="D72" i="32"/>
  <c r="J39" i="46"/>
  <c r="L34" i="46"/>
  <c r="J33" i="46"/>
  <c r="J36" i="46" s="1"/>
  <c r="H32" i="46"/>
  <c r="H36" i="46" s="1"/>
  <c r="L28" i="46"/>
  <c r="J27" i="46"/>
  <c r="J29" i="46" s="1"/>
  <c r="N23" i="46"/>
  <c r="F23" i="46"/>
  <c r="L22" i="46"/>
  <c r="L24" i="46" s="1"/>
  <c r="J21" i="46"/>
  <c r="N24" i="46"/>
  <c r="N13" i="46"/>
  <c r="F13" i="46"/>
  <c r="L12" i="46"/>
  <c r="J11" i="46"/>
  <c r="J16" i="46" s="1"/>
  <c r="E84" i="45"/>
  <c r="E85" i="12"/>
  <c r="AH81" i="46"/>
  <c r="AB81" i="24"/>
  <c r="T81" i="24"/>
  <c r="T81" i="46"/>
  <c r="L81" i="24"/>
  <c r="AF80" i="46"/>
  <c r="AF80" i="24"/>
  <c r="Z80" i="46"/>
  <c r="R80" i="46"/>
  <c r="R80" i="24"/>
  <c r="J80" i="24"/>
  <c r="P79" i="46"/>
  <c r="P79" i="24"/>
  <c r="H79" i="24"/>
  <c r="AJ78" i="46"/>
  <c r="AJ78" i="24"/>
  <c r="AD78" i="46"/>
  <c r="V78" i="46"/>
  <c r="V78" i="24"/>
  <c r="N78" i="24"/>
  <c r="AH77" i="46"/>
  <c r="AH77" i="24"/>
  <c r="AB77" i="46"/>
  <c r="T77" i="46"/>
  <c r="T77" i="24"/>
  <c r="L77" i="24"/>
  <c r="AF76" i="46"/>
  <c r="AF76" i="24"/>
  <c r="Z76" i="46"/>
  <c r="R76" i="46"/>
  <c r="R76" i="24"/>
  <c r="J76" i="24"/>
  <c r="X75" i="46"/>
  <c r="P75" i="46"/>
  <c r="P75" i="24"/>
  <c r="H75" i="24"/>
  <c r="AJ74" i="46"/>
  <c r="AJ74" i="24"/>
  <c r="AD74" i="46"/>
  <c r="V74" i="46"/>
  <c r="V74" i="24"/>
  <c r="N74" i="24"/>
  <c r="AH73" i="46"/>
  <c r="AH73" i="24"/>
  <c r="AB73" i="46"/>
  <c r="T73" i="46"/>
  <c r="T73" i="24"/>
  <c r="L73" i="24"/>
  <c r="AF71" i="46"/>
  <c r="AF71" i="24"/>
  <c r="Z71" i="46"/>
  <c r="R71" i="46"/>
  <c r="J71" i="24"/>
  <c r="X70" i="46"/>
  <c r="X72" i="46" s="1"/>
  <c r="X70" i="24"/>
  <c r="X72" i="24" s="1"/>
  <c r="P70" i="46"/>
  <c r="P72" i="46" s="1"/>
  <c r="H70" i="24"/>
  <c r="AF60" i="46"/>
  <c r="Z60" i="46"/>
  <c r="Z60" i="24"/>
  <c r="R60" i="46"/>
  <c r="J60" i="24"/>
  <c r="D60" i="24" s="1"/>
  <c r="F60" i="36" s="1"/>
  <c r="AK59" i="46"/>
  <c r="AK61" i="46" s="1"/>
  <c r="AK59" i="24"/>
  <c r="AK61" i="24" s="1"/>
  <c r="AU61" i="22"/>
  <c r="AM61" i="22"/>
  <c r="AE59" i="24"/>
  <c r="AE61" i="24" s="1"/>
  <c r="AE59" i="46"/>
  <c r="AE61" i="22"/>
  <c r="W59" i="46"/>
  <c r="W61" i="46" s="1"/>
  <c r="W59" i="24"/>
  <c r="W61" i="24" s="1"/>
  <c r="W61" i="22"/>
  <c r="O61" i="22"/>
  <c r="G61" i="22"/>
  <c r="AI55" i="46"/>
  <c r="AI55" i="24"/>
  <c r="AC55" i="46"/>
  <c r="AC55" i="24"/>
  <c r="U55" i="46"/>
  <c r="U55" i="24"/>
  <c r="E55" i="24" s="1"/>
  <c r="G55" i="36" s="1"/>
  <c r="M55" i="24"/>
  <c r="AG54" i="46"/>
  <c r="AA54" i="46"/>
  <c r="AA54" i="24"/>
  <c r="S54" i="46"/>
  <c r="S56" i="46" s="1"/>
  <c r="S54" i="24"/>
  <c r="S56" i="24" s="1"/>
  <c r="K54" i="24"/>
  <c r="K56" i="24" s="1"/>
  <c r="X51" i="46"/>
  <c r="X51" i="24"/>
  <c r="P51" i="46"/>
  <c r="AJ49" i="46"/>
  <c r="AD49" i="46"/>
  <c r="AD49" i="24"/>
  <c r="V49" i="46"/>
  <c r="V49" i="24"/>
  <c r="N49" i="24"/>
  <c r="AJ47" i="46"/>
  <c r="AJ47" i="24"/>
  <c r="AD47" i="46"/>
  <c r="AD47" i="24"/>
  <c r="V47" i="46"/>
  <c r="V47" i="24"/>
  <c r="N47" i="24"/>
  <c r="AH45" i="46"/>
  <c r="AH45" i="24"/>
  <c r="AB45" i="46"/>
  <c r="AB45" i="24"/>
  <c r="T45" i="46"/>
  <c r="T45" i="24"/>
  <c r="L45" i="24"/>
  <c r="AG41" i="46"/>
  <c r="AA41" i="46"/>
  <c r="S41" i="46"/>
  <c r="S41" i="24"/>
  <c r="Y40" i="46"/>
  <c r="Y40" i="24"/>
  <c r="Q40" i="46"/>
  <c r="Q42" i="46" s="1"/>
  <c r="Q43" i="46" s="1"/>
  <c r="Q40" i="24"/>
  <c r="I40" i="24"/>
  <c r="I42" i="24" s="1"/>
  <c r="I43" i="24" s="1"/>
  <c r="AK39" i="46"/>
  <c r="AK39" i="24"/>
  <c r="AE39" i="46"/>
  <c r="AE39" i="24"/>
  <c r="W39" i="46"/>
  <c r="W39" i="24"/>
  <c r="O39" i="24"/>
  <c r="E39" i="22"/>
  <c r="G39" i="34" s="1"/>
  <c r="I39" i="34" s="1"/>
  <c r="AI35" i="46"/>
  <c r="AI35" i="24"/>
  <c r="AC35" i="46"/>
  <c r="U35" i="46"/>
  <c r="U35" i="24"/>
  <c r="M35" i="24"/>
  <c r="AI32" i="46"/>
  <c r="AI32" i="24"/>
  <c r="AC32" i="46"/>
  <c r="AC36" i="46" s="1"/>
  <c r="AC32" i="24"/>
  <c r="U32" i="46"/>
  <c r="M32" i="24"/>
  <c r="O28" i="24"/>
  <c r="O22" i="24"/>
  <c r="M21" i="24"/>
  <c r="E21" i="24" s="1"/>
  <c r="G21" i="36" s="1"/>
  <c r="AF20" i="46"/>
  <c r="AF20" i="24"/>
  <c r="Z20" i="24"/>
  <c r="Z24" i="24" s="1"/>
  <c r="R20" i="46"/>
  <c r="R20" i="24"/>
  <c r="J20" i="24"/>
  <c r="AJ19" i="46"/>
  <c r="AT24" i="22"/>
  <c r="AL24" i="22"/>
  <c r="AL82" i="22" s="1"/>
  <c r="AJ644" i="44" s="1"/>
  <c r="AD19" i="46"/>
  <c r="AD19" i="24"/>
  <c r="AD24" i="22"/>
  <c r="V19" i="46"/>
  <c r="V19" i="24"/>
  <c r="V24" i="22"/>
  <c r="N24" i="22"/>
  <c r="D19" i="22"/>
  <c r="F24" i="22"/>
  <c r="AF15" i="46"/>
  <c r="AF15" i="24"/>
  <c r="Z15" i="46"/>
  <c r="Z15" i="24"/>
  <c r="R15" i="46"/>
  <c r="R15" i="24"/>
  <c r="AK14" i="46"/>
  <c r="AK14" i="24"/>
  <c r="AE14" i="46"/>
  <c r="AE14" i="24"/>
  <c r="W14" i="46"/>
  <c r="W14" i="24"/>
  <c r="O14" i="24"/>
  <c r="E14" i="22"/>
  <c r="G14" i="34" s="1"/>
  <c r="I14" i="34" s="1"/>
  <c r="H78" i="45"/>
  <c r="H78" i="12"/>
  <c r="L78" i="10"/>
  <c r="D78" i="34" s="1"/>
  <c r="H75" i="45"/>
  <c r="H75" i="12"/>
  <c r="F75" i="10"/>
  <c r="H70" i="45"/>
  <c r="H72" i="10"/>
  <c r="F70" i="10"/>
  <c r="F72" i="10" s="1"/>
  <c r="H54" i="45"/>
  <c r="H54" i="12"/>
  <c r="L54" i="10"/>
  <c r="H56" i="10"/>
  <c r="H47" i="45"/>
  <c r="H47" i="12"/>
  <c r="F47" i="10"/>
  <c r="I34" i="45"/>
  <c r="I34" i="12"/>
  <c r="G34" i="10"/>
  <c r="AC77" i="24"/>
  <c r="G72" i="24"/>
  <c r="AF60" i="24"/>
  <c r="AK49" i="24"/>
  <c r="AF40" i="24"/>
  <c r="L23" i="24"/>
  <c r="K16" i="12"/>
  <c r="K82" i="12" s="1"/>
  <c r="I82" i="21"/>
  <c r="M41" i="46"/>
  <c r="K40" i="46"/>
  <c r="I39" i="46"/>
  <c r="E39" i="46" s="1"/>
  <c r="G39" i="47" s="1"/>
  <c r="I39" i="47" s="1"/>
  <c r="O32" i="46"/>
  <c r="G32" i="46"/>
  <c r="K28" i="46"/>
  <c r="K29" i="46" s="1"/>
  <c r="I27" i="46"/>
  <c r="I29" i="46" s="1"/>
  <c r="M23" i="46"/>
  <c r="M24" i="46" s="1"/>
  <c r="K22" i="46"/>
  <c r="I21" i="46"/>
  <c r="O20" i="46"/>
  <c r="G20" i="46"/>
  <c r="M13" i="46"/>
  <c r="K12" i="46"/>
  <c r="I11" i="46"/>
  <c r="I16" i="46" s="1"/>
  <c r="AG81" i="46"/>
  <c r="AA81" i="46"/>
  <c r="AA81" i="24"/>
  <c r="S81" i="46"/>
  <c r="S81" i="24"/>
  <c r="Y80" i="46"/>
  <c r="Q80" i="46"/>
  <c r="I80" i="24"/>
  <c r="E80" i="24" s="1"/>
  <c r="G80" i="36" s="1"/>
  <c r="AK79" i="46"/>
  <c r="AK79" i="24"/>
  <c r="AE79" i="46"/>
  <c r="O79" i="24"/>
  <c r="AI78" i="46"/>
  <c r="AI78" i="24"/>
  <c r="AC78" i="46"/>
  <c r="U78" i="46"/>
  <c r="M78" i="24"/>
  <c r="AG77" i="46"/>
  <c r="AG77" i="24"/>
  <c r="AA77" i="46"/>
  <c r="S77" i="46"/>
  <c r="K77" i="24"/>
  <c r="E77" i="24" s="1"/>
  <c r="G77" i="36" s="1"/>
  <c r="Y76" i="46"/>
  <c r="Q76" i="46"/>
  <c r="I76" i="24"/>
  <c r="E76" i="24" s="1"/>
  <c r="G76" i="36" s="1"/>
  <c r="AK75" i="46"/>
  <c r="AK75" i="24"/>
  <c r="AE75" i="46"/>
  <c r="W75" i="46"/>
  <c r="O75" i="24"/>
  <c r="AI74" i="46"/>
  <c r="AI74" i="24"/>
  <c r="AC74" i="46"/>
  <c r="U74" i="46"/>
  <c r="M74" i="24"/>
  <c r="E74" i="24" s="1"/>
  <c r="G74" i="36" s="1"/>
  <c r="AG73" i="46"/>
  <c r="AG73" i="24"/>
  <c r="AA73" i="46"/>
  <c r="S73" i="46"/>
  <c r="K73" i="24"/>
  <c r="E73" i="24" s="1"/>
  <c r="G73" i="36" s="1"/>
  <c r="I73" i="36" s="1"/>
  <c r="I71" i="24"/>
  <c r="O70" i="24"/>
  <c r="O72" i="24" s="1"/>
  <c r="K64" i="24"/>
  <c r="K66" i="24" s="1"/>
  <c r="Y60" i="46"/>
  <c r="Y60" i="24"/>
  <c r="Q60" i="46"/>
  <c r="E60" i="46" s="1"/>
  <c r="G60" i="47" s="1"/>
  <c r="I60" i="47" s="1"/>
  <c r="I60" i="24"/>
  <c r="I61" i="24" s="1"/>
  <c r="AJ59" i="46"/>
  <c r="AJ61" i="46" s="1"/>
  <c r="AD59" i="46"/>
  <c r="AD61" i="46" s="1"/>
  <c r="V59" i="46"/>
  <c r="V59" i="24"/>
  <c r="N59" i="24"/>
  <c r="N61" i="24" s="1"/>
  <c r="AQ56" i="22"/>
  <c r="AH55" i="46"/>
  <c r="AH55" i="24"/>
  <c r="AB55" i="46"/>
  <c r="T55" i="46"/>
  <c r="T55" i="24"/>
  <c r="AF54" i="46"/>
  <c r="AF54" i="24"/>
  <c r="Z54" i="46"/>
  <c r="Z56" i="46" s="1"/>
  <c r="Z54" i="24"/>
  <c r="Z56" i="24" s="1"/>
  <c r="R54" i="46"/>
  <c r="R56" i="46" s="1"/>
  <c r="R54" i="24"/>
  <c r="R56" i="24" s="1"/>
  <c r="J54" i="24"/>
  <c r="AK51" i="46"/>
  <c r="AK51" i="24"/>
  <c r="AE51" i="46"/>
  <c r="AE51" i="24"/>
  <c r="W51" i="46"/>
  <c r="W51" i="24"/>
  <c r="O51" i="24"/>
  <c r="AI49" i="46"/>
  <c r="AI49" i="24"/>
  <c r="AC49" i="46"/>
  <c r="AC49" i="24"/>
  <c r="U49" i="46"/>
  <c r="M49" i="24"/>
  <c r="AI47" i="46"/>
  <c r="AI47" i="24"/>
  <c r="AC47" i="46"/>
  <c r="AC47" i="24"/>
  <c r="U47" i="46"/>
  <c r="M47" i="24"/>
  <c r="E47" i="24" s="1"/>
  <c r="G47" i="36" s="1"/>
  <c r="AG45" i="46"/>
  <c r="AG45" i="24"/>
  <c r="AA45" i="46"/>
  <c r="S45" i="46"/>
  <c r="S45" i="24"/>
  <c r="K45" i="24"/>
  <c r="AF41" i="46"/>
  <c r="AF41" i="24"/>
  <c r="Z41" i="46"/>
  <c r="R41" i="46"/>
  <c r="R41" i="24"/>
  <c r="X40" i="46"/>
  <c r="X42" i="46" s="1"/>
  <c r="X43" i="46" s="1"/>
  <c r="X40" i="24"/>
  <c r="X42" i="24" s="1"/>
  <c r="P40" i="46"/>
  <c r="P42" i="46" s="1"/>
  <c r="P40" i="24"/>
  <c r="H40" i="24"/>
  <c r="AJ39" i="46"/>
  <c r="AJ39" i="24"/>
  <c r="AD39" i="46"/>
  <c r="AD39" i="24"/>
  <c r="V39" i="46"/>
  <c r="N39" i="24"/>
  <c r="AH35" i="46"/>
  <c r="AB35" i="46"/>
  <c r="T35" i="46"/>
  <c r="T35" i="24"/>
  <c r="Y34" i="46"/>
  <c r="Y34" i="24"/>
  <c r="Q34" i="46"/>
  <c r="Q34" i="24"/>
  <c r="I34" i="24"/>
  <c r="E34" i="24" s="1"/>
  <c r="G34" i="36" s="1"/>
  <c r="AK33" i="46"/>
  <c r="AK33" i="24"/>
  <c r="AE33" i="46"/>
  <c r="AE33" i="24"/>
  <c r="W33" i="46"/>
  <c r="W33" i="24"/>
  <c r="O33" i="24"/>
  <c r="E33" i="22"/>
  <c r="G33" i="34" s="1"/>
  <c r="AH32" i="46"/>
  <c r="AH32" i="24"/>
  <c r="AB32" i="46"/>
  <c r="AB32" i="24"/>
  <c r="AB36" i="24" s="1"/>
  <c r="T32" i="46"/>
  <c r="T36" i="46" s="1"/>
  <c r="L32" i="24"/>
  <c r="L36" i="24" s="1"/>
  <c r="AJ28" i="46"/>
  <c r="AJ28" i="24"/>
  <c r="AD28" i="46"/>
  <c r="AD29" i="46" s="1"/>
  <c r="AD28" i="24"/>
  <c r="V28" i="46"/>
  <c r="V28" i="24"/>
  <c r="N28" i="24"/>
  <c r="AH27" i="46"/>
  <c r="AH27" i="24"/>
  <c r="AR29" i="22"/>
  <c r="AJ29" i="22"/>
  <c r="AB27" i="46"/>
  <c r="AB27" i="24"/>
  <c r="AB29" i="22"/>
  <c r="T27" i="46"/>
  <c r="T29" i="46" s="1"/>
  <c r="T27" i="24"/>
  <c r="T29" i="24" s="1"/>
  <c r="T29" i="22"/>
  <c r="L27" i="24"/>
  <c r="L29" i="24" s="1"/>
  <c r="L29" i="22"/>
  <c r="R24" i="22"/>
  <c r="I23" i="24"/>
  <c r="AJ22" i="46"/>
  <c r="AD22" i="46"/>
  <c r="AD22" i="24"/>
  <c r="V22" i="24"/>
  <c r="N22" i="24"/>
  <c r="AH21" i="46"/>
  <c r="AR24" i="22"/>
  <c r="AH21" i="24"/>
  <c r="AJ24" i="22"/>
  <c r="AJ82" i="22" s="1"/>
  <c r="AH644" i="44" s="1"/>
  <c r="AB21" i="24"/>
  <c r="AB24" i="22"/>
  <c r="AB21" i="46"/>
  <c r="T21" i="46"/>
  <c r="T21" i="24"/>
  <c r="T24" i="22"/>
  <c r="L21" i="24"/>
  <c r="L24" i="22"/>
  <c r="Y20" i="46"/>
  <c r="Y20" i="24"/>
  <c r="Q20" i="46"/>
  <c r="Q20" i="24"/>
  <c r="I20" i="24"/>
  <c r="AI19" i="46"/>
  <c r="AI19" i="24"/>
  <c r="AK24" i="22"/>
  <c r="AK82" i="22" s="1"/>
  <c r="AI644" i="44" s="1"/>
  <c r="AC19" i="46"/>
  <c r="E19" i="46" s="1"/>
  <c r="AC19" i="24"/>
  <c r="AC24" i="22"/>
  <c r="U19" i="46"/>
  <c r="U19" i="24"/>
  <c r="U24" i="22"/>
  <c r="M19" i="24"/>
  <c r="M24" i="24" s="1"/>
  <c r="M24" i="22"/>
  <c r="E19" i="22"/>
  <c r="Y15" i="46"/>
  <c r="Y15" i="24"/>
  <c r="Q15" i="46"/>
  <c r="Q15" i="24"/>
  <c r="I15" i="24"/>
  <c r="E15" i="24" s="1"/>
  <c r="G15" i="36" s="1"/>
  <c r="R13" i="24"/>
  <c r="U11" i="24"/>
  <c r="I74" i="45"/>
  <c r="I74" i="12"/>
  <c r="M74" i="10"/>
  <c r="E74" i="34" s="1"/>
  <c r="I65" i="45"/>
  <c r="I65" i="12"/>
  <c r="G65" i="10"/>
  <c r="G56" i="10"/>
  <c r="I45" i="45"/>
  <c r="I45" i="12"/>
  <c r="M45" i="10"/>
  <c r="E45" i="34" s="1"/>
  <c r="H34" i="45"/>
  <c r="H34" i="12"/>
  <c r="F34" i="10"/>
  <c r="I22" i="45"/>
  <c r="I22" i="12"/>
  <c r="M22" i="10"/>
  <c r="I19" i="45"/>
  <c r="I24" i="10"/>
  <c r="I19" i="12"/>
  <c r="G19" i="10"/>
  <c r="G24" i="10" s="1"/>
  <c r="I15" i="45"/>
  <c r="I15" i="12"/>
  <c r="M15" i="10"/>
  <c r="E15" i="34" s="1"/>
  <c r="I15" i="34" s="1"/>
  <c r="I13" i="45"/>
  <c r="I13" i="12"/>
  <c r="G13" i="10"/>
  <c r="Q80" i="24"/>
  <c r="AB77" i="24"/>
  <c r="F72" i="24"/>
  <c r="AJ49" i="24"/>
  <c r="AG41" i="24"/>
  <c r="AC35" i="24"/>
  <c r="N32" i="24"/>
  <c r="AS24" i="24"/>
  <c r="AS82" i="24" s="1"/>
  <c r="AQ645" i="44" s="1"/>
  <c r="AJ19" i="24"/>
  <c r="H11" i="24"/>
  <c r="H14" i="33"/>
  <c r="M88" i="9"/>
  <c r="E88" i="33" s="1"/>
  <c r="E88" i="5" s="1"/>
  <c r="G88" i="9"/>
  <c r="E86" i="33"/>
  <c r="M89" i="9"/>
  <c r="B15" i="4" s="1"/>
  <c r="M80" i="9"/>
  <c r="E80" i="33" s="1"/>
  <c r="E80" i="5" s="1"/>
  <c r="G80" i="9"/>
  <c r="AF82" i="21"/>
  <c r="J55" i="46"/>
  <c r="J56" i="46" s="1"/>
  <c r="H54" i="46"/>
  <c r="H56" i="46" s="1"/>
  <c r="J42" i="46"/>
  <c r="N36" i="46"/>
  <c r="F36" i="46"/>
  <c r="H29" i="46"/>
  <c r="N24" i="23"/>
  <c r="F24" i="23"/>
  <c r="D23" i="23"/>
  <c r="F23" i="35" s="1"/>
  <c r="H23" i="35" s="1"/>
  <c r="D19" i="23"/>
  <c r="J16" i="23"/>
  <c r="D14" i="46"/>
  <c r="F14" i="47" s="1"/>
  <c r="H14" i="47" s="1"/>
  <c r="D13" i="23"/>
  <c r="F13" i="35" s="1"/>
  <c r="H13" i="35" s="1"/>
  <c r="H16" i="46"/>
  <c r="AF81" i="46"/>
  <c r="Z81" i="46"/>
  <c r="R81" i="46"/>
  <c r="R81" i="24"/>
  <c r="J81" i="24"/>
  <c r="X80" i="46"/>
  <c r="P80" i="46"/>
  <c r="H80" i="24"/>
  <c r="AJ79" i="46"/>
  <c r="AJ79" i="24"/>
  <c r="AD79" i="46"/>
  <c r="AD79" i="24"/>
  <c r="V79" i="46"/>
  <c r="AH78" i="46"/>
  <c r="AH78" i="24"/>
  <c r="AB78" i="46"/>
  <c r="T78" i="46"/>
  <c r="L78" i="24"/>
  <c r="AF77" i="46"/>
  <c r="AF77" i="24"/>
  <c r="Z77" i="46"/>
  <c r="R77" i="46"/>
  <c r="J77" i="24"/>
  <c r="D77" i="24" s="1"/>
  <c r="F77" i="36" s="1"/>
  <c r="X76" i="46"/>
  <c r="P76" i="46"/>
  <c r="H76" i="24"/>
  <c r="AJ75" i="46"/>
  <c r="AJ75" i="24"/>
  <c r="AD75" i="46"/>
  <c r="AD75" i="24"/>
  <c r="V75" i="46"/>
  <c r="AH74" i="46"/>
  <c r="AH74" i="24"/>
  <c r="AB74" i="46"/>
  <c r="T74" i="46"/>
  <c r="L74" i="24"/>
  <c r="D74" i="24" s="1"/>
  <c r="F74" i="36" s="1"/>
  <c r="AF73" i="46"/>
  <c r="AF73" i="24"/>
  <c r="Z73" i="46"/>
  <c r="R73" i="46"/>
  <c r="J73" i="24"/>
  <c r="X71" i="46"/>
  <c r="X71" i="24"/>
  <c r="P71" i="46"/>
  <c r="AJ70" i="46"/>
  <c r="AJ72" i="46" s="1"/>
  <c r="AD70" i="46"/>
  <c r="AD72" i="46" s="1"/>
  <c r="V70" i="46"/>
  <c r="V70" i="24"/>
  <c r="V72" i="24" s="1"/>
  <c r="N70" i="24"/>
  <c r="N72" i="24" s="1"/>
  <c r="J64" i="24"/>
  <c r="J66" i="24" s="1"/>
  <c r="X60" i="46"/>
  <c r="X60" i="24"/>
  <c r="P60" i="46"/>
  <c r="P60" i="24"/>
  <c r="P61" i="24" s="1"/>
  <c r="AI59" i="46"/>
  <c r="AC59" i="46"/>
  <c r="U59" i="46"/>
  <c r="U59" i="24"/>
  <c r="U61" i="24" s="1"/>
  <c r="M59" i="24"/>
  <c r="M61" i="24" s="1"/>
  <c r="E59" i="22"/>
  <c r="AP56" i="22"/>
  <c r="AG55" i="46"/>
  <c r="AG55" i="24"/>
  <c r="AG56" i="24" s="1"/>
  <c r="AA55" i="46"/>
  <c r="AA55" i="24"/>
  <c r="S55" i="46"/>
  <c r="S55" i="24"/>
  <c r="K55" i="24"/>
  <c r="AW56" i="22"/>
  <c r="AW82" i="22" s="1"/>
  <c r="AU644" i="44" s="1"/>
  <c r="AO56" i="22"/>
  <c r="AO82" i="22" s="1"/>
  <c r="AM644" i="44" s="1"/>
  <c r="AG56" i="22"/>
  <c r="Y54" i="46"/>
  <c r="Y54" i="24"/>
  <c r="Y56" i="22"/>
  <c r="Q54" i="46"/>
  <c r="Q54" i="24"/>
  <c r="Q56" i="24" s="1"/>
  <c r="Q56" i="22"/>
  <c r="I54" i="24"/>
  <c r="I56" i="22"/>
  <c r="AJ51" i="46"/>
  <c r="AJ51" i="24"/>
  <c r="AD51" i="46"/>
  <c r="V51" i="46"/>
  <c r="V51" i="24"/>
  <c r="N51" i="24"/>
  <c r="AH49" i="46"/>
  <c r="AH49" i="24"/>
  <c r="AB49" i="46"/>
  <c r="AB49" i="24"/>
  <c r="T49" i="46"/>
  <c r="L49" i="24"/>
  <c r="AH47" i="46"/>
  <c r="AB47" i="46"/>
  <c r="AB47" i="24"/>
  <c r="T47" i="46"/>
  <c r="T47" i="24"/>
  <c r="L47" i="24"/>
  <c r="D47" i="24" s="1"/>
  <c r="F47" i="36" s="1"/>
  <c r="AF45" i="46"/>
  <c r="AF45" i="24"/>
  <c r="Z45" i="46"/>
  <c r="R45" i="46"/>
  <c r="R45" i="24"/>
  <c r="AE40" i="24"/>
  <c r="AE42" i="24" s="1"/>
  <c r="AE43" i="24" s="1"/>
  <c r="AG35" i="46"/>
  <c r="AG35" i="24"/>
  <c r="AA35" i="46"/>
  <c r="S35" i="46"/>
  <c r="S35" i="24"/>
  <c r="K35" i="24"/>
  <c r="X34" i="46"/>
  <c r="X34" i="24"/>
  <c r="P34" i="46"/>
  <c r="H34" i="24"/>
  <c r="AJ33" i="46"/>
  <c r="AJ33" i="24"/>
  <c r="AD33" i="46"/>
  <c r="AD33" i="24"/>
  <c r="V33" i="46"/>
  <c r="K32" i="24"/>
  <c r="V29" i="22"/>
  <c r="AI28" i="46"/>
  <c r="AI28" i="24"/>
  <c r="AC28" i="46"/>
  <c r="AC28" i="24"/>
  <c r="U28" i="46"/>
  <c r="U28" i="24"/>
  <c r="M28" i="24"/>
  <c r="AG27" i="46"/>
  <c r="AG29" i="46" s="1"/>
  <c r="AG27" i="24"/>
  <c r="AA27" i="46"/>
  <c r="AA27" i="24"/>
  <c r="S27" i="46"/>
  <c r="S29" i="46" s="1"/>
  <c r="S27" i="24"/>
  <c r="S29" i="24" s="1"/>
  <c r="K27" i="24"/>
  <c r="K29" i="24" s="1"/>
  <c r="X23" i="24"/>
  <c r="X23" i="46"/>
  <c r="P23" i="46"/>
  <c r="P23" i="24"/>
  <c r="H23" i="24"/>
  <c r="D23" i="24" s="1"/>
  <c r="F23" i="36" s="1"/>
  <c r="AI22" i="46"/>
  <c r="AI22" i="24"/>
  <c r="AC22" i="46"/>
  <c r="AC22" i="24"/>
  <c r="U22" i="46"/>
  <c r="U22" i="24"/>
  <c r="M22" i="24"/>
  <c r="AG21" i="46"/>
  <c r="AG21" i="24"/>
  <c r="AA21" i="46"/>
  <c r="AA21" i="24"/>
  <c r="AA24" i="24" s="1"/>
  <c r="S21" i="46"/>
  <c r="S21" i="24"/>
  <c r="K21" i="24"/>
  <c r="X20" i="46"/>
  <c r="P20" i="46"/>
  <c r="P20" i="24"/>
  <c r="D20" i="24" s="1"/>
  <c r="F20" i="36" s="1"/>
  <c r="D20" i="22"/>
  <c r="F20" i="34" s="1"/>
  <c r="H20" i="34" s="1"/>
  <c r="U14" i="24"/>
  <c r="M14" i="24"/>
  <c r="AJ12" i="46"/>
  <c r="AJ12" i="24"/>
  <c r="AD12" i="46"/>
  <c r="AD12" i="24"/>
  <c r="V12" i="46"/>
  <c r="V12" i="24"/>
  <c r="V16" i="24" s="1"/>
  <c r="N12" i="24"/>
  <c r="D12" i="24" s="1"/>
  <c r="F12" i="36" s="1"/>
  <c r="AH11" i="46"/>
  <c r="AH11" i="24"/>
  <c r="AB11" i="46"/>
  <c r="T11" i="46"/>
  <c r="T11" i="24"/>
  <c r="L11" i="24"/>
  <c r="F78" i="10"/>
  <c r="H74" i="45"/>
  <c r="H74" i="12"/>
  <c r="L74" i="10"/>
  <c r="D74" i="34" s="1"/>
  <c r="H65" i="45"/>
  <c r="H65" i="12"/>
  <c r="F65" i="10"/>
  <c r="F66" i="10" s="1"/>
  <c r="M61" i="10"/>
  <c r="F54" i="10"/>
  <c r="F56" i="10" s="1"/>
  <c r="H45" i="45"/>
  <c r="H45" i="12"/>
  <c r="L45" i="10"/>
  <c r="D45" i="34" s="1"/>
  <c r="I41" i="12"/>
  <c r="I33" i="45"/>
  <c r="I33" i="12"/>
  <c r="M33" i="10"/>
  <c r="H22" i="45"/>
  <c r="H22" i="12"/>
  <c r="F22" i="10"/>
  <c r="H19" i="45"/>
  <c r="F19" i="10"/>
  <c r="H24" i="10"/>
  <c r="H19" i="12"/>
  <c r="H15" i="45"/>
  <c r="F15" i="10"/>
  <c r="L15" i="10"/>
  <c r="D15" i="34" s="1"/>
  <c r="H15" i="34" s="1"/>
  <c r="H15" i="12"/>
  <c r="H13" i="45"/>
  <c r="H13" i="12"/>
  <c r="L13" i="10"/>
  <c r="F13" i="10"/>
  <c r="Z81" i="24"/>
  <c r="P80" i="24"/>
  <c r="V79" i="24"/>
  <c r="D79" i="24" s="1"/>
  <c r="F79" i="36" s="1"/>
  <c r="H79" i="36" s="1"/>
  <c r="U78" i="24"/>
  <c r="AA77" i="24"/>
  <c r="S73" i="24"/>
  <c r="Z71" i="24"/>
  <c r="U47" i="24"/>
  <c r="R40" i="24"/>
  <c r="AB35" i="24"/>
  <c r="J34" i="24"/>
  <c r="AT82" i="24"/>
  <c r="AR645" i="44" s="1"/>
  <c r="G24" i="24"/>
  <c r="AA15" i="24"/>
  <c r="L13" i="24"/>
  <c r="K24" i="12"/>
  <c r="L88" i="9"/>
  <c r="D88" i="33" s="1"/>
  <c r="D88" i="5" s="1"/>
  <c r="F88" i="9"/>
  <c r="H89" i="9"/>
  <c r="V22" i="46"/>
  <c r="AF34" i="46"/>
  <c r="Z34" i="46"/>
  <c r="R34" i="46"/>
  <c r="R34" i="24"/>
  <c r="X33" i="46"/>
  <c r="P33" i="46"/>
  <c r="P33" i="24"/>
  <c r="H33" i="24"/>
  <c r="D33" i="24" s="1"/>
  <c r="F33" i="36" s="1"/>
  <c r="AJ32" i="46"/>
  <c r="AJ36" i="46" s="1"/>
  <c r="AD32" i="46"/>
  <c r="AD36" i="46" s="1"/>
  <c r="V32" i="46"/>
  <c r="V36" i="46" s="1"/>
  <c r="V32" i="24"/>
  <c r="AF28" i="46"/>
  <c r="AF29" i="46" s="1"/>
  <c r="Z28" i="46"/>
  <c r="Z28" i="24"/>
  <c r="R28" i="46"/>
  <c r="X27" i="46"/>
  <c r="X29" i="46" s="1"/>
  <c r="X27" i="24"/>
  <c r="P27" i="46"/>
  <c r="P29" i="46" s="1"/>
  <c r="H27" i="24"/>
  <c r="AH23" i="46"/>
  <c r="AB23" i="46"/>
  <c r="T23" i="46"/>
  <c r="T23" i="24"/>
  <c r="AF22" i="46"/>
  <c r="Z22" i="46"/>
  <c r="R22" i="46"/>
  <c r="R22" i="24"/>
  <c r="X21" i="46"/>
  <c r="P21" i="46"/>
  <c r="P21" i="24"/>
  <c r="H21" i="24"/>
  <c r="D21" i="24" s="1"/>
  <c r="F21" i="36" s="1"/>
  <c r="AJ20" i="46"/>
  <c r="AD20" i="46"/>
  <c r="V20" i="46"/>
  <c r="V20" i="24"/>
  <c r="AH19" i="24"/>
  <c r="AB19" i="46"/>
  <c r="AB19" i="24"/>
  <c r="T19" i="46"/>
  <c r="T24" i="46" s="1"/>
  <c r="T19" i="24"/>
  <c r="T24" i="24" s="1"/>
  <c r="L19" i="24"/>
  <c r="L24" i="24" s="1"/>
  <c r="X15" i="46"/>
  <c r="D15" i="46" s="1"/>
  <c r="F15" i="47" s="1"/>
  <c r="H15" i="47" s="1"/>
  <c r="X15" i="24"/>
  <c r="P15" i="46"/>
  <c r="H15" i="24"/>
  <c r="AJ14" i="46"/>
  <c r="AJ14" i="24"/>
  <c r="AD14" i="46"/>
  <c r="V14" i="46"/>
  <c r="V14" i="24"/>
  <c r="N14" i="24"/>
  <c r="AH13" i="46"/>
  <c r="AH13" i="24"/>
  <c r="AB13" i="24"/>
  <c r="T13" i="46"/>
  <c r="T13" i="24"/>
  <c r="AF12" i="46"/>
  <c r="Z12" i="46"/>
  <c r="Z12" i="24"/>
  <c r="R12" i="46"/>
  <c r="X11" i="46"/>
  <c r="X11" i="24"/>
  <c r="P11" i="46"/>
  <c r="I80" i="45"/>
  <c r="I80" i="12"/>
  <c r="M77" i="10"/>
  <c r="E77" i="34" s="1"/>
  <c r="I76" i="45"/>
  <c r="I76" i="12"/>
  <c r="I71" i="45"/>
  <c r="I59" i="45"/>
  <c r="I49" i="45"/>
  <c r="I49" i="12"/>
  <c r="M41" i="10"/>
  <c r="E41" i="34" s="1"/>
  <c r="I40" i="45"/>
  <c r="I40" i="12"/>
  <c r="I35" i="45"/>
  <c r="I35" i="12"/>
  <c r="I23" i="45"/>
  <c r="I23" i="12"/>
  <c r="I20" i="45"/>
  <c r="I20" i="12"/>
  <c r="L14" i="10"/>
  <c r="D14" i="34" s="1"/>
  <c r="AN61" i="24"/>
  <c r="Z34" i="24"/>
  <c r="AR36" i="24"/>
  <c r="R28" i="24"/>
  <c r="AO29" i="24"/>
  <c r="AU24" i="24"/>
  <c r="R12" i="24"/>
  <c r="E42" i="12"/>
  <c r="E43" i="12" s="1"/>
  <c r="D16" i="12"/>
  <c r="U82" i="6"/>
  <c r="M82" i="6"/>
  <c r="T82" i="6"/>
  <c r="L75" i="9"/>
  <c r="D75" i="33" s="1"/>
  <c r="D75" i="5" s="1"/>
  <c r="F75" i="9"/>
  <c r="M13" i="9"/>
  <c r="E13" i="33" s="1"/>
  <c r="E13" i="5" s="1"/>
  <c r="G13" i="9"/>
  <c r="G16" i="9" s="1"/>
  <c r="D65" i="21"/>
  <c r="F65" i="33" s="1"/>
  <c r="AM24" i="21"/>
  <c r="AM82" i="46"/>
  <c r="AG23" i="46"/>
  <c r="AG23" i="24"/>
  <c r="AA23" i="46"/>
  <c r="S23" i="46"/>
  <c r="K23" i="24"/>
  <c r="Y22" i="46"/>
  <c r="Q22" i="46"/>
  <c r="I22" i="24"/>
  <c r="E22" i="24" s="1"/>
  <c r="G22" i="36" s="1"/>
  <c r="AK21" i="46"/>
  <c r="AK21" i="24"/>
  <c r="AE21" i="46"/>
  <c r="AE21" i="24"/>
  <c r="W21" i="46"/>
  <c r="O21" i="24"/>
  <c r="AI20" i="46"/>
  <c r="AI20" i="24"/>
  <c r="AC20" i="46"/>
  <c r="U20" i="46"/>
  <c r="M20" i="24"/>
  <c r="AG19" i="46"/>
  <c r="AA19" i="46"/>
  <c r="S19" i="46"/>
  <c r="K19" i="24"/>
  <c r="AK15" i="46"/>
  <c r="AK15" i="24"/>
  <c r="AE15" i="46"/>
  <c r="AE15" i="24"/>
  <c r="W15" i="46"/>
  <c r="W15" i="24"/>
  <c r="O15" i="24"/>
  <c r="AI14" i="46"/>
  <c r="AI14" i="24"/>
  <c r="AC14" i="46"/>
  <c r="AC14" i="24"/>
  <c r="U14" i="46"/>
  <c r="AG13" i="46"/>
  <c r="AG13" i="24"/>
  <c r="AA13" i="46"/>
  <c r="AA13" i="24"/>
  <c r="S13" i="46"/>
  <c r="S13" i="24"/>
  <c r="K13" i="24"/>
  <c r="K16" i="24" s="1"/>
  <c r="Y12" i="46"/>
  <c r="Y12" i="24"/>
  <c r="Q12" i="46"/>
  <c r="I12" i="24"/>
  <c r="AK11" i="46"/>
  <c r="AK11" i="24"/>
  <c r="AE11" i="46"/>
  <c r="W11" i="46"/>
  <c r="W16" i="46" s="1"/>
  <c r="W11" i="24"/>
  <c r="O11" i="24"/>
  <c r="H80" i="45"/>
  <c r="H80" i="12"/>
  <c r="H76" i="45"/>
  <c r="H76" i="12"/>
  <c r="H71" i="45"/>
  <c r="H59" i="45"/>
  <c r="H59" i="12"/>
  <c r="H49" i="45"/>
  <c r="H49" i="12"/>
  <c r="H40" i="45"/>
  <c r="H40" i="12"/>
  <c r="H35" i="45"/>
  <c r="I32" i="45"/>
  <c r="I32" i="12"/>
  <c r="H23" i="45"/>
  <c r="F23" i="10"/>
  <c r="I14" i="45"/>
  <c r="I14" i="12"/>
  <c r="AP36" i="24"/>
  <c r="AD32" i="24"/>
  <c r="AB23" i="24"/>
  <c r="AF22" i="24"/>
  <c r="S19" i="24"/>
  <c r="Q12" i="24"/>
  <c r="H23" i="12"/>
  <c r="K82" i="6"/>
  <c r="D47" i="21"/>
  <c r="F47" i="33" s="1"/>
  <c r="H47" i="33" s="1"/>
  <c r="D41" i="21"/>
  <c r="F41" i="33" s="1"/>
  <c r="H41" i="33" s="1"/>
  <c r="D33" i="21"/>
  <c r="F33" i="33" s="1"/>
  <c r="H33" i="33" s="1"/>
  <c r="F36" i="21"/>
  <c r="D22" i="21"/>
  <c r="F22" i="33" s="1"/>
  <c r="H22" i="33" s="1"/>
  <c r="X28" i="24"/>
  <c r="X28" i="46"/>
  <c r="P28" i="46"/>
  <c r="P28" i="24"/>
  <c r="AJ27" i="46"/>
  <c r="AJ29" i="46" s="1"/>
  <c r="AJ27" i="24"/>
  <c r="AJ29" i="24" s="1"/>
  <c r="AD27" i="24"/>
  <c r="AD29" i="24" s="1"/>
  <c r="V27" i="46"/>
  <c r="V29" i="46" s="1"/>
  <c r="N27" i="24"/>
  <c r="N29" i="24" s="1"/>
  <c r="AF23" i="46"/>
  <c r="AF23" i="24"/>
  <c r="Z23" i="24"/>
  <c r="R23" i="46"/>
  <c r="J23" i="24"/>
  <c r="X22" i="46"/>
  <c r="X22" i="24"/>
  <c r="P22" i="46"/>
  <c r="H22" i="24"/>
  <c r="AJ21" i="46"/>
  <c r="AJ21" i="24"/>
  <c r="AD21" i="46"/>
  <c r="AD21" i="24"/>
  <c r="V21" i="46"/>
  <c r="AH20" i="46"/>
  <c r="AH24" i="46" s="1"/>
  <c r="AH20" i="24"/>
  <c r="AB20" i="46"/>
  <c r="AB20" i="24"/>
  <c r="T20" i="46"/>
  <c r="L20" i="24"/>
  <c r="AF19" i="46"/>
  <c r="AF19" i="24"/>
  <c r="Z19" i="46"/>
  <c r="Z24" i="46" s="1"/>
  <c r="R19" i="46"/>
  <c r="R24" i="46" s="1"/>
  <c r="R19" i="24"/>
  <c r="J19" i="24"/>
  <c r="AJ15" i="46"/>
  <c r="AJ15" i="24"/>
  <c r="AD15" i="46"/>
  <c r="AD15" i="24"/>
  <c r="V15" i="46"/>
  <c r="V15" i="24"/>
  <c r="N15" i="24"/>
  <c r="AH14" i="46"/>
  <c r="AH14" i="24"/>
  <c r="AB14" i="46"/>
  <c r="AB14" i="24"/>
  <c r="T14" i="46"/>
  <c r="L14" i="24"/>
  <c r="AF13" i="46"/>
  <c r="Z13" i="46"/>
  <c r="R13" i="46"/>
  <c r="J13" i="24"/>
  <c r="X12" i="46"/>
  <c r="P12" i="46"/>
  <c r="H12" i="24"/>
  <c r="AJ11" i="46"/>
  <c r="AD11" i="46"/>
  <c r="AD16" i="46" s="1"/>
  <c r="AD11" i="24"/>
  <c r="V11" i="46"/>
  <c r="N11" i="24"/>
  <c r="I81" i="45"/>
  <c r="I81" i="12"/>
  <c r="I77" i="45"/>
  <c r="I73" i="45"/>
  <c r="I60" i="45"/>
  <c r="I60" i="12"/>
  <c r="I51" i="45"/>
  <c r="I51" i="12"/>
  <c r="I41" i="45"/>
  <c r="I36" i="10"/>
  <c r="H32" i="45"/>
  <c r="H32" i="12"/>
  <c r="L29" i="10"/>
  <c r="I21" i="45"/>
  <c r="I21" i="12"/>
  <c r="H14" i="45"/>
  <c r="I11" i="45"/>
  <c r="I11" i="12"/>
  <c r="AT61" i="24"/>
  <c r="AL61" i="24"/>
  <c r="AW42" i="24"/>
  <c r="AW43" i="24" s="1"/>
  <c r="AO42" i="24"/>
  <c r="AO43" i="24" s="1"/>
  <c r="X33" i="24"/>
  <c r="F36" i="24"/>
  <c r="AF28" i="24"/>
  <c r="AU29" i="24"/>
  <c r="AM29" i="24"/>
  <c r="AM82" i="24" s="1"/>
  <c r="AK645" i="44" s="1"/>
  <c r="AA23" i="24"/>
  <c r="AJ20" i="24"/>
  <c r="P15" i="24"/>
  <c r="P12" i="24"/>
  <c r="P11" i="24"/>
  <c r="P16" i="24" s="1"/>
  <c r="L35" i="9"/>
  <c r="F35" i="9"/>
  <c r="Q75" i="46"/>
  <c r="AK74" i="46"/>
  <c r="AE74" i="46"/>
  <c r="W74" i="46"/>
  <c r="AI73" i="46"/>
  <c r="AC73" i="46"/>
  <c r="U73" i="46"/>
  <c r="Y71" i="46"/>
  <c r="Q71" i="46"/>
  <c r="AK70" i="46"/>
  <c r="AK72" i="46" s="1"/>
  <c r="AE70" i="46"/>
  <c r="AE72" i="46" s="1"/>
  <c r="AE70" i="24"/>
  <c r="AE72" i="24" s="1"/>
  <c r="W70" i="46"/>
  <c r="W72" i="46" s="1"/>
  <c r="AI60" i="46"/>
  <c r="AI60" i="24"/>
  <c r="AC60" i="46"/>
  <c r="U60" i="46"/>
  <c r="AG59" i="46"/>
  <c r="AG61" i="46" s="1"/>
  <c r="AG59" i="24"/>
  <c r="AG61" i="24" s="1"/>
  <c r="AA59" i="46"/>
  <c r="AA61" i="46" s="1"/>
  <c r="S59" i="46"/>
  <c r="K59" i="24"/>
  <c r="E59" i="24" s="1"/>
  <c r="AK55" i="46"/>
  <c r="AK55" i="24"/>
  <c r="AE55" i="46"/>
  <c r="W55" i="46"/>
  <c r="W55" i="24"/>
  <c r="AI54" i="46"/>
  <c r="AI56" i="46" s="1"/>
  <c r="AI54" i="24"/>
  <c r="AI56" i="24" s="1"/>
  <c r="AC54" i="46"/>
  <c r="AC54" i="24"/>
  <c r="U54" i="46"/>
  <c r="AG51" i="46"/>
  <c r="AG51" i="24"/>
  <c r="AA51" i="46"/>
  <c r="AA51" i="24"/>
  <c r="S51" i="46"/>
  <c r="K51" i="24"/>
  <c r="Y49" i="46"/>
  <c r="Y49" i="24"/>
  <c r="Q49" i="46"/>
  <c r="I49" i="24"/>
  <c r="Y47" i="46"/>
  <c r="Y47" i="24"/>
  <c r="Q47" i="46"/>
  <c r="AK45" i="46"/>
  <c r="AK45" i="24"/>
  <c r="AE45" i="46"/>
  <c r="W45" i="46"/>
  <c r="W45" i="24"/>
  <c r="Y41" i="46"/>
  <c r="Y41" i="24"/>
  <c r="Q41" i="46"/>
  <c r="I41" i="24"/>
  <c r="AK40" i="46"/>
  <c r="AK40" i="24"/>
  <c r="AK42" i="24" s="1"/>
  <c r="AK43" i="24" s="1"/>
  <c r="AE40" i="46"/>
  <c r="AE42" i="46" s="1"/>
  <c r="AE43" i="46" s="1"/>
  <c r="W40" i="46"/>
  <c r="W42" i="46" s="1"/>
  <c r="W43" i="46" s="1"/>
  <c r="W40" i="24"/>
  <c r="W42" i="24" s="1"/>
  <c r="W43" i="24" s="1"/>
  <c r="AI39" i="46"/>
  <c r="AI39" i="24"/>
  <c r="AC39" i="46"/>
  <c r="U39" i="46"/>
  <c r="U39" i="24"/>
  <c r="M39" i="24"/>
  <c r="E39" i="24" s="1"/>
  <c r="G39" i="36" s="1"/>
  <c r="Y35" i="46"/>
  <c r="Y35" i="24"/>
  <c r="Q35" i="46"/>
  <c r="AK34" i="46"/>
  <c r="AK34" i="24"/>
  <c r="AE34" i="46"/>
  <c r="AE34" i="24"/>
  <c r="W34" i="46"/>
  <c r="W34" i="24"/>
  <c r="AI33" i="46"/>
  <c r="AI33" i="24"/>
  <c r="E33" i="24" s="1"/>
  <c r="G33" i="36" s="1"/>
  <c r="AC33" i="46"/>
  <c r="U33" i="46"/>
  <c r="U33" i="24"/>
  <c r="U36" i="24" s="1"/>
  <c r="AG32" i="46"/>
  <c r="AG36" i="46" s="1"/>
  <c r="AG32" i="24"/>
  <c r="AG36" i="24" s="1"/>
  <c r="AA32" i="46"/>
  <c r="AA36" i="46" s="1"/>
  <c r="AA32" i="24"/>
  <c r="AA36" i="24" s="1"/>
  <c r="S32" i="46"/>
  <c r="S36" i="46" s="1"/>
  <c r="AK28" i="46"/>
  <c r="AK28" i="24"/>
  <c r="AE28" i="46"/>
  <c r="W28" i="46"/>
  <c r="W28" i="24"/>
  <c r="AI27" i="46"/>
  <c r="AI29" i="46" s="1"/>
  <c r="AI27" i="24"/>
  <c r="AI29" i="24" s="1"/>
  <c r="AC27" i="46"/>
  <c r="AC29" i="46" s="1"/>
  <c r="U27" i="46"/>
  <c r="U27" i="24"/>
  <c r="M27" i="24"/>
  <c r="M29" i="24" s="1"/>
  <c r="AQ24" i="22"/>
  <c r="AQ82" i="22" s="1"/>
  <c r="AO644" i="44" s="1"/>
  <c r="AA24" i="22"/>
  <c r="S24" i="22"/>
  <c r="K24" i="22"/>
  <c r="K82" i="22" s="1"/>
  <c r="I644" i="44" s="1"/>
  <c r="Y23" i="46"/>
  <c r="Y23" i="24"/>
  <c r="Q23" i="46"/>
  <c r="AK22" i="46"/>
  <c r="AK22" i="24"/>
  <c r="AE22" i="46"/>
  <c r="AE22" i="24"/>
  <c r="W22" i="46"/>
  <c r="W22" i="24"/>
  <c r="AI21" i="46"/>
  <c r="AI21" i="24"/>
  <c r="AC21" i="46"/>
  <c r="U21" i="46"/>
  <c r="U21" i="24"/>
  <c r="AG20" i="46"/>
  <c r="AG20" i="24"/>
  <c r="AA20" i="46"/>
  <c r="AA20" i="24"/>
  <c r="S20" i="46"/>
  <c r="Y19" i="46"/>
  <c r="Q19" i="46"/>
  <c r="Q19" i="24"/>
  <c r="I19" i="24"/>
  <c r="I24" i="24" s="1"/>
  <c r="AU16" i="22"/>
  <c r="AU82" i="22" s="1"/>
  <c r="AS644" i="44" s="1"/>
  <c r="AE16" i="22"/>
  <c r="AE82" i="22" s="1"/>
  <c r="AC644" i="44" s="1"/>
  <c r="W16" i="22"/>
  <c r="O16" i="22"/>
  <c r="G16" i="22"/>
  <c r="AI15" i="46"/>
  <c r="AC15" i="46"/>
  <c r="U15" i="46"/>
  <c r="AG14" i="46"/>
  <c r="AA14" i="46"/>
  <c r="E14" i="46" s="1"/>
  <c r="G14" i="47" s="1"/>
  <c r="I14" i="47" s="1"/>
  <c r="AA14" i="24"/>
  <c r="S14" i="46"/>
  <c r="K14" i="24"/>
  <c r="E14" i="24" s="1"/>
  <c r="G14" i="36" s="1"/>
  <c r="Y13" i="46"/>
  <c r="Q13" i="46"/>
  <c r="Q13" i="24"/>
  <c r="I13" i="24"/>
  <c r="E13" i="24" s="1"/>
  <c r="G13" i="36" s="1"/>
  <c r="AK12" i="46"/>
  <c r="AK12" i="24"/>
  <c r="AE12" i="46"/>
  <c r="AE12" i="24"/>
  <c r="W12" i="46"/>
  <c r="W12" i="24"/>
  <c r="O12" i="24"/>
  <c r="AI11" i="46"/>
  <c r="AC11" i="46"/>
  <c r="AC16" i="46" s="1"/>
  <c r="AC11" i="24"/>
  <c r="U11" i="46"/>
  <c r="M11" i="24"/>
  <c r="M16" i="24" s="1"/>
  <c r="H81" i="45"/>
  <c r="F80" i="10"/>
  <c r="H77" i="45"/>
  <c r="H77" i="12"/>
  <c r="F76" i="10"/>
  <c r="H73" i="45"/>
  <c r="H73" i="12"/>
  <c r="F71" i="10"/>
  <c r="H60" i="45"/>
  <c r="H60" i="12"/>
  <c r="F59" i="10"/>
  <c r="F61" i="10" s="1"/>
  <c r="H51" i="45"/>
  <c r="H51" i="12"/>
  <c r="F49" i="10"/>
  <c r="H41" i="45"/>
  <c r="H41" i="12"/>
  <c r="F40" i="10"/>
  <c r="F42" i="10" s="1"/>
  <c r="H36" i="10"/>
  <c r="F35" i="10"/>
  <c r="G32" i="10"/>
  <c r="G36" i="10" s="1"/>
  <c r="I27" i="45"/>
  <c r="I27" i="12"/>
  <c r="H21" i="45"/>
  <c r="H21" i="12"/>
  <c r="L21" i="10"/>
  <c r="D21" i="34" s="1"/>
  <c r="D24" i="34" s="1"/>
  <c r="G14" i="10"/>
  <c r="H11" i="45"/>
  <c r="H11" i="12"/>
  <c r="F11" i="10"/>
  <c r="F16" i="10" s="1"/>
  <c r="H16" i="10"/>
  <c r="AT72" i="24"/>
  <c r="AL72" i="24"/>
  <c r="AE55" i="24"/>
  <c r="S51" i="24"/>
  <c r="F42" i="24"/>
  <c r="F43" i="24" s="1"/>
  <c r="Q41" i="24"/>
  <c r="AC39" i="24"/>
  <c r="Q35" i="24"/>
  <c r="AE28" i="24"/>
  <c r="P27" i="24"/>
  <c r="P29" i="24" s="1"/>
  <c r="Z22" i="24"/>
  <c r="AR24" i="24"/>
  <c r="AR82" i="24" s="1"/>
  <c r="AP645" i="44" s="1"/>
  <c r="AL24" i="24"/>
  <c r="AL82" i="24" s="1"/>
  <c r="AJ645" i="44" s="1"/>
  <c r="AJ11" i="24"/>
  <c r="AJ16" i="24" s="1"/>
  <c r="M47" i="9"/>
  <c r="E47" i="33" s="1"/>
  <c r="I47" i="33" s="1"/>
  <c r="G47" i="9"/>
  <c r="I77" i="33"/>
  <c r="AT56" i="21"/>
  <c r="AL56" i="21"/>
  <c r="V56" i="21"/>
  <c r="F56" i="21"/>
  <c r="D54" i="21"/>
  <c r="I13" i="33"/>
  <c r="F11" i="33"/>
  <c r="AV56" i="24"/>
  <c r="AN56" i="24"/>
  <c r="AW36" i="24"/>
  <c r="AO36" i="24"/>
  <c r="E36" i="12"/>
  <c r="E24" i="12"/>
  <c r="G86" i="9"/>
  <c r="G89" i="9" s="1"/>
  <c r="I89" i="9"/>
  <c r="K89" i="21"/>
  <c r="E86" i="21"/>
  <c r="D79" i="21"/>
  <c r="F79" i="33" s="1"/>
  <c r="D77" i="21"/>
  <c r="F77" i="33" s="1"/>
  <c r="F72" i="21"/>
  <c r="D70" i="21"/>
  <c r="H66" i="21"/>
  <c r="D45" i="21"/>
  <c r="F45" i="33" s="1"/>
  <c r="H45" i="33" s="1"/>
  <c r="D34" i="21"/>
  <c r="F34" i="33" s="1"/>
  <c r="H34" i="33" s="1"/>
  <c r="AM36" i="21"/>
  <c r="AE36" i="21"/>
  <c r="O36" i="21"/>
  <c r="E32" i="21"/>
  <c r="E27" i="21"/>
  <c r="I21" i="33"/>
  <c r="AR16" i="21"/>
  <c r="AR82" i="21" s="1"/>
  <c r="AJ16" i="21"/>
  <c r="AJ82" i="21" s="1"/>
  <c r="L16" i="21"/>
  <c r="H27" i="45"/>
  <c r="H20" i="45"/>
  <c r="H20" i="12"/>
  <c r="H12" i="45"/>
  <c r="H12" i="12"/>
  <c r="AU56" i="24"/>
  <c r="AM56" i="24"/>
  <c r="G56" i="24"/>
  <c r="G16" i="24"/>
  <c r="AV16" i="24"/>
  <c r="AN16" i="24"/>
  <c r="AN82" i="24" s="1"/>
  <c r="AL645" i="44" s="1"/>
  <c r="J61" i="12"/>
  <c r="D24" i="12"/>
  <c r="Y82" i="6"/>
  <c r="Q82" i="6"/>
  <c r="I82" i="6"/>
  <c r="M35" i="9"/>
  <c r="E35" i="33" s="1"/>
  <c r="I35" i="33" s="1"/>
  <c r="G35" i="9"/>
  <c r="G36" i="9"/>
  <c r="M29" i="9"/>
  <c r="L20" i="9"/>
  <c r="F20" i="9"/>
  <c r="F24" i="9" s="1"/>
  <c r="F89" i="21"/>
  <c r="J89" i="21"/>
  <c r="K81" i="46"/>
  <c r="AN72" i="21"/>
  <c r="X72" i="21"/>
  <c r="D60" i="21"/>
  <c r="AU24" i="21"/>
  <c r="AU82" i="21" s="1"/>
  <c r="AE24" i="21"/>
  <c r="L24" i="21"/>
  <c r="AS82" i="21"/>
  <c r="Q82" i="21"/>
  <c r="AI82" i="21"/>
  <c r="AW24" i="24"/>
  <c r="AO24" i="24"/>
  <c r="AO82" i="24" s="1"/>
  <c r="AM645" i="44" s="1"/>
  <c r="W82" i="6"/>
  <c r="I72" i="9"/>
  <c r="M70" i="9"/>
  <c r="L54" i="9"/>
  <c r="F54" i="9"/>
  <c r="F56" i="9" s="1"/>
  <c r="L27" i="9"/>
  <c r="F27" i="9"/>
  <c r="F29" i="9" s="1"/>
  <c r="L12" i="9"/>
  <c r="D12" i="33" s="1"/>
  <c r="D12" i="5" s="1"/>
  <c r="H16" i="9"/>
  <c r="H82" i="9" s="1"/>
  <c r="H91" i="9" s="1"/>
  <c r="F86" i="33"/>
  <c r="E80" i="21"/>
  <c r="G80" i="33" s="1"/>
  <c r="I73" i="33"/>
  <c r="E65" i="21"/>
  <c r="G65" i="33" s="1"/>
  <c r="D66" i="21"/>
  <c r="F64" i="33"/>
  <c r="E54" i="21"/>
  <c r="E51" i="21"/>
  <c r="G51" i="33" s="1"/>
  <c r="AI42" i="21"/>
  <c r="AI43" i="21" s="1"/>
  <c r="AA42" i="21"/>
  <c r="AA43" i="21" s="1"/>
  <c r="S42" i="21"/>
  <c r="S43" i="21" s="1"/>
  <c r="K42" i="21"/>
  <c r="K43" i="21" s="1"/>
  <c r="D21" i="21"/>
  <c r="F21" i="33" s="1"/>
  <c r="H21" i="33" s="1"/>
  <c r="AP24" i="21"/>
  <c r="AH24" i="21"/>
  <c r="Z24" i="21"/>
  <c r="R24" i="21"/>
  <c r="J24" i="21"/>
  <c r="O82" i="21"/>
  <c r="K82" i="45"/>
  <c r="F61" i="24"/>
  <c r="AP42" i="24"/>
  <c r="AP43" i="24" s="1"/>
  <c r="AV29" i="24"/>
  <c r="AN29" i="24"/>
  <c r="K72" i="12"/>
  <c r="H27" i="12"/>
  <c r="V82" i="6"/>
  <c r="M65" i="9"/>
  <c r="E65" i="33" s="1"/>
  <c r="E66" i="33" s="1"/>
  <c r="G65" i="9"/>
  <c r="G66" i="9" s="1"/>
  <c r="E59" i="33"/>
  <c r="H56" i="9"/>
  <c r="M36" i="9"/>
  <c r="E32" i="33"/>
  <c r="E36" i="33" s="1"/>
  <c r="H29" i="9"/>
  <c r="G29" i="9"/>
  <c r="F14" i="9"/>
  <c r="F16" i="9" s="1"/>
  <c r="L14" i="9"/>
  <c r="D14" i="33" s="1"/>
  <c r="I88" i="33"/>
  <c r="D78" i="21"/>
  <c r="F78" i="33" s="1"/>
  <c r="H78" i="33" s="1"/>
  <c r="D51" i="21"/>
  <c r="F51" i="33" s="1"/>
  <c r="H51" i="33" s="1"/>
  <c r="D49" i="21"/>
  <c r="F49" i="33" s="1"/>
  <c r="AQ36" i="21"/>
  <c r="AQ82" i="21" s="1"/>
  <c r="S36" i="21"/>
  <c r="AW24" i="21"/>
  <c r="J42" i="12"/>
  <c r="J43" i="12" s="1"/>
  <c r="G74" i="20"/>
  <c r="E74" i="20" s="1"/>
  <c r="G74" i="32" s="1"/>
  <c r="I74" i="32" s="1"/>
  <c r="E74" i="6"/>
  <c r="G24" i="21"/>
  <c r="E19" i="21"/>
  <c r="E29" i="33"/>
  <c r="F89" i="9"/>
  <c r="D87" i="21"/>
  <c r="F87" i="33" s="1"/>
  <c r="E78" i="21"/>
  <c r="G78" i="33" s="1"/>
  <c r="D75" i="21"/>
  <c r="F75" i="33" s="1"/>
  <c r="H75" i="33" s="1"/>
  <c r="AW66" i="21"/>
  <c r="AO66" i="21"/>
  <c r="AG66" i="21"/>
  <c r="AG82" i="21" s="1"/>
  <c r="Y66" i="21"/>
  <c r="Q66" i="21"/>
  <c r="I66" i="21"/>
  <c r="E49" i="21"/>
  <c r="G49" i="33" s="1"/>
  <c r="I49" i="33" s="1"/>
  <c r="AK43" i="21"/>
  <c r="AK82" i="21" s="1"/>
  <c r="D32" i="21"/>
  <c r="D27" i="21"/>
  <c r="Y24" i="21"/>
  <c r="Q24" i="21"/>
  <c r="I24" i="21"/>
  <c r="M82" i="21"/>
  <c r="E14" i="21"/>
  <c r="G14" i="33" s="1"/>
  <c r="I14" i="33" s="1"/>
  <c r="AT72" i="46"/>
  <c r="E54" i="32"/>
  <c r="E56" i="32" s="1"/>
  <c r="M56" i="8"/>
  <c r="H71" i="32"/>
  <c r="D61" i="12"/>
  <c r="D42" i="6"/>
  <c r="D43" i="6" s="1"/>
  <c r="D82" i="6" s="1"/>
  <c r="G19" i="20"/>
  <c r="G24" i="6"/>
  <c r="G82" i="6" s="1"/>
  <c r="E19" i="6"/>
  <c r="E24" i="6" s="1"/>
  <c r="E16" i="6"/>
  <c r="E82" i="6" s="1"/>
  <c r="L79" i="9"/>
  <c r="D79" i="33" s="1"/>
  <c r="F79" i="9"/>
  <c r="M77" i="9"/>
  <c r="E77" i="33" s="1"/>
  <c r="I66" i="9"/>
  <c r="M55" i="9"/>
  <c r="E55" i="33" s="1"/>
  <c r="E56" i="33" s="1"/>
  <c r="G55" i="9"/>
  <c r="G56" i="9" s="1"/>
  <c r="M39" i="9"/>
  <c r="E39" i="33" s="1"/>
  <c r="I39" i="33" s="1"/>
  <c r="G39" i="9"/>
  <c r="G43" i="9" s="1"/>
  <c r="H36" i="9"/>
  <c r="M28" i="9"/>
  <c r="E28" i="33" s="1"/>
  <c r="G28" i="9"/>
  <c r="M21" i="9"/>
  <c r="E21" i="33" s="1"/>
  <c r="G21" i="9"/>
  <c r="J82" i="9"/>
  <c r="J91" i="9" s="1"/>
  <c r="AT72" i="21"/>
  <c r="AL72" i="21"/>
  <c r="AD72" i="21"/>
  <c r="V72" i="21"/>
  <c r="N72" i="21"/>
  <c r="E59" i="21"/>
  <c r="K61" i="21"/>
  <c r="AF42" i="21"/>
  <c r="AF43" i="21" s="1"/>
  <c r="X42" i="21"/>
  <c r="X43" i="21" s="1"/>
  <c r="X82" i="21" s="1"/>
  <c r="P42" i="21"/>
  <c r="P43" i="21" s="1"/>
  <c r="H42" i="21"/>
  <c r="H43" i="21" s="1"/>
  <c r="D39" i="21"/>
  <c r="F39" i="33" s="1"/>
  <c r="H39" i="33" s="1"/>
  <c r="D28" i="21"/>
  <c r="F28" i="33" s="1"/>
  <c r="H28" i="33" s="1"/>
  <c r="AQ29" i="21"/>
  <c r="AI29" i="21"/>
  <c r="AA29" i="21"/>
  <c r="S29" i="21"/>
  <c r="S82" i="21" s="1"/>
  <c r="K29" i="21"/>
  <c r="K82" i="21" s="1"/>
  <c r="AR24" i="21"/>
  <c r="AJ24" i="21"/>
  <c r="T24" i="21"/>
  <c r="AV24" i="21"/>
  <c r="P24" i="21"/>
  <c r="H24" i="21"/>
  <c r="H82" i="21" s="1"/>
  <c r="E15" i="21"/>
  <c r="G15" i="33" s="1"/>
  <c r="I15" i="33" s="1"/>
  <c r="AW16" i="21"/>
  <c r="AW82" i="21" s="1"/>
  <c r="AO16" i="21"/>
  <c r="Y16" i="21"/>
  <c r="Y82" i="21" s="1"/>
  <c r="E11" i="21"/>
  <c r="F14" i="8"/>
  <c r="F16" i="8" s="1"/>
  <c r="L14" i="8"/>
  <c r="G79" i="9"/>
  <c r="E74" i="45"/>
  <c r="E74" i="47" s="1"/>
  <c r="I74" i="9"/>
  <c r="F45" i="9"/>
  <c r="F34" i="9"/>
  <c r="F36" i="9"/>
  <c r="D88" i="21"/>
  <c r="F88" i="33" s="1"/>
  <c r="L89" i="21"/>
  <c r="E79" i="21"/>
  <c r="G79" i="33" s="1"/>
  <c r="I79" i="33" s="1"/>
  <c r="E71" i="21"/>
  <c r="G71" i="33" s="1"/>
  <c r="I71" i="33" s="1"/>
  <c r="G66" i="21"/>
  <c r="E64" i="21"/>
  <c r="AP61" i="21"/>
  <c r="AH61" i="21"/>
  <c r="Z61" i="21"/>
  <c r="R61" i="21"/>
  <c r="J61" i="21"/>
  <c r="E45" i="21"/>
  <c r="G45" i="33" s="1"/>
  <c r="I45" i="33" s="1"/>
  <c r="U43" i="21"/>
  <c r="E40" i="21"/>
  <c r="E34" i="21"/>
  <c r="G34" i="33" s="1"/>
  <c r="I34" i="33" s="1"/>
  <c r="AR36" i="21"/>
  <c r="AJ36" i="21"/>
  <c r="AB36" i="21"/>
  <c r="AB82" i="21" s="1"/>
  <c r="T36" i="21"/>
  <c r="T82" i="21" s="1"/>
  <c r="L36" i="21"/>
  <c r="AQ24" i="21"/>
  <c r="AI24" i="21"/>
  <c r="AA24" i="21"/>
  <c r="AA82" i="21" s="1"/>
  <c r="D19" i="21"/>
  <c r="F24" i="21"/>
  <c r="U16" i="21"/>
  <c r="U82" i="21" s="1"/>
  <c r="P16" i="21"/>
  <c r="P82" i="21" s="1"/>
  <c r="AT66" i="21"/>
  <c r="AL66" i="21"/>
  <c r="AD66" i="21"/>
  <c r="V66" i="21"/>
  <c r="N66" i="21"/>
  <c r="F66" i="21"/>
  <c r="AU56" i="21"/>
  <c r="AM56" i="21"/>
  <c r="AE56" i="21"/>
  <c r="W56" i="21"/>
  <c r="O56" i="21"/>
  <c r="G56" i="21"/>
  <c r="E22" i="21"/>
  <c r="G22" i="33" s="1"/>
  <c r="I22" i="33" s="1"/>
  <c r="AT24" i="21"/>
  <c r="AT82" i="21" s="1"/>
  <c r="AL24" i="21"/>
  <c r="AL82" i="21" s="1"/>
  <c r="AD24" i="21"/>
  <c r="AD82" i="21" s="1"/>
  <c r="V24" i="21"/>
  <c r="V82" i="21" s="1"/>
  <c r="N24" i="21"/>
  <c r="N82" i="21" s="1"/>
  <c r="AC82" i="21"/>
  <c r="AN61" i="46"/>
  <c r="AL16" i="46"/>
  <c r="AL82" i="46" s="1"/>
  <c r="AQ16" i="46"/>
  <c r="AQ82" i="46" s="1"/>
  <c r="I55" i="32"/>
  <c r="L86" i="9"/>
  <c r="L81" i="9"/>
  <c r="D81" i="33" s="1"/>
  <c r="L77" i="9"/>
  <c r="D77" i="33" s="1"/>
  <c r="M73" i="9"/>
  <c r="E73" i="33" s="1"/>
  <c r="L71" i="9"/>
  <c r="M60" i="9"/>
  <c r="E60" i="33" s="1"/>
  <c r="I60" i="33" s="1"/>
  <c r="M51" i="9"/>
  <c r="E51" i="33" s="1"/>
  <c r="M41" i="9"/>
  <c r="E41" i="33" s="1"/>
  <c r="E42" i="33" s="1"/>
  <c r="E43" i="33" s="1"/>
  <c r="I36" i="9"/>
  <c r="M33" i="9"/>
  <c r="E33" i="33" s="1"/>
  <c r="M23" i="9"/>
  <c r="E23" i="33" s="1"/>
  <c r="M19" i="9"/>
  <c r="M15" i="9"/>
  <c r="E15" i="33" s="1"/>
  <c r="M11" i="9"/>
  <c r="AP16" i="21"/>
  <c r="AH16" i="21"/>
  <c r="Z16" i="21"/>
  <c r="Z82" i="21" s="1"/>
  <c r="R16" i="21"/>
  <c r="R82" i="21" s="1"/>
  <c r="J16" i="21"/>
  <c r="J82" i="21" s="1"/>
  <c r="L21" i="8"/>
  <c r="F21" i="8"/>
  <c r="E59" i="20"/>
  <c r="E39" i="20"/>
  <c r="G39" i="32" s="1"/>
  <c r="I39" i="32" s="1"/>
  <c r="G41" i="21"/>
  <c r="E41" i="21" s="1"/>
  <c r="G41" i="33" s="1"/>
  <c r="I41" i="33" s="1"/>
  <c r="D23" i="21"/>
  <c r="F23" i="33" s="1"/>
  <c r="H23" i="33" s="1"/>
  <c r="E70" i="47"/>
  <c r="E72" i="47" s="1"/>
  <c r="E82" i="47" s="1"/>
  <c r="AT56" i="46"/>
  <c r="AL56" i="46"/>
  <c r="AT16" i="46"/>
  <c r="AT82" i="46" s="1"/>
  <c r="H74" i="32"/>
  <c r="M11" i="8"/>
  <c r="G11" i="8"/>
  <c r="G16" i="8" s="1"/>
  <c r="I16" i="8"/>
  <c r="D13" i="21"/>
  <c r="F13" i="33" s="1"/>
  <c r="H13" i="33" s="1"/>
  <c r="L71" i="8"/>
  <c r="D71" i="32" s="1"/>
  <c r="H72" i="8"/>
  <c r="F71" i="8"/>
  <c r="G13" i="17"/>
  <c r="M13" i="17"/>
  <c r="L11" i="17"/>
  <c r="L16" i="17" s="1"/>
  <c r="H16" i="17"/>
  <c r="F11" i="17"/>
  <c r="I61" i="9"/>
  <c r="I42" i="9"/>
  <c r="I43" i="9" s="1"/>
  <c r="I24" i="9"/>
  <c r="I16" i="9"/>
  <c r="D24" i="47"/>
  <c r="D82" i="47" s="1"/>
  <c r="AV72" i="46"/>
  <c r="AW61" i="46"/>
  <c r="AO61" i="46"/>
  <c r="AW24" i="46"/>
  <c r="AO24" i="46"/>
  <c r="AO82" i="46" s="1"/>
  <c r="AU36" i="46"/>
  <c r="AU82" i="46" s="1"/>
  <c r="AP16" i="46"/>
  <c r="AP82" i="46" s="1"/>
  <c r="E16" i="45"/>
  <c r="G34" i="8"/>
  <c r="M34" i="8"/>
  <c r="E34" i="32" s="1"/>
  <c r="E34" i="5" s="1"/>
  <c r="M32" i="8"/>
  <c r="I36" i="8"/>
  <c r="G32" i="8"/>
  <c r="G36" i="8" s="1"/>
  <c r="L42" i="20"/>
  <c r="L43" i="20" s="1"/>
  <c r="D41" i="20"/>
  <c r="F41" i="32" s="1"/>
  <c r="H41" i="32" s="1"/>
  <c r="AW72" i="46"/>
  <c r="AO72" i="46"/>
  <c r="K72" i="45"/>
  <c r="E61" i="45"/>
  <c r="M61" i="8"/>
  <c r="E59" i="32"/>
  <c r="E61" i="32" s="1"/>
  <c r="M42" i="8"/>
  <c r="M43" i="8" s="1"/>
  <c r="E40" i="32"/>
  <c r="E42" i="32" s="1"/>
  <c r="E43" i="32" s="1"/>
  <c r="D65" i="20"/>
  <c r="F65" i="32" s="1"/>
  <c r="H65" i="32" s="1"/>
  <c r="AN43" i="46"/>
  <c r="AS36" i="46"/>
  <c r="AS82" i="46" s="1"/>
  <c r="AV24" i="46"/>
  <c r="AV82" i="46" s="1"/>
  <c r="AN24" i="46"/>
  <c r="AN82" i="46" s="1"/>
  <c r="F72" i="8"/>
  <c r="I47" i="32"/>
  <c r="I70" i="41"/>
  <c r="E77" i="20"/>
  <c r="G77" i="32" s="1"/>
  <c r="E76" i="20"/>
  <c r="G76" i="32" s="1"/>
  <c r="I76" i="32" s="1"/>
  <c r="I49" i="32"/>
  <c r="B123" i="4"/>
  <c r="B37" i="4"/>
  <c r="B38" i="4" s="1"/>
  <c r="F78" i="8"/>
  <c r="L78" i="8"/>
  <c r="D78" i="32" s="1"/>
  <c r="F74" i="8"/>
  <c r="L74" i="8"/>
  <c r="D74" i="32" s="1"/>
  <c r="J82" i="8"/>
  <c r="M24" i="8"/>
  <c r="E19" i="32"/>
  <c r="E24" i="32" s="1"/>
  <c r="D60" i="20"/>
  <c r="F60" i="32" s="1"/>
  <c r="H60" i="32" s="1"/>
  <c r="AR16" i="46"/>
  <c r="AR82" i="46" s="1"/>
  <c r="D82" i="45"/>
  <c r="L77" i="8"/>
  <c r="D77" i="32" s="1"/>
  <c r="D77" i="5" s="1"/>
  <c r="G24" i="8"/>
  <c r="E45" i="20"/>
  <c r="G45" i="32" s="1"/>
  <c r="I45" i="32" s="1"/>
  <c r="F13" i="17"/>
  <c r="L13" i="17"/>
  <c r="I66" i="8"/>
  <c r="G64" i="8"/>
  <c r="G66" i="8" s="1"/>
  <c r="M64" i="8"/>
  <c r="F24" i="8"/>
  <c r="I78" i="32"/>
  <c r="E73" i="20"/>
  <c r="G73" i="32" s="1"/>
  <c r="I73" i="32" s="1"/>
  <c r="I35" i="32"/>
  <c r="J36" i="20"/>
  <c r="D32" i="20"/>
  <c r="AI82" i="20"/>
  <c r="AG641" i="44" s="1"/>
  <c r="AS82" i="29"/>
  <c r="AQ640" i="44" s="1"/>
  <c r="AK82" i="29"/>
  <c r="AI640" i="44" s="1"/>
  <c r="AC82" i="29"/>
  <c r="AA640" i="44" s="1"/>
  <c r="M16" i="29"/>
  <c r="M11" i="46"/>
  <c r="E11" i="29"/>
  <c r="L54" i="17"/>
  <c r="L56" i="17" s="1"/>
  <c r="H56" i="17"/>
  <c r="F54" i="17"/>
  <c r="F56" i="17" s="1"/>
  <c r="F41" i="17"/>
  <c r="L41" i="17"/>
  <c r="L42" i="17" s="1"/>
  <c r="L43" i="17" s="1"/>
  <c r="AT29" i="46"/>
  <c r="AL29" i="46"/>
  <c r="I56" i="8"/>
  <c r="G54" i="8"/>
  <c r="G56" i="8" s="1"/>
  <c r="L36" i="8"/>
  <c r="D32" i="32"/>
  <c r="D36" i="32" s="1"/>
  <c r="D75" i="20"/>
  <c r="F75" i="32" s="1"/>
  <c r="H75" i="32" s="1"/>
  <c r="J66" i="20"/>
  <c r="D64" i="20"/>
  <c r="D56" i="20"/>
  <c r="F54" i="32"/>
  <c r="AS43" i="20"/>
  <c r="U43" i="20"/>
  <c r="D39" i="20"/>
  <c r="F39" i="32" s="1"/>
  <c r="H39" i="32" s="1"/>
  <c r="H35" i="32"/>
  <c r="D81" i="29"/>
  <c r="F81" i="41" s="1"/>
  <c r="H81" i="41" s="1"/>
  <c r="J16" i="45"/>
  <c r="J82" i="45" s="1"/>
  <c r="M77" i="8"/>
  <c r="E77" i="32" s="1"/>
  <c r="G77" i="8"/>
  <c r="L40" i="8"/>
  <c r="H42" i="8"/>
  <c r="H43" i="8" s="1"/>
  <c r="M14" i="8"/>
  <c r="E14" i="32" s="1"/>
  <c r="G14" i="8"/>
  <c r="D77" i="20"/>
  <c r="F77" i="32" s="1"/>
  <c r="E54" i="20"/>
  <c r="D56" i="29"/>
  <c r="F54" i="41"/>
  <c r="D49" i="29"/>
  <c r="F49" i="41" s="1"/>
  <c r="H49" i="41" s="1"/>
  <c r="F11" i="41"/>
  <c r="E56" i="45"/>
  <c r="F73" i="8"/>
  <c r="M47" i="8"/>
  <c r="E47" i="32" s="1"/>
  <c r="F40" i="8"/>
  <c r="F42" i="8" s="1"/>
  <c r="F43" i="8" s="1"/>
  <c r="I29" i="8"/>
  <c r="M27" i="8"/>
  <c r="I24" i="8"/>
  <c r="M22" i="8"/>
  <c r="E22" i="32" s="1"/>
  <c r="G22" i="8"/>
  <c r="D80" i="20"/>
  <c r="F80" i="32" s="1"/>
  <c r="H80" i="32" s="1"/>
  <c r="G56" i="20"/>
  <c r="AJ16" i="20"/>
  <c r="AJ82" i="20" s="1"/>
  <c r="AH641" i="44" s="1"/>
  <c r="AB16" i="20"/>
  <c r="AB82" i="20" s="1"/>
  <c r="Z641" i="44" s="1"/>
  <c r="T16" i="20"/>
  <c r="T82" i="20" s="1"/>
  <c r="R641" i="44" s="1"/>
  <c r="D13" i="20"/>
  <c r="F13" i="32" s="1"/>
  <c r="H13" i="32" s="1"/>
  <c r="L16" i="20"/>
  <c r="L72" i="8"/>
  <c r="L59" i="8"/>
  <c r="F59" i="8"/>
  <c r="F61" i="8" s="1"/>
  <c r="D70" i="20"/>
  <c r="AR66" i="20"/>
  <c r="AJ66" i="20"/>
  <c r="AB66" i="20"/>
  <c r="T66" i="20"/>
  <c r="L66" i="20"/>
  <c r="D65" i="29"/>
  <c r="F65" i="41" s="1"/>
  <c r="H65" i="41" s="1"/>
  <c r="E60" i="29"/>
  <c r="G60" i="41" s="1"/>
  <c r="I60" i="41" s="1"/>
  <c r="E42" i="45"/>
  <c r="E43" i="45" s="1"/>
  <c r="L66" i="8"/>
  <c r="D64" i="32"/>
  <c r="D66" i="32" s="1"/>
  <c r="G70" i="32"/>
  <c r="E72" i="20"/>
  <c r="E65" i="20"/>
  <c r="G65" i="32" s="1"/>
  <c r="I65" i="32" s="1"/>
  <c r="AR82" i="20"/>
  <c r="AP641" i="44" s="1"/>
  <c r="J82" i="20"/>
  <c r="H641" i="44" s="1"/>
  <c r="AT82" i="20"/>
  <c r="AR641" i="44" s="1"/>
  <c r="AD82" i="20"/>
  <c r="AB641" i="44" s="1"/>
  <c r="F36" i="8"/>
  <c r="AK43" i="20"/>
  <c r="E41" i="20"/>
  <c r="G41" i="32" s="1"/>
  <c r="AV42" i="20"/>
  <c r="AV43" i="20" s="1"/>
  <c r="AN42" i="20"/>
  <c r="AN43" i="20" s="1"/>
  <c r="AF42" i="20"/>
  <c r="AF43" i="20" s="1"/>
  <c r="X42" i="20"/>
  <c r="X43" i="20" s="1"/>
  <c r="P42" i="20"/>
  <c r="P43" i="20" s="1"/>
  <c r="H42" i="20"/>
  <c r="H43" i="20" s="1"/>
  <c r="AC36" i="20"/>
  <c r="E28" i="20"/>
  <c r="G28" i="32" s="1"/>
  <c r="I28" i="32" s="1"/>
  <c r="D20" i="20"/>
  <c r="F20" i="32" s="1"/>
  <c r="H20" i="32" s="1"/>
  <c r="AO24" i="20"/>
  <c r="AG24" i="20"/>
  <c r="Y24" i="20"/>
  <c r="Q24" i="20"/>
  <c r="I24" i="20"/>
  <c r="AV16" i="20"/>
  <c r="AN16" i="20"/>
  <c r="AF16" i="20"/>
  <c r="AF82" i="20" s="1"/>
  <c r="AD641" i="44" s="1"/>
  <c r="X16" i="20"/>
  <c r="P16" i="20"/>
  <c r="H16" i="20"/>
  <c r="D11" i="20"/>
  <c r="D35" i="29"/>
  <c r="F35" i="41" s="1"/>
  <c r="H35" i="41" s="1"/>
  <c r="I72" i="8"/>
  <c r="F29" i="8"/>
  <c r="E75" i="20"/>
  <c r="G75" i="32" s="1"/>
  <c r="I75" i="32" s="1"/>
  <c r="AS56" i="20"/>
  <c r="AK56" i="20"/>
  <c r="AC56" i="20"/>
  <c r="U56" i="20"/>
  <c r="M56" i="20"/>
  <c r="E33" i="20"/>
  <c r="G33" i="32" s="1"/>
  <c r="I33" i="32" s="1"/>
  <c r="L36" i="20"/>
  <c r="D28" i="20"/>
  <c r="F28" i="32" s="1"/>
  <c r="H28" i="32" s="1"/>
  <c r="H55" i="41"/>
  <c r="D80" i="29"/>
  <c r="F80" i="41" s="1"/>
  <c r="H80" i="41" s="1"/>
  <c r="E39" i="29"/>
  <c r="G39" i="41" s="1"/>
  <c r="I39" i="41" s="1"/>
  <c r="K43" i="29"/>
  <c r="F80" i="8"/>
  <c r="M70" i="8"/>
  <c r="L51" i="8"/>
  <c r="D51" i="32" s="1"/>
  <c r="D51" i="5" s="1"/>
  <c r="F49" i="8"/>
  <c r="G41" i="8"/>
  <c r="G42" i="8" s="1"/>
  <c r="G43" i="8" s="1"/>
  <c r="D81" i="20"/>
  <c r="F81" i="32" s="1"/>
  <c r="H81" i="32" s="1"/>
  <c r="D78" i="20"/>
  <c r="F78" i="32" s="1"/>
  <c r="AU72" i="20"/>
  <c r="AM72" i="20"/>
  <c r="AE72" i="20"/>
  <c r="W72" i="20"/>
  <c r="O72" i="20"/>
  <c r="G72" i="20"/>
  <c r="E64" i="20"/>
  <c r="AT61" i="20"/>
  <c r="AL61" i="20"/>
  <c r="AD61" i="20"/>
  <c r="V61" i="20"/>
  <c r="N61" i="20"/>
  <c r="F61" i="20"/>
  <c r="D40" i="20"/>
  <c r="E27" i="20"/>
  <c r="I29" i="20"/>
  <c r="E22" i="20"/>
  <c r="G22" i="32" s="1"/>
  <c r="I22" i="32" s="1"/>
  <c r="AM24" i="20"/>
  <c r="AE24" i="20"/>
  <c r="AE82" i="20" s="1"/>
  <c r="AC641" i="44" s="1"/>
  <c r="O24" i="20"/>
  <c r="E81" i="29"/>
  <c r="G81" i="41" s="1"/>
  <c r="I81" i="41" s="1"/>
  <c r="E40" i="29"/>
  <c r="K82" i="8"/>
  <c r="E79" i="20"/>
  <c r="G79" i="32" s="1"/>
  <c r="I79" i="32" s="1"/>
  <c r="D73" i="20"/>
  <c r="F73" i="32" s="1"/>
  <c r="H73" i="32" s="1"/>
  <c r="D59" i="20"/>
  <c r="AT43" i="20"/>
  <c r="AA82" i="20"/>
  <c r="Y641" i="44" s="1"/>
  <c r="E23" i="20"/>
  <c r="G23" i="32" s="1"/>
  <c r="I23" i="32" s="1"/>
  <c r="E77" i="29"/>
  <c r="G77" i="41" s="1"/>
  <c r="I77" i="41" s="1"/>
  <c r="E41" i="29"/>
  <c r="G41" i="41" s="1"/>
  <c r="I41" i="41" s="1"/>
  <c r="M11" i="17"/>
  <c r="G11" i="17"/>
  <c r="I16" i="17"/>
  <c r="H56" i="20"/>
  <c r="D22" i="20"/>
  <c r="F22" i="32" s="1"/>
  <c r="H22" i="32" s="1"/>
  <c r="F24" i="20"/>
  <c r="F82" i="20" s="1"/>
  <c r="D59" i="29"/>
  <c r="F61" i="29"/>
  <c r="I45" i="41"/>
  <c r="D40" i="29"/>
  <c r="D39" i="29"/>
  <c r="F39" i="41" s="1"/>
  <c r="H39" i="41" s="1"/>
  <c r="F19" i="41"/>
  <c r="H24" i="8"/>
  <c r="H16" i="8"/>
  <c r="F56" i="20"/>
  <c r="D34" i="20"/>
  <c r="F34" i="32" s="1"/>
  <c r="H34" i="32" s="1"/>
  <c r="AU36" i="20"/>
  <c r="AU82" i="20" s="1"/>
  <c r="AS641" i="44" s="1"/>
  <c r="W36" i="20"/>
  <c r="W82" i="20" s="1"/>
  <c r="U641" i="44" s="1"/>
  <c r="O36" i="20"/>
  <c r="O82" i="20" s="1"/>
  <c r="M641" i="44" s="1"/>
  <c r="AT29" i="20"/>
  <c r="AL29" i="20"/>
  <c r="AL82" i="20" s="1"/>
  <c r="AJ641" i="44" s="1"/>
  <c r="AD29" i="20"/>
  <c r="V29" i="20"/>
  <c r="V82" i="20" s="1"/>
  <c r="T641" i="44" s="1"/>
  <c r="N29" i="20"/>
  <c r="N82" i="20" s="1"/>
  <c r="L641" i="44" s="1"/>
  <c r="F29" i="20"/>
  <c r="D27" i="20"/>
  <c r="D23" i="20"/>
  <c r="F23" i="32" s="1"/>
  <c r="H23" i="32" s="1"/>
  <c r="AV24" i="20"/>
  <c r="AC24" i="20"/>
  <c r="U24" i="20"/>
  <c r="E13" i="20"/>
  <c r="G13" i="32" s="1"/>
  <c r="I13" i="32" s="1"/>
  <c r="E73" i="29"/>
  <c r="G73" i="41" s="1"/>
  <c r="I73" i="41" s="1"/>
  <c r="D60" i="29"/>
  <c r="F60" i="41" s="1"/>
  <c r="H60" i="41" s="1"/>
  <c r="D41" i="29"/>
  <c r="F41" i="41" s="1"/>
  <c r="H41" i="41" s="1"/>
  <c r="V36" i="29"/>
  <c r="AA82" i="29"/>
  <c r="Y640" i="44" s="1"/>
  <c r="D45" i="20"/>
  <c r="F45" i="32" s="1"/>
  <c r="AQ24" i="20"/>
  <c r="AQ82" i="20" s="1"/>
  <c r="AO641" i="44" s="1"/>
  <c r="K24" i="20"/>
  <c r="E61" i="41"/>
  <c r="E82" i="41" s="1"/>
  <c r="D79" i="29"/>
  <c r="F79" i="41" s="1"/>
  <c r="H79" i="41" s="1"/>
  <c r="E78" i="29"/>
  <c r="G78" i="41" s="1"/>
  <c r="I78" i="41" s="1"/>
  <c r="E75" i="29"/>
  <c r="G75" i="41" s="1"/>
  <c r="I75" i="41" s="1"/>
  <c r="F72" i="29"/>
  <c r="D70" i="29"/>
  <c r="I72" i="17"/>
  <c r="G70" i="17"/>
  <c r="G72" i="17" s="1"/>
  <c r="D51" i="20"/>
  <c r="F51" i="32" s="1"/>
  <c r="K42" i="20"/>
  <c r="K43" i="20" s="1"/>
  <c r="AS36" i="20"/>
  <c r="AS82" i="20" s="1"/>
  <c r="AQ641" i="44" s="1"/>
  <c r="AK36" i="20"/>
  <c r="AK82" i="20" s="1"/>
  <c r="AI641" i="44" s="1"/>
  <c r="M36" i="20"/>
  <c r="E32" i="20"/>
  <c r="AB24" i="20"/>
  <c r="D19" i="20"/>
  <c r="Z16" i="20"/>
  <c r="Z82" i="20" s="1"/>
  <c r="X641" i="44" s="1"/>
  <c r="R16" i="20"/>
  <c r="R82" i="20" s="1"/>
  <c r="P641" i="44" s="1"/>
  <c r="E72" i="29"/>
  <c r="D33" i="29"/>
  <c r="F33" i="41" s="1"/>
  <c r="H33" i="41" s="1"/>
  <c r="H36" i="29"/>
  <c r="E27" i="29"/>
  <c r="R82" i="29"/>
  <c r="P640" i="44" s="1"/>
  <c r="L77" i="17"/>
  <c r="F77" i="17"/>
  <c r="E40" i="20"/>
  <c r="AU29" i="20"/>
  <c r="AM29" i="20"/>
  <c r="AE29" i="20"/>
  <c r="W29" i="20"/>
  <c r="O29" i="20"/>
  <c r="G29" i="20"/>
  <c r="AW24" i="20"/>
  <c r="AN24" i="20"/>
  <c r="AF24" i="20"/>
  <c r="X24" i="20"/>
  <c r="P24" i="20"/>
  <c r="H24" i="20"/>
  <c r="E14" i="20"/>
  <c r="G14" i="32" s="1"/>
  <c r="I14" i="32" s="1"/>
  <c r="AC16" i="20"/>
  <c r="AC82" i="20" s="1"/>
  <c r="AA641" i="44" s="1"/>
  <c r="D75" i="29"/>
  <c r="F75" i="41" s="1"/>
  <c r="H75" i="41" s="1"/>
  <c r="E74" i="29"/>
  <c r="G74" i="41" s="1"/>
  <c r="I74" i="41" s="1"/>
  <c r="D34" i="29"/>
  <c r="F34" i="41" s="1"/>
  <c r="H34" i="41" s="1"/>
  <c r="AH36" i="29"/>
  <c r="F47" i="17"/>
  <c r="L47" i="17"/>
  <c r="K82" i="17"/>
  <c r="D14" i="20"/>
  <c r="F14" i="32" s="1"/>
  <c r="F14" i="5" s="1"/>
  <c r="AM16" i="20"/>
  <c r="AM82" i="20" s="1"/>
  <c r="AK641" i="44" s="1"/>
  <c r="D16" i="41"/>
  <c r="D82" i="41" s="1"/>
  <c r="E55" i="29"/>
  <c r="G55" i="41" s="1"/>
  <c r="I55" i="41" s="1"/>
  <c r="G29" i="29"/>
  <c r="E28" i="29"/>
  <c r="G28" i="41" s="1"/>
  <c r="I28" i="41" s="1"/>
  <c r="E21" i="29"/>
  <c r="G21" i="41" s="1"/>
  <c r="I21" i="41" s="1"/>
  <c r="G16" i="29"/>
  <c r="G82" i="29" s="1"/>
  <c r="F22" i="4" s="1"/>
  <c r="E12" i="29"/>
  <c r="G12" i="41" s="1"/>
  <c r="I12" i="41" s="1"/>
  <c r="J82" i="17"/>
  <c r="E34" i="20"/>
  <c r="G34" i="32" s="1"/>
  <c r="I34" i="32" s="1"/>
  <c r="E21" i="20"/>
  <c r="G21" i="32" s="1"/>
  <c r="I21" i="32" s="1"/>
  <c r="D12" i="20"/>
  <c r="F12" i="32" s="1"/>
  <c r="H12" i="32" s="1"/>
  <c r="S16" i="20"/>
  <c r="S82" i="20" s="1"/>
  <c r="Q641" i="44" s="1"/>
  <c r="D76" i="29"/>
  <c r="F76" i="41" s="1"/>
  <c r="H76" i="41" s="1"/>
  <c r="D73" i="29"/>
  <c r="F73" i="41" s="1"/>
  <c r="H73" i="41" s="1"/>
  <c r="G72" i="29"/>
  <c r="E71" i="29"/>
  <c r="G71" i="41" s="1"/>
  <c r="I71" i="41" s="1"/>
  <c r="G66" i="29"/>
  <c r="E64" i="29"/>
  <c r="AV61" i="29"/>
  <c r="AN61" i="29"/>
  <c r="AF61" i="29"/>
  <c r="X61" i="29"/>
  <c r="P61" i="29"/>
  <c r="H61" i="29"/>
  <c r="E51" i="29"/>
  <c r="G51" i="41" s="1"/>
  <c r="I51" i="41" s="1"/>
  <c r="AN36" i="29"/>
  <c r="X36" i="29"/>
  <c r="P36" i="29"/>
  <c r="D23" i="29"/>
  <c r="F23" i="41" s="1"/>
  <c r="H23" i="41" s="1"/>
  <c r="D21" i="29"/>
  <c r="F21" i="41" s="1"/>
  <c r="H21" i="41" s="1"/>
  <c r="D15" i="20"/>
  <c r="F15" i="32" s="1"/>
  <c r="H15" i="32" s="1"/>
  <c r="E76" i="29"/>
  <c r="G76" i="41" s="1"/>
  <c r="I76" i="41" s="1"/>
  <c r="D71" i="29"/>
  <c r="F71" i="41" s="1"/>
  <c r="H71" i="41" s="1"/>
  <c r="AT66" i="29"/>
  <c r="AL66" i="29"/>
  <c r="AD66" i="29"/>
  <c r="V66" i="29"/>
  <c r="N66" i="29"/>
  <c r="F66" i="29"/>
  <c r="D64" i="29"/>
  <c r="E59" i="29"/>
  <c r="G61" i="29"/>
  <c r="E54" i="29"/>
  <c r="D51" i="29"/>
  <c r="F51" i="41" s="1"/>
  <c r="H51" i="41" s="1"/>
  <c r="AT42" i="29"/>
  <c r="AT43" i="29" s="1"/>
  <c r="AL42" i="29"/>
  <c r="AL43" i="29" s="1"/>
  <c r="AD42" i="29"/>
  <c r="AD43" i="29" s="1"/>
  <c r="V42" i="29"/>
  <c r="V43" i="29" s="1"/>
  <c r="N42" i="29"/>
  <c r="N43" i="29" s="1"/>
  <c r="F42" i="29"/>
  <c r="F43" i="29" s="1"/>
  <c r="E23" i="29"/>
  <c r="G23" i="41" s="1"/>
  <c r="I23" i="41" s="1"/>
  <c r="AG24" i="29"/>
  <c r="AG82" i="29" s="1"/>
  <c r="AE640" i="44" s="1"/>
  <c r="M78" i="17"/>
  <c r="G78" i="17"/>
  <c r="M54" i="17"/>
  <c r="M56" i="17" s="1"/>
  <c r="G54" i="17"/>
  <c r="G56" i="17" s="1"/>
  <c r="E80" i="29"/>
  <c r="G80" i="41" s="1"/>
  <c r="I80" i="41" s="1"/>
  <c r="E47" i="29"/>
  <c r="G47" i="41" s="1"/>
  <c r="I47" i="41" s="1"/>
  <c r="E32" i="29"/>
  <c r="J82" i="29"/>
  <c r="H640" i="44" s="1"/>
  <c r="D14" i="29"/>
  <c r="F14" i="41" s="1"/>
  <c r="H14" i="41" s="1"/>
  <c r="AT16" i="29"/>
  <c r="AT82" i="29" s="1"/>
  <c r="AR640" i="44" s="1"/>
  <c r="AD16" i="29"/>
  <c r="AD82" i="29" s="1"/>
  <c r="AB640" i="44" s="1"/>
  <c r="F16" i="29"/>
  <c r="D12" i="29"/>
  <c r="F12" i="41" s="1"/>
  <c r="H12" i="41" s="1"/>
  <c r="M65" i="17"/>
  <c r="M66" i="17" s="1"/>
  <c r="I66" i="17"/>
  <c r="AW16" i="20"/>
  <c r="AO16" i="20"/>
  <c r="AO82" i="20" s="1"/>
  <c r="AM641" i="44" s="1"/>
  <c r="AG16" i="20"/>
  <c r="AG82" i="20" s="1"/>
  <c r="AE641" i="44" s="1"/>
  <c r="Y16" i="20"/>
  <c r="Y82" i="20" s="1"/>
  <c r="W641" i="44" s="1"/>
  <c r="Q16" i="20"/>
  <c r="Q82" i="20" s="1"/>
  <c r="O641" i="44" s="1"/>
  <c r="I16" i="20"/>
  <c r="D47" i="29"/>
  <c r="F47" i="41" s="1"/>
  <c r="H47" i="41" s="1"/>
  <c r="Z36" i="29"/>
  <c r="AT36" i="29"/>
  <c r="AL36" i="29"/>
  <c r="N36" i="29"/>
  <c r="N82" i="29" s="1"/>
  <c r="L640" i="44" s="1"/>
  <c r="D32" i="29"/>
  <c r="F36" i="29"/>
  <c r="AS24" i="29"/>
  <c r="AK24" i="29"/>
  <c r="AC24" i="29"/>
  <c r="U24" i="29"/>
  <c r="U82" i="29" s="1"/>
  <c r="S640" i="44" s="1"/>
  <c r="M24" i="29"/>
  <c r="AI24" i="29"/>
  <c r="AI82" i="29" s="1"/>
  <c r="AG640" i="44" s="1"/>
  <c r="S24" i="29"/>
  <c r="S82" i="29" s="1"/>
  <c r="Q640" i="44" s="1"/>
  <c r="K24" i="29"/>
  <c r="K82" i="29" s="1"/>
  <c r="I640" i="44" s="1"/>
  <c r="AU24" i="29"/>
  <c r="AU82" i="29" s="1"/>
  <c r="AS640" i="44" s="1"/>
  <c r="AM24" i="29"/>
  <c r="AE24" i="29"/>
  <c r="AE82" i="29" s="1"/>
  <c r="AC640" i="44" s="1"/>
  <c r="W24" i="29"/>
  <c r="W82" i="29" s="1"/>
  <c r="U640" i="44" s="1"/>
  <c r="O24" i="29"/>
  <c r="O82" i="29" s="1"/>
  <c r="M640" i="44" s="1"/>
  <c r="E19" i="29"/>
  <c r="G24" i="29"/>
  <c r="Q82" i="29"/>
  <c r="O640" i="44" s="1"/>
  <c r="L73" i="17"/>
  <c r="F73" i="17"/>
  <c r="H29" i="17"/>
  <c r="F27" i="17"/>
  <c r="L27" i="17"/>
  <c r="L29" i="17" s="1"/>
  <c r="M19" i="17"/>
  <c r="M24" i="17" s="1"/>
  <c r="G19" i="17"/>
  <c r="G24" i="17" s="1"/>
  <c r="I24" i="17"/>
  <c r="E65" i="29"/>
  <c r="G65" i="41" s="1"/>
  <c r="I65" i="41" s="1"/>
  <c r="AW61" i="29"/>
  <c r="AW82" i="29" s="1"/>
  <c r="AU640" i="44" s="1"/>
  <c r="AO61" i="29"/>
  <c r="AO82" i="29" s="1"/>
  <c r="AM640" i="44" s="1"/>
  <c r="AG61" i="29"/>
  <c r="Y61" i="29"/>
  <c r="Y82" i="29" s="1"/>
  <c r="W640" i="44" s="1"/>
  <c r="Q61" i="29"/>
  <c r="I61" i="29"/>
  <c r="I82" i="29" s="1"/>
  <c r="G640" i="44" s="1"/>
  <c r="E49" i="29"/>
  <c r="G49" i="41" s="1"/>
  <c r="I49" i="41" s="1"/>
  <c r="AU42" i="29"/>
  <c r="AU43" i="29" s="1"/>
  <c r="AM42" i="29"/>
  <c r="AM43" i="29" s="1"/>
  <c r="AE42" i="29"/>
  <c r="AE43" i="29" s="1"/>
  <c r="W42" i="29"/>
  <c r="W43" i="29" s="1"/>
  <c r="O42" i="29"/>
  <c r="O43" i="29" s="1"/>
  <c r="G42" i="29"/>
  <c r="G43" i="29" s="1"/>
  <c r="E35" i="29"/>
  <c r="G35" i="41" s="1"/>
  <c r="I35" i="41" s="1"/>
  <c r="AR36" i="29"/>
  <c r="AR82" i="29" s="1"/>
  <c r="AP640" i="44" s="1"/>
  <c r="AJ36" i="29"/>
  <c r="AJ82" i="29" s="1"/>
  <c r="AH640" i="44" s="1"/>
  <c r="H29" i="29"/>
  <c r="D27" i="29"/>
  <c r="AH24" i="29"/>
  <c r="AH82" i="29" s="1"/>
  <c r="AF640" i="44" s="1"/>
  <c r="J24" i="29"/>
  <c r="AT24" i="29"/>
  <c r="AL24" i="29"/>
  <c r="V24" i="29"/>
  <c r="V82" i="29" s="1"/>
  <c r="T640" i="44" s="1"/>
  <c r="D15" i="29"/>
  <c r="F15" i="41" s="1"/>
  <c r="H15" i="41" s="1"/>
  <c r="G65" i="17"/>
  <c r="G36" i="29"/>
  <c r="E20" i="29"/>
  <c r="G20" i="41" s="1"/>
  <c r="I20" i="41" s="1"/>
  <c r="E13" i="29"/>
  <c r="G13" i="41" s="1"/>
  <c r="I13" i="41" s="1"/>
  <c r="G40" i="17"/>
  <c r="G42" i="17" s="1"/>
  <c r="G43" i="17" s="1"/>
  <c r="I42" i="17"/>
  <c r="I43" i="17" s="1"/>
  <c r="G28" i="17"/>
  <c r="M28" i="17"/>
  <c r="M29" i="17" s="1"/>
  <c r="L24" i="17"/>
  <c r="E33" i="29"/>
  <c r="G33" i="41" s="1"/>
  <c r="I33" i="41" s="1"/>
  <c r="D20" i="29"/>
  <c r="F20" i="41" s="1"/>
  <c r="H20" i="41" s="1"/>
  <c r="H66" i="17"/>
  <c r="F64" i="17"/>
  <c r="F66" i="17" s="1"/>
  <c r="F40" i="17"/>
  <c r="F42" i="17" s="1"/>
  <c r="F43" i="17" s="1"/>
  <c r="H42" i="17"/>
  <c r="H43" i="17" s="1"/>
  <c r="F28" i="17"/>
  <c r="L28" i="17"/>
  <c r="AB36" i="29"/>
  <c r="AB82" i="29" s="1"/>
  <c r="Z640" i="44" s="1"/>
  <c r="T36" i="29"/>
  <c r="T82" i="29" s="1"/>
  <c r="R640" i="44" s="1"/>
  <c r="L36" i="29"/>
  <c r="L82" i="29" s="1"/>
  <c r="J640" i="44" s="1"/>
  <c r="D28" i="29"/>
  <c r="F28" i="41" s="1"/>
  <c r="H28" i="41" s="1"/>
  <c r="AP29" i="29"/>
  <c r="AP82" i="29" s="1"/>
  <c r="AN640" i="44" s="1"/>
  <c r="AH29" i="29"/>
  <c r="Z29" i="29"/>
  <c r="Z82" i="29" s="1"/>
  <c r="X640" i="44" s="1"/>
  <c r="R29" i="29"/>
  <c r="J29" i="29"/>
  <c r="AV16" i="29"/>
  <c r="AV82" i="29" s="1"/>
  <c r="AT640" i="44" s="1"/>
  <c r="AN16" i="29"/>
  <c r="AN82" i="29" s="1"/>
  <c r="AL640" i="44" s="1"/>
  <c r="AF16" i="29"/>
  <c r="AF82" i="29" s="1"/>
  <c r="AD640" i="44" s="1"/>
  <c r="X16" i="29"/>
  <c r="X82" i="29" s="1"/>
  <c r="V640" i="44" s="1"/>
  <c r="P16" i="29"/>
  <c r="H16" i="29"/>
  <c r="H82" i="29" s="1"/>
  <c r="F640" i="44" s="1"/>
  <c r="G64" i="17"/>
  <c r="G66" i="17" s="1"/>
  <c r="F61" i="17"/>
  <c r="F81" i="17"/>
  <c r="I29" i="17"/>
  <c r="M33" i="17"/>
  <c r="M36" i="17" s="1"/>
  <c r="I36" i="17"/>
  <c r="G27" i="17"/>
  <c r="G29" i="17" s="1"/>
  <c r="L33" i="17"/>
  <c r="L36" i="17" s="1"/>
  <c r="H36" i="17"/>
  <c r="Y642" i="44" l="1"/>
  <c r="AA91" i="21"/>
  <c r="H12" i="39"/>
  <c r="AK646" i="44"/>
  <c r="AM91" i="25"/>
  <c r="AS642" i="44"/>
  <c r="AU91" i="21"/>
  <c r="H75" i="39"/>
  <c r="M646" i="44"/>
  <c r="O91" i="25"/>
  <c r="I642" i="44"/>
  <c r="K91" i="21"/>
  <c r="I33" i="39"/>
  <c r="I79" i="36"/>
  <c r="Q642" i="44"/>
  <c r="S91" i="21"/>
  <c r="AI642" i="44"/>
  <c r="AK91" i="21"/>
  <c r="I76" i="36"/>
  <c r="H41" i="36"/>
  <c r="AO642" i="44"/>
  <c r="AQ91" i="21"/>
  <c r="AI646" i="44"/>
  <c r="AK91" i="25"/>
  <c r="AN646" i="44"/>
  <c r="AP91" i="25"/>
  <c r="I34" i="36"/>
  <c r="I35" i="39"/>
  <c r="O646" i="44"/>
  <c r="Q91" i="25"/>
  <c r="H15" i="39"/>
  <c r="AF646" i="44"/>
  <c r="AH91" i="25"/>
  <c r="R642" i="44"/>
  <c r="T91" i="21"/>
  <c r="G19" i="47"/>
  <c r="I55" i="36"/>
  <c r="I51" i="36"/>
  <c r="H49" i="36"/>
  <c r="E61" i="24"/>
  <c r="G59" i="36"/>
  <c r="N646" i="44"/>
  <c r="P91" i="25"/>
  <c r="I74" i="36"/>
  <c r="I80" i="39"/>
  <c r="AA646" i="44"/>
  <c r="AC91" i="25"/>
  <c r="P646" i="44"/>
  <c r="R91" i="25"/>
  <c r="H33" i="39"/>
  <c r="AU646" i="44"/>
  <c r="AW91" i="25"/>
  <c r="AE642" i="44"/>
  <c r="AG91" i="21"/>
  <c r="H23" i="36"/>
  <c r="I33" i="36"/>
  <c r="Z642" i="44"/>
  <c r="AB91" i="21"/>
  <c r="AR642" i="44"/>
  <c r="AT91" i="21"/>
  <c r="I21" i="36"/>
  <c r="H60" i="36"/>
  <c r="I75" i="36"/>
  <c r="H13" i="36"/>
  <c r="E82" i="45"/>
  <c r="D20" i="33"/>
  <c r="L24" i="9"/>
  <c r="E89" i="21"/>
  <c r="C15" i="4" s="1"/>
  <c r="D15" i="4" s="1"/>
  <c r="G86" i="33"/>
  <c r="M45" i="12"/>
  <c r="E45" i="36" s="1"/>
  <c r="I45" i="36" s="1"/>
  <c r="G45" i="12"/>
  <c r="I82" i="46"/>
  <c r="M34" i="12"/>
  <c r="E34" i="36" s="1"/>
  <c r="G34" i="12"/>
  <c r="I35" i="36"/>
  <c r="G32" i="42"/>
  <c r="E36" i="30"/>
  <c r="J82" i="24"/>
  <c r="H645" i="44" s="1"/>
  <c r="E72" i="22"/>
  <c r="G70" i="34"/>
  <c r="L75" i="15"/>
  <c r="D75" i="39" s="1"/>
  <c r="F75" i="15"/>
  <c r="E16" i="31"/>
  <c r="G11" i="43"/>
  <c r="AC646" i="44"/>
  <c r="AE91" i="25"/>
  <c r="L42" i="18"/>
  <c r="L43" i="18" s="1"/>
  <c r="D40" i="42"/>
  <c r="M33" i="15"/>
  <c r="E33" i="39" s="1"/>
  <c r="G33" i="15"/>
  <c r="L72" i="12"/>
  <c r="D70" i="36"/>
  <c r="D72" i="36" s="1"/>
  <c r="L29" i="18"/>
  <c r="L646" i="44"/>
  <c r="N91" i="25"/>
  <c r="AD646" i="44"/>
  <c r="AF91" i="25"/>
  <c r="D41" i="40"/>
  <c r="L42" i="16"/>
  <c r="L43" i="16" s="1"/>
  <c r="D72" i="26"/>
  <c r="F70" i="38"/>
  <c r="H79" i="5"/>
  <c r="I56" i="15"/>
  <c r="G54" i="15"/>
  <c r="M54" i="15"/>
  <c r="G60" i="5"/>
  <c r="I60" i="5" s="1"/>
  <c r="G61" i="42"/>
  <c r="I60" i="42"/>
  <c r="D70" i="42"/>
  <c r="L72" i="18"/>
  <c r="I39" i="5"/>
  <c r="L35" i="15"/>
  <c r="D35" i="39" s="1"/>
  <c r="F35" i="15"/>
  <c r="AJ642" i="44"/>
  <c r="AL91" i="21"/>
  <c r="E24" i="21"/>
  <c r="G19" i="33"/>
  <c r="H64" i="33"/>
  <c r="F66" i="33"/>
  <c r="D56" i="21"/>
  <c r="F54" i="33"/>
  <c r="AI16" i="46"/>
  <c r="M73" i="45"/>
  <c r="G73" i="45"/>
  <c r="G32" i="45"/>
  <c r="M32" i="45"/>
  <c r="I36" i="45"/>
  <c r="G13" i="45"/>
  <c r="M13" i="45"/>
  <c r="M34" i="45"/>
  <c r="G34" i="45"/>
  <c r="X36" i="46"/>
  <c r="E77" i="46"/>
  <c r="G77" i="47" s="1"/>
  <c r="I77" i="47" s="1"/>
  <c r="L28" i="12"/>
  <c r="D28" i="36" s="1"/>
  <c r="F28" i="12"/>
  <c r="H35" i="35"/>
  <c r="D40" i="27"/>
  <c r="F11" i="34"/>
  <c r="D16" i="22"/>
  <c r="E11" i="27"/>
  <c r="E64" i="34"/>
  <c r="E66" i="34" s="1"/>
  <c r="M66" i="10"/>
  <c r="G13" i="15"/>
  <c r="M13" i="15"/>
  <c r="E13" i="39" s="1"/>
  <c r="I13" i="39" s="1"/>
  <c r="I16" i="15"/>
  <c r="AD82" i="27"/>
  <c r="AB648" i="44" s="1"/>
  <c r="D78" i="27"/>
  <c r="F78" i="39" s="1"/>
  <c r="L76" i="15"/>
  <c r="D76" i="39" s="1"/>
  <c r="F76" i="15"/>
  <c r="G89" i="37"/>
  <c r="D55" i="27"/>
  <c r="F55" i="39" s="1"/>
  <c r="H55" i="39" s="1"/>
  <c r="E54" i="40"/>
  <c r="E56" i="40" s="1"/>
  <c r="M56" i="16"/>
  <c r="G45" i="5"/>
  <c r="I45" i="5" s="1"/>
  <c r="L49" i="15"/>
  <c r="D49" i="39" s="1"/>
  <c r="H49" i="39" s="1"/>
  <c r="F49" i="15"/>
  <c r="E70" i="32"/>
  <c r="E72" i="32" s="1"/>
  <c r="M72" i="8"/>
  <c r="F56" i="41"/>
  <c r="H54" i="41"/>
  <c r="H56" i="41" s="1"/>
  <c r="L32" i="45"/>
  <c r="F32" i="45"/>
  <c r="H36" i="45"/>
  <c r="AF24" i="24"/>
  <c r="F76" i="12"/>
  <c r="L76" i="12"/>
  <c r="D76" i="36" s="1"/>
  <c r="M49" i="12"/>
  <c r="E49" i="36" s="1"/>
  <c r="G49" i="12"/>
  <c r="L15" i="45"/>
  <c r="F15" i="45"/>
  <c r="G59" i="34"/>
  <c r="E61" i="22"/>
  <c r="D32" i="46"/>
  <c r="AB36" i="46"/>
  <c r="L16" i="9"/>
  <c r="AI36" i="46"/>
  <c r="D56" i="23"/>
  <c r="F54" i="35"/>
  <c r="F56" i="46"/>
  <c r="D54" i="46"/>
  <c r="O56" i="24"/>
  <c r="D13" i="5"/>
  <c r="U24" i="27"/>
  <c r="M42" i="19"/>
  <c r="M43" i="19" s="1"/>
  <c r="J82" i="22"/>
  <c r="H644" i="44" s="1"/>
  <c r="AI72" i="46"/>
  <c r="AJ82" i="23"/>
  <c r="AH643" i="44" s="1"/>
  <c r="H78" i="42"/>
  <c r="L80" i="15"/>
  <c r="D80" i="39" s="1"/>
  <c r="H80" i="39" s="1"/>
  <c r="F80" i="15"/>
  <c r="E28" i="46"/>
  <c r="G28" i="47" s="1"/>
  <c r="I28" i="47" s="1"/>
  <c r="L16" i="13"/>
  <c r="D11" i="37"/>
  <c r="D16" i="37" s="1"/>
  <c r="F70" i="43"/>
  <c r="D72" i="31"/>
  <c r="M16" i="13"/>
  <c r="E11" i="37"/>
  <c r="E16" i="37" s="1"/>
  <c r="AF82" i="28"/>
  <c r="AD649" i="44" s="1"/>
  <c r="G55" i="12"/>
  <c r="M55" i="12"/>
  <c r="E55" i="36" s="1"/>
  <c r="G82" i="16"/>
  <c r="D28" i="43"/>
  <c r="D28" i="5" s="1"/>
  <c r="L29" i="19"/>
  <c r="L64" i="15"/>
  <c r="H66" i="15"/>
  <c r="F64" i="15"/>
  <c r="F66" i="15" s="1"/>
  <c r="M42" i="14"/>
  <c r="M43" i="14" s="1"/>
  <c r="E40" i="38"/>
  <c r="E42" i="38" s="1"/>
  <c r="E43" i="38" s="1"/>
  <c r="H35" i="39"/>
  <c r="D24" i="25"/>
  <c r="F82" i="28"/>
  <c r="L12" i="15"/>
  <c r="D12" i="39" s="1"/>
  <c r="F12" i="15"/>
  <c r="D70" i="27"/>
  <c r="U36" i="27"/>
  <c r="H61" i="27"/>
  <c r="D71" i="38"/>
  <c r="D72" i="38" s="1"/>
  <c r="L72" i="14"/>
  <c r="I82" i="17"/>
  <c r="L61" i="8"/>
  <c r="D59" i="32"/>
  <c r="E61" i="20"/>
  <c r="G59" i="32"/>
  <c r="F82" i="8"/>
  <c r="K642" i="44"/>
  <c r="M91" i="21"/>
  <c r="I76" i="33"/>
  <c r="L76" i="45"/>
  <c r="F76" i="45"/>
  <c r="M49" i="45"/>
  <c r="G49" i="45"/>
  <c r="T16" i="24"/>
  <c r="AI24" i="46"/>
  <c r="L70" i="45"/>
  <c r="H72" i="45"/>
  <c r="F70" i="45"/>
  <c r="O24" i="24"/>
  <c r="M77" i="12"/>
  <c r="E77" i="36" s="1"/>
  <c r="I77" i="36" s="1"/>
  <c r="G77" i="12"/>
  <c r="F32" i="34"/>
  <c r="D36" i="22"/>
  <c r="E33" i="46"/>
  <c r="G33" i="47" s="1"/>
  <c r="I33" i="47" s="1"/>
  <c r="F33" i="12"/>
  <c r="L33" i="12"/>
  <c r="D33" i="36" s="1"/>
  <c r="H33" i="36" s="1"/>
  <c r="I55" i="33"/>
  <c r="R29" i="24"/>
  <c r="D24" i="42"/>
  <c r="D19" i="5"/>
  <c r="M82" i="11"/>
  <c r="I82" i="22"/>
  <c r="G644" i="44" s="1"/>
  <c r="E64" i="24"/>
  <c r="I66" i="24"/>
  <c r="E16" i="43"/>
  <c r="AC82" i="22"/>
  <c r="AA644" i="44" s="1"/>
  <c r="L11" i="15"/>
  <c r="F11" i="15"/>
  <c r="F16" i="15" s="1"/>
  <c r="H16" i="15"/>
  <c r="M64" i="45"/>
  <c r="I66" i="45"/>
  <c r="G64" i="45"/>
  <c r="G66" i="45" s="1"/>
  <c r="H22" i="42"/>
  <c r="D22" i="5"/>
  <c r="F15" i="5"/>
  <c r="D61" i="23"/>
  <c r="G28" i="15"/>
  <c r="G29" i="15" s="1"/>
  <c r="M28" i="15"/>
  <c r="E28" i="39" s="1"/>
  <c r="I28" i="39" s="1"/>
  <c r="D29" i="28"/>
  <c r="F27" i="40"/>
  <c r="E49" i="5"/>
  <c r="I49" i="42"/>
  <c r="O16" i="27"/>
  <c r="O82" i="27" s="1"/>
  <c r="M648" i="44" s="1"/>
  <c r="I12" i="43"/>
  <c r="AK82" i="28"/>
  <c r="AI649" i="44" s="1"/>
  <c r="AN82" i="26"/>
  <c r="AL647" i="44" s="1"/>
  <c r="F39" i="5"/>
  <c r="H39" i="5" s="1"/>
  <c r="AJ646" i="44"/>
  <c r="AL91" i="25"/>
  <c r="M36" i="18"/>
  <c r="E32" i="42"/>
  <c r="G81" i="15"/>
  <c r="M81" i="15"/>
  <c r="E81" i="39" s="1"/>
  <c r="I55" i="38"/>
  <c r="F29" i="17"/>
  <c r="K82" i="20"/>
  <c r="I641" i="44" s="1"/>
  <c r="G16" i="17"/>
  <c r="G82" i="17" s="1"/>
  <c r="F11" i="32"/>
  <c r="D16" i="20"/>
  <c r="E56" i="20"/>
  <c r="G54" i="32"/>
  <c r="D66" i="20"/>
  <c r="F64" i="32"/>
  <c r="E16" i="29"/>
  <c r="G11" i="41"/>
  <c r="I77" i="32"/>
  <c r="D71" i="33"/>
  <c r="D72" i="33" s="1"/>
  <c r="L72" i="9"/>
  <c r="G59" i="33"/>
  <c r="E61" i="21"/>
  <c r="H87" i="33"/>
  <c r="F87" i="5"/>
  <c r="H87" i="5" s="1"/>
  <c r="M642" i="44"/>
  <c r="O91" i="21"/>
  <c r="M42" i="9"/>
  <c r="M43" i="9" s="1"/>
  <c r="AV82" i="24"/>
  <c r="AT645" i="44" s="1"/>
  <c r="L20" i="45"/>
  <c r="F20" i="45"/>
  <c r="G27" i="33"/>
  <c r="E29" i="21"/>
  <c r="D72" i="21"/>
  <c r="F70" i="33"/>
  <c r="F43" i="10"/>
  <c r="F60" i="45"/>
  <c r="L60" i="45"/>
  <c r="F81" i="45"/>
  <c r="L81" i="45"/>
  <c r="Q24" i="46"/>
  <c r="U56" i="46"/>
  <c r="M11" i="45"/>
  <c r="G11" i="45"/>
  <c r="G16" i="45" s="1"/>
  <c r="I16" i="45"/>
  <c r="G41" i="45"/>
  <c r="M41" i="45"/>
  <c r="M81" i="45"/>
  <c r="G81" i="45"/>
  <c r="S24" i="24"/>
  <c r="G14" i="12"/>
  <c r="M14" i="12"/>
  <c r="E14" i="36" s="1"/>
  <c r="I14" i="36" s="1"/>
  <c r="F40" i="45"/>
  <c r="F42" i="45" s="1"/>
  <c r="F43" i="45" s="1"/>
  <c r="L40" i="45"/>
  <c r="H42" i="45"/>
  <c r="H43" i="45" s="1"/>
  <c r="L80" i="12"/>
  <c r="D80" i="36" s="1"/>
  <c r="F80" i="12"/>
  <c r="S24" i="46"/>
  <c r="AM82" i="21"/>
  <c r="M23" i="45"/>
  <c r="G23" i="45"/>
  <c r="M59" i="45"/>
  <c r="I61" i="45"/>
  <c r="G59" i="45"/>
  <c r="X16" i="24"/>
  <c r="AB24" i="24"/>
  <c r="AB82" i="24" s="1"/>
  <c r="Z645" i="44" s="1"/>
  <c r="D13" i="34"/>
  <c r="D16" i="34" s="1"/>
  <c r="L16" i="10"/>
  <c r="L82" i="10" s="1"/>
  <c r="M33" i="45"/>
  <c r="G33" i="45"/>
  <c r="L65" i="12"/>
  <c r="D65" i="36" s="1"/>
  <c r="F65" i="12"/>
  <c r="T16" i="46"/>
  <c r="AA29" i="46"/>
  <c r="D76" i="24"/>
  <c r="F76" i="36" s="1"/>
  <c r="D20" i="46"/>
  <c r="F20" i="47" s="1"/>
  <c r="H20" i="47" s="1"/>
  <c r="J43" i="46"/>
  <c r="M15" i="45"/>
  <c r="G15" i="45"/>
  <c r="G65" i="12"/>
  <c r="M65" i="12"/>
  <c r="E65" i="36" s="1"/>
  <c r="I65" i="36" s="1"/>
  <c r="U24" i="24"/>
  <c r="AH36" i="46"/>
  <c r="H42" i="24"/>
  <c r="H43" i="24" s="1"/>
  <c r="D40" i="24"/>
  <c r="AF56" i="24"/>
  <c r="E32" i="46"/>
  <c r="G36" i="46"/>
  <c r="L47" i="45"/>
  <c r="F47" i="45"/>
  <c r="V24" i="24"/>
  <c r="V82" i="24" s="1"/>
  <c r="T645" i="44" s="1"/>
  <c r="Y42" i="24"/>
  <c r="Y43" i="24" s="1"/>
  <c r="AA56" i="24"/>
  <c r="AE61" i="46"/>
  <c r="D13" i="46"/>
  <c r="F13" i="47" s="1"/>
  <c r="H13" i="47" s="1"/>
  <c r="D35" i="46"/>
  <c r="F35" i="47" s="1"/>
  <c r="H35" i="47" s="1"/>
  <c r="G78" i="45"/>
  <c r="M78" i="45"/>
  <c r="W24" i="24"/>
  <c r="N24" i="24"/>
  <c r="AH56" i="46"/>
  <c r="H61" i="24"/>
  <c r="D59" i="24"/>
  <c r="Q72" i="46"/>
  <c r="E13" i="46"/>
  <c r="G13" i="47" s="1"/>
  <c r="I13" i="47" s="1"/>
  <c r="M42" i="46"/>
  <c r="M43" i="46" s="1"/>
  <c r="O66" i="46"/>
  <c r="L81" i="12"/>
  <c r="D81" i="36" s="1"/>
  <c r="H81" i="36" s="1"/>
  <c r="F81" i="12"/>
  <c r="H66" i="24"/>
  <c r="E16" i="23"/>
  <c r="G11" i="35"/>
  <c r="E29" i="23"/>
  <c r="G27" i="35"/>
  <c r="J66" i="46"/>
  <c r="L66" i="9"/>
  <c r="D65" i="33"/>
  <c r="L33" i="45"/>
  <c r="F33" i="45"/>
  <c r="AE29" i="46"/>
  <c r="Y36" i="24"/>
  <c r="AA42" i="46"/>
  <c r="AA43" i="46" s="1"/>
  <c r="D11" i="46"/>
  <c r="D22" i="46"/>
  <c r="F22" i="47" s="1"/>
  <c r="H22" i="47" s="1"/>
  <c r="U56" i="24"/>
  <c r="E78" i="46"/>
  <c r="G78" i="47" s="1"/>
  <c r="I78" i="47" s="1"/>
  <c r="AB42" i="46"/>
  <c r="AB43" i="46" s="1"/>
  <c r="AD61" i="24"/>
  <c r="L55" i="45"/>
  <c r="F55" i="45"/>
  <c r="R29" i="46"/>
  <c r="AJ43" i="24"/>
  <c r="H74" i="34"/>
  <c r="I24" i="46"/>
  <c r="D11" i="42"/>
  <c r="L16" i="18"/>
  <c r="M61" i="19"/>
  <c r="E59" i="43"/>
  <c r="E81" i="24"/>
  <c r="G81" i="36" s="1"/>
  <c r="I81" i="36" s="1"/>
  <c r="E21" i="46"/>
  <c r="G21" i="47" s="1"/>
  <c r="I21" i="47" s="1"/>
  <c r="S36" i="24"/>
  <c r="D74" i="46"/>
  <c r="F74" i="47" s="1"/>
  <c r="H74" i="47" s="1"/>
  <c r="L24" i="18"/>
  <c r="G77" i="5"/>
  <c r="H82" i="19"/>
  <c r="AI16" i="27"/>
  <c r="AI82" i="27" s="1"/>
  <c r="AG648" i="44" s="1"/>
  <c r="AG24" i="24"/>
  <c r="E45" i="46"/>
  <c r="G45" i="47" s="1"/>
  <c r="I45" i="47" s="1"/>
  <c r="L77" i="15"/>
  <c r="D77" i="39" s="1"/>
  <c r="F77" i="15"/>
  <c r="D14" i="27"/>
  <c r="F14" i="39" s="1"/>
  <c r="H14" i="39" s="1"/>
  <c r="AD24" i="27"/>
  <c r="I16" i="24"/>
  <c r="V56" i="46"/>
  <c r="AB72" i="46"/>
  <c r="AM82" i="23"/>
  <c r="AK643" i="44" s="1"/>
  <c r="I66" i="46"/>
  <c r="E80" i="46"/>
  <c r="G80" i="47" s="1"/>
  <c r="I80" i="47" s="1"/>
  <c r="G15" i="5"/>
  <c r="H86" i="37"/>
  <c r="H89" i="37" s="1"/>
  <c r="F89" i="37"/>
  <c r="E16" i="34"/>
  <c r="R16" i="24"/>
  <c r="R82" i="24" s="1"/>
  <c r="P645" i="44" s="1"/>
  <c r="AF16" i="46"/>
  <c r="AB82" i="22"/>
  <c r="Z644" i="44" s="1"/>
  <c r="P82" i="22"/>
  <c r="N644" i="44" s="1"/>
  <c r="U72" i="24"/>
  <c r="G81" i="5"/>
  <c r="I81" i="5" s="1"/>
  <c r="H24" i="27"/>
  <c r="D19" i="27"/>
  <c r="AE43" i="27"/>
  <c r="AG16" i="46"/>
  <c r="AG82" i="46" s="1"/>
  <c r="I29" i="42"/>
  <c r="F34" i="5"/>
  <c r="K16" i="27"/>
  <c r="I24" i="27"/>
  <c r="D71" i="27"/>
  <c r="F71" i="39" s="1"/>
  <c r="L39" i="12"/>
  <c r="D39" i="36" s="1"/>
  <c r="H39" i="36" s="1"/>
  <c r="F39" i="12"/>
  <c r="F82" i="23"/>
  <c r="M59" i="15"/>
  <c r="I61" i="15"/>
  <c r="G59" i="15"/>
  <c r="G73" i="15"/>
  <c r="M73" i="15"/>
  <c r="E73" i="39" s="1"/>
  <c r="I21" i="40"/>
  <c r="O36" i="24"/>
  <c r="M56" i="18"/>
  <c r="E54" i="42"/>
  <c r="D41" i="27"/>
  <c r="F41" i="39" s="1"/>
  <c r="X16" i="27"/>
  <c r="E42" i="28"/>
  <c r="E43" i="28" s="1"/>
  <c r="G40" i="40"/>
  <c r="F80" i="5"/>
  <c r="H80" i="5" s="1"/>
  <c r="D42" i="23"/>
  <c r="D43" i="23" s="1"/>
  <c r="E41" i="5"/>
  <c r="Z82" i="25"/>
  <c r="AW82" i="28"/>
  <c r="AU649" i="44" s="1"/>
  <c r="I82" i="28"/>
  <c r="G649" i="44" s="1"/>
  <c r="H81" i="33"/>
  <c r="G55" i="45"/>
  <c r="M55" i="45"/>
  <c r="I41" i="42"/>
  <c r="AS82" i="25"/>
  <c r="S29" i="27"/>
  <c r="D47" i="27"/>
  <c r="F47" i="39" s="1"/>
  <c r="G24" i="16"/>
  <c r="D24" i="28"/>
  <c r="F19" i="40"/>
  <c r="E61" i="23"/>
  <c r="G59" i="35"/>
  <c r="M49" i="15"/>
  <c r="E49" i="39" s="1"/>
  <c r="I49" i="39" s="1"/>
  <c r="G49" i="15"/>
  <c r="L24" i="13"/>
  <c r="D19" i="37"/>
  <c r="W82" i="25"/>
  <c r="AT82" i="25"/>
  <c r="I36" i="15"/>
  <c r="D24" i="26"/>
  <c r="F19" i="38"/>
  <c r="Z82" i="28"/>
  <c r="X649" i="44" s="1"/>
  <c r="E29" i="42"/>
  <c r="G76" i="5"/>
  <c r="I76" i="5" s="1"/>
  <c r="E29" i="25"/>
  <c r="F61" i="15"/>
  <c r="AE72" i="27"/>
  <c r="D60" i="38"/>
  <c r="D60" i="5" s="1"/>
  <c r="L61" i="14"/>
  <c r="G42" i="18"/>
  <c r="G43" i="18" s="1"/>
  <c r="D66" i="28"/>
  <c r="E36" i="37"/>
  <c r="AD29" i="27"/>
  <c r="G66" i="15"/>
  <c r="M66" i="13"/>
  <c r="O88" i="26"/>
  <c r="H20" i="37"/>
  <c r="L40" i="15"/>
  <c r="H42" i="15"/>
  <c r="H43" i="15" s="1"/>
  <c r="F40" i="15"/>
  <c r="E77" i="27"/>
  <c r="G77" i="39" s="1"/>
  <c r="L23" i="15"/>
  <c r="D23" i="39" s="1"/>
  <c r="H23" i="39" s="1"/>
  <c r="F23" i="15"/>
  <c r="R72" i="46"/>
  <c r="L54" i="15"/>
  <c r="H56" i="15"/>
  <c r="F54" i="15"/>
  <c r="F56" i="15" s="1"/>
  <c r="AV82" i="26"/>
  <c r="AT647" i="44" s="1"/>
  <c r="I33" i="38"/>
  <c r="AQ82" i="28"/>
  <c r="AO649" i="44" s="1"/>
  <c r="I71" i="40"/>
  <c r="G59" i="37"/>
  <c r="E61" i="25"/>
  <c r="I23" i="38"/>
  <c r="H16" i="27"/>
  <c r="H82" i="27" s="1"/>
  <c r="F648" i="44" s="1"/>
  <c r="G40" i="32"/>
  <c r="E42" i="20"/>
  <c r="E43" i="20" s="1"/>
  <c r="N642" i="44"/>
  <c r="P91" i="21"/>
  <c r="AU642" i="44"/>
  <c r="AW91" i="21"/>
  <c r="F27" i="33"/>
  <c r="D29" i="21"/>
  <c r="M60" i="45"/>
  <c r="G60" i="45"/>
  <c r="G32" i="12"/>
  <c r="G36" i="12" s="1"/>
  <c r="M32" i="12"/>
  <c r="I36" i="12"/>
  <c r="L74" i="45"/>
  <c r="F74" i="45"/>
  <c r="E24" i="22"/>
  <c r="G19" i="34"/>
  <c r="F54" i="45"/>
  <c r="F56" i="45" s="1"/>
  <c r="L54" i="45"/>
  <c r="L56" i="45" s="1"/>
  <c r="H56" i="45"/>
  <c r="G75" i="12"/>
  <c r="M75" i="12"/>
  <c r="E75" i="36" s="1"/>
  <c r="AK24" i="24"/>
  <c r="E40" i="46"/>
  <c r="D45" i="46"/>
  <c r="F45" i="47" s="1"/>
  <c r="H45" i="47" s="1"/>
  <c r="G39" i="12"/>
  <c r="M39" i="12"/>
  <c r="E39" i="36" s="1"/>
  <c r="I39" i="36" s="1"/>
  <c r="I20" i="5"/>
  <c r="F41" i="15"/>
  <c r="L41" i="15"/>
  <c r="D41" i="39" s="1"/>
  <c r="H65" i="42"/>
  <c r="F65" i="5"/>
  <c r="F14" i="4"/>
  <c r="G84" i="24"/>
  <c r="AC72" i="46"/>
  <c r="I13" i="5"/>
  <c r="Z646" i="44"/>
  <c r="AB91" i="25"/>
  <c r="H13" i="34"/>
  <c r="G72" i="21"/>
  <c r="E70" i="21"/>
  <c r="L39" i="15"/>
  <c r="D39" i="39" s="1"/>
  <c r="H39" i="39" s="1"/>
  <c r="F39" i="15"/>
  <c r="F82" i="16"/>
  <c r="F42" i="40"/>
  <c r="F43" i="40" s="1"/>
  <c r="H40" i="40"/>
  <c r="E36" i="25"/>
  <c r="G32" i="37"/>
  <c r="G14" i="5"/>
  <c r="I14" i="42"/>
  <c r="AB646" i="44"/>
  <c r="AD91" i="25"/>
  <c r="D11" i="27"/>
  <c r="I24" i="40"/>
  <c r="AL82" i="29"/>
  <c r="AJ640" i="44" s="1"/>
  <c r="H14" i="32"/>
  <c r="D29" i="20"/>
  <c r="F27" i="32"/>
  <c r="D24" i="29"/>
  <c r="AN82" i="20"/>
  <c r="AL641" i="44" s="1"/>
  <c r="L42" i="8"/>
  <c r="L43" i="8" s="1"/>
  <c r="D40" i="32"/>
  <c r="D42" i="32" s="1"/>
  <c r="D43" i="32" s="1"/>
  <c r="M16" i="8"/>
  <c r="E11" i="32"/>
  <c r="AH82" i="21"/>
  <c r="S642" i="44"/>
  <c r="U91" i="21"/>
  <c r="V642" i="44"/>
  <c r="X91" i="21"/>
  <c r="H49" i="33"/>
  <c r="F49" i="5"/>
  <c r="H49" i="5" s="1"/>
  <c r="AJ82" i="24"/>
  <c r="AH645" i="44" s="1"/>
  <c r="L51" i="45"/>
  <c r="F51" i="45"/>
  <c r="AE16" i="46"/>
  <c r="AU82" i="24"/>
  <c r="AS645" i="44" s="1"/>
  <c r="M80" i="12"/>
  <c r="E80" i="36" s="1"/>
  <c r="I80" i="36" s="1"/>
  <c r="G80" i="12"/>
  <c r="J82" i="23"/>
  <c r="H643" i="44" s="1"/>
  <c r="U16" i="24"/>
  <c r="U82" i="24" s="1"/>
  <c r="S645" i="44" s="1"/>
  <c r="L78" i="45"/>
  <c r="F78" i="45"/>
  <c r="AK24" i="46"/>
  <c r="AB56" i="46"/>
  <c r="S43" i="46"/>
  <c r="T42" i="46"/>
  <c r="T43" i="46" s="1"/>
  <c r="H65" i="36"/>
  <c r="L36" i="18"/>
  <c r="D32" i="42"/>
  <c r="D28" i="27"/>
  <c r="F28" i="39" s="1"/>
  <c r="E27" i="27"/>
  <c r="F33" i="5"/>
  <c r="E24" i="30"/>
  <c r="E82" i="30" s="1"/>
  <c r="G19" i="42"/>
  <c r="AI82" i="25"/>
  <c r="E24" i="31"/>
  <c r="G19" i="43"/>
  <c r="M24" i="13"/>
  <c r="E19" i="37"/>
  <c r="E24" i="37" s="1"/>
  <c r="E39" i="5"/>
  <c r="Y82" i="28"/>
  <c r="W649" i="44" s="1"/>
  <c r="F23" i="5"/>
  <c r="H23" i="5" s="1"/>
  <c r="L79" i="15"/>
  <c r="D79" i="39" s="1"/>
  <c r="F79" i="15"/>
  <c r="I82" i="25"/>
  <c r="E56" i="26"/>
  <c r="G54" i="38"/>
  <c r="F20" i="15"/>
  <c r="L20" i="15"/>
  <c r="D20" i="39" s="1"/>
  <c r="H20" i="39" s="1"/>
  <c r="D66" i="25"/>
  <c r="F64" i="37"/>
  <c r="F66" i="38"/>
  <c r="AP82" i="21"/>
  <c r="F642" i="44"/>
  <c r="H91" i="21"/>
  <c r="F77" i="45"/>
  <c r="L77" i="45"/>
  <c r="E49" i="24"/>
  <c r="G49" i="36" s="1"/>
  <c r="I49" i="36" s="1"/>
  <c r="F23" i="12"/>
  <c r="L23" i="12"/>
  <c r="D23" i="36" s="1"/>
  <c r="AK16" i="24"/>
  <c r="AK82" i="24" s="1"/>
  <c r="AI645" i="44" s="1"/>
  <c r="G80" i="45"/>
  <c r="M80" i="45"/>
  <c r="AB29" i="24"/>
  <c r="Q42" i="24"/>
  <c r="Q43" i="24" s="1"/>
  <c r="J82" i="46"/>
  <c r="G54" i="12"/>
  <c r="G56" i="12" s="1"/>
  <c r="M54" i="12"/>
  <c r="I56" i="12"/>
  <c r="K16" i="46"/>
  <c r="G28" i="45"/>
  <c r="M28" i="45"/>
  <c r="F36" i="10"/>
  <c r="F82" i="10" s="1"/>
  <c r="Q36" i="46"/>
  <c r="E59" i="36"/>
  <c r="T42" i="24"/>
  <c r="T43" i="24" s="1"/>
  <c r="AD43" i="24"/>
  <c r="H60" i="43"/>
  <c r="F64" i="36"/>
  <c r="D66" i="24"/>
  <c r="G64" i="35"/>
  <c r="E66" i="23"/>
  <c r="O43" i="27"/>
  <c r="G80" i="15"/>
  <c r="M80" i="15"/>
  <c r="E80" i="39" s="1"/>
  <c r="M64" i="12"/>
  <c r="I66" i="12"/>
  <c r="G64" i="12"/>
  <c r="G66" i="12" s="1"/>
  <c r="M79" i="15"/>
  <c r="E79" i="39" s="1"/>
  <c r="I79" i="39" s="1"/>
  <c r="G79" i="15"/>
  <c r="AC43" i="24"/>
  <c r="M61" i="18"/>
  <c r="E59" i="42"/>
  <c r="H13" i="37"/>
  <c r="H41" i="42"/>
  <c r="F41" i="5"/>
  <c r="G11" i="37"/>
  <c r="E16" i="25"/>
  <c r="H82" i="14"/>
  <c r="AT82" i="26"/>
  <c r="AR647" i="44" s="1"/>
  <c r="H60" i="40"/>
  <c r="AC82" i="28"/>
  <c r="AA649" i="44" s="1"/>
  <c r="J43" i="27"/>
  <c r="J82" i="27" s="1"/>
  <c r="H648" i="44" s="1"/>
  <c r="G54" i="41"/>
  <c r="E56" i="29"/>
  <c r="H51" i="32"/>
  <c r="D42" i="29"/>
  <c r="D43" i="29" s="1"/>
  <c r="F40" i="41"/>
  <c r="H88" i="33"/>
  <c r="F88" i="5"/>
  <c r="H88" i="5" s="1"/>
  <c r="I78" i="33"/>
  <c r="G78" i="5"/>
  <c r="I78" i="5" s="1"/>
  <c r="O642" i="44"/>
  <c r="Q91" i="21"/>
  <c r="L20" i="12"/>
  <c r="D20" i="36" s="1"/>
  <c r="H20" i="36" s="1"/>
  <c r="F20" i="12"/>
  <c r="AF24" i="46"/>
  <c r="AK16" i="46"/>
  <c r="F19" i="12"/>
  <c r="L19" i="12"/>
  <c r="H24" i="12"/>
  <c r="M15" i="12"/>
  <c r="E15" i="36" s="1"/>
  <c r="I15" i="36" s="1"/>
  <c r="G15" i="12"/>
  <c r="L47" i="12"/>
  <c r="D47" i="36" s="1"/>
  <c r="H47" i="36" s="1"/>
  <c r="F47" i="12"/>
  <c r="M78" i="12"/>
  <c r="E78" i="36" s="1"/>
  <c r="I78" i="36" s="1"/>
  <c r="G78" i="12"/>
  <c r="I22" i="34"/>
  <c r="E11" i="46"/>
  <c r="L55" i="12"/>
  <c r="D55" i="36" s="1"/>
  <c r="H55" i="36" s="1"/>
  <c r="F55" i="12"/>
  <c r="K72" i="24"/>
  <c r="E24" i="23"/>
  <c r="G19" i="35"/>
  <c r="AC24" i="27"/>
  <c r="G79" i="5"/>
  <c r="L73" i="15"/>
  <c r="D73" i="39" s="1"/>
  <c r="H73" i="39" s="1"/>
  <c r="F73" i="15"/>
  <c r="V24" i="27"/>
  <c r="AB72" i="24"/>
  <c r="W82" i="23"/>
  <c r="U643" i="44" s="1"/>
  <c r="M35" i="15"/>
  <c r="E35" i="39" s="1"/>
  <c r="G35" i="15"/>
  <c r="R82" i="22"/>
  <c r="P644" i="44" s="1"/>
  <c r="AG16" i="24"/>
  <c r="F22" i="5"/>
  <c r="H22" i="5" s="1"/>
  <c r="AH16" i="27"/>
  <c r="AH82" i="27" s="1"/>
  <c r="AF648" i="44" s="1"/>
  <c r="X82" i="25"/>
  <c r="S91" i="7"/>
  <c r="AD82" i="22"/>
  <c r="AB644" i="44" s="1"/>
  <c r="M36" i="19"/>
  <c r="E33" i="43"/>
  <c r="G71" i="5"/>
  <c r="I71" i="42"/>
  <c r="I47" i="43"/>
  <c r="D70" i="37"/>
  <c r="D72" i="37" s="1"/>
  <c r="L72" i="13"/>
  <c r="L16" i="14"/>
  <c r="R82" i="28"/>
  <c r="P649" i="44" s="1"/>
  <c r="E14" i="27"/>
  <c r="G14" i="39" s="1"/>
  <c r="I14" i="39" s="1"/>
  <c r="L71" i="15"/>
  <c r="D71" i="39" s="1"/>
  <c r="F71" i="15"/>
  <c r="M36" i="13"/>
  <c r="E66" i="37"/>
  <c r="L56" i="13"/>
  <c r="D54" i="37"/>
  <c r="D56" i="37" s="1"/>
  <c r="AM82" i="29"/>
  <c r="AK640" i="44" s="1"/>
  <c r="G64" i="41"/>
  <c r="E66" i="29"/>
  <c r="D24" i="20"/>
  <c r="F19" i="32"/>
  <c r="F27" i="41"/>
  <c r="D29" i="29"/>
  <c r="I82" i="20"/>
  <c r="G641" i="44" s="1"/>
  <c r="E61" i="29"/>
  <c r="G59" i="41"/>
  <c r="U82" i="20"/>
  <c r="S641" i="44" s="1"/>
  <c r="H82" i="8"/>
  <c r="M16" i="17"/>
  <c r="M82" i="17" s="1"/>
  <c r="H78" i="32"/>
  <c r="F78" i="5"/>
  <c r="H78" i="5" s="1"/>
  <c r="H82" i="20"/>
  <c r="F641" i="44" s="1"/>
  <c r="G72" i="32"/>
  <c r="H77" i="32"/>
  <c r="M16" i="46"/>
  <c r="M82" i="46" s="1"/>
  <c r="D36" i="20"/>
  <c r="F32" i="32"/>
  <c r="M36" i="8"/>
  <c r="E32" i="32"/>
  <c r="E36" i="32" s="1"/>
  <c r="AW82" i="46"/>
  <c r="L24" i="8"/>
  <c r="D21" i="32"/>
  <c r="M24" i="9"/>
  <c r="E19" i="33"/>
  <c r="E24" i="33" s="1"/>
  <c r="AA642" i="44"/>
  <c r="AC91" i="21"/>
  <c r="G40" i="33"/>
  <c r="E42" i="21"/>
  <c r="E43" i="21" s="1"/>
  <c r="E16" i="21"/>
  <c r="G11" i="33"/>
  <c r="I80" i="33"/>
  <c r="AQ642" i="44"/>
  <c r="AS91" i="21"/>
  <c r="M56" i="9"/>
  <c r="G82" i="24"/>
  <c r="L27" i="45"/>
  <c r="H29" i="45"/>
  <c r="F27" i="45"/>
  <c r="G32" i="33"/>
  <c r="E36" i="21"/>
  <c r="F21" i="12"/>
  <c r="L21" i="12"/>
  <c r="D21" i="36" s="1"/>
  <c r="H21" i="36" s="1"/>
  <c r="L41" i="12"/>
  <c r="D41" i="36" s="1"/>
  <c r="F41" i="12"/>
  <c r="G82" i="22"/>
  <c r="F13" i="4" s="1"/>
  <c r="Y24" i="46"/>
  <c r="AK42" i="46"/>
  <c r="AK43" i="46" s="1"/>
  <c r="AC56" i="24"/>
  <c r="L14" i="45"/>
  <c r="F14" i="45"/>
  <c r="G51" i="12"/>
  <c r="M51" i="12"/>
  <c r="E51" i="36" s="1"/>
  <c r="N16" i="24"/>
  <c r="G14" i="45"/>
  <c r="M14" i="45"/>
  <c r="L49" i="12"/>
  <c r="D49" i="36" s="1"/>
  <c r="F49" i="12"/>
  <c r="L80" i="45"/>
  <c r="F80" i="45"/>
  <c r="AA24" i="46"/>
  <c r="M35" i="12"/>
  <c r="E35" i="36" s="1"/>
  <c r="G35" i="12"/>
  <c r="M71" i="45"/>
  <c r="G71" i="45"/>
  <c r="X16" i="46"/>
  <c r="X82" i="46" s="1"/>
  <c r="D15" i="24"/>
  <c r="F15" i="36" s="1"/>
  <c r="AB24" i="46"/>
  <c r="F13" i="12"/>
  <c r="L13" i="12"/>
  <c r="D13" i="36" s="1"/>
  <c r="F24" i="10"/>
  <c r="G41" i="12"/>
  <c r="M41" i="12"/>
  <c r="E41" i="36" s="1"/>
  <c r="L65" i="45"/>
  <c r="F65" i="45"/>
  <c r="AB16" i="46"/>
  <c r="AG29" i="24"/>
  <c r="D34" i="24"/>
  <c r="F34" i="36" s="1"/>
  <c r="Y56" i="24"/>
  <c r="U61" i="46"/>
  <c r="E89" i="33"/>
  <c r="E86" i="5"/>
  <c r="E89" i="5" s="1"/>
  <c r="N36" i="24"/>
  <c r="F34" i="12"/>
  <c r="L34" i="12"/>
  <c r="D34" i="36" s="1"/>
  <c r="G65" i="45"/>
  <c r="M65" i="45"/>
  <c r="U24" i="46"/>
  <c r="I33" i="34"/>
  <c r="P42" i="24"/>
  <c r="P43" i="24" s="1"/>
  <c r="AF56" i="46"/>
  <c r="V61" i="24"/>
  <c r="E20" i="46"/>
  <c r="G20" i="47" s="1"/>
  <c r="I20" i="47" s="1"/>
  <c r="O36" i="46"/>
  <c r="O82" i="46" s="1"/>
  <c r="AF42" i="24"/>
  <c r="AF43" i="24" s="1"/>
  <c r="F75" i="12"/>
  <c r="L75" i="12"/>
  <c r="D75" i="36" s="1"/>
  <c r="H75" i="36" s="1"/>
  <c r="V24" i="46"/>
  <c r="M36" i="24"/>
  <c r="Y42" i="46"/>
  <c r="Y43" i="46" s="1"/>
  <c r="AA56" i="46"/>
  <c r="Z42" i="46"/>
  <c r="Z43" i="46" s="1"/>
  <c r="L42" i="9"/>
  <c r="L43" i="9" s="1"/>
  <c r="D40" i="33"/>
  <c r="D42" i="33" s="1"/>
  <c r="D43" i="33" s="1"/>
  <c r="G11" i="34"/>
  <c r="E16" i="22"/>
  <c r="E82" i="22" s="1"/>
  <c r="W24" i="46"/>
  <c r="W82" i="46" s="1"/>
  <c r="V29" i="24"/>
  <c r="R42" i="46"/>
  <c r="R43" i="46" s="1"/>
  <c r="P61" i="46"/>
  <c r="G41" i="46"/>
  <c r="E41" i="46" s="1"/>
  <c r="G41" i="47" s="1"/>
  <c r="I41" i="47" s="1"/>
  <c r="D19" i="24"/>
  <c r="H24" i="24"/>
  <c r="D54" i="24"/>
  <c r="P24" i="24"/>
  <c r="P82" i="24" s="1"/>
  <c r="N645" i="44" s="1"/>
  <c r="P36" i="24"/>
  <c r="M82" i="23"/>
  <c r="Y36" i="46"/>
  <c r="E59" i="46"/>
  <c r="J36" i="24"/>
  <c r="AF36" i="24"/>
  <c r="AH42" i="24"/>
  <c r="AH43" i="24" s="1"/>
  <c r="M56" i="24"/>
  <c r="I74" i="35"/>
  <c r="H66" i="12"/>
  <c r="L64" i="12"/>
  <c r="F64" i="12"/>
  <c r="Z29" i="24"/>
  <c r="N43" i="24"/>
  <c r="AJ42" i="46"/>
  <c r="AJ43" i="46" s="1"/>
  <c r="W56" i="46"/>
  <c r="S72" i="46"/>
  <c r="Q82" i="23"/>
  <c r="O643" i="44" s="1"/>
  <c r="L66" i="18"/>
  <c r="D64" i="42"/>
  <c r="E19" i="43"/>
  <c r="E24" i="43" s="1"/>
  <c r="M24" i="19"/>
  <c r="M82" i="19" s="1"/>
  <c r="K42" i="27"/>
  <c r="K43" i="27" s="1"/>
  <c r="S61" i="27"/>
  <c r="I20" i="35"/>
  <c r="I43" i="46"/>
  <c r="L81" i="15"/>
  <c r="D81" i="39" s="1"/>
  <c r="H81" i="39" s="1"/>
  <c r="F81" i="15"/>
  <c r="Q82" i="22"/>
  <c r="O644" i="44" s="1"/>
  <c r="AD56" i="24"/>
  <c r="AU82" i="23"/>
  <c r="AS643" i="44" s="1"/>
  <c r="D72" i="23"/>
  <c r="F70" i="35"/>
  <c r="G16" i="20"/>
  <c r="E12" i="20"/>
  <c r="M72" i="19"/>
  <c r="E71" i="43"/>
  <c r="G45" i="15"/>
  <c r="M45" i="15"/>
  <c r="E45" i="39" s="1"/>
  <c r="I45" i="39" s="1"/>
  <c r="G12" i="12"/>
  <c r="M12" i="12"/>
  <c r="E12" i="36" s="1"/>
  <c r="I12" i="36" s="1"/>
  <c r="R16" i="46"/>
  <c r="U72" i="46"/>
  <c r="L82" i="23"/>
  <c r="J643" i="44" s="1"/>
  <c r="E54" i="46"/>
  <c r="G56" i="46"/>
  <c r="F42" i="42"/>
  <c r="F43" i="42" s="1"/>
  <c r="L27" i="15"/>
  <c r="H29" i="15"/>
  <c r="F27" i="15"/>
  <c r="X24" i="27"/>
  <c r="AG36" i="27"/>
  <c r="AG82" i="27" s="1"/>
  <c r="AE648" i="44" s="1"/>
  <c r="S82" i="22"/>
  <c r="Q644" i="44" s="1"/>
  <c r="I12" i="34"/>
  <c r="P56" i="24"/>
  <c r="E64" i="35"/>
  <c r="E66" i="35" s="1"/>
  <c r="E82" i="35" s="1"/>
  <c r="M66" i="11"/>
  <c r="E35" i="5"/>
  <c r="D82" i="31"/>
  <c r="S82" i="25"/>
  <c r="Q24" i="27"/>
  <c r="Q82" i="27" s="1"/>
  <c r="O648" i="44" s="1"/>
  <c r="L39" i="45"/>
  <c r="F39" i="45"/>
  <c r="G79" i="12"/>
  <c r="M79" i="12"/>
  <c r="E79" i="36" s="1"/>
  <c r="G24" i="11"/>
  <c r="G82" i="11" s="1"/>
  <c r="E23" i="5"/>
  <c r="F20" i="5"/>
  <c r="AM82" i="27"/>
  <c r="AK648" i="44" s="1"/>
  <c r="L82" i="25"/>
  <c r="O66" i="27"/>
  <c r="AE36" i="24"/>
  <c r="E76" i="46"/>
  <c r="G76" i="47" s="1"/>
  <c r="I76" i="47" s="1"/>
  <c r="H80" i="42"/>
  <c r="M43" i="24"/>
  <c r="M82" i="24" s="1"/>
  <c r="K645" i="44" s="1"/>
  <c r="AI42" i="24"/>
  <c r="AI43" i="24" s="1"/>
  <c r="D59" i="27"/>
  <c r="L21" i="15"/>
  <c r="D21" i="39" s="1"/>
  <c r="H21" i="39" s="1"/>
  <c r="F21" i="15"/>
  <c r="F72" i="13"/>
  <c r="I81" i="37"/>
  <c r="M72" i="16"/>
  <c r="AJ24" i="27"/>
  <c r="AJ82" i="27" s="1"/>
  <c r="AH648" i="44" s="1"/>
  <c r="I79" i="34"/>
  <c r="F16" i="35"/>
  <c r="D61" i="42"/>
  <c r="G72" i="42"/>
  <c r="E70" i="39"/>
  <c r="E72" i="39" s="1"/>
  <c r="G47" i="15"/>
  <c r="M47" i="15"/>
  <c r="E47" i="39" s="1"/>
  <c r="AG82" i="26"/>
  <c r="AE647" i="44" s="1"/>
  <c r="D55" i="46"/>
  <c r="F55" i="47" s="1"/>
  <c r="H55" i="47" s="1"/>
  <c r="Q29" i="46"/>
  <c r="F74" i="5"/>
  <c r="AA24" i="27"/>
  <c r="AA82" i="27" s="1"/>
  <c r="Y648" i="44" s="1"/>
  <c r="AC61" i="27"/>
  <c r="H24" i="15"/>
  <c r="L19" i="15"/>
  <c r="F19" i="15"/>
  <c r="F70" i="15"/>
  <c r="F72" i="15" s="1"/>
  <c r="L70" i="15"/>
  <c r="H72" i="15"/>
  <c r="W16" i="27"/>
  <c r="W82" i="27" s="1"/>
  <c r="U648" i="44" s="1"/>
  <c r="I33" i="37"/>
  <c r="M36" i="15"/>
  <c r="E32" i="39"/>
  <c r="E36" i="39" s="1"/>
  <c r="G59" i="38"/>
  <c r="E61" i="26"/>
  <c r="AH82" i="28"/>
  <c r="AF649" i="44" s="1"/>
  <c r="E60" i="5"/>
  <c r="E81" i="27"/>
  <c r="G81" i="39" s="1"/>
  <c r="I81" i="39" s="1"/>
  <c r="I27" i="37"/>
  <c r="G29" i="37"/>
  <c r="L72" i="27"/>
  <c r="V82" i="22"/>
  <c r="T644" i="44" s="1"/>
  <c r="R61" i="46"/>
  <c r="E72" i="30"/>
  <c r="E84" i="30" s="1"/>
  <c r="Y36" i="27"/>
  <c r="L36" i="16"/>
  <c r="D32" i="40"/>
  <c r="D36" i="40" s="1"/>
  <c r="G11" i="38"/>
  <c r="E16" i="26"/>
  <c r="H64" i="40"/>
  <c r="H66" i="40" s="1"/>
  <c r="F66" i="40"/>
  <c r="D61" i="28"/>
  <c r="F59" i="40"/>
  <c r="D82" i="30"/>
  <c r="D71" i="46"/>
  <c r="F71" i="47" s="1"/>
  <c r="H71" i="47" s="1"/>
  <c r="D15" i="40"/>
  <c r="D15" i="5" s="1"/>
  <c r="L16" i="16"/>
  <c r="G47" i="5"/>
  <c r="I47" i="5" s="1"/>
  <c r="G73" i="5"/>
  <c r="E40" i="27"/>
  <c r="I42" i="27"/>
  <c r="I43" i="27" s="1"/>
  <c r="I82" i="27" s="1"/>
  <c r="G648" i="44" s="1"/>
  <c r="AL646" i="44"/>
  <c r="AN91" i="25"/>
  <c r="E14" i="5"/>
  <c r="L16" i="27"/>
  <c r="I49" i="37"/>
  <c r="AD61" i="27"/>
  <c r="E15" i="40"/>
  <c r="M16" i="16"/>
  <c r="M82" i="16" s="1"/>
  <c r="N36" i="27"/>
  <c r="N82" i="27" s="1"/>
  <c r="L648" i="44" s="1"/>
  <c r="D74" i="5"/>
  <c r="D64" i="38"/>
  <c r="D66" i="38" s="1"/>
  <c r="L66" i="14"/>
  <c r="E24" i="28"/>
  <c r="E82" i="28" s="1"/>
  <c r="E24" i="29"/>
  <c r="G19" i="41"/>
  <c r="H19" i="41"/>
  <c r="H24" i="41" s="1"/>
  <c r="F24" i="41"/>
  <c r="L82" i="17"/>
  <c r="X642" i="44"/>
  <c r="Z91" i="21"/>
  <c r="D86" i="33"/>
  <c r="H86" i="33" s="1"/>
  <c r="H89" i="33" s="1"/>
  <c r="L89" i="9"/>
  <c r="E70" i="33"/>
  <c r="E72" i="33" s="1"/>
  <c r="M72" i="9"/>
  <c r="AH642" i="44"/>
  <c r="AJ91" i="21"/>
  <c r="L51" i="12"/>
  <c r="D51" i="36" s="1"/>
  <c r="H51" i="36" s="1"/>
  <c r="F51" i="12"/>
  <c r="L59" i="45"/>
  <c r="L61" i="45" s="1"/>
  <c r="H61" i="45"/>
  <c r="F59" i="45"/>
  <c r="F45" i="45"/>
  <c r="L45" i="45"/>
  <c r="AD642" i="44"/>
  <c r="AF91" i="21"/>
  <c r="G13" i="12"/>
  <c r="M13" i="12"/>
  <c r="E13" i="36" s="1"/>
  <c r="I13" i="36" s="1"/>
  <c r="G74" i="45"/>
  <c r="M74" i="45"/>
  <c r="L78" i="12"/>
  <c r="D78" i="36" s="1"/>
  <c r="H78" i="36" s="1"/>
  <c r="F78" i="12"/>
  <c r="AT642" i="44"/>
  <c r="AV91" i="21"/>
  <c r="E35" i="46"/>
  <c r="G35" i="47" s="1"/>
  <c r="I35" i="47" s="1"/>
  <c r="E55" i="46"/>
  <c r="G55" i="47" s="1"/>
  <c r="I55" i="47" s="1"/>
  <c r="G29" i="46"/>
  <c r="E27" i="46"/>
  <c r="L64" i="45"/>
  <c r="H66" i="45"/>
  <c r="F64" i="45"/>
  <c r="F66" i="45" s="1"/>
  <c r="E77" i="5"/>
  <c r="I77" i="42"/>
  <c r="D49" i="46"/>
  <c r="F49" i="47" s="1"/>
  <c r="H49" i="47" s="1"/>
  <c r="D42" i="25"/>
  <c r="D43" i="25" s="1"/>
  <c r="F40" i="37"/>
  <c r="Z16" i="46"/>
  <c r="Z82" i="46" s="1"/>
  <c r="D61" i="30"/>
  <c r="F59" i="42"/>
  <c r="H27" i="43"/>
  <c r="F29" i="43"/>
  <c r="F82" i="43" s="1"/>
  <c r="D32" i="27"/>
  <c r="D72" i="25"/>
  <c r="F70" i="37"/>
  <c r="AE82" i="24"/>
  <c r="AC645" i="44" s="1"/>
  <c r="D29" i="30"/>
  <c r="F27" i="42"/>
  <c r="F74" i="15"/>
  <c r="L74" i="15"/>
  <c r="D74" i="39" s="1"/>
  <c r="H74" i="39" s="1"/>
  <c r="D66" i="30"/>
  <c r="M76" i="15"/>
  <c r="E76" i="39" s="1"/>
  <c r="I76" i="39" s="1"/>
  <c r="G76" i="15"/>
  <c r="F82" i="13"/>
  <c r="F91" i="13" s="1"/>
  <c r="L12" i="12"/>
  <c r="D12" i="36" s="1"/>
  <c r="H12" i="36" s="1"/>
  <c r="F12" i="12"/>
  <c r="F11" i="12"/>
  <c r="H16" i="12"/>
  <c r="L11" i="12"/>
  <c r="AJ16" i="46"/>
  <c r="L71" i="45"/>
  <c r="F71" i="45"/>
  <c r="M20" i="12"/>
  <c r="E20" i="36" s="1"/>
  <c r="I20" i="36" s="1"/>
  <c r="G20" i="12"/>
  <c r="X29" i="24"/>
  <c r="L22" i="45"/>
  <c r="F22" i="45"/>
  <c r="G45" i="45"/>
  <c r="M45" i="45"/>
  <c r="G642" i="44"/>
  <c r="I91" i="21"/>
  <c r="AI36" i="24"/>
  <c r="M56" i="10"/>
  <c r="E54" i="34"/>
  <c r="E56" i="34" s="1"/>
  <c r="D33" i="34"/>
  <c r="L36" i="10"/>
  <c r="U642" i="44"/>
  <c r="W91" i="21"/>
  <c r="Z36" i="24"/>
  <c r="G39" i="45"/>
  <c r="M39" i="45"/>
  <c r="D81" i="5"/>
  <c r="H81" i="5" s="1"/>
  <c r="H81" i="42"/>
  <c r="G32" i="35"/>
  <c r="E36" i="23"/>
  <c r="D32" i="43"/>
  <c r="L36" i="19"/>
  <c r="D56" i="25"/>
  <c r="F54" i="37"/>
  <c r="AI72" i="24"/>
  <c r="I41" i="34"/>
  <c r="E75" i="27"/>
  <c r="G75" i="39" s="1"/>
  <c r="I75" i="39" s="1"/>
  <c r="E64" i="38"/>
  <c r="E66" i="38" s="1"/>
  <c r="M66" i="14"/>
  <c r="E12" i="27"/>
  <c r="G12" i="39" s="1"/>
  <c r="I12" i="39" s="1"/>
  <c r="AH646" i="44"/>
  <c r="AJ91" i="25"/>
  <c r="G16" i="13"/>
  <c r="G82" i="13" s="1"/>
  <c r="G91" i="13" s="1"/>
  <c r="I55" i="5"/>
  <c r="E28" i="37"/>
  <c r="E29" i="37" s="1"/>
  <c r="M29" i="13"/>
  <c r="D54" i="38"/>
  <c r="D56" i="38" s="1"/>
  <c r="L56" i="14"/>
  <c r="I82" i="16"/>
  <c r="D29" i="42"/>
  <c r="V82" i="25"/>
  <c r="E55" i="27"/>
  <c r="G55" i="39" s="1"/>
  <c r="I55" i="39" s="1"/>
  <c r="D36" i="26"/>
  <c r="F32" i="38"/>
  <c r="I21" i="5"/>
  <c r="S646" i="44"/>
  <c r="U91" i="25"/>
  <c r="H54" i="32"/>
  <c r="H56" i="32" s="1"/>
  <c r="F56" i="32"/>
  <c r="I82" i="9"/>
  <c r="I91" i="9" s="1"/>
  <c r="AG642" i="44"/>
  <c r="AI91" i="21"/>
  <c r="L12" i="45"/>
  <c r="F12" i="45"/>
  <c r="E40" i="24"/>
  <c r="H16" i="45"/>
  <c r="H82" i="45" s="1"/>
  <c r="L11" i="45"/>
  <c r="L16" i="45" s="1"/>
  <c r="F11" i="45"/>
  <c r="E32" i="24"/>
  <c r="F35" i="45"/>
  <c r="L35" i="45"/>
  <c r="L16" i="24"/>
  <c r="L82" i="24" s="1"/>
  <c r="J645" i="44" s="1"/>
  <c r="D24" i="23"/>
  <c r="F19" i="35"/>
  <c r="AI24" i="24"/>
  <c r="AI82" i="24" s="1"/>
  <c r="AG645" i="44" s="1"/>
  <c r="D45" i="24"/>
  <c r="F45" i="36" s="1"/>
  <c r="D59" i="46"/>
  <c r="O42" i="24"/>
  <c r="O43" i="24" s="1"/>
  <c r="T36" i="24"/>
  <c r="U16" i="27"/>
  <c r="U82" i="27" s="1"/>
  <c r="S648" i="44" s="1"/>
  <c r="L28" i="45"/>
  <c r="F28" i="45"/>
  <c r="G75" i="5"/>
  <c r="I75" i="5" s="1"/>
  <c r="L60" i="15"/>
  <c r="D60" i="39" s="1"/>
  <c r="H60" i="39" s="1"/>
  <c r="F60" i="15"/>
  <c r="E12" i="46"/>
  <c r="G12" i="47" s="1"/>
  <c r="I12" i="47" s="1"/>
  <c r="H82" i="22"/>
  <c r="F644" i="44" s="1"/>
  <c r="H77" i="39"/>
  <c r="I82" i="14"/>
  <c r="E66" i="22"/>
  <c r="G64" i="34"/>
  <c r="AQ82" i="25"/>
  <c r="AP646" i="44"/>
  <c r="AR91" i="25"/>
  <c r="G82" i="26"/>
  <c r="F17" i="4" s="1"/>
  <c r="F59" i="34"/>
  <c r="D61" i="22"/>
  <c r="K29" i="27"/>
  <c r="AG82" i="28"/>
  <c r="AE649" i="44" s="1"/>
  <c r="L15" i="15"/>
  <c r="D15" i="39" s="1"/>
  <c r="F15" i="15"/>
  <c r="G54" i="40"/>
  <c r="E56" i="28"/>
  <c r="D54" i="40"/>
  <c r="D56" i="40" s="1"/>
  <c r="L56" i="16"/>
  <c r="E29" i="28"/>
  <c r="G27" i="40"/>
  <c r="G80" i="5"/>
  <c r="I80" i="5" s="1"/>
  <c r="AF82" i="26"/>
  <c r="AD647" i="44" s="1"/>
  <c r="E86" i="37"/>
  <c r="E89" i="37" s="1"/>
  <c r="M89" i="13"/>
  <c r="B18" i="4" s="1"/>
  <c r="D18" i="4" s="1"/>
  <c r="D16" i="28"/>
  <c r="F11" i="40"/>
  <c r="E36" i="29"/>
  <c r="G32" i="41"/>
  <c r="M66" i="8"/>
  <c r="E64" i="32"/>
  <c r="E66" i="32" s="1"/>
  <c r="E19" i="20"/>
  <c r="G24" i="20"/>
  <c r="L27" i="12"/>
  <c r="F27" i="12"/>
  <c r="F29" i="12" s="1"/>
  <c r="H29" i="12"/>
  <c r="E19" i="24"/>
  <c r="AA82" i="22"/>
  <c r="Y644" i="44" s="1"/>
  <c r="G81" i="12"/>
  <c r="M81" i="12"/>
  <c r="E81" i="36" s="1"/>
  <c r="F40" i="12"/>
  <c r="F42" i="12" s="1"/>
  <c r="H42" i="12"/>
  <c r="H43" i="12" s="1"/>
  <c r="L40" i="12"/>
  <c r="K24" i="24"/>
  <c r="K82" i="24" s="1"/>
  <c r="I645" i="44" s="1"/>
  <c r="M23" i="12"/>
  <c r="E23" i="36" s="1"/>
  <c r="G23" i="12"/>
  <c r="AA29" i="24"/>
  <c r="Q56" i="46"/>
  <c r="M22" i="45"/>
  <c r="G22" i="45"/>
  <c r="AH36" i="24"/>
  <c r="AJ24" i="46"/>
  <c r="D23" i="46"/>
  <c r="F23" i="47" s="1"/>
  <c r="H23" i="47" s="1"/>
  <c r="I56" i="45"/>
  <c r="G54" i="45"/>
  <c r="G56" i="45" s="1"/>
  <c r="M54" i="45"/>
  <c r="AH56" i="24"/>
  <c r="E64" i="46"/>
  <c r="G66" i="46"/>
  <c r="AA43" i="24"/>
  <c r="AA82" i="24" s="1"/>
  <c r="Y645" i="44" s="1"/>
  <c r="D27" i="24"/>
  <c r="AB42" i="24"/>
  <c r="AB43" i="24" s="1"/>
  <c r="AD43" i="46"/>
  <c r="W56" i="24"/>
  <c r="L36" i="11"/>
  <c r="AC16" i="27"/>
  <c r="D39" i="46"/>
  <c r="F39" i="47" s="1"/>
  <c r="H39" i="47" s="1"/>
  <c r="I82" i="10"/>
  <c r="I84" i="45" s="1"/>
  <c r="F42" i="43"/>
  <c r="F43" i="43" s="1"/>
  <c r="H40" i="43"/>
  <c r="H42" i="43" s="1"/>
  <c r="H43" i="43" s="1"/>
  <c r="L79" i="45"/>
  <c r="F79" i="45"/>
  <c r="AP82" i="23"/>
  <c r="AN643" i="44" s="1"/>
  <c r="E72" i="31"/>
  <c r="G70" i="43"/>
  <c r="J61" i="24"/>
  <c r="G40" i="34"/>
  <c r="E42" i="22"/>
  <c r="E43" i="22" s="1"/>
  <c r="F42" i="35"/>
  <c r="F43" i="35" s="1"/>
  <c r="H40" i="35"/>
  <c r="H42" i="35" s="1"/>
  <c r="H43" i="35" s="1"/>
  <c r="F646" i="44"/>
  <c r="H91" i="25"/>
  <c r="G34" i="5"/>
  <c r="I34" i="5" s="1"/>
  <c r="E27" i="24"/>
  <c r="D60" i="46"/>
  <c r="F60" i="47" s="1"/>
  <c r="H60" i="47" s="1"/>
  <c r="F24" i="13"/>
  <c r="G28" i="5"/>
  <c r="F21" i="5"/>
  <c r="Q36" i="27"/>
  <c r="G87" i="5"/>
  <c r="I87" i="5" s="1"/>
  <c r="I87" i="37"/>
  <c r="M66" i="16"/>
  <c r="E64" i="40"/>
  <c r="F43" i="13"/>
  <c r="G40" i="37"/>
  <c r="E42" i="25"/>
  <c r="E43" i="25" s="1"/>
  <c r="M15" i="15"/>
  <c r="E15" i="39" s="1"/>
  <c r="I15" i="39" s="1"/>
  <c r="G15" i="15"/>
  <c r="G16" i="15" s="1"/>
  <c r="E40" i="37"/>
  <c r="E42" i="37" s="1"/>
  <c r="E43" i="37" s="1"/>
  <c r="M42" i="13"/>
  <c r="M43" i="13" s="1"/>
  <c r="L13" i="15"/>
  <c r="D13" i="39" s="1"/>
  <c r="H13" i="39" s="1"/>
  <c r="F13" i="15"/>
  <c r="I11" i="40"/>
  <c r="G16" i="40"/>
  <c r="F82" i="29"/>
  <c r="D66" i="29"/>
  <c r="F64" i="41"/>
  <c r="E29" i="29"/>
  <c r="G27" i="41"/>
  <c r="E36" i="20"/>
  <c r="G32" i="32"/>
  <c r="F70" i="41"/>
  <c r="D72" i="29"/>
  <c r="H45" i="32"/>
  <c r="F45" i="5"/>
  <c r="H45" i="5" s="1"/>
  <c r="F59" i="41"/>
  <c r="D61" i="29"/>
  <c r="E29" i="20"/>
  <c r="G27" i="32"/>
  <c r="E66" i="20"/>
  <c r="G64" i="32"/>
  <c r="P82" i="20"/>
  <c r="N641" i="44" s="1"/>
  <c r="L82" i="20"/>
  <c r="J641" i="44" s="1"/>
  <c r="F16" i="41"/>
  <c r="H11" i="41"/>
  <c r="H16" i="41" s="1"/>
  <c r="M82" i="29"/>
  <c r="K640" i="44" s="1"/>
  <c r="I72" i="41"/>
  <c r="F16" i="17"/>
  <c r="F82" i="17" s="1"/>
  <c r="H642" i="44"/>
  <c r="J91" i="21"/>
  <c r="L642" i="44"/>
  <c r="N91" i="21"/>
  <c r="G42" i="21"/>
  <c r="G43" i="21" s="1"/>
  <c r="G82" i="21" s="1"/>
  <c r="E66" i="21"/>
  <c r="G64" i="33"/>
  <c r="W642" i="44"/>
  <c r="Y91" i="21"/>
  <c r="M66" i="9"/>
  <c r="M61" i="9"/>
  <c r="F89" i="33"/>
  <c r="F86" i="5"/>
  <c r="L56" i="9"/>
  <c r="D54" i="33"/>
  <c r="D56" i="33" s="1"/>
  <c r="H77" i="33"/>
  <c r="E11" i="24"/>
  <c r="H11" i="33"/>
  <c r="F16" i="33"/>
  <c r="L21" i="45"/>
  <c r="F21" i="45"/>
  <c r="L41" i="45"/>
  <c r="F41" i="45"/>
  <c r="F73" i="12"/>
  <c r="L73" i="12"/>
  <c r="D73" i="36" s="1"/>
  <c r="H73" i="36" s="1"/>
  <c r="U16" i="46"/>
  <c r="O82" i="22"/>
  <c r="M644" i="44" s="1"/>
  <c r="U29" i="24"/>
  <c r="E41" i="24"/>
  <c r="G41" i="36" s="1"/>
  <c r="AC56" i="46"/>
  <c r="K61" i="24"/>
  <c r="D35" i="33"/>
  <c r="L36" i="9"/>
  <c r="G21" i="12"/>
  <c r="M21" i="12"/>
  <c r="E21" i="36" s="1"/>
  <c r="M51" i="45"/>
  <c r="G51" i="45"/>
  <c r="V16" i="46"/>
  <c r="J24" i="24"/>
  <c r="L49" i="45"/>
  <c r="F49" i="45"/>
  <c r="O16" i="24"/>
  <c r="AG24" i="46"/>
  <c r="D82" i="12"/>
  <c r="M35" i="45"/>
  <c r="G35" i="45"/>
  <c r="M76" i="12"/>
  <c r="E76" i="36" s="1"/>
  <c r="G76" i="12"/>
  <c r="AH24" i="24"/>
  <c r="F13" i="45"/>
  <c r="L13" i="45"/>
  <c r="F19" i="45"/>
  <c r="H24" i="45"/>
  <c r="L19" i="45"/>
  <c r="L24" i="45" s="1"/>
  <c r="AH16" i="24"/>
  <c r="Y56" i="46"/>
  <c r="Y82" i="46" s="1"/>
  <c r="AC61" i="46"/>
  <c r="D80" i="24"/>
  <c r="F80" i="36" s="1"/>
  <c r="H82" i="46"/>
  <c r="M16" i="10"/>
  <c r="I24" i="12"/>
  <c r="G19" i="12"/>
  <c r="M19" i="12"/>
  <c r="L34" i="45"/>
  <c r="F34" i="45"/>
  <c r="AH29" i="24"/>
  <c r="P43" i="46"/>
  <c r="V61" i="46"/>
  <c r="L24" i="10"/>
  <c r="L56" i="10"/>
  <c r="D54" i="34"/>
  <c r="D56" i="34" s="1"/>
  <c r="L75" i="45"/>
  <c r="F75" i="45"/>
  <c r="U36" i="46"/>
  <c r="AG56" i="46"/>
  <c r="D19" i="46"/>
  <c r="F82" i="21"/>
  <c r="F91" i="21" s="1"/>
  <c r="M47" i="12"/>
  <c r="E47" i="36" s="1"/>
  <c r="I47" i="36" s="1"/>
  <c r="G47" i="12"/>
  <c r="G70" i="45"/>
  <c r="G72" i="45" s="1"/>
  <c r="M70" i="45"/>
  <c r="I72" i="45"/>
  <c r="AM82" i="22"/>
  <c r="AK644" i="44" s="1"/>
  <c r="AE24" i="24"/>
  <c r="Z43" i="24"/>
  <c r="L56" i="24"/>
  <c r="X61" i="24"/>
  <c r="G72" i="12"/>
  <c r="P24" i="46"/>
  <c r="P36" i="46"/>
  <c r="T61" i="46"/>
  <c r="Y24" i="24"/>
  <c r="G27" i="34"/>
  <c r="E29" i="22"/>
  <c r="AK29" i="46"/>
  <c r="AG42" i="24"/>
  <c r="AG43" i="24" s="1"/>
  <c r="M36" i="11"/>
  <c r="E33" i="35"/>
  <c r="E36" i="35" s="1"/>
  <c r="F29" i="46"/>
  <c r="D27" i="46"/>
  <c r="E42" i="23"/>
  <c r="E43" i="23" s="1"/>
  <c r="G40" i="35"/>
  <c r="G70" i="35"/>
  <c r="E72" i="23"/>
  <c r="H21" i="34"/>
  <c r="R36" i="24"/>
  <c r="AF36" i="46"/>
  <c r="D42" i="22"/>
  <c r="D43" i="22" s="1"/>
  <c r="F40" i="34"/>
  <c r="AH42" i="46"/>
  <c r="AH43" i="46" s="1"/>
  <c r="I55" i="34"/>
  <c r="E22" i="46"/>
  <c r="G22" i="47" s="1"/>
  <c r="I22" i="47" s="1"/>
  <c r="E74" i="46"/>
  <c r="G74" i="47" s="1"/>
  <c r="I74" i="47" s="1"/>
  <c r="L14" i="12"/>
  <c r="D14" i="36" s="1"/>
  <c r="H14" i="36" s="1"/>
  <c r="F14" i="12"/>
  <c r="V42" i="46"/>
  <c r="V43" i="46" s="1"/>
  <c r="AE56" i="24"/>
  <c r="AA72" i="24"/>
  <c r="D64" i="46"/>
  <c r="F66" i="46"/>
  <c r="I74" i="34"/>
  <c r="F14" i="15"/>
  <c r="L14" i="15"/>
  <c r="D14" i="39" s="1"/>
  <c r="AK29" i="27"/>
  <c r="AK82" i="27" s="1"/>
  <c r="AI648" i="44" s="1"/>
  <c r="S42" i="27"/>
  <c r="S43" i="27" s="1"/>
  <c r="E47" i="27"/>
  <c r="G47" i="39" s="1"/>
  <c r="I47" i="39" s="1"/>
  <c r="H45" i="34"/>
  <c r="I81" i="35"/>
  <c r="L42" i="27"/>
  <c r="L43" i="27" s="1"/>
  <c r="Q16" i="24"/>
  <c r="AD56" i="46"/>
  <c r="AH72" i="24"/>
  <c r="K82" i="23"/>
  <c r="F19" i="42"/>
  <c r="D24" i="30"/>
  <c r="E21" i="5"/>
  <c r="I41" i="43"/>
  <c r="J82" i="25"/>
  <c r="G12" i="45"/>
  <c r="M12" i="45"/>
  <c r="Z82" i="22"/>
  <c r="X644" i="44" s="1"/>
  <c r="L82" i="22"/>
  <c r="J644" i="44" s="1"/>
  <c r="L16" i="46"/>
  <c r="L82" i="46" s="1"/>
  <c r="D77" i="46"/>
  <c r="F77" i="47" s="1"/>
  <c r="H77" i="47" s="1"/>
  <c r="E79" i="5"/>
  <c r="I79" i="42"/>
  <c r="H49" i="42"/>
  <c r="K36" i="27"/>
  <c r="E32" i="27"/>
  <c r="D42" i="21"/>
  <c r="D43" i="21" s="1"/>
  <c r="F40" i="33"/>
  <c r="S16" i="24"/>
  <c r="M82" i="22"/>
  <c r="K644" i="44" s="1"/>
  <c r="P56" i="46"/>
  <c r="G49" i="5"/>
  <c r="I49" i="5" s="1"/>
  <c r="G55" i="15"/>
  <c r="M55" i="15"/>
  <c r="E55" i="39" s="1"/>
  <c r="S16" i="27"/>
  <c r="S82" i="27" s="1"/>
  <c r="Q648" i="44" s="1"/>
  <c r="Y24" i="27"/>
  <c r="H56" i="27"/>
  <c r="E42" i="34"/>
  <c r="E43" i="34" s="1"/>
  <c r="M24" i="11"/>
  <c r="E19" i="35"/>
  <c r="E24" i="35" s="1"/>
  <c r="D12" i="46"/>
  <c r="F12" i="47" s="1"/>
  <c r="H12" i="47" s="1"/>
  <c r="F35" i="5"/>
  <c r="F16" i="19"/>
  <c r="F82" i="19" s="1"/>
  <c r="AU82" i="27"/>
  <c r="AS648" i="44" s="1"/>
  <c r="D33" i="37"/>
  <c r="D36" i="37" s="1"/>
  <c r="L36" i="13"/>
  <c r="T82" i="25"/>
  <c r="O82" i="26"/>
  <c r="M647" i="44" s="1"/>
  <c r="AE36" i="46"/>
  <c r="D70" i="43"/>
  <c r="D72" i="43" s="1"/>
  <c r="L72" i="19"/>
  <c r="E11" i="39"/>
  <c r="AI42" i="46"/>
  <c r="AI43" i="46" s="1"/>
  <c r="E20" i="27"/>
  <c r="G20" i="39" s="1"/>
  <c r="I20" i="39" s="1"/>
  <c r="M66" i="19"/>
  <c r="E65" i="43"/>
  <c r="D29" i="26"/>
  <c r="F27" i="38"/>
  <c r="F32" i="40"/>
  <c r="D36" i="28"/>
  <c r="AT82" i="22"/>
  <c r="AR644" i="44" s="1"/>
  <c r="H28" i="34"/>
  <c r="D16" i="23"/>
  <c r="G74" i="5"/>
  <c r="G72" i="15"/>
  <c r="AU82" i="25"/>
  <c r="AA29" i="27"/>
  <c r="E34" i="27"/>
  <c r="G34" i="39" s="1"/>
  <c r="I34" i="39" s="1"/>
  <c r="E24" i="26"/>
  <c r="G19" i="38"/>
  <c r="G32" i="40"/>
  <c r="E36" i="28"/>
  <c r="F72" i="12"/>
  <c r="H27" i="35"/>
  <c r="H29" i="35" s="1"/>
  <c r="F29" i="35"/>
  <c r="L56" i="18"/>
  <c r="D54" i="42"/>
  <c r="F76" i="5"/>
  <c r="H76" i="5" s="1"/>
  <c r="D64" i="27"/>
  <c r="AE16" i="27"/>
  <c r="G36" i="15"/>
  <c r="AP82" i="28"/>
  <c r="AN649" i="44" s="1"/>
  <c r="D36" i="23"/>
  <c r="F13" i="5"/>
  <c r="G61" i="13"/>
  <c r="H33" i="37"/>
  <c r="Z61" i="24"/>
  <c r="I35" i="42"/>
  <c r="D59" i="39"/>
  <c r="D61" i="39" s="1"/>
  <c r="L61" i="15"/>
  <c r="E71" i="27"/>
  <c r="G71" i="39" s="1"/>
  <c r="AJ72" i="27"/>
  <c r="M42" i="18"/>
  <c r="M43" i="18" s="1"/>
  <c r="E40" i="42"/>
  <c r="E36" i="26"/>
  <c r="G32" i="38"/>
  <c r="L24" i="16"/>
  <c r="D21" i="40"/>
  <c r="D24" i="40" s="1"/>
  <c r="AJ29" i="27"/>
  <c r="E64" i="39"/>
  <c r="E66" i="39" s="1"/>
  <c r="M66" i="15"/>
  <c r="I42" i="43"/>
  <c r="I43" i="43" s="1"/>
  <c r="E72" i="26"/>
  <c r="G70" i="38"/>
  <c r="E15" i="46"/>
  <c r="G15" i="47" s="1"/>
  <c r="I15" i="47" s="1"/>
  <c r="H12" i="42"/>
  <c r="F12" i="5"/>
  <c r="H12" i="5" s="1"/>
  <c r="E56" i="25"/>
  <c r="G54" i="37"/>
  <c r="D65" i="27"/>
  <c r="F65" i="39" s="1"/>
  <c r="H65" i="39" s="1"/>
  <c r="W88" i="26"/>
  <c r="F61" i="35"/>
  <c r="F73" i="5"/>
  <c r="H73" i="5" s="1"/>
  <c r="E64" i="27"/>
  <c r="G64" i="37"/>
  <c r="E66" i="25"/>
  <c r="E72" i="25"/>
  <c r="G70" i="37"/>
  <c r="D42" i="26"/>
  <c r="D43" i="26" s="1"/>
  <c r="F40" i="38"/>
  <c r="V36" i="27"/>
  <c r="I70" i="40"/>
  <c r="I72" i="40" s="1"/>
  <c r="G72" i="40"/>
  <c r="D29" i="25"/>
  <c r="F27" i="37"/>
  <c r="D43" i="28"/>
  <c r="Z72" i="24"/>
  <c r="F51" i="5"/>
  <c r="H51" i="5" s="1"/>
  <c r="G56" i="43"/>
  <c r="I54" i="43"/>
  <c r="I56" i="43" s="1"/>
  <c r="G40" i="15"/>
  <c r="G42" i="15" s="1"/>
  <c r="G43" i="15" s="1"/>
  <c r="M40" i="15"/>
  <c r="I42" i="15"/>
  <c r="I43" i="15" s="1"/>
  <c r="T16" i="27"/>
  <c r="T82" i="27" s="1"/>
  <c r="R648" i="44" s="1"/>
  <c r="G82" i="28"/>
  <c r="F19" i="4" s="1"/>
  <c r="M56" i="13"/>
  <c r="E54" i="37"/>
  <c r="E56" i="37" s="1"/>
  <c r="I60" i="40"/>
  <c r="F47" i="5"/>
  <c r="H47" i="5" s="1"/>
  <c r="E16" i="38"/>
  <c r="W36" i="27"/>
  <c r="G59" i="40"/>
  <c r="E61" i="28"/>
  <c r="D36" i="25"/>
  <c r="F32" i="37"/>
  <c r="M29" i="8"/>
  <c r="E27" i="32"/>
  <c r="E29" i="32" s="1"/>
  <c r="G82" i="8"/>
  <c r="AB642" i="44"/>
  <c r="AD91" i="21"/>
  <c r="G54" i="33"/>
  <c r="E56" i="21"/>
  <c r="M27" i="45"/>
  <c r="M29" i="45" s="1"/>
  <c r="I29" i="45"/>
  <c r="G27" i="45"/>
  <c r="G29" i="45" s="1"/>
  <c r="G40" i="45"/>
  <c r="G42" i="45" s="1"/>
  <c r="G43" i="45" s="1"/>
  <c r="I42" i="45"/>
  <c r="I43" i="45" s="1"/>
  <c r="M40" i="45"/>
  <c r="M42" i="45" s="1"/>
  <c r="M43" i="45" s="1"/>
  <c r="F22" i="12"/>
  <c r="L22" i="12"/>
  <c r="D22" i="36" s="1"/>
  <c r="I56" i="24"/>
  <c r="E54" i="24"/>
  <c r="G19" i="45"/>
  <c r="M19" i="45"/>
  <c r="I24" i="45"/>
  <c r="AC24" i="46"/>
  <c r="AC82" i="46" s="1"/>
  <c r="AD24" i="46"/>
  <c r="AD82" i="46" s="1"/>
  <c r="I60" i="36"/>
  <c r="H71" i="33"/>
  <c r="F71" i="5"/>
  <c r="E54" i="35"/>
  <c r="E56" i="35" s="1"/>
  <c r="M56" i="11"/>
  <c r="D29" i="22"/>
  <c r="F27" i="34"/>
  <c r="E56" i="22"/>
  <c r="G54" i="34"/>
  <c r="G82" i="19"/>
  <c r="E60" i="27"/>
  <c r="G60" i="39" s="1"/>
  <c r="I60" i="39" s="1"/>
  <c r="F64" i="35"/>
  <c r="D66" i="23"/>
  <c r="H28" i="42"/>
  <c r="M16" i="18"/>
  <c r="E11" i="42"/>
  <c r="H76" i="39"/>
  <c r="F59" i="38"/>
  <c r="D61" i="26"/>
  <c r="I73" i="39"/>
  <c r="D72" i="28"/>
  <c r="F70" i="40"/>
  <c r="F54" i="39"/>
  <c r="E42" i="26"/>
  <c r="E43" i="26" s="1"/>
  <c r="G40" i="38"/>
  <c r="H75" i="5"/>
  <c r="M71" i="15"/>
  <c r="E71" i="39" s="1"/>
  <c r="G71" i="15"/>
  <c r="I41" i="32"/>
  <c r="G41" i="5"/>
  <c r="D72" i="20"/>
  <c r="F70" i="32"/>
  <c r="D36" i="21"/>
  <c r="F32" i="33"/>
  <c r="F60" i="33"/>
  <c r="F60" i="5" s="1"/>
  <c r="D61" i="21"/>
  <c r="AP642" i="44"/>
  <c r="AR91" i="21"/>
  <c r="F77" i="12"/>
  <c r="L77" i="12"/>
  <c r="D77" i="36" s="1"/>
  <c r="H77" i="36" s="1"/>
  <c r="L32" i="12"/>
  <c r="H36" i="12"/>
  <c r="F32" i="12"/>
  <c r="E70" i="24"/>
  <c r="H16" i="24"/>
  <c r="D11" i="24"/>
  <c r="M24" i="10"/>
  <c r="E22" i="34"/>
  <c r="E24" i="34" s="1"/>
  <c r="D24" i="22"/>
  <c r="F19" i="34"/>
  <c r="M75" i="45"/>
  <c r="G75" i="45"/>
  <c r="M28" i="12"/>
  <c r="E28" i="36" s="1"/>
  <c r="I28" i="36" s="1"/>
  <c r="G28" i="12"/>
  <c r="G643" i="44"/>
  <c r="M16" i="27"/>
  <c r="M82" i="27" s="1"/>
  <c r="K648" i="44" s="1"/>
  <c r="D33" i="46"/>
  <c r="F33" i="47" s="1"/>
  <c r="H33" i="47" s="1"/>
  <c r="E73" i="46"/>
  <c r="G73" i="47" s="1"/>
  <c r="I73" i="47" s="1"/>
  <c r="AA16" i="46"/>
  <c r="E70" i="42"/>
  <c r="I70" i="42" s="1"/>
  <c r="I72" i="42" s="1"/>
  <c r="M72" i="18"/>
  <c r="D28" i="24"/>
  <c r="F28" i="36" s="1"/>
  <c r="H28" i="36" s="1"/>
  <c r="G82" i="25"/>
  <c r="D16" i="25"/>
  <c r="F11" i="37"/>
  <c r="G82" i="18"/>
  <c r="H59" i="43"/>
  <c r="H61" i="43" s="1"/>
  <c r="F61" i="43"/>
  <c r="AE646" i="44"/>
  <c r="AG91" i="25"/>
  <c r="H33" i="34"/>
  <c r="L66" i="13"/>
  <c r="D64" i="37"/>
  <c r="D66" i="37" s="1"/>
  <c r="M42" i="16"/>
  <c r="M43" i="16" s="1"/>
  <c r="I41" i="40"/>
  <c r="L45" i="15"/>
  <c r="D45" i="39" s="1"/>
  <c r="H45" i="39" s="1"/>
  <c r="F45" i="15"/>
  <c r="F59" i="37"/>
  <c r="D61" i="25"/>
  <c r="AW82" i="20"/>
  <c r="AU641" i="44" s="1"/>
  <c r="AV82" i="20"/>
  <c r="AT641" i="44" s="1"/>
  <c r="D14" i="32"/>
  <c r="L16" i="8"/>
  <c r="L82" i="8" s="1"/>
  <c r="M77" i="45"/>
  <c r="G77" i="45"/>
  <c r="G20" i="45"/>
  <c r="M20" i="45"/>
  <c r="E33" i="34"/>
  <c r="E36" i="34" s="1"/>
  <c r="M36" i="10"/>
  <c r="G22" i="12"/>
  <c r="M22" i="12"/>
  <c r="E22" i="36" s="1"/>
  <c r="I22" i="36" s="1"/>
  <c r="E23" i="24"/>
  <c r="G23" i="36" s="1"/>
  <c r="I23" i="36" s="1"/>
  <c r="E23" i="46"/>
  <c r="G23" i="47" s="1"/>
  <c r="I23" i="47" s="1"/>
  <c r="H36" i="24"/>
  <c r="D32" i="24"/>
  <c r="Z36" i="46"/>
  <c r="D16" i="33"/>
  <c r="K24" i="46"/>
  <c r="Y82" i="24"/>
  <c r="W645" i="44" s="1"/>
  <c r="Y16" i="27"/>
  <c r="Y82" i="27" s="1"/>
  <c r="W648" i="44" s="1"/>
  <c r="AP82" i="22"/>
  <c r="AN644" i="44" s="1"/>
  <c r="D47" i="46"/>
  <c r="F47" i="47" s="1"/>
  <c r="H47" i="47" s="1"/>
  <c r="AA36" i="27"/>
  <c r="G33" i="5"/>
  <c r="G59" i="39"/>
  <c r="Y82" i="25"/>
  <c r="E66" i="26"/>
  <c r="G64" i="38"/>
  <c r="G36" i="43"/>
  <c r="I32" i="43"/>
  <c r="G19" i="15"/>
  <c r="M19" i="15"/>
  <c r="I24" i="15"/>
  <c r="I28" i="37"/>
  <c r="M82" i="25"/>
  <c r="AQ82" i="26"/>
  <c r="AO647" i="44" s="1"/>
  <c r="J82" i="28"/>
  <c r="H649" i="44" s="1"/>
  <c r="W36" i="46"/>
  <c r="AM646" i="44"/>
  <c r="AO91" i="25"/>
  <c r="S72" i="24"/>
  <c r="D61" i="20"/>
  <c r="F59" i="32"/>
  <c r="E11" i="33"/>
  <c r="E16" i="33" s="1"/>
  <c r="M16" i="9"/>
  <c r="F19" i="33"/>
  <c r="D24" i="21"/>
  <c r="I65" i="33"/>
  <c r="D27" i="33"/>
  <c r="D29" i="33" s="1"/>
  <c r="L29" i="9"/>
  <c r="F60" i="12"/>
  <c r="L60" i="12"/>
  <c r="D60" i="36" s="1"/>
  <c r="Q24" i="24"/>
  <c r="G11" i="12"/>
  <c r="I16" i="12"/>
  <c r="M11" i="12"/>
  <c r="P16" i="46"/>
  <c r="P82" i="46" s="1"/>
  <c r="G33" i="12"/>
  <c r="M33" i="12"/>
  <c r="E33" i="36" s="1"/>
  <c r="AJ24" i="24"/>
  <c r="AB29" i="46"/>
  <c r="E34" i="46"/>
  <c r="G34" i="47" s="1"/>
  <c r="I34" i="47" s="1"/>
  <c r="E82" i="7"/>
  <c r="AF16" i="24"/>
  <c r="AF82" i="24" s="1"/>
  <c r="AD645" i="44" s="1"/>
  <c r="E56" i="23"/>
  <c r="G54" i="35"/>
  <c r="K82" i="25"/>
  <c r="I76" i="38"/>
  <c r="F47" i="15"/>
  <c r="L47" i="15"/>
  <c r="D47" i="39" s="1"/>
  <c r="AO82" i="28"/>
  <c r="AM649" i="44" s="1"/>
  <c r="I77" i="34"/>
  <c r="E27" i="39"/>
  <c r="E29" i="39" s="1"/>
  <c r="M29" i="15"/>
  <c r="F54" i="40"/>
  <c r="D56" i="28"/>
  <c r="E66" i="30"/>
  <c r="G64" i="42"/>
  <c r="D16" i="26"/>
  <c r="D82" i="26" s="1"/>
  <c r="F11" i="38"/>
  <c r="AA82" i="28"/>
  <c r="Y649" i="44" s="1"/>
  <c r="P82" i="29"/>
  <c r="N640" i="44" s="1"/>
  <c r="D36" i="29"/>
  <c r="F32" i="41"/>
  <c r="M82" i="20"/>
  <c r="K641" i="44" s="1"/>
  <c r="E42" i="29"/>
  <c r="E43" i="29" s="1"/>
  <c r="G40" i="41"/>
  <c r="D42" i="20"/>
  <c r="D43" i="20" s="1"/>
  <c r="F40" i="32"/>
  <c r="X82" i="20"/>
  <c r="V641" i="44" s="1"/>
  <c r="D16" i="29"/>
  <c r="G72" i="41"/>
  <c r="H82" i="17"/>
  <c r="I82" i="8"/>
  <c r="P642" i="44"/>
  <c r="R91" i="21"/>
  <c r="T642" i="44"/>
  <c r="V91" i="21"/>
  <c r="G74" i="9"/>
  <c r="M74" i="9"/>
  <c r="E74" i="33" s="1"/>
  <c r="AO82" i="21"/>
  <c r="F82" i="9"/>
  <c r="F91" i="9" s="1"/>
  <c r="E61" i="33"/>
  <c r="I51" i="33"/>
  <c r="D89" i="21"/>
  <c r="AE82" i="21"/>
  <c r="L82" i="21"/>
  <c r="H79" i="33"/>
  <c r="D16" i="21"/>
  <c r="H82" i="10"/>
  <c r="I29" i="12"/>
  <c r="M27" i="12"/>
  <c r="G27" i="12"/>
  <c r="F73" i="45"/>
  <c r="L73" i="45"/>
  <c r="AC16" i="24"/>
  <c r="W82" i="22"/>
  <c r="U644" i="44" s="1"/>
  <c r="U29" i="46"/>
  <c r="S61" i="46"/>
  <c r="M21" i="45"/>
  <c r="G21" i="45"/>
  <c r="M60" i="12"/>
  <c r="E60" i="36" s="1"/>
  <c r="G60" i="12"/>
  <c r="G61" i="12" s="1"/>
  <c r="AD16" i="24"/>
  <c r="R24" i="24"/>
  <c r="D22" i="24"/>
  <c r="F22" i="36" s="1"/>
  <c r="H22" i="36" s="1"/>
  <c r="AD36" i="24"/>
  <c r="F23" i="45"/>
  <c r="L23" i="45"/>
  <c r="L59" i="12"/>
  <c r="F59" i="12"/>
  <c r="F61" i="12" s="1"/>
  <c r="H61" i="12"/>
  <c r="W16" i="24"/>
  <c r="G82" i="9"/>
  <c r="G91" i="9" s="1"/>
  <c r="M40" i="12"/>
  <c r="I42" i="12"/>
  <c r="I43" i="12" s="1"/>
  <c r="G40" i="12"/>
  <c r="M76" i="45"/>
  <c r="G76" i="45"/>
  <c r="H29" i="24"/>
  <c r="V36" i="24"/>
  <c r="R42" i="24"/>
  <c r="R43" i="24" s="1"/>
  <c r="L15" i="12"/>
  <c r="D15" i="36" s="1"/>
  <c r="F15" i="12"/>
  <c r="F45" i="12"/>
  <c r="L45" i="12"/>
  <c r="D45" i="36" s="1"/>
  <c r="L74" i="12"/>
  <c r="D74" i="36" s="1"/>
  <c r="H74" i="36" s="1"/>
  <c r="F74" i="12"/>
  <c r="AH16" i="46"/>
  <c r="K36" i="24"/>
  <c r="AI61" i="46"/>
  <c r="V72" i="46"/>
  <c r="M74" i="12"/>
  <c r="E74" i="36" s="1"/>
  <c r="G74" i="12"/>
  <c r="AC24" i="24"/>
  <c r="AH29" i="46"/>
  <c r="X43" i="24"/>
  <c r="J56" i="24"/>
  <c r="E71" i="24"/>
  <c r="G71" i="36" s="1"/>
  <c r="I71" i="36" s="1"/>
  <c r="K42" i="46"/>
  <c r="K43" i="46" s="1"/>
  <c r="F54" i="12"/>
  <c r="L54" i="12"/>
  <c r="H56" i="12"/>
  <c r="AD24" i="24"/>
  <c r="AC36" i="24"/>
  <c r="H72" i="24"/>
  <c r="D70" i="24"/>
  <c r="F24" i="46"/>
  <c r="F82" i="46" s="1"/>
  <c r="H12" i="33"/>
  <c r="G47" i="45"/>
  <c r="M47" i="45"/>
  <c r="H14" i="34"/>
  <c r="AE24" i="46"/>
  <c r="AF42" i="46"/>
  <c r="AF43" i="46" s="1"/>
  <c r="T56" i="24"/>
  <c r="X61" i="46"/>
  <c r="Y72" i="46"/>
  <c r="G24" i="46"/>
  <c r="E71" i="46"/>
  <c r="G71" i="47" s="1"/>
  <c r="I71" i="47" s="1"/>
  <c r="M72" i="12"/>
  <c r="E70" i="36"/>
  <c r="E72" i="36" s="1"/>
  <c r="AC82" i="23"/>
  <c r="AA643" i="44" s="1"/>
  <c r="AC29" i="24"/>
  <c r="D40" i="46"/>
  <c r="F42" i="46"/>
  <c r="F43" i="46" s="1"/>
  <c r="D70" i="46"/>
  <c r="O29" i="24"/>
  <c r="S42" i="24"/>
  <c r="S43" i="24" s="1"/>
  <c r="AG42" i="46"/>
  <c r="AG43" i="46" s="1"/>
  <c r="I45" i="34"/>
  <c r="V82" i="23"/>
  <c r="T643" i="44" s="1"/>
  <c r="G70" i="46"/>
  <c r="R36" i="46"/>
  <c r="D64" i="34"/>
  <c r="D66" i="34" s="1"/>
  <c r="L66" i="10"/>
  <c r="Z29" i="46"/>
  <c r="AE56" i="46"/>
  <c r="AG82" i="23"/>
  <c r="AE643" i="44" s="1"/>
  <c r="E73" i="5"/>
  <c r="M29" i="19"/>
  <c r="E27" i="43"/>
  <c r="E29" i="43" s="1"/>
  <c r="H19" i="43"/>
  <c r="H24" i="43" s="1"/>
  <c r="D11" i="35"/>
  <c r="L16" i="11"/>
  <c r="L82" i="11" s="1"/>
  <c r="E75" i="5"/>
  <c r="I75" i="42"/>
  <c r="E19" i="27"/>
  <c r="F32" i="15"/>
  <c r="F36" i="15" s="1"/>
  <c r="H36" i="15"/>
  <c r="L32" i="15"/>
  <c r="Q61" i="46"/>
  <c r="E81" i="46"/>
  <c r="G81" i="47" s="1"/>
  <c r="I81" i="47" s="1"/>
  <c r="AQ82" i="27"/>
  <c r="AO648" i="44" s="1"/>
  <c r="Q16" i="46"/>
  <c r="D56" i="22"/>
  <c r="F54" i="34"/>
  <c r="AJ56" i="24"/>
  <c r="AH72" i="46"/>
  <c r="L72" i="46"/>
  <c r="E24" i="42"/>
  <c r="F36" i="19"/>
  <c r="M23" i="15"/>
  <c r="E23" i="39" s="1"/>
  <c r="I23" i="39" s="1"/>
  <c r="G23" i="15"/>
  <c r="F78" i="15"/>
  <c r="L78" i="15"/>
  <c r="D78" i="39" s="1"/>
  <c r="E24" i="25"/>
  <c r="G19" i="37"/>
  <c r="F82" i="24"/>
  <c r="G66" i="10"/>
  <c r="G82" i="10" s="1"/>
  <c r="Z16" i="24"/>
  <c r="Z82" i="24" s="1"/>
  <c r="X645" i="44" s="1"/>
  <c r="AR82" i="22"/>
  <c r="AP644" i="44" s="1"/>
  <c r="F64" i="34"/>
  <c r="D66" i="22"/>
  <c r="AC72" i="24"/>
  <c r="T82" i="23"/>
  <c r="R643" i="44" s="1"/>
  <c r="D28" i="46"/>
  <c r="F28" i="47" s="1"/>
  <c r="H28" i="47" s="1"/>
  <c r="H13" i="42"/>
  <c r="M60" i="15"/>
  <c r="E60" i="39" s="1"/>
  <c r="G60" i="15"/>
  <c r="S16" i="46"/>
  <c r="X56" i="46"/>
  <c r="D79" i="46"/>
  <c r="F79" i="47" s="1"/>
  <c r="H79" i="47" s="1"/>
  <c r="M75" i="15"/>
  <c r="E75" i="39" s="1"/>
  <c r="G75" i="15"/>
  <c r="E54" i="27"/>
  <c r="AA82" i="25"/>
  <c r="D79" i="27"/>
  <c r="F79" i="39" s="1"/>
  <c r="H79" i="39" s="1"/>
  <c r="G24" i="14"/>
  <c r="G82" i="14" s="1"/>
  <c r="M42" i="10"/>
  <c r="M43" i="10" s="1"/>
  <c r="M79" i="45"/>
  <c r="G79" i="45"/>
  <c r="N82" i="23"/>
  <c r="L643" i="44" s="1"/>
  <c r="D34" i="5"/>
  <c r="H34" i="42"/>
  <c r="G82" i="31"/>
  <c r="F21" i="4" s="1"/>
  <c r="D11" i="43"/>
  <c r="L16" i="19"/>
  <c r="L33" i="15"/>
  <c r="D33" i="39" s="1"/>
  <c r="F33" i="15"/>
  <c r="AB16" i="27"/>
  <c r="AB82" i="27" s="1"/>
  <c r="Z648" i="44" s="1"/>
  <c r="W82" i="26"/>
  <c r="U647" i="44" s="1"/>
  <c r="I27" i="43"/>
  <c r="I29" i="43" s="1"/>
  <c r="G29" i="43"/>
  <c r="M21" i="15"/>
  <c r="E21" i="39" s="1"/>
  <c r="I21" i="39" s="1"/>
  <c r="G21" i="15"/>
  <c r="F82" i="22"/>
  <c r="U42" i="24"/>
  <c r="U43" i="24" s="1"/>
  <c r="I78" i="34"/>
  <c r="D45" i="5"/>
  <c r="H45" i="42"/>
  <c r="L28" i="15"/>
  <c r="D28" i="39" s="1"/>
  <c r="F28" i="15"/>
  <c r="M77" i="15"/>
  <c r="E77" i="39" s="1"/>
  <c r="G77" i="15"/>
  <c r="D56" i="26"/>
  <c r="F54" i="38"/>
  <c r="H55" i="43"/>
  <c r="H56" i="43" s="1"/>
  <c r="F55" i="5"/>
  <c r="H55" i="5" s="1"/>
  <c r="AF61" i="24"/>
  <c r="F28" i="5"/>
  <c r="I82" i="18"/>
  <c r="Z24" i="27"/>
  <c r="Z82" i="27" s="1"/>
  <c r="X648" i="44" s="1"/>
  <c r="E70" i="27"/>
  <c r="G24" i="26"/>
  <c r="D29" i="23"/>
  <c r="L61" i="18"/>
  <c r="F77" i="5"/>
  <c r="H77" i="5" s="1"/>
  <c r="H66" i="43"/>
  <c r="D27" i="27"/>
  <c r="H12" i="37"/>
  <c r="E54" i="38"/>
  <c r="E56" i="38" s="1"/>
  <c r="M56" i="14"/>
  <c r="H82" i="16"/>
  <c r="E36" i="22"/>
  <c r="G32" i="34"/>
  <c r="F36" i="35"/>
  <c r="H32" i="35"/>
  <c r="H36" i="35" s="1"/>
  <c r="Z61" i="46"/>
  <c r="G35" i="5"/>
  <c r="I35" i="5" s="1"/>
  <c r="E56" i="43"/>
  <c r="H64" i="42"/>
  <c r="H66" i="42" s="1"/>
  <c r="F66" i="42"/>
  <c r="F64" i="5"/>
  <c r="F36" i="42"/>
  <c r="H32" i="42"/>
  <c r="E90" i="26"/>
  <c r="E92" i="26" s="1"/>
  <c r="L42" i="14"/>
  <c r="L43" i="14" s="1"/>
  <c r="D40" i="38"/>
  <c r="D42" i="38" s="1"/>
  <c r="D43" i="38" s="1"/>
  <c r="D82" i="38" s="1"/>
  <c r="AG56" i="27"/>
  <c r="O82" i="23"/>
  <c r="I56" i="27"/>
  <c r="G27" i="38"/>
  <c r="E29" i="26"/>
  <c r="H28" i="40"/>
  <c r="H61" i="35"/>
  <c r="G23" i="5"/>
  <c r="I23" i="5" s="1"/>
  <c r="V16" i="27"/>
  <c r="V82" i="27" s="1"/>
  <c r="T648" i="44" s="1"/>
  <c r="D72" i="22"/>
  <c r="F70" i="34"/>
  <c r="Z72" i="46"/>
  <c r="F24" i="37"/>
  <c r="AS82" i="28"/>
  <c r="AQ649" i="44" s="1"/>
  <c r="I76" i="40"/>
  <c r="M16" i="14"/>
  <c r="M82" i="14" s="1"/>
  <c r="E71" i="37"/>
  <c r="E72" i="37" s="1"/>
  <c r="M72" i="13"/>
  <c r="H39" i="37"/>
  <c r="G24" i="40"/>
  <c r="E66" i="42"/>
  <c r="C106" i="4" l="1"/>
  <c r="C20" i="4"/>
  <c r="B107" i="4"/>
  <c r="B21" i="4"/>
  <c r="H60" i="5"/>
  <c r="F12" i="4"/>
  <c r="G91" i="21"/>
  <c r="G84" i="46"/>
  <c r="C19" i="4"/>
  <c r="C105" i="4"/>
  <c r="H11" i="38"/>
  <c r="H16" i="38" s="1"/>
  <c r="F16" i="38"/>
  <c r="W646" i="44"/>
  <c r="Y91" i="25"/>
  <c r="F56" i="39"/>
  <c r="E11" i="5"/>
  <c r="E16" i="42"/>
  <c r="I11" i="42"/>
  <c r="I16" i="42" s="1"/>
  <c r="AS646" i="44"/>
  <c r="AU91" i="25"/>
  <c r="F24" i="42"/>
  <c r="F82" i="42" s="1"/>
  <c r="H19" i="42"/>
  <c r="H24" i="42" s="1"/>
  <c r="F19" i="5"/>
  <c r="E16" i="24"/>
  <c r="G11" i="36"/>
  <c r="H64" i="41"/>
  <c r="H66" i="41" s="1"/>
  <c r="F66" i="41"/>
  <c r="I70" i="43"/>
  <c r="I72" i="43" s="1"/>
  <c r="G72" i="43"/>
  <c r="E24" i="24"/>
  <c r="G19" i="36"/>
  <c r="I27" i="40"/>
  <c r="I29" i="40" s="1"/>
  <c r="G29" i="40"/>
  <c r="L82" i="45"/>
  <c r="D56" i="24"/>
  <c r="F54" i="36"/>
  <c r="AG646" i="44"/>
  <c r="AI91" i="25"/>
  <c r="M36" i="12"/>
  <c r="E32" i="36"/>
  <c r="E36" i="36" s="1"/>
  <c r="F40" i="36"/>
  <c r="D42" i="24"/>
  <c r="D43" i="24" s="1"/>
  <c r="H11" i="34"/>
  <c r="H16" i="34" s="1"/>
  <c r="F16" i="34"/>
  <c r="F82" i="34" s="1"/>
  <c r="B104" i="4"/>
  <c r="B17" i="4"/>
  <c r="D72" i="24"/>
  <c r="F70" i="36"/>
  <c r="M16" i="12"/>
  <c r="E11" i="36"/>
  <c r="E16" i="36" s="1"/>
  <c r="I41" i="5"/>
  <c r="F36" i="37"/>
  <c r="H32" i="37"/>
  <c r="H36" i="37" s="1"/>
  <c r="G32" i="39"/>
  <c r="E36" i="27"/>
  <c r="D66" i="46"/>
  <c r="F64" i="47"/>
  <c r="M24" i="12"/>
  <c r="E19" i="36"/>
  <c r="E24" i="36" s="1"/>
  <c r="F24" i="35"/>
  <c r="F82" i="35" s="1"/>
  <c r="H19" i="35"/>
  <c r="H24" i="35" s="1"/>
  <c r="F72" i="37"/>
  <c r="H70" i="37"/>
  <c r="H72" i="37" s="1"/>
  <c r="I29" i="37"/>
  <c r="G16" i="34"/>
  <c r="I11" i="34"/>
  <c r="I16" i="34" s="1"/>
  <c r="I59" i="35"/>
  <c r="I61" i="35" s="1"/>
  <c r="G61" i="35"/>
  <c r="H21" i="40"/>
  <c r="B102" i="4"/>
  <c r="B14" i="4"/>
  <c r="H70" i="43"/>
  <c r="H72" i="43" s="1"/>
  <c r="F72" i="43"/>
  <c r="F70" i="5"/>
  <c r="H20" i="33"/>
  <c r="D24" i="33"/>
  <c r="D82" i="33" s="1"/>
  <c r="D91" i="33" s="1"/>
  <c r="I54" i="34"/>
  <c r="I56" i="34" s="1"/>
  <c r="G56" i="34"/>
  <c r="I74" i="5"/>
  <c r="E66" i="43"/>
  <c r="E65" i="5"/>
  <c r="I65" i="5" s="1"/>
  <c r="I40" i="35"/>
  <c r="I42" i="35" s="1"/>
  <c r="I43" i="35" s="1"/>
  <c r="G42" i="35"/>
  <c r="G43" i="35" s="1"/>
  <c r="G24" i="12"/>
  <c r="I64" i="32"/>
  <c r="I66" i="32" s="1"/>
  <c r="G66" i="32"/>
  <c r="AC82" i="27"/>
  <c r="AA648" i="44" s="1"/>
  <c r="D40" i="36"/>
  <c r="D42" i="36" s="1"/>
  <c r="D43" i="36" s="1"/>
  <c r="L42" i="12"/>
  <c r="L43" i="12" s="1"/>
  <c r="H11" i="40"/>
  <c r="F16" i="40"/>
  <c r="E42" i="24"/>
  <c r="E43" i="24" s="1"/>
  <c r="G40" i="36"/>
  <c r="D27" i="5"/>
  <c r="D29" i="5" s="1"/>
  <c r="G36" i="35"/>
  <c r="I32" i="35"/>
  <c r="I36" i="35" s="1"/>
  <c r="AJ82" i="46"/>
  <c r="F42" i="37"/>
  <c r="F43" i="37" s="1"/>
  <c r="H40" i="37"/>
  <c r="H42" i="37" s="1"/>
  <c r="H43" i="37" s="1"/>
  <c r="G27" i="47"/>
  <c r="E29" i="46"/>
  <c r="F61" i="45"/>
  <c r="B19" i="4"/>
  <c r="B105" i="4"/>
  <c r="H59" i="40"/>
  <c r="H61" i="40" s="1"/>
  <c r="F61" i="40"/>
  <c r="I71" i="37"/>
  <c r="M72" i="15"/>
  <c r="G12" i="32"/>
  <c r="E16" i="20"/>
  <c r="D64" i="5"/>
  <c r="D66" i="5" s="1"/>
  <c r="D66" i="42"/>
  <c r="D24" i="24"/>
  <c r="F19" i="36"/>
  <c r="B22" i="4"/>
  <c r="B108" i="4"/>
  <c r="F24" i="32"/>
  <c r="H19" i="32"/>
  <c r="E59" i="5"/>
  <c r="E61" i="5" s="1"/>
  <c r="E61" i="42"/>
  <c r="I59" i="42"/>
  <c r="I61" i="42" s="1"/>
  <c r="M66" i="12"/>
  <c r="E64" i="36"/>
  <c r="E66" i="36" s="1"/>
  <c r="D24" i="27"/>
  <c r="F19" i="39"/>
  <c r="E82" i="34"/>
  <c r="E61" i="43"/>
  <c r="I59" i="43"/>
  <c r="I61" i="43" s="1"/>
  <c r="D16" i="46"/>
  <c r="F11" i="47"/>
  <c r="H76" i="36"/>
  <c r="AK642" i="44"/>
  <c r="AM91" i="21"/>
  <c r="M16" i="45"/>
  <c r="F72" i="33"/>
  <c r="H70" i="33"/>
  <c r="H72" i="33" s="1"/>
  <c r="H11" i="32"/>
  <c r="H16" i="32" s="1"/>
  <c r="F16" i="32"/>
  <c r="F11" i="5"/>
  <c r="H15" i="5"/>
  <c r="L16" i="15"/>
  <c r="D11" i="39"/>
  <c r="D16" i="39" s="1"/>
  <c r="D82" i="37"/>
  <c r="D91" i="37" s="1"/>
  <c r="D56" i="46"/>
  <c r="F54" i="47"/>
  <c r="D42" i="27"/>
  <c r="D43" i="27" s="1"/>
  <c r="F40" i="39"/>
  <c r="AI82" i="46"/>
  <c r="D42" i="40"/>
  <c r="D43" i="40" s="1"/>
  <c r="H41" i="40"/>
  <c r="H42" i="40" s="1"/>
  <c r="H43" i="40" s="1"/>
  <c r="D41" i="5"/>
  <c r="H41" i="5" s="1"/>
  <c r="E82" i="31"/>
  <c r="F56" i="38"/>
  <c r="H54" i="38"/>
  <c r="H56" i="38" s="1"/>
  <c r="AH82" i="46"/>
  <c r="W82" i="24"/>
  <c r="U645" i="44" s="1"/>
  <c r="D82" i="21"/>
  <c r="D91" i="21" s="1"/>
  <c r="AM642" i="44"/>
  <c r="AO91" i="21"/>
  <c r="G16" i="12"/>
  <c r="H19" i="33"/>
  <c r="F24" i="33"/>
  <c r="G24" i="15"/>
  <c r="G82" i="15" s="1"/>
  <c r="I33" i="5"/>
  <c r="AA82" i="46"/>
  <c r="E72" i="24"/>
  <c r="G70" i="36"/>
  <c r="I54" i="33"/>
  <c r="I56" i="33" s="1"/>
  <c r="G56" i="33"/>
  <c r="D66" i="27"/>
  <c r="F64" i="39"/>
  <c r="I32" i="40"/>
  <c r="I36" i="40" s="1"/>
  <c r="G36" i="40"/>
  <c r="G82" i="40" s="1"/>
  <c r="D82" i="23"/>
  <c r="H40" i="34"/>
  <c r="H42" i="34" s="1"/>
  <c r="H43" i="34" s="1"/>
  <c r="F42" i="34"/>
  <c r="F43" i="34" s="1"/>
  <c r="G29" i="34"/>
  <c r="I27" i="34"/>
  <c r="I29" i="34" s="1"/>
  <c r="V82" i="46"/>
  <c r="G66" i="33"/>
  <c r="I64" i="33"/>
  <c r="I66" i="33" s="1"/>
  <c r="H70" i="41"/>
  <c r="H72" i="41" s="1"/>
  <c r="F72" i="41"/>
  <c r="E66" i="46"/>
  <c r="G64" i="47"/>
  <c r="L29" i="12"/>
  <c r="D27" i="36"/>
  <c r="D29" i="36" s="1"/>
  <c r="D82" i="28"/>
  <c r="H59" i="34"/>
  <c r="H61" i="34" s="1"/>
  <c r="F61" i="34"/>
  <c r="D36" i="34"/>
  <c r="D82" i="34" s="1"/>
  <c r="D84" i="47" s="1"/>
  <c r="D33" i="5"/>
  <c r="L16" i="12"/>
  <c r="D11" i="36"/>
  <c r="D16" i="36" s="1"/>
  <c r="F32" i="39"/>
  <c r="D36" i="27"/>
  <c r="G24" i="41"/>
  <c r="I19" i="41"/>
  <c r="I24" i="41" s="1"/>
  <c r="I15" i="40"/>
  <c r="E16" i="40"/>
  <c r="G40" i="39"/>
  <c r="E42" i="27"/>
  <c r="E43" i="27" s="1"/>
  <c r="H74" i="5"/>
  <c r="G84" i="45"/>
  <c r="F29" i="15"/>
  <c r="F82" i="15" s="1"/>
  <c r="R82" i="46"/>
  <c r="G82" i="20"/>
  <c r="F11" i="4" s="1"/>
  <c r="F66" i="12"/>
  <c r="E61" i="46"/>
  <c r="G59" i="47"/>
  <c r="G36" i="33"/>
  <c r="I32" i="33"/>
  <c r="I36" i="33" s="1"/>
  <c r="H33" i="5"/>
  <c r="D16" i="27"/>
  <c r="F11" i="39"/>
  <c r="G42" i="46"/>
  <c r="G43" i="46" s="1"/>
  <c r="G82" i="46" s="1"/>
  <c r="I19" i="34"/>
  <c r="I24" i="34" s="1"/>
  <c r="G24" i="34"/>
  <c r="I77" i="39"/>
  <c r="AR646" i="44"/>
  <c r="AT91" i="25"/>
  <c r="F24" i="40"/>
  <c r="H19" i="40"/>
  <c r="H24" i="40" s="1"/>
  <c r="I40" i="40"/>
  <c r="I42" i="40" s="1"/>
  <c r="I43" i="40" s="1"/>
  <c r="G42" i="40"/>
  <c r="G43" i="40" s="1"/>
  <c r="H71" i="39"/>
  <c r="I82" i="24"/>
  <c r="G645" i="44" s="1"/>
  <c r="I27" i="35"/>
  <c r="I29" i="35" s="1"/>
  <c r="G29" i="35"/>
  <c r="I11" i="41"/>
  <c r="I16" i="41" s="1"/>
  <c r="G16" i="41"/>
  <c r="F36" i="34"/>
  <c r="H32" i="34"/>
  <c r="H36" i="34" s="1"/>
  <c r="T82" i="24"/>
  <c r="R645" i="44" s="1"/>
  <c r="L82" i="13"/>
  <c r="L91" i="13" s="1"/>
  <c r="I59" i="34"/>
  <c r="I61" i="34" s="1"/>
  <c r="G61" i="34"/>
  <c r="I86" i="37"/>
  <c r="I89" i="37" s="1"/>
  <c r="H54" i="33"/>
  <c r="H56" i="33" s="1"/>
  <c r="F56" i="33"/>
  <c r="M56" i="15"/>
  <c r="E54" i="39"/>
  <c r="E56" i="39" s="1"/>
  <c r="G36" i="42"/>
  <c r="G32" i="5"/>
  <c r="I32" i="42"/>
  <c r="I36" i="42" s="1"/>
  <c r="E28" i="5"/>
  <c r="F66" i="5"/>
  <c r="H54" i="34"/>
  <c r="H56" i="34" s="1"/>
  <c r="F56" i="34"/>
  <c r="E56" i="24"/>
  <c r="G54" i="36"/>
  <c r="G36" i="41"/>
  <c r="I32" i="41"/>
  <c r="I36" i="41" s="1"/>
  <c r="F24" i="38"/>
  <c r="H19" i="38"/>
  <c r="H24" i="38" s="1"/>
  <c r="L72" i="15"/>
  <c r="D70" i="39"/>
  <c r="D72" i="39" s="1"/>
  <c r="G70" i="5"/>
  <c r="F72" i="35"/>
  <c r="H70" i="35"/>
  <c r="H72" i="35" s="1"/>
  <c r="L66" i="12"/>
  <c r="D64" i="36"/>
  <c r="D66" i="36" s="1"/>
  <c r="H34" i="36"/>
  <c r="N82" i="24"/>
  <c r="L645" i="44" s="1"/>
  <c r="F29" i="45"/>
  <c r="G16" i="33"/>
  <c r="I11" i="33"/>
  <c r="I16" i="33" s="1"/>
  <c r="D24" i="32"/>
  <c r="H21" i="32"/>
  <c r="D21" i="5"/>
  <c r="H21" i="5" s="1"/>
  <c r="AG82" i="24"/>
  <c r="AE645" i="44" s="1"/>
  <c r="E16" i="46"/>
  <c r="G11" i="47"/>
  <c r="K82" i="46"/>
  <c r="I54" i="38"/>
  <c r="I56" i="38" s="1"/>
  <c r="G56" i="38"/>
  <c r="E29" i="27"/>
  <c r="G27" i="39"/>
  <c r="G40" i="47"/>
  <c r="E42" i="46"/>
  <c r="E43" i="46" s="1"/>
  <c r="I40" i="32"/>
  <c r="I42" i="32" s="1"/>
  <c r="I43" i="32" s="1"/>
  <c r="G42" i="32"/>
  <c r="G43" i="32" s="1"/>
  <c r="G40" i="5"/>
  <c r="F42" i="15"/>
  <c r="F43" i="15" s="1"/>
  <c r="U646" i="44"/>
  <c r="W91" i="25"/>
  <c r="I77" i="5"/>
  <c r="T82" i="46"/>
  <c r="X82" i="24"/>
  <c r="V645" i="44" s="1"/>
  <c r="E82" i="29"/>
  <c r="G61" i="32"/>
  <c r="I59" i="32"/>
  <c r="I61" i="32" s="1"/>
  <c r="G59" i="5"/>
  <c r="F56" i="35"/>
  <c r="H54" i="35"/>
  <c r="H56" i="35" s="1"/>
  <c r="F36" i="45"/>
  <c r="G56" i="15"/>
  <c r="I19" i="47"/>
  <c r="I24" i="47" s="1"/>
  <c r="G24" i="47"/>
  <c r="D71" i="5"/>
  <c r="H71" i="5" s="1"/>
  <c r="E15" i="5"/>
  <c r="I32" i="34"/>
  <c r="I36" i="34" s="1"/>
  <c r="G36" i="34"/>
  <c r="G72" i="46"/>
  <c r="E70" i="46"/>
  <c r="E72" i="43"/>
  <c r="I71" i="43"/>
  <c r="E72" i="21"/>
  <c r="G70" i="33"/>
  <c r="H60" i="38"/>
  <c r="D61" i="38"/>
  <c r="D66" i="33"/>
  <c r="D65" i="5"/>
  <c r="H65" i="5" s="1"/>
  <c r="Y646" i="44"/>
  <c r="AA91" i="25"/>
  <c r="G19" i="39"/>
  <c r="E24" i="27"/>
  <c r="M42" i="12"/>
  <c r="M43" i="12" s="1"/>
  <c r="E40" i="36"/>
  <c r="E42" i="36" s="1"/>
  <c r="E43" i="36" s="1"/>
  <c r="G42" i="41"/>
  <c r="G43" i="41" s="1"/>
  <c r="I40" i="41"/>
  <c r="I42" i="41" s="1"/>
  <c r="I43" i="41" s="1"/>
  <c r="E61" i="27"/>
  <c r="M82" i="18"/>
  <c r="I643" i="44"/>
  <c r="K84" i="46"/>
  <c r="AH82" i="24"/>
  <c r="AF645" i="44" s="1"/>
  <c r="L66" i="45"/>
  <c r="D36" i="46"/>
  <c r="F32" i="47"/>
  <c r="I82" i="15"/>
  <c r="I11" i="43"/>
  <c r="I16" i="43" s="1"/>
  <c r="G16" i="43"/>
  <c r="G11" i="5"/>
  <c r="G54" i="39"/>
  <c r="E56" i="27"/>
  <c r="Q82" i="46"/>
  <c r="F24" i="4"/>
  <c r="E91" i="7"/>
  <c r="M24" i="15"/>
  <c r="E19" i="39"/>
  <c r="E24" i="39" s="1"/>
  <c r="E70" i="5"/>
  <c r="E72" i="42"/>
  <c r="G36" i="38"/>
  <c r="I32" i="38"/>
  <c r="I36" i="38" s="1"/>
  <c r="E64" i="5"/>
  <c r="I19" i="37"/>
  <c r="I24" i="37" s="1"/>
  <c r="G24" i="37"/>
  <c r="E19" i="5"/>
  <c r="AC82" i="24"/>
  <c r="AA645" i="44" s="1"/>
  <c r="F36" i="12"/>
  <c r="H64" i="35"/>
  <c r="H66" i="35" s="1"/>
  <c r="F66" i="35"/>
  <c r="H27" i="34"/>
  <c r="H29" i="34" s="1"/>
  <c r="F29" i="34"/>
  <c r="I59" i="40"/>
  <c r="I61" i="40" s="1"/>
  <c r="G61" i="40"/>
  <c r="G72" i="37"/>
  <c r="I70" i="37"/>
  <c r="I72" i="37" s="1"/>
  <c r="H646" i="44"/>
  <c r="J91" i="25"/>
  <c r="F27" i="47"/>
  <c r="D29" i="46"/>
  <c r="M82" i="10"/>
  <c r="M84" i="45" s="1"/>
  <c r="I41" i="36"/>
  <c r="G29" i="32"/>
  <c r="I27" i="32"/>
  <c r="I29" i="32" s="1"/>
  <c r="G27" i="5"/>
  <c r="I16" i="40"/>
  <c r="I82" i="40" s="1"/>
  <c r="I40" i="37"/>
  <c r="I42" i="37" s="1"/>
  <c r="I43" i="37" s="1"/>
  <c r="G42" i="37"/>
  <c r="G43" i="37" s="1"/>
  <c r="F43" i="12"/>
  <c r="F56" i="37"/>
  <c r="H54" i="37"/>
  <c r="H56" i="37" s="1"/>
  <c r="I27" i="38"/>
  <c r="I29" i="38" s="1"/>
  <c r="G29" i="38"/>
  <c r="D16" i="35"/>
  <c r="D82" i="35" s="1"/>
  <c r="H11" i="35"/>
  <c r="H16" i="35" s="1"/>
  <c r="J642" i="44"/>
  <c r="L91" i="21"/>
  <c r="D82" i="29"/>
  <c r="F56" i="40"/>
  <c r="H54" i="40"/>
  <c r="H56" i="40" s="1"/>
  <c r="E82" i="33"/>
  <c r="E91" i="33" s="1"/>
  <c r="F32" i="36"/>
  <c r="D36" i="24"/>
  <c r="H11" i="37"/>
  <c r="H16" i="37" s="1"/>
  <c r="F16" i="37"/>
  <c r="F24" i="34"/>
  <c r="H19" i="34"/>
  <c r="H24" i="34" s="1"/>
  <c r="F36" i="33"/>
  <c r="H32" i="33"/>
  <c r="H36" i="33" s="1"/>
  <c r="H27" i="37"/>
  <c r="H29" i="37" s="1"/>
  <c r="F29" i="37"/>
  <c r="I54" i="37"/>
  <c r="I56" i="37" s="1"/>
  <c r="G56" i="37"/>
  <c r="D56" i="42"/>
  <c r="D54" i="5"/>
  <c r="D56" i="5" s="1"/>
  <c r="H54" i="42"/>
  <c r="H56" i="42" s="1"/>
  <c r="H82" i="41"/>
  <c r="M56" i="45"/>
  <c r="I54" i="40"/>
  <c r="I56" i="40" s="1"/>
  <c r="G56" i="40"/>
  <c r="L29" i="15"/>
  <c r="D27" i="39"/>
  <c r="D29" i="39" s="1"/>
  <c r="I79" i="5"/>
  <c r="L24" i="12"/>
  <c r="D19" i="36"/>
  <c r="D24" i="36" s="1"/>
  <c r="G56" i="41"/>
  <c r="I54" i="41"/>
  <c r="I56" i="41" s="1"/>
  <c r="H28" i="39"/>
  <c r="G61" i="15"/>
  <c r="I15" i="5"/>
  <c r="I27" i="33"/>
  <c r="I29" i="33" s="1"/>
  <c r="G29" i="33"/>
  <c r="H27" i="40"/>
  <c r="H29" i="40" s="1"/>
  <c r="F29" i="40"/>
  <c r="F70" i="39"/>
  <c r="D72" i="27"/>
  <c r="L36" i="45"/>
  <c r="G61" i="36"/>
  <c r="I59" i="36"/>
  <c r="I61" i="36" s="1"/>
  <c r="F27" i="39"/>
  <c r="D29" i="27"/>
  <c r="L82" i="19"/>
  <c r="D32" i="39"/>
  <c r="D36" i="39" s="1"/>
  <c r="L36" i="15"/>
  <c r="D72" i="46"/>
  <c r="F70" i="47"/>
  <c r="D54" i="36"/>
  <c r="D56" i="36" s="1"/>
  <c r="L56" i="12"/>
  <c r="L61" i="12"/>
  <c r="D59" i="36"/>
  <c r="D61" i="36" s="1"/>
  <c r="AC642" i="44"/>
  <c r="AE91" i="21"/>
  <c r="F61" i="32"/>
  <c r="H59" i="32"/>
  <c r="H61" i="32" s="1"/>
  <c r="I64" i="38"/>
  <c r="I66" i="38" s="1"/>
  <c r="G66" i="38"/>
  <c r="H59" i="37"/>
  <c r="H61" i="37" s="1"/>
  <c r="F61" i="37"/>
  <c r="D82" i="25"/>
  <c r="D91" i="25" s="1"/>
  <c r="L36" i="12"/>
  <c r="D32" i="36"/>
  <c r="D36" i="36" s="1"/>
  <c r="I40" i="38"/>
  <c r="I42" i="38" s="1"/>
  <c r="I43" i="38" s="1"/>
  <c r="G42" i="38"/>
  <c r="G43" i="38" s="1"/>
  <c r="H59" i="38"/>
  <c r="H61" i="38" s="1"/>
  <c r="F61" i="38"/>
  <c r="M24" i="45"/>
  <c r="E82" i="38"/>
  <c r="M42" i="15"/>
  <c r="M43" i="15" s="1"/>
  <c r="E40" i="39"/>
  <c r="E42" i="39" s="1"/>
  <c r="E43" i="39" s="1"/>
  <c r="H13" i="5"/>
  <c r="M16" i="15"/>
  <c r="M82" i="15" s="1"/>
  <c r="L86" i="15" s="1"/>
  <c r="S82" i="24"/>
  <c r="Q645" i="44" s="1"/>
  <c r="E71" i="5"/>
  <c r="I71" i="5" s="1"/>
  <c r="H80" i="36"/>
  <c r="I27" i="41"/>
  <c r="I29" i="41" s="1"/>
  <c r="G29" i="41"/>
  <c r="E66" i="40"/>
  <c r="I64" i="40"/>
  <c r="I66" i="40" s="1"/>
  <c r="I40" i="34"/>
  <c r="I42" i="34" s="1"/>
  <c r="I43" i="34" s="1"/>
  <c r="G42" i="34"/>
  <c r="G43" i="34" s="1"/>
  <c r="F59" i="47"/>
  <c r="D61" i="46"/>
  <c r="E36" i="24"/>
  <c r="G32" i="36"/>
  <c r="F36" i="38"/>
  <c r="H32" i="38"/>
  <c r="H36" i="38" s="1"/>
  <c r="H27" i="42"/>
  <c r="H29" i="42" s="1"/>
  <c r="F27" i="5"/>
  <c r="F29" i="42"/>
  <c r="H59" i="42"/>
  <c r="H61" i="42" s="1"/>
  <c r="F59" i="5"/>
  <c r="F61" i="42"/>
  <c r="L82" i="27"/>
  <c r="J648" i="44" s="1"/>
  <c r="L82" i="16"/>
  <c r="E82" i="26"/>
  <c r="I59" i="38"/>
  <c r="I61" i="38" s="1"/>
  <c r="G61" i="38"/>
  <c r="F24" i="15"/>
  <c r="AB82" i="46"/>
  <c r="L29" i="45"/>
  <c r="I70" i="32"/>
  <c r="I72" i="32" s="1"/>
  <c r="F24" i="12"/>
  <c r="G16" i="37"/>
  <c r="I11" i="37"/>
  <c r="I16" i="37" s="1"/>
  <c r="I82" i="37" s="1"/>
  <c r="I91" i="37" s="1"/>
  <c r="E61" i="36"/>
  <c r="M56" i="12"/>
  <c r="E54" i="36"/>
  <c r="E56" i="36" s="1"/>
  <c r="H64" i="38"/>
  <c r="H66" i="38" s="1"/>
  <c r="G646" i="44"/>
  <c r="I91" i="25"/>
  <c r="G24" i="43"/>
  <c r="I19" i="43"/>
  <c r="I24" i="43" s="1"/>
  <c r="D32" i="5"/>
  <c r="D36" i="42"/>
  <c r="F29" i="32"/>
  <c r="H27" i="32"/>
  <c r="H29" i="32" s="1"/>
  <c r="F29" i="33"/>
  <c r="F82" i="33" s="1"/>
  <c r="F91" i="33" s="1"/>
  <c r="H27" i="33"/>
  <c r="H29" i="33" s="1"/>
  <c r="L42" i="15"/>
  <c r="L43" i="15" s="1"/>
  <c r="D40" i="39"/>
  <c r="D42" i="39" s="1"/>
  <c r="D43" i="39" s="1"/>
  <c r="E27" i="5"/>
  <c r="E29" i="5" s="1"/>
  <c r="H47" i="39"/>
  <c r="H41" i="39"/>
  <c r="H34" i="5"/>
  <c r="D16" i="42"/>
  <c r="D11" i="5"/>
  <c r="H11" i="42"/>
  <c r="H16" i="42" s="1"/>
  <c r="E82" i="23"/>
  <c r="D61" i="24"/>
  <c r="F59" i="36"/>
  <c r="E36" i="46"/>
  <c r="G32" i="47"/>
  <c r="D61" i="32"/>
  <c r="D59" i="5"/>
  <c r="D61" i="5" s="1"/>
  <c r="E82" i="37"/>
  <c r="E91" i="37" s="1"/>
  <c r="E16" i="27"/>
  <c r="E82" i="27" s="1"/>
  <c r="G11" i="39"/>
  <c r="M36" i="45"/>
  <c r="I86" i="33"/>
  <c r="I89" i="33" s="1"/>
  <c r="G89" i="33"/>
  <c r="G86" i="5"/>
  <c r="M643" i="44"/>
  <c r="O84" i="46"/>
  <c r="F40" i="47"/>
  <c r="D42" i="46"/>
  <c r="D43" i="46" s="1"/>
  <c r="M29" i="12"/>
  <c r="E27" i="36"/>
  <c r="E29" i="36" s="1"/>
  <c r="G64" i="39"/>
  <c r="E66" i="27"/>
  <c r="H27" i="38"/>
  <c r="H29" i="38" s="1"/>
  <c r="F29" i="38"/>
  <c r="D29" i="24"/>
  <c r="F27" i="36"/>
  <c r="G66" i="34"/>
  <c r="I64" i="34"/>
  <c r="I66" i="34" s="1"/>
  <c r="E56" i="46"/>
  <c r="G54" i="47"/>
  <c r="C13" i="4"/>
  <c r="C101" i="4"/>
  <c r="H64" i="37"/>
  <c r="H66" i="37" s="1"/>
  <c r="F66" i="37"/>
  <c r="E16" i="32"/>
  <c r="E82" i="32" s="1"/>
  <c r="I11" i="32"/>
  <c r="I32" i="37"/>
  <c r="I36" i="37" s="1"/>
  <c r="G36" i="37"/>
  <c r="I59" i="37"/>
  <c r="I61" i="37" s="1"/>
  <c r="G61" i="37"/>
  <c r="AQ646" i="44"/>
  <c r="AS91" i="25"/>
  <c r="AF82" i="46"/>
  <c r="I82" i="45"/>
  <c r="H82" i="15"/>
  <c r="D16" i="24"/>
  <c r="F11" i="36"/>
  <c r="D56" i="27"/>
  <c r="G72" i="35"/>
  <c r="I70" i="35"/>
  <c r="I72" i="35" s="1"/>
  <c r="H35" i="33"/>
  <c r="D35" i="5"/>
  <c r="H35" i="5" s="1"/>
  <c r="D36" i="33"/>
  <c r="T646" i="44"/>
  <c r="V91" i="25"/>
  <c r="Q646" i="44"/>
  <c r="S91" i="25"/>
  <c r="H32" i="32"/>
  <c r="H36" i="32" s="1"/>
  <c r="F36" i="32"/>
  <c r="F29" i="41"/>
  <c r="F82" i="41" s="1"/>
  <c r="H27" i="41"/>
  <c r="H29" i="41" s="1"/>
  <c r="V646" i="44"/>
  <c r="X91" i="25"/>
  <c r="F42" i="41"/>
  <c r="F43" i="41" s="1"/>
  <c r="H40" i="41"/>
  <c r="H42" i="41" s="1"/>
  <c r="H43" i="41" s="1"/>
  <c r="F66" i="36"/>
  <c r="H64" i="36"/>
  <c r="H66" i="36" s="1"/>
  <c r="G24" i="42"/>
  <c r="G19" i="5"/>
  <c r="I19" i="42"/>
  <c r="I24" i="42" s="1"/>
  <c r="M82" i="8"/>
  <c r="D82" i="20"/>
  <c r="E32" i="5"/>
  <c r="E36" i="42"/>
  <c r="L72" i="45"/>
  <c r="H28" i="43"/>
  <c r="H29" i="43" s="1"/>
  <c r="D29" i="43"/>
  <c r="G64" i="5"/>
  <c r="G66" i="42"/>
  <c r="I64" i="42"/>
  <c r="I66" i="42" s="1"/>
  <c r="I82" i="12"/>
  <c r="I59" i="39"/>
  <c r="I61" i="39" s="1"/>
  <c r="G61" i="39"/>
  <c r="D16" i="32"/>
  <c r="D82" i="32" s="1"/>
  <c r="D14" i="5"/>
  <c r="H14" i="5" s="1"/>
  <c r="H82" i="24"/>
  <c r="F645" i="44" s="1"/>
  <c r="H70" i="40"/>
  <c r="H72" i="40" s="1"/>
  <c r="F72" i="40"/>
  <c r="F42" i="38"/>
  <c r="F43" i="38" s="1"/>
  <c r="H40" i="38"/>
  <c r="H42" i="38" s="1"/>
  <c r="H43" i="38" s="1"/>
  <c r="G72" i="38"/>
  <c r="I70" i="38"/>
  <c r="I72" i="38" s="1"/>
  <c r="AE82" i="27"/>
  <c r="AC648" i="44" s="1"/>
  <c r="E72" i="27"/>
  <c r="G70" i="39"/>
  <c r="AD82" i="24"/>
  <c r="AB645" i="44" s="1"/>
  <c r="E74" i="5"/>
  <c r="I74" i="33"/>
  <c r="H32" i="41"/>
  <c r="H36" i="41" s="1"/>
  <c r="F36" i="41"/>
  <c r="M82" i="9"/>
  <c r="H60" i="33"/>
  <c r="H61" i="33" s="1"/>
  <c r="F61" i="33"/>
  <c r="E40" i="5"/>
  <c r="E42" i="5" s="1"/>
  <c r="E43" i="5" s="1"/>
  <c r="E42" i="42"/>
  <c r="E43" i="42" s="1"/>
  <c r="I40" i="42"/>
  <c r="I42" i="42" s="1"/>
  <c r="I43" i="42" s="1"/>
  <c r="G24" i="38"/>
  <c r="I19" i="38"/>
  <c r="I24" i="38" s="1"/>
  <c r="R646" i="44"/>
  <c r="T91" i="25"/>
  <c r="Q82" i="24"/>
  <c r="O645" i="44" s="1"/>
  <c r="F19" i="47"/>
  <c r="D24" i="46"/>
  <c r="F24" i="45"/>
  <c r="F89" i="5"/>
  <c r="H86" i="5"/>
  <c r="H89" i="5" s="1"/>
  <c r="I32" i="32"/>
  <c r="I36" i="32" s="1"/>
  <c r="G36" i="32"/>
  <c r="I28" i="5"/>
  <c r="H82" i="12"/>
  <c r="I73" i="5"/>
  <c r="F32" i="5"/>
  <c r="I646" i="44"/>
  <c r="K91" i="25"/>
  <c r="H65" i="33"/>
  <c r="H66" i="33" s="1"/>
  <c r="G19" i="32"/>
  <c r="E24" i="20"/>
  <c r="F16" i="12"/>
  <c r="D89" i="33"/>
  <c r="D86" i="5"/>
  <c r="D89" i="5" s="1"/>
  <c r="K643" i="44"/>
  <c r="M84" i="46"/>
  <c r="E82" i="21"/>
  <c r="I59" i="41"/>
  <c r="I61" i="41" s="1"/>
  <c r="G61" i="41"/>
  <c r="I64" i="41"/>
  <c r="I66" i="41" s="1"/>
  <c r="G66" i="41"/>
  <c r="I33" i="43"/>
  <c r="I36" i="43" s="1"/>
  <c r="E36" i="43"/>
  <c r="E82" i="43" s="1"/>
  <c r="E33" i="5"/>
  <c r="E82" i="25"/>
  <c r="AN642" i="44"/>
  <c r="AP91" i="21"/>
  <c r="AE82" i="46"/>
  <c r="D24" i="37"/>
  <c r="H19" i="37"/>
  <c r="H24" i="37" s="1"/>
  <c r="X82" i="27"/>
  <c r="V648" i="44" s="1"/>
  <c r="K82" i="27"/>
  <c r="I648" i="44" s="1"/>
  <c r="L82" i="18"/>
  <c r="I11" i="35"/>
  <c r="I16" i="35" s="1"/>
  <c r="G16" i="35"/>
  <c r="G61" i="45"/>
  <c r="H64" i="32"/>
  <c r="H66" i="32" s="1"/>
  <c r="F66" i="32"/>
  <c r="D42" i="42"/>
  <c r="D43" i="42" s="1"/>
  <c r="D40" i="5"/>
  <c r="H40" i="42"/>
  <c r="H42" i="42" s="1"/>
  <c r="H43" i="42" s="1"/>
  <c r="E24" i="46"/>
  <c r="F54" i="5"/>
  <c r="F72" i="34"/>
  <c r="H70" i="34"/>
  <c r="H72" i="34" s="1"/>
  <c r="H36" i="42"/>
  <c r="H28" i="5"/>
  <c r="D16" i="43"/>
  <c r="H11" i="43"/>
  <c r="H16" i="43" s="1"/>
  <c r="S82" i="46"/>
  <c r="H64" i="34"/>
  <c r="H66" i="34" s="1"/>
  <c r="F66" i="34"/>
  <c r="F56" i="12"/>
  <c r="G42" i="12"/>
  <c r="G43" i="12" s="1"/>
  <c r="G29" i="12"/>
  <c r="H40" i="32"/>
  <c r="H42" i="32" s="1"/>
  <c r="H43" i="32" s="1"/>
  <c r="F42" i="32"/>
  <c r="F43" i="32" s="1"/>
  <c r="F40" i="5"/>
  <c r="I54" i="35"/>
  <c r="I56" i="35" s="1"/>
  <c r="G56" i="35"/>
  <c r="K646" i="44"/>
  <c r="M91" i="25"/>
  <c r="H71" i="38"/>
  <c r="F16" i="4"/>
  <c r="G91" i="25"/>
  <c r="I84" i="46"/>
  <c r="F72" i="32"/>
  <c r="H70" i="32"/>
  <c r="H72" i="32" s="1"/>
  <c r="G24" i="45"/>
  <c r="G82" i="45" s="1"/>
  <c r="I64" i="37"/>
  <c r="I66" i="37" s="1"/>
  <c r="G66" i="37"/>
  <c r="I71" i="39"/>
  <c r="F36" i="40"/>
  <c r="H32" i="40"/>
  <c r="H36" i="40" s="1"/>
  <c r="E16" i="39"/>
  <c r="H40" i="33"/>
  <c r="H42" i="33" s="1"/>
  <c r="H43" i="33" s="1"/>
  <c r="F42" i="33"/>
  <c r="F43" i="33" s="1"/>
  <c r="D20" i="5"/>
  <c r="H20" i="5" s="1"/>
  <c r="M72" i="45"/>
  <c r="O82" i="24"/>
  <c r="M645" i="44" s="1"/>
  <c r="U82" i="46"/>
  <c r="H16" i="33"/>
  <c r="E22" i="5"/>
  <c r="I22" i="5" s="1"/>
  <c r="F61" i="41"/>
  <c r="H59" i="41"/>
  <c r="H61" i="41" s="1"/>
  <c r="E29" i="24"/>
  <c r="G27" i="36"/>
  <c r="AO646" i="44"/>
  <c r="AQ91" i="25"/>
  <c r="H45" i="36"/>
  <c r="F16" i="45"/>
  <c r="D36" i="43"/>
  <c r="H32" i="43"/>
  <c r="H36" i="43" s="1"/>
  <c r="D16" i="40"/>
  <c r="D82" i="40" s="1"/>
  <c r="H15" i="40"/>
  <c r="I11" i="38"/>
  <c r="I16" i="38" s="1"/>
  <c r="G16" i="38"/>
  <c r="L24" i="15"/>
  <c r="D19" i="39"/>
  <c r="D24" i="39" s="1"/>
  <c r="F59" i="39"/>
  <c r="D61" i="27"/>
  <c r="J646" i="44"/>
  <c r="L91" i="25"/>
  <c r="I33" i="35"/>
  <c r="H15" i="36"/>
  <c r="I40" i="33"/>
  <c r="I42" i="33" s="1"/>
  <c r="I43" i="33" s="1"/>
  <c r="G42" i="33"/>
  <c r="G43" i="33" s="1"/>
  <c r="L82" i="14"/>
  <c r="G24" i="35"/>
  <c r="I19" i="35"/>
  <c r="I24" i="35" s="1"/>
  <c r="AK82" i="46"/>
  <c r="I65" i="43"/>
  <c r="I66" i="43" s="1"/>
  <c r="I64" i="35"/>
  <c r="I66" i="35" s="1"/>
  <c r="G66" i="35"/>
  <c r="M61" i="12"/>
  <c r="AF642" i="44"/>
  <c r="AH91" i="21"/>
  <c r="I14" i="5"/>
  <c r="L56" i="15"/>
  <c r="D54" i="39"/>
  <c r="D56" i="39" s="1"/>
  <c r="X646" i="44"/>
  <c r="Z91" i="25"/>
  <c r="E54" i="5"/>
  <c r="E56" i="5" s="1"/>
  <c r="E56" i="42"/>
  <c r="I54" i="42"/>
  <c r="I56" i="42" s="1"/>
  <c r="E59" i="39"/>
  <c r="E61" i="39" s="1"/>
  <c r="M61" i="15"/>
  <c r="M61" i="45"/>
  <c r="L42" i="45"/>
  <c r="L43" i="45" s="1"/>
  <c r="I59" i="33"/>
  <c r="I61" i="33" s="1"/>
  <c r="G61" i="33"/>
  <c r="I54" i="32"/>
  <c r="I56" i="32" s="1"/>
  <c r="G56" i="32"/>
  <c r="G54" i="5"/>
  <c r="M66" i="45"/>
  <c r="E66" i="24"/>
  <c r="G64" i="36"/>
  <c r="F72" i="45"/>
  <c r="L66" i="15"/>
  <c r="D64" i="39"/>
  <c r="D66" i="39" s="1"/>
  <c r="M82" i="13"/>
  <c r="L82" i="9"/>
  <c r="L91" i="9" s="1"/>
  <c r="H78" i="39"/>
  <c r="D82" i="22"/>
  <c r="G36" i="45"/>
  <c r="I19" i="33"/>
  <c r="I24" i="33" s="1"/>
  <c r="G24" i="33"/>
  <c r="D72" i="42"/>
  <c r="D70" i="5"/>
  <c r="D72" i="5" s="1"/>
  <c r="H70" i="42"/>
  <c r="H72" i="42" s="1"/>
  <c r="H70" i="38"/>
  <c r="F72" i="38"/>
  <c r="I70" i="34"/>
  <c r="I72" i="34" s="1"/>
  <c r="G72" i="34"/>
  <c r="G56" i="36" l="1"/>
  <c r="I54" i="36"/>
  <c r="I56" i="36" s="1"/>
  <c r="H16" i="40"/>
  <c r="H82" i="40" s="1"/>
  <c r="H11" i="36"/>
  <c r="H16" i="36" s="1"/>
  <c r="F16" i="36"/>
  <c r="C31" i="4"/>
  <c r="D31" i="4" s="1"/>
  <c r="H82" i="42"/>
  <c r="I27" i="5"/>
  <c r="I29" i="5" s="1"/>
  <c r="G29" i="5"/>
  <c r="I70" i="5"/>
  <c r="I72" i="5" s="1"/>
  <c r="G72" i="5"/>
  <c r="D24" i="5"/>
  <c r="H59" i="39"/>
  <c r="H61" i="39" s="1"/>
  <c r="F61" i="39"/>
  <c r="I86" i="5"/>
  <c r="I89" i="5" s="1"/>
  <c r="G89" i="5"/>
  <c r="M82" i="45"/>
  <c r="H82" i="34"/>
  <c r="I59" i="47"/>
  <c r="I61" i="47" s="1"/>
  <c r="G61" i="47"/>
  <c r="G82" i="34"/>
  <c r="G84" i="47" s="1"/>
  <c r="G66" i="36"/>
  <c r="I64" i="36"/>
  <c r="I66" i="36" s="1"/>
  <c r="F82" i="45"/>
  <c r="E82" i="39"/>
  <c r="H54" i="5"/>
  <c r="H56" i="5" s="1"/>
  <c r="F56" i="5"/>
  <c r="G82" i="35"/>
  <c r="F82" i="12"/>
  <c r="H19" i="47"/>
  <c r="H24" i="47" s="1"/>
  <c r="F24" i="47"/>
  <c r="I16" i="32"/>
  <c r="I82" i="32" s="1"/>
  <c r="G36" i="47"/>
  <c r="I32" i="47"/>
  <c r="I36" i="47" s="1"/>
  <c r="I32" i="36"/>
  <c r="I36" i="36" s="1"/>
  <c r="G36" i="36"/>
  <c r="F72" i="47"/>
  <c r="H70" i="47"/>
  <c r="H72" i="47" s="1"/>
  <c r="E24" i="5"/>
  <c r="G82" i="43"/>
  <c r="I19" i="39"/>
  <c r="I24" i="39" s="1"/>
  <c r="G24" i="39"/>
  <c r="I59" i="5"/>
  <c r="I61" i="5" s="1"/>
  <c r="G61" i="5"/>
  <c r="I27" i="39"/>
  <c r="I29" i="39" s="1"/>
  <c r="G29" i="39"/>
  <c r="H64" i="5"/>
  <c r="H66" i="5" s="1"/>
  <c r="I40" i="39"/>
  <c r="I42" i="39" s="1"/>
  <c r="I43" i="39" s="1"/>
  <c r="G42" i="39"/>
  <c r="G43" i="39" s="1"/>
  <c r="L82" i="12"/>
  <c r="G66" i="47"/>
  <c r="I64" i="47"/>
  <c r="I66" i="47" s="1"/>
  <c r="H64" i="39"/>
  <c r="H66" i="39" s="1"/>
  <c r="F66" i="39"/>
  <c r="H40" i="39"/>
  <c r="H42" i="39" s="1"/>
  <c r="H43" i="39" s="1"/>
  <c r="F42" i="39"/>
  <c r="F43" i="39" s="1"/>
  <c r="H19" i="39"/>
  <c r="H24" i="39" s="1"/>
  <c r="F24" i="39"/>
  <c r="H24" i="32"/>
  <c r="E82" i="20"/>
  <c r="F66" i="47"/>
  <c r="H64" i="47"/>
  <c r="H66" i="47" s="1"/>
  <c r="M82" i="12"/>
  <c r="F42" i="36"/>
  <c r="F43" i="36" s="1"/>
  <c r="H40" i="36"/>
  <c r="H42" i="36" s="1"/>
  <c r="H43" i="36" s="1"/>
  <c r="I11" i="36"/>
  <c r="I16" i="36" s="1"/>
  <c r="G16" i="36"/>
  <c r="E82" i="42"/>
  <c r="B103" i="4"/>
  <c r="B16" i="4"/>
  <c r="M85" i="13"/>
  <c r="M91" i="13"/>
  <c r="I27" i="36"/>
  <c r="I29" i="36" s="1"/>
  <c r="G29" i="36"/>
  <c r="B11" i="4"/>
  <c r="B99" i="4"/>
  <c r="C108" i="4"/>
  <c r="C22" i="4"/>
  <c r="G72" i="36"/>
  <c r="I70" i="36"/>
  <c r="I72" i="36" s="1"/>
  <c r="C17" i="4"/>
  <c r="D17" i="4" s="1"/>
  <c r="C104" i="4"/>
  <c r="D104" i="4" s="1"/>
  <c r="I11" i="47"/>
  <c r="I16" i="47" s="1"/>
  <c r="G16" i="47"/>
  <c r="H27" i="39"/>
  <c r="H29" i="39" s="1"/>
  <c r="F29" i="39"/>
  <c r="E82" i="46"/>
  <c r="F36" i="39"/>
  <c r="H32" i="39"/>
  <c r="H36" i="39" s="1"/>
  <c r="I82" i="34"/>
  <c r="E82" i="36"/>
  <c r="I82" i="42"/>
  <c r="H40" i="5"/>
  <c r="H42" i="5" s="1"/>
  <c r="H43" i="5" s="1"/>
  <c r="F42" i="5"/>
  <c r="F43" i="5" s="1"/>
  <c r="I82" i="35"/>
  <c r="E36" i="5"/>
  <c r="F61" i="5"/>
  <c r="H59" i="5"/>
  <c r="H61" i="5" s="1"/>
  <c r="F82" i="37"/>
  <c r="F91" i="37" s="1"/>
  <c r="B101" i="4"/>
  <c r="D101" i="4" s="1"/>
  <c r="B13" i="4"/>
  <c r="D13" i="4" s="1"/>
  <c r="I82" i="43"/>
  <c r="B106" i="4"/>
  <c r="D106" i="4" s="1"/>
  <c r="B20" i="4"/>
  <c r="G82" i="41"/>
  <c r="E82" i="40"/>
  <c r="F16" i="5"/>
  <c r="H11" i="5"/>
  <c r="H16" i="5" s="1"/>
  <c r="I12" i="32"/>
  <c r="G12" i="5"/>
  <c r="I12" i="5" s="1"/>
  <c r="G16" i="32"/>
  <c r="G82" i="32" s="1"/>
  <c r="I40" i="36"/>
  <c r="I42" i="36" s="1"/>
  <c r="I43" i="36" s="1"/>
  <c r="G42" i="36"/>
  <c r="G43" i="36" s="1"/>
  <c r="F72" i="36"/>
  <c r="H70" i="36"/>
  <c r="H72" i="36" s="1"/>
  <c r="E82" i="24"/>
  <c r="E16" i="5"/>
  <c r="B100" i="4"/>
  <c r="M91" i="9"/>
  <c r="F36" i="36"/>
  <c r="H32" i="36"/>
  <c r="H36" i="36" s="1"/>
  <c r="E72" i="46"/>
  <c r="G70" i="47"/>
  <c r="I82" i="33"/>
  <c r="I91" i="33" s="1"/>
  <c r="F24" i="36"/>
  <c r="H19" i="36"/>
  <c r="H24" i="36" s="1"/>
  <c r="F72" i="5"/>
  <c r="H70" i="5"/>
  <c r="H72" i="5" s="1"/>
  <c r="F56" i="36"/>
  <c r="H54" i="36"/>
  <c r="H56" i="36" s="1"/>
  <c r="H32" i="5"/>
  <c r="H36" i="5" s="1"/>
  <c r="F36" i="5"/>
  <c r="I19" i="5"/>
  <c r="I24" i="5" s="1"/>
  <c r="G24" i="5"/>
  <c r="D82" i="24"/>
  <c r="I54" i="47"/>
  <c r="I56" i="47" s="1"/>
  <c r="G56" i="47"/>
  <c r="I54" i="39"/>
  <c r="I56" i="39" s="1"/>
  <c r="G56" i="39"/>
  <c r="D82" i="39"/>
  <c r="F82" i="38"/>
  <c r="D82" i="42"/>
  <c r="E72" i="5"/>
  <c r="I70" i="33"/>
  <c r="I72" i="33" s="1"/>
  <c r="G72" i="33"/>
  <c r="I40" i="47"/>
  <c r="I42" i="47" s="1"/>
  <c r="I43" i="47" s="1"/>
  <c r="G42" i="47"/>
  <c r="G43" i="47" s="1"/>
  <c r="E84" i="47"/>
  <c r="H82" i="38"/>
  <c r="H72" i="38"/>
  <c r="G82" i="38"/>
  <c r="H82" i="43"/>
  <c r="C103" i="4"/>
  <c r="C16" i="4"/>
  <c r="E91" i="25"/>
  <c r="C100" i="4"/>
  <c r="E91" i="21"/>
  <c r="I19" i="32"/>
  <c r="I24" i="32" s="1"/>
  <c r="G24" i="32"/>
  <c r="I70" i="39"/>
  <c r="I72" i="39" s="1"/>
  <c r="G72" i="39"/>
  <c r="H27" i="36"/>
  <c r="H29" i="36" s="1"/>
  <c r="F29" i="36"/>
  <c r="H59" i="36"/>
  <c r="H61" i="36" s="1"/>
  <c r="F61" i="36"/>
  <c r="H82" i="37"/>
  <c r="H91" i="37" s="1"/>
  <c r="I82" i="41"/>
  <c r="F16" i="39"/>
  <c r="H11" i="39"/>
  <c r="H16" i="39" s="1"/>
  <c r="F23" i="4"/>
  <c r="F26" i="4" s="1"/>
  <c r="H24" i="33"/>
  <c r="H82" i="33" s="1"/>
  <c r="H91" i="33" s="1"/>
  <c r="H54" i="47"/>
  <c r="H56" i="47" s="1"/>
  <c r="F56" i="47"/>
  <c r="F82" i="32"/>
  <c r="I27" i="47"/>
  <c r="I29" i="47" s="1"/>
  <c r="G29" i="47"/>
  <c r="I19" i="36"/>
  <c r="I24" i="36" s="1"/>
  <c r="G24" i="36"/>
  <c r="H19" i="5"/>
  <c r="H24" i="5" s="1"/>
  <c r="F24" i="5"/>
  <c r="D105" i="4"/>
  <c r="C119" i="4"/>
  <c r="D119" i="4" s="1"/>
  <c r="C34" i="4"/>
  <c r="D34" i="4" s="1"/>
  <c r="D20" i="4"/>
  <c r="C14" i="4"/>
  <c r="D14" i="4" s="1"/>
  <c r="C102" i="4"/>
  <c r="D102" i="4" s="1"/>
  <c r="F29" i="5"/>
  <c r="H27" i="5"/>
  <c r="H29" i="5" s="1"/>
  <c r="G36" i="5"/>
  <c r="I32" i="5"/>
  <c r="I36" i="5" s="1"/>
  <c r="D82" i="46"/>
  <c r="G82" i="37"/>
  <c r="G91" i="37" s="1"/>
  <c r="G82" i="33"/>
  <c r="G91" i="33" s="1"/>
  <c r="F84" i="47"/>
  <c r="D16" i="5"/>
  <c r="D82" i="5" s="1"/>
  <c r="D91" i="5" s="1"/>
  <c r="G82" i="42"/>
  <c r="G66" i="39"/>
  <c r="I64" i="39"/>
  <c r="I66" i="39" s="1"/>
  <c r="I11" i="5"/>
  <c r="D82" i="36"/>
  <c r="L82" i="15"/>
  <c r="I54" i="5"/>
  <c r="I56" i="5" s="1"/>
  <c r="G56" i="5"/>
  <c r="I82" i="38"/>
  <c r="D82" i="43"/>
  <c r="D42" i="5"/>
  <c r="D43" i="5" s="1"/>
  <c r="G66" i="5"/>
  <c r="I64" i="5"/>
  <c r="I66" i="5" s="1"/>
  <c r="H40" i="47"/>
  <c r="H42" i="47" s="1"/>
  <c r="H43" i="47" s="1"/>
  <c r="F42" i="47"/>
  <c r="F43" i="47" s="1"/>
  <c r="G16" i="39"/>
  <c r="I11" i="39"/>
  <c r="I16" i="39" s="1"/>
  <c r="I82" i="39" s="1"/>
  <c r="D36" i="5"/>
  <c r="H59" i="47"/>
  <c r="H61" i="47" s="1"/>
  <c r="F61" i="47"/>
  <c r="F72" i="39"/>
  <c r="H70" i="39"/>
  <c r="H72" i="39" s="1"/>
  <c r="H82" i="35"/>
  <c r="H27" i="47"/>
  <c r="H29" i="47" s="1"/>
  <c r="F29" i="47"/>
  <c r="E66" i="5"/>
  <c r="F36" i="47"/>
  <c r="H32" i="47"/>
  <c r="H36" i="47" s="1"/>
  <c r="I40" i="5"/>
  <c r="I42" i="5" s="1"/>
  <c r="I43" i="5" s="1"/>
  <c r="G42" i="5"/>
  <c r="G43" i="5" s="1"/>
  <c r="D82" i="27"/>
  <c r="G82" i="12"/>
  <c r="C21" i="4"/>
  <c r="C107" i="4"/>
  <c r="H82" i="32"/>
  <c r="F16" i="47"/>
  <c r="H11" i="47"/>
  <c r="H16" i="47" s="1"/>
  <c r="F82" i="40"/>
  <c r="I32" i="39"/>
  <c r="I36" i="39" s="1"/>
  <c r="G36" i="39"/>
  <c r="H54" i="39"/>
  <c r="H56" i="39" s="1"/>
  <c r="C33" i="4"/>
  <c r="D33" i="4" s="1"/>
  <c r="D19" i="4"/>
  <c r="C120" i="4"/>
  <c r="D120" i="4" s="1"/>
  <c r="D21" i="4" l="1"/>
  <c r="C35" i="4"/>
  <c r="D35" i="4" s="1"/>
  <c r="G72" i="47"/>
  <c r="G82" i="47" s="1"/>
  <c r="I70" i="47"/>
  <c r="I72" i="47" s="1"/>
  <c r="C36" i="4"/>
  <c r="D36" i="4" s="1"/>
  <c r="D22" i="4"/>
  <c r="C32" i="4"/>
  <c r="D32" i="4" s="1"/>
  <c r="D16" i="4"/>
  <c r="H82" i="47"/>
  <c r="H82" i="39"/>
  <c r="I16" i="5"/>
  <c r="I82" i="5" s="1"/>
  <c r="F82" i="39"/>
  <c r="I82" i="47"/>
  <c r="B23" i="4"/>
  <c r="G82" i="36"/>
  <c r="H82" i="36"/>
  <c r="G82" i="39"/>
  <c r="H82" i="5"/>
  <c r="H91" i="5" s="1"/>
  <c r="F82" i="5"/>
  <c r="F91" i="5" s="1"/>
  <c r="C11" i="4"/>
  <c r="C99" i="4"/>
  <c r="G16" i="5"/>
  <c r="G82" i="5" s="1"/>
  <c r="I84" i="47"/>
  <c r="I82" i="36"/>
  <c r="H84" i="47"/>
  <c r="D100" i="4"/>
  <c r="C116" i="4"/>
  <c r="D116" i="4" s="1"/>
  <c r="E82" i="5"/>
  <c r="D108" i="4"/>
  <c r="C122" i="4"/>
  <c r="D122" i="4" s="1"/>
  <c r="C118" i="4"/>
  <c r="D118" i="4" s="1"/>
  <c r="D103" i="4"/>
  <c r="B109" i="4"/>
  <c r="F82" i="36"/>
  <c r="F82" i="47"/>
  <c r="C121" i="4"/>
  <c r="D121" i="4" s="1"/>
  <c r="D107" i="4"/>
  <c r="C117" i="4"/>
  <c r="D117" i="4" s="1"/>
  <c r="C109" i="4" l="1"/>
  <c r="C115" i="4"/>
  <c r="D99" i="4"/>
  <c r="D109" i="4" s="1"/>
  <c r="B110" i="4"/>
  <c r="E91" i="5"/>
  <c r="B24" i="4" s="1"/>
  <c r="C23" i="4"/>
  <c r="D11" i="4"/>
  <c r="D23" i="4" s="1"/>
  <c r="C29" i="4"/>
  <c r="C110" i="4"/>
  <c r="C124" i="4"/>
  <c r="G91" i="5"/>
  <c r="B26" i="4"/>
  <c r="D24" i="4"/>
  <c r="D110" i="4"/>
  <c r="I91" i="5"/>
  <c r="B112" i="4"/>
  <c r="C26" i="4" l="1"/>
  <c r="C37" i="4"/>
  <c r="D29" i="4"/>
  <c r="D37" i="4" s="1"/>
  <c r="C38" i="4"/>
  <c r="C24" i="4"/>
  <c r="D124" i="4"/>
  <c r="D126" i="4" s="1"/>
  <c r="C126" i="4"/>
  <c r="C123" i="4"/>
  <c r="D115" i="4"/>
  <c r="D123" i="4" s="1"/>
  <c r="C112" i="4"/>
  <c r="D38" i="4" l="1"/>
  <c r="D40" i="4" s="1"/>
  <c r="C40" i="4"/>
</calcChain>
</file>

<file path=xl/comments1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central per M. Sanchez</t>
        </r>
      </text>
    </comment>
    <comment ref="K6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stoage per M. Sanchez</t>
        </r>
      </text>
    </comment>
    <comment ref="I7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storage per M. Sanchez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S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See fin liq comment below.</t>
        </r>
      </text>
    </comment>
    <comment ref="S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2669875 is financial liq that offset revenue billed to EOG invoiced by Laura Karl.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E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25000 is adj. To tie to NGPL.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AO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cilco</t>
        </r>
      </text>
    </comment>
    <comment ref="K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574371 is 8580444 acct for ontario</t>
        </r>
      </text>
    </commen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Dec. per Cathy D.</t>
        </r>
      </text>
    </comment>
    <comment ref="Q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3/99 per cathy d.</t>
        </r>
      </text>
    </comment>
    <comment ref="S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Reversal of Reclass per Cathy D.
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M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from 9802 per M. Sanchez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Inventory profits reclass  from march per Monique S.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K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Acct 8130999 not included in access download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Q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mtm, liq, and orig clean up per p. love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Q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liq reclass to 9902 per P. Love</t>
        </r>
      </text>
    </comment>
    <comment ref="Q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Transfer to asset group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Q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COI cleanup based on numbers from OA group.</t>
        </r>
      </text>
    </comment>
    <comment ref="AG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per Janie
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<sst xmlns="http://schemas.openxmlformats.org/spreadsheetml/2006/main" count="5354" uniqueCount="206">
  <si>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</si>
  <si>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</si>
  <si>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</si>
  <si>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</si>
  <si>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</si>
  <si>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</si>
  <si>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</si>
  <si>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</si>
  <si>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</si>
  <si>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</si>
  <si>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</si>
  <si>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</si>
  <si>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</si>
  <si>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All Reclass</t>
  </si>
  <si>
    <t>Central</t>
  </si>
  <si>
    <t>Northeast</t>
  </si>
  <si>
    <t>Southeast- EGM</t>
  </si>
  <si>
    <t>Southeast-LRC</t>
  </si>
  <si>
    <t>Texas-EGM</t>
  </si>
  <si>
    <t>Texas-HPL</t>
  </si>
  <si>
    <t>West</t>
  </si>
  <si>
    <t>Storage</t>
  </si>
  <si>
    <t>Transport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</si>
  <si>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</si>
  <si>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</si>
  <si>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</si>
  <si>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</si>
  <si>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</si>
  <si>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</si>
  <si>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</si>
  <si>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</si>
  <si>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</si>
  <si>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</si>
  <si>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</si>
  <si>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</si>
  <si>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</si>
  <si>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</si>
  <si>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</si>
  <si>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</si>
  <si>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</si>
  <si>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</si>
  <si>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</si>
  <si>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</si>
  <si>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</si>
  <si>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</si>
  <si>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</si>
  <si>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</si>
  <si>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</si>
  <si>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</si>
  <si>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</si>
  <si>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</si>
  <si>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</si>
  <si>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</si>
  <si>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</si>
  <si>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</si>
  <si>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</si>
  <si>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</si>
  <si>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</si>
  <si>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</si>
  <si>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</si>
  <si>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</si>
  <si>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</si>
  <si>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</si>
  <si>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</si>
  <si>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</si>
  <si>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</si>
  <si>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</si>
  <si>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</si>
  <si>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</si>
  <si>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</si>
  <si>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</si>
  <si>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</si>
  <si>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</si>
  <si>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</si>
  <si>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</si>
  <si>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</si>
  <si>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</si>
  <si>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</si>
  <si>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</si>
  <si>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</si>
  <si>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</si>
  <si>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</si>
  <si>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</si>
  <si>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</si>
  <si>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</si>
  <si>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</si>
  <si>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</si>
  <si>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</si>
  <si>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</si>
  <si>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</si>
  <si>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</si>
  <si>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</si>
  <si>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</si>
  <si>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</si>
  <si>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</si>
  <si>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</si>
  <si>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</si>
  <si>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</si>
  <si>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</si>
  <si>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</si>
  <si>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</si>
  <si>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REGION:  TRANSPORT</t>
  </si>
  <si>
    <t>OPERATIONAL ANALYSIS - ACTUALS</t>
  </si>
  <si>
    <t>REGION:  CENTRAL</t>
  </si>
  <si>
    <t>Reclasses</t>
  </si>
  <si>
    <t>REGION:  NORTHEAST</t>
  </si>
  <si>
    <t>REGION:  SOUTHEAST</t>
  </si>
  <si>
    <t>REGION:  TEXAS</t>
  </si>
  <si>
    <t>Fuel Allocation:</t>
  </si>
  <si>
    <t xml:space="preserve">  Storage Book</t>
  </si>
  <si>
    <t xml:space="preserve">  Transport Book</t>
  </si>
  <si>
    <t xml:space="preserve">  Texas Desk</t>
  </si>
  <si>
    <t>3rd Party Commidity exp. to transport book</t>
  </si>
  <si>
    <t>3rd Party Demand exp. to transport book</t>
  </si>
  <si>
    <t xml:space="preserve">Total 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</si>
  <si>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</si>
  <si>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</si>
  <si>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</si>
  <si>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</si>
  <si>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</si>
  <si>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</si>
  <si>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</si>
  <si>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</si>
  <si>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</si>
  <si>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</si>
  <si>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</si>
  <si>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</si>
  <si>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</si>
  <si>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</si>
  <si>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</si>
  <si>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</si>
  <si>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</si>
  <si>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</si>
  <si>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</si>
  <si>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</si>
  <si>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</si>
  <si>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</si>
  <si>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</si>
  <si>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</si>
  <si>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</si>
  <si>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</si>
  <si>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</si>
  <si>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</si>
  <si>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</si>
  <si>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</si>
  <si>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</si>
  <si>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</si>
  <si>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</si>
  <si>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</si>
  <si>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</si>
  <si>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</si>
  <si>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</si>
  <si>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</si>
  <si>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</si>
  <si>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</si>
  <si>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</si>
  <si>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</si>
  <si>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</si>
  <si>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</si>
  <si>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</si>
  <si>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</si>
  <si>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</si>
  <si>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</si>
  <si>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</si>
  <si>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HPL-TX</t>
  </si>
  <si>
    <t>TX-CONS</t>
  </si>
  <si>
    <t>Revised NGP&amp;L</t>
  </si>
  <si>
    <t>Southeast</t>
  </si>
  <si>
    <t>Texas</t>
  </si>
  <si>
    <t>Per TOTAL Column</t>
  </si>
  <si>
    <t>REGION: EAST</t>
  </si>
  <si>
    <t>REGION:  EAST</t>
  </si>
  <si>
    <t>East- EGM</t>
  </si>
  <si>
    <t>East-LRC</t>
  </si>
  <si>
    <t>East</t>
  </si>
  <si>
    <t xml:space="preserve">REGION: EAST </t>
  </si>
  <si>
    <t>BGC</t>
  </si>
  <si>
    <t>Boston Gas</t>
  </si>
  <si>
    <t>REGION: Boston Gas</t>
  </si>
  <si>
    <t>REGION:  Boston Gas</t>
  </si>
  <si>
    <t>January</t>
  </si>
  <si>
    <t>February</t>
  </si>
  <si>
    <t>9901V</t>
  </si>
  <si>
    <t>9901A</t>
  </si>
  <si>
    <t>PRODUCTION MONTH: 9901</t>
  </si>
  <si>
    <t>March</t>
  </si>
  <si>
    <t>April</t>
  </si>
  <si>
    <t>May</t>
  </si>
  <si>
    <t>FT-All Regions</t>
  </si>
  <si>
    <t>Current Month MTM</t>
  </si>
  <si>
    <t>TOTAL FIRM TRADING</t>
  </si>
  <si>
    <t>TOTAL GL</t>
  </si>
  <si>
    <t>FT-South East</t>
  </si>
  <si>
    <t>TOTAL NGPL</t>
  </si>
  <si>
    <t>FT-South Texas</t>
  </si>
  <si>
    <t>FT-East</t>
  </si>
  <si>
    <t>TOTAL FIRM</t>
  </si>
  <si>
    <t>TOTAL TIEOUT</t>
  </si>
  <si>
    <t>FT-Tieout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</si>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</sst>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5" formatCode="_(* #,##0_);_(* \(#,##0\);_(* &quot;-&quot;??_);_(@_)"/>
    <numFmt numFmtId="171" formatCode="mmmm\-yy"/>
    <numFmt numFmtId="172" formatCode="#,##0.00000000_);[Red]\(#,##0.00000000\)"/>
  </numFmts>
  <fonts count="27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u/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color indexed="14"/>
      <name val="Arial"/>
    </font>
    <font>
      <b/>
      <sz val="10"/>
      <color indexed="10"/>
      <name val="arial"/>
    </font>
    <font>
      <sz val="10"/>
      <color indexed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08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13" fillId="0" borderId="0" xfId="0" applyFont="1" applyAlignment="1">
      <alignment horizontal="centerContinuous"/>
    </xf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4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5" fillId="2" borderId="17" xfId="0" applyFont="1" applyFill="1" applyBorder="1"/>
    <xf numFmtId="0" fontId="15" fillId="2" borderId="17" xfId="0" applyFont="1" applyFill="1" applyBorder="1" applyAlignment="1">
      <alignment horizontal="centerContinuous"/>
    </xf>
    <xf numFmtId="0" fontId="15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38" fontId="1" fillId="2" borderId="17" xfId="1" applyNumberFormat="1" applyFont="1" applyFill="1" applyBorder="1"/>
    <xf numFmtId="0" fontId="1" fillId="0" borderId="7" xfId="0" applyFont="1" applyBorder="1" applyAlignment="1">
      <alignment horizontal="center"/>
    </xf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1" fillId="0" borderId="0" xfId="0" applyFont="1" applyAlignment="1">
      <alignment horizontal="right"/>
    </xf>
    <xf numFmtId="165" fontId="4" fillId="0" borderId="20" xfId="1" applyNumberFormat="1" applyBorder="1"/>
    <xf numFmtId="0" fontId="0" fillId="0" borderId="7" xfId="0" applyFill="1" applyBorder="1"/>
    <xf numFmtId="165" fontId="16" fillId="0" borderId="14" xfId="1" applyNumberFormat="1" applyFont="1" applyBorder="1"/>
    <xf numFmtId="165" fontId="16" fillId="0" borderId="15" xfId="1" applyNumberFormat="1" applyFont="1" applyBorder="1"/>
    <xf numFmtId="0" fontId="16" fillId="0" borderId="0" xfId="0" applyFont="1" applyAlignment="1">
      <alignment horizontal="center"/>
    </xf>
    <xf numFmtId="165" fontId="16" fillId="0" borderId="0" xfId="1" applyNumberFormat="1" applyFont="1" applyAlignment="1">
      <alignment horizontal="center"/>
    </xf>
    <xf numFmtId="0" fontId="17" fillId="3" borderId="0" xfId="0" applyFont="1" applyFill="1" applyAlignment="1">
      <alignment horizontal="center"/>
    </xf>
    <xf numFmtId="0" fontId="18" fillId="3" borderId="0" xfId="0" applyFont="1" applyFill="1"/>
    <xf numFmtId="0" fontId="0" fillId="3" borderId="0" xfId="0" applyFill="1"/>
    <xf numFmtId="0" fontId="17" fillId="0" borderId="0" xfId="0" applyFont="1" applyAlignment="1">
      <alignment horizontal="left"/>
    </xf>
    <xf numFmtId="0" fontId="17" fillId="0" borderId="0" xfId="0" applyFont="1" applyAlignment="1">
      <alignment horizontal="right"/>
    </xf>
    <xf numFmtId="165" fontId="17" fillId="0" borderId="0" xfId="1" applyNumberFormat="1" applyFont="1" applyAlignment="1">
      <alignment horizontal="center"/>
    </xf>
    <xf numFmtId="37" fontId="0" fillId="0" borderId="0" xfId="0" applyNumberFormat="1"/>
    <xf numFmtId="37" fontId="17" fillId="0" borderId="0" xfId="1" applyNumberFormat="1" applyFont="1" applyAlignment="1">
      <alignment horizontal="center"/>
    </xf>
    <xf numFmtId="0" fontId="0" fillId="0" borderId="0" xfId="0" applyFill="1"/>
    <xf numFmtId="37" fontId="0" fillId="0" borderId="0" xfId="0" applyNumberFormat="1" applyFill="1"/>
    <xf numFmtId="165" fontId="16" fillId="0" borderId="0" xfId="1" applyNumberFormat="1" applyFont="1"/>
    <xf numFmtId="37" fontId="16" fillId="0" borderId="0" xfId="1" applyNumberFormat="1" applyFont="1"/>
    <xf numFmtId="165" fontId="19" fillId="0" borderId="2" xfId="1" applyNumberFormat="1" applyFont="1" applyBorder="1"/>
    <xf numFmtId="165" fontId="19" fillId="0" borderId="1" xfId="1" applyNumberFormat="1" applyFont="1" applyBorder="1"/>
    <xf numFmtId="165" fontId="19" fillId="0" borderId="10" xfId="1" applyNumberFormat="1" applyFont="1" applyBorder="1"/>
    <xf numFmtId="165" fontId="20" fillId="0" borderId="2" xfId="1" applyNumberFormat="1" applyFont="1" applyBorder="1"/>
    <xf numFmtId="165" fontId="20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0" fontId="0" fillId="0" borderId="13" xfId="0" applyBorder="1"/>
    <xf numFmtId="165" fontId="0" fillId="0" borderId="21" xfId="1" applyNumberFormat="1" applyFont="1" applyBorder="1"/>
    <xf numFmtId="165" fontId="20" fillId="0" borderId="21" xfId="1" applyNumberFormat="1" applyFont="1" applyBorder="1"/>
    <xf numFmtId="165" fontId="20" fillId="5" borderId="21" xfId="1" applyNumberFormat="1" applyFont="1" applyFill="1" applyBorder="1"/>
    <xf numFmtId="165" fontId="20" fillId="0" borderId="11" xfId="1" applyNumberFormat="1" applyFont="1" applyBorder="1"/>
    <xf numFmtId="165" fontId="20" fillId="0" borderId="0" xfId="1" applyNumberFormat="1" applyFont="1"/>
    <xf numFmtId="165" fontId="4" fillId="0" borderId="2" xfId="1" applyNumberFormat="1" applyFill="1" applyBorder="1"/>
    <xf numFmtId="165" fontId="17" fillId="0" borderId="2" xfId="1" applyNumberFormat="1" applyFont="1" applyFill="1" applyBorder="1"/>
    <xf numFmtId="0" fontId="16" fillId="0" borderId="0" xfId="0" applyFont="1" applyAlignment="1">
      <alignment horizontal="centerContinuous"/>
    </xf>
    <xf numFmtId="0" fontId="17" fillId="0" borderId="0" xfId="0" applyFont="1" applyAlignment="1">
      <alignment horizontal="centerContinuous"/>
    </xf>
    <xf numFmtId="0" fontId="17" fillId="0" borderId="0" xfId="0" applyFont="1"/>
    <xf numFmtId="0" fontId="21" fillId="0" borderId="6" xfId="0" applyFont="1" applyBorder="1" applyAlignment="1">
      <alignment horizontal="centerContinuous"/>
    </xf>
    <xf numFmtId="165" fontId="16" fillId="0" borderId="10" xfId="1" applyNumberFormat="1" applyFont="1" applyBorder="1" applyAlignment="1">
      <alignment horizontal="centerContinuous"/>
    </xf>
    <xf numFmtId="0" fontId="17" fillId="0" borderId="6" xfId="0" applyFont="1" applyBorder="1"/>
    <xf numFmtId="165" fontId="17" fillId="0" borderId="1" xfId="1" applyNumberFormat="1" applyFont="1" applyBorder="1"/>
    <xf numFmtId="165" fontId="17" fillId="0" borderId="11" xfId="1" applyNumberFormat="1" applyFont="1" applyBorder="1"/>
    <xf numFmtId="165" fontId="17" fillId="0" borderId="0" xfId="0" applyNumberFormat="1" applyFont="1"/>
    <xf numFmtId="165" fontId="17" fillId="0" borderId="0" xfId="1" applyNumberFormat="1" applyFont="1"/>
    <xf numFmtId="165" fontId="17" fillId="0" borderId="20" xfId="1" applyNumberFormat="1" applyFont="1" applyBorder="1"/>
    <xf numFmtId="0" fontId="0" fillId="0" borderId="12" xfId="0" applyBorder="1"/>
    <xf numFmtId="165" fontId="4" fillId="0" borderId="21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2" xfId="1" applyNumberFormat="1" applyFont="1" applyBorder="1"/>
    <xf numFmtId="165" fontId="4" fillId="0" borderId="7" xfId="1" applyNumberFormat="1" applyFont="1" applyBorder="1"/>
    <xf numFmtId="38" fontId="0" fillId="0" borderId="0" xfId="0" applyNumberFormat="1"/>
    <xf numFmtId="172" fontId="0" fillId="0" borderId="0" xfId="0" applyNumberFormat="1"/>
    <xf numFmtId="165" fontId="24" fillId="0" borderId="1" xfId="1" applyNumberFormat="1" applyFont="1" applyBorder="1"/>
    <xf numFmtId="165" fontId="25" fillId="0" borderId="15" xfId="1" applyNumberFormat="1" applyFont="1" applyBorder="1"/>
    <xf numFmtId="43" fontId="0" fillId="0" borderId="0" xfId="1" applyFont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1" fillId="0" borderId="23" xfId="0" applyFont="1" applyBorder="1"/>
    <xf numFmtId="165" fontId="26" fillId="0" borderId="1" xfId="1" applyNumberFormat="1" applyFont="1" applyBorder="1"/>
    <xf numFmtId="165" fontId="16" fillId="0" borderId="0" xfId="1" applyNumberFormat="1" applyFont="1" applyAlignment="1">
      <alignment horizontal="centerContinuous"/>
    </xf>
    <xf numFmtId="165" fontId="16" fillId="0" borderId="6" xfId="1" applyNumberFormat="1" applyFont="1" applyBorder="1" applyAlignment="1">
      <alignment horizontal="centerContinuous"/>
    </xf>
    <xf numFmtId="165" fontId="16" fillId="0" borderId="10" xfId="1" applyNumberFormat="1" applyFont="1" applyBorder="1" applyAlignment="1">
      <alignment horizontal="center"/>
    </xf>
    <xf numFmtId="165" fontId="17" fillId="0" borderId="6" xfId="1" applyNumberFormat="1" applyFont="1" applyBorder="1"/>
    <xf numFmtId="165" fontId="17" fillId="0" borderId="2" xfId="1" applyNumberFormat="1" applyFont="1" applyBorder="1"/>
    <xf numFmtId="165" fontId="26" fillId="0" borderId="2" xfId="1" applyNumberFormat="1" applyFont="1" applyBorder="1"/>
    <xf numFmtId="165" fontId="20" fillId="0" borderId="21" xfId="1" applyNumberFormat="1" applyFont="1" applyFill="1" applyBorder="1"/>
    <xf numFmtId="165" fontId="20" fillId="0" borderId="0" xfId="1" applyNumberFormat="1" applyFont="1" applyFill="1"/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0" fontId="17" fillId="0" borderId="0" xfId="0" applyFont="1" applyBorder="1" applyAlignment="1">
      <alignment horizontal="center"/>
    </xf>
    <xf numFmtId="0" fontId="17" fillId="0" borderId="0" xfId="0" applyFont="1" applyBorder="1"/>
    <xf numFmtId="0" fontId="16" fillId="0" borderId="0" xfId="0" applyFont="1" applyBorder="1" applyAlignment="1">
      <alignment horizontal="right"/>
    </xf>
    <xf numFmtId="165" fontId="17" fillId="0" borderId="24" xfId="1" applyNumberFormat="1" applyFont="1" applyBorder="1"/>
    <xf numFmtId="0" fontId="16" fillId="0" borderId="0" xfId="0" applyFon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165" fontId="7" fillId="5" borderId="24" xfId="1" applyNumberFormat="1" applyFont="1" applyFill="1" applyBorder="1"/>
    <xf numFmtId="165" fontId="7" fillId="0" borderId="24" xfId="1" applyNumberFormat="1" applyFont="1" applyBorder="1"/>
    <xf numFmtId="0" fontId="17" fillId="0" borderId="8" xfId="0" applyFont="1" applyBorder="1" applyAlignment="1">
      <alignment horizontal="center"/>
    </xf>
    <xf numFmtId="0" fontId="17" fillId="0" borderId="9" xfId="0" applyFont="1" applyBorder="1"/>
    <xf numFmtId="0" fontId="17" fillId="0" borderId="10" xfId="0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165" fontId="1" fillId="0" borderId="0" xfId="1" applyNumberFormat="1" applyFont="1" applyBorder="1"/>
    <xf numFmtId="165" fontId="0" fillId="0" borderId="0" xfId="1" applyNumberFormat="1" applyFont="1" applyBorder="1"/>
    <xf numFmtId="165" fontId="20" fillId="5" borderId="11" xfId="1" applyNumberFormat="1" applyFont="1" applyFill="1" applyBorder="1"/>
    <xf numFmtId="171" fontId="0" fillId="0" borderId="0" xfId="1" applyNumberFormat="1" applyFont="1" applyAlignment="1">
      <alignment horizontal="center"/>
    </xf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" fontId="0" fillId="4" borderId="13" xfId="1" applyNumberFormat="1" applyFont="1" applyFill="1" applyBorder="1" applyAlignment="1">
      <alignment horizontal="center"/>
    </xf>
    <xf numFmtId="17" fontId="0" fillId="4" borderId="11" xfId="1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9/Flash/99_Exposur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_Ops/Actg_egm/1999/Region/9904/9904_O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39">
          <cell r="C39">
            <v>28112024.780000001</v>
          </cell>
          <cell r="G39">
            <v>3437374.7800000012</v>
          </cell>
        </row>
        <row r="41">
          <cell r="C41">
            <v>365243.73000000138</v>
          </cell>
          <cell r="G41">
            <v>-247622.26999999862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C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Qu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9">
          <cell r="B39">
            <v>483990</v>
          </cell>
          <cell r="C39">
            <v>-1631562</v>
          </cell>
          <cell r="D39">
            <v>0</v>
          </cell>
          <cell r="E39">
            <v>0</v>
          </cell>
          <cell r="F39">
            <v>788060</v>
          </cell>
          <cell r="H39">
            <v>-796783</v>
          </cell>
          <cell r="I39">
            <v>0</v>
          </cell>
          <cell r="J39">
            <v>0</v>
          </cell>
          <cell r="K39">
            <v>0</v>
          </cell>
          <cell r="L39">
            <v>46777</v>
          </cell>
          <cell r="M39">
            <v>1722384</v>
          </cell>
          <cell r="O39">
            <v>0</v>
          </cell>
        </row>
      </sheetData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1"/>
      <sheetName val="Printout"/>
      <sheetName val="Check"/>
      <sheetName val="TOTAL"/>
      <sheetName val="RECLASS"/>
      <sheetName val="TIE-OUT"/>
      <sheetName val="CE-FLSH"/>
      <sheetName val="EAST-EGM-FLSH"/>
      <sheetName val="EAST-LRC-FLSH"/>
      <sheetName val="EAST-CON-FLSH"/>
      <sheetName val="BGC-EGM-FLSH"/>
      <sheetName val="TX-EGM-FLSH"/>
      <sheetName val="TX-HPL-FLSH"/>
      <sheetName val="TX-CON-FLSH"/>
      <sheetName val="WE-FLSH"/>
      <sheetName val="STG_FLSH"/>
      <sheetName val="ONT_FLSH"/>
      <sheetName val="BUG_FLSH"/>
      <sheetName val="CE_GL"/>
      <sheetName val="EAST-EGM-GL"/>
      <sheetName val="EAST-LRC-GL"/>
      <sheetName val="EAST-CON-GL "/>
      <sheetName val="BGC-EGM-GL"/>
      <sheetName val="TX-EGM-GL"/>
      <sheetName val="TX-HPL-GL "/>
      <sheetName val="TX-CON-GL "/>
      <sheetName val="WE-GL "/>
      <sheetName val="BUG_GL"/>
      <sheetName val="STG_GL"/>
      <sheetName val="ONT_GL "/>
      <sheetName val="CE-VAR"/>
      <sheetName val="EAST-EGM-VAR"/>
      <sheetName val="EAST-LRC-VAR"/>
      <sheetName val="EAST-CON-VAR"/>
      <sheetName val="BGC-EGM-VAR"/>
      <sheetName val="TX-EGM-VAR"/>
      <sheetName val="TX-HPL-VAR "/>
      <sheetName val="TX-CON-VAR"/>
      <sheetName val="WE-VAR"/>
      <sheetName val="STG_VAR"/>
      <sheetName val="ONT_VAR"/>
      <sheetName val="BUG_VAR"/>
      <sheetName val="Actual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2">
          <cell r="M82">
            <v>53778.990112164873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5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topLeftCell="A4" workbookViewId="0">
      <selection activeCell="B12" sqref="B12"/>
    </sheetView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1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28"/>
  <sheetViews>
    <sheetView tabSelected="1" topLeftCell="A3" zoomScale="75" workbookViewId="0">
      <selection activeCell="C22" sqref="C22"/>
    </sheetView>
  </sheetViews>
  <sheetFormatPr defaultRowHeight="12.75" x14ac:dyDescent="0.2"/>
  <cols>
    <col min="1" max="1" width="21.7109375" customWidth="1"/>
    <col min="2" max="2" width="21.28515625" customWidth="1"/>
    <col min="3" max="3" width="17" customWidth="1"/>
    <col min="4" max="4" width="25.7109375" customWidth="1"/>
    <col min="6" max="6" width="15.5703125" customWidth="1"/>
  </cols>
  <sheetData>
    <row r="1" spans="1:8" s="33" customFormat="1" x14ac:dyDescent="0.2">
      <c r="A1" s="1" t="s">
        <v>5</v>
      </c>
      <c r="B1" s="50"/>
      <c r="C1" s="50"/>
      <c r="D1" s="50"/>
      <c r="F1" s="50"/>
    </row>
    <row r="2" spans="1:8" s="33" customFormat="1" x14ac:dyDescent="0.2">
      <c r="A2" s="5" t="s">
        <v>11</v>
      </c>
      <c r="B2" s="50"/>
      <c r="C2" s="50"/>
      <c r="D2" s="50"/>
      <c r="F2" s="50"/>
    </row>
    <row r="3" spans="1:8" s="33" customFormat="1" x14ac:dyDescent="0.2">
      <c r="A3" s="1" t="s">
        <v>6</v>
      </c>
      <c r="B3" s="50"/>
      <c r="C3" s="50"/>
      <c r="D3" s="50"/>
      <c r="F3" s="50"/>
    </row>
    <row r="4" spans="1:8" s="33" customFormat="1" x14ac:dyDescent="0.2">
      <c r="A4" s="51" t="s">
        <v>7</v>
      </c>
      <c r="B4" s="50"/>
      <c r="C4" s="50"/>
      <c r="D4" s="50"/>
      <c r="F4" s="50"/>
    </row>
    <row r="5" spans="1:8" s="33" customFormat="1" x14ac:dyDescent="0.2">
      <c r="A5" s="5" t="s">
        <v>184</v>
      </c>
      <c r="B5" s="50"/>
      <c r="C5" s="50"/>
      <c r="D5" s="50"/>
      <c r="F5" s="50"/>
    </row>
    <row r="9" spans="1:8" ht="13.5" thickBot="1" x14ac:dyDescent="0.25"/>
    <row r="10" spans="1:8" s="87" customFormat="1" ht="18.75" thickBot="1" x14ac:dyDescent="0.3">
      <c r="A10" s="105" t="s">
        <v>12</v>
      </c>
      <c r="B10" s="106" t="s">
        <v>91</v>
      </c>
      <c r="C10" s="107" t="s">
        <v>8</v>
      </c>
      <c r="D10" s="107" t="s">
        <v>9</v>
      </c>
      <c r="F10" s="88" t="s">
        <v>13</v>
      </c>
    </row>
    <row r="11" spans="1:8" x14ac:dyDescent="0.2">
      <c r="A11" s="102" t="s">
        <v>14</v>
      </c>
      <c r="B11" s="146">
        <f>'CE-FLSH'!$M$82</f>
        <v>-731602.00571049377</v>
      </c>
      <c r="C11" s="60">
        <f>CE_GL!$E$82</f>
        <v>482616.34400002938</v>
      </c>
      <c r="D11" s="108">
        <f t="shared" ref="D11:D19" si="0">C11-B11</f>
        <v>1214218.3497105232</v>
      </c>
      <c r="E11" s="31"/>
      <c r="F11" s="31">
        <f>CE_GL!G82</f>
        <v>-12403379.029999999</v>
      </c>
      <c r="G11" s="31"/>
      <c r="H11" s="31"/>
    </row>
    <row r="12" spans="1:8" x14ac:dyDescent="0.2">
      <c r="A12" s="102" t="s">
        <v>15</v>
      </c>
      <c r="B12" s="146">
        <v>0</v>
      </c>
      <c r="C12" s="60">
        <v>0</v>
      </c>
      <c r="D12" s="108">
        <f>C12-B12</f>
        <v>0</v>
      </c>
      <c r="E12" s="31"/>
      <c r="F12" s="31">
        <f>NE_GL!G82</f>
        <v>-1643925.2400000007</v>
      </c>
      <c r="G12" s="31"/>
      <c r="H12" s="31"/>
    </row>
    <row r="13" spans="1:8" x14ac:dyDescent="0.2">
      <c r="A13" s="102" t="s">
        <v>172</v>
      </c>
      <c r="B13" s="145">
        <f>'SE-EGM-FLSH'!$M$82+'NE-FLSH'!M82</f>
        <v>686320.74475360289</v>
      </c>
      <c r="C13" s="60">
        <f>'SE-EGM-GL'!$E$82+NE_GL!E82</f>
        <v>-1828481.7349999417</v>
      </c>
      <c r="D13" s="108">
        <f t="shared" si="0"/>
        <v>-2514802.4797535446</v>
      </c>
      <c r="E13" s="31"/>
      <c r="F13" s="31">
        <f>'SE-EGM-GL'!G82</f>
        <v>0</v>
      </c>
      <c r="G13" s="31"/>
      <c r="H13" s="31"/>
    </row>
    <row r="14" spans="1:8" x14ac:dyDescent="0.2">
      <c r="A14" s="102" t="s">
        <v>173</v>
      </c>
      <c r="B14" s="145">
        <f>'SE-LRC-FLSH'!$M$82</f>
        <v>-2776295.5871700263</v>
      </c>
      <c r="C14" s="60">
        <f>'SE-LRC-GL'!$E$82</f>
        <v>209708.18199999374</v>
      </c>
      <c r="D14" s="108">
        <f t="shared" si="0"/>
        <v>2986003.7691700198</v>
      </c>
      <c r="E14" s="31"/>
      <c r="F14" s="31">
        <f>'SE-LRC-GL'!G82</f>
        <v>-1564542.32</v>
      </c>
      <c r="G14" s="31"/>
      <c r="H14" s="31"/>
    </row>
    <row r="15" spans="1:8" x14ac:dyDescent="0.2">
      <c r="A15" s="102" t="s">
        <v>192</v>
      </c>
      <c r="B15" s="145">
        <f>+'NE-FLSH'!M89</f>
        <v>-104334</v>
      </c>
      <c r="C15" s="60">
        <f>+NE_GL!E89</f>
        <v>-104428.15</v>
      </c>
      <c r="D15" s="108">
        <f>C15-B15</f>
        <v>-94.149999999994179</v>
      </c>
      <c r="E15" s="31"/>
      <c r="F15" s="31">
        <f>'SE-EGM-GL'!G84</f>
        <v>0</v>
      </c>
      <c r="G15" s="31"/>
      <c r="H15" s="31"/>
    </row>
    <row r="16" spans="1:8" x14ac:dyDescent="0.2">
      <c r="A16" s="102" t="s">
        <v>18</v>
      </c>
      <c r="B16" s="145">
        <f>'TX-EGM-FLSH'!$M$82</f>
        <v>-251078.46901477501</v>
      </c>
      <c r="C16" s="60">
        <f>'TX-EGM-GL'!$E$82</f>
        <v>427598.76599998848</v>
      </c>
      <c r="D16" s="108">
        <f t="shared" si="0"/>
        <v>678677.23501476343</v>
      </c>
      <c r="E16" s="31"/>
      <c r="F16" s="31">
        <f>'TX-EGM-GL'!G82</f>
        <v>-9571859.0199999996</v>
      </c>
      <c r="G16" s="31"/>
      <c r="H16" s="31"/>
    </row>
    <row r="17" spans="1:8" x14ac:dyDescent="0.2">
      <c r="A17" s="102" t="s">
        <v>19</v>
      </c>
      <c r="B17" s="145">
        <f>'TX-HPL-FLSH'!$M$82</f>
        <v>-21086.215697929263</v>
      </c>
      <c r="C17" s="60">
        <f>'TX-HPL-GL '!$E$82</f>
        <v>-1034588.4954999941</v>
      </c>
      <c r="D17" s="108">
        <f t="shared" si="0"/>
        <v>-1013502.2798020649</v>
      </c>
      <c r="E17" s="31"/>
      <c r="F17" s="31">
        <f>'TX-HPL-GL '!G82</f>
        <v>-2555679.69</v>
      </c>
      <c r="G17" s="31"/>
      <c r="H17" s="31"/>
    </row>
    <row r="18" spans="1:8" x14ac:dyDescent="0.2">
      <c r="A18" s="102" t="s">
        <v>194</v>
      </c>
      <c r="B18" s="145">
        <f>'TX-EGM-FLSH'!$M$89</f>
        <v>-6729</v>
      </c>
      <c r="C18" s="60">
        <f>'TX-EGM-GL'!$E$89</f>
        <v>-6810.5599999999977</v>
      </c>
      <c r="D18" s="108">
        <f>C18-B18</f>
        <v>-81.559999999997672</v>
      </c>
      <c r="E18" s="31"/>
      <c r="F18" s="31">
        <f>'TX-EGM-GL'!G84</f>
        <v>0</v>
      </c>
      <c r="G18" s="31"/>
      <c r="H18" s="31"/>
    </row>
    <row r="19" spans="1:8" x14ac:dyDescent="0.2">
      <c r="A19" s="102" t="s">
        <v>20</v>
      </c>
      <c r="B19" s="145">
        <f>'WE-FLSH'!$M$82</f>
        <v>244501.05100993812</v>
      </c>
      <c r="C19" s="60">
        <f>'WE-GL '!$E$82</f>
        <v>46776.745999997482</v>
      </c>
      <c r="D19" s="108">
        <f t="shared" si="0"/>
        <v>-197724.30500994064</v>
      </c>
      <c r="E19" s="31"/>
      <c r="F19" s="31">
        <f>'WE-GL '!G82</f>
        <v>-418107.06000000017</v>
      </c>
      <c r="G19" s="31"/>
      <c r="H19" s="31"/>
    </row>
    <row r="20" spans="1:8" x14ac:dyDescent="0.2">
      <c r="A20" s="102" t="s">
        <v>21</v>
      </c>
      <c r="B20" s="145">
        <f>STG_FLSH!$M$82</f>
        <v>1540000</v>
      </c>
      <c r="C20" s="60">
        <f>STG_GL!$E$82</f>
        <v>1384817</v>
      </c>
      <c r="D20" s="108">
        <f>C20-B20</f>
        <v>-155183</v>
      </c>
      <c r="E20" s="31"/>
      <c r="F20" s="31">
        <f>STG_GL!G82</f>
        <v>-5941724</v>
      </c>
      <c r="G20" s="31"/>
      <c r="H20" s="31"/>
    </row>
    <row r="21" spans="1:8" x14ac:dyDescent="0.2">
      <c r="A21" s="102" t="s">
        <v>22</v>
      </c>
      <c r="B21" s="145">
        <f>TRNSPT_FLSH!$M$82</f>
        <v>0</v>
      </c>
      <c r="C21" s="60">
        <f>'TRANSPT_GL '!$E$82</f>
        <v>0</v>
      </c>
      <c r="D21" s="108">
        <f>C21-B21</f>
        <v>0</v>
      </c>
      <c r="E21" s="31"/>
      <c r="F21" s="31">
        <f>'TRANSPT_GL '!G82</f>
        <v>0</v>
      </c>
      <c r="G21" s="31"/>
      <c r="H21" s="31"/>
    </row>
    <row r="22" spans="1:8" x14ac:dyDescent="0.2">
      <c r="A22" s="171" t="s">
        <v>177</v>
      </c>
      <c r="B22" s="145">
        <f>+BGC_FLSH!M82</f>
        <v>-51617</v>
      </c>
      <c r="C22" s="60">
        <f>+BGC_GL!E82</f>
        <v>788060.21200000378</v>
      </c>
      <c r="D22" s="108">
        <f>C22-B22</f>
        <v>839677.21200000378</v>
      </c>
      <c r="E22" s="31"/>
      <c r="F22" s="31">
        <f>+BGC_GL!G82</f>
        <v>-154392</v>
      </c>
      <c r="G22" s="31"/>
      <c r="H22" s="31"/>
    </row>
    <row r="23" spans="1:8" ht="21.75" customHeight="1" thickBot="1" x14ac:dyDescent="0.25">
      <c r="A23" s="102" t="s">
        <v>10</v>
      </c>
      <c r="B23" s="61">
        <f>SUM(B11:B22)</f>
        <v>-1471920.4818296833</v>
      </c>
      <c r="C23" s="61">
        <f>SUM(C11:C22)</f>
        <v>365268.30950007704</v>
      </c>
      <c r="D23" s="109">
        <f>SUM(D11:D22)</f>
        <v>1837188.7913297599</v>
      </c>
      <c r="E23" s="31"/>
      <c r="F23" s="61">
        <f>SUM(F11:F22)</f>
        <v>-34253608.359999999</v>
      </c>
      <c r="G23" s="31"/>
      <c r="H23" s="31"/>
    </row>
    <row r="24" spans="1:8" ht="21" customHeight="1" thickBot="1" x14ac:dyDescent="0.25">
      <c r="A24" s="103" t="s">
        <v>23</v>
      </c>
      <c r="B24" s="104">
        <f>TOTAL!$E$91</f>
        <v>-1471920.4818297233</v>
      </c>
      <c r="C24" s="104">
        <f>TOTAL!$G$91</f>
        <v>365268.30950007401</v>
      </c>
      <c r="D24" s="110">
        <f>TOTAL!$I$82</f>
        <v>1837364.5013297247</v>
      </c>
      <c r="E24" s="31"/>
      <c r="F24" s="31">
        <f>'TIE-OUT'!E82+RECLASS!E82</f>
        <v>-34253608.359999999</v>
      </c>
      <c r="G24" s="31"/>
      <c r="H24" s="31"/>
    </row>
    <row r="25" spans="1:8" x14ac:dyDescent="0.2">
      <c r="B25" s="45"/>
      <c r="C25" s="45"/>
      <c r="D25" s="45"/>
      <c r="E25" s="45"/>
      <c r="F25" s="45"/>
      <c r="G25" s="45"/>
      <c r="H25" s="45"/>
    </row>
    <row r="26" spans="1:8" x14ac:dyDescent="0.2">
      <c r="B26" s="45">
        <f>+B23-B24</f>
        <v>4.0046870708465576E-8</v>
      </c>
      <c r="C26" s="45">
        <f>+C23-C24</f>
        <v>3.0267983675003052E-9</v>
      </c>
      <c r="D26" s="45"/>
      <c r="E26" s="45"/>
      <c r="F26" s="45">
        <f>+F23-F24</f>
        <v>0</v>
      </c>
      <c r="G26" s="45"/>
      <c r="H26" s="45"/>
    </row>
    <row r="27" spans="1:8" ht="13.5" thickBot="1" x14ac:dyDescent="0.25"/>
    <row r="28" spans="1:8" ht="18.75" thickBot="1" x14ac:dyDescent="0.3">
      <c r="A28" s="105" t="s">
        <v>12</v>
      </c>
      <c r="B28" s="106" t="s">
        <v>166</v>
      </c>
      <c r="C28" s="107" t="s">
        <v>8</v>
      </c>
      <c r="D28" s="107" t="s">
        <v>9</v>
      </c>
    </row>
    <row r="29" spans="1:8" x14ac:dyDescent="0.2">
      <c r="A29" s="102" t="s">
        <v>14</v>
      </c>
      <c r="B29" s="146">
        <f>+'[2]ST Warroom 99'!$B$39</f>
        <v>483990</v>
      </c>
      <c r="C29" s="178">
        <f>C11</f>
        <v>482616.34400002938</v>
      </c>
      <c r="D29" s="108">
        <f t="shared" ref="D29:D36" si="1">C29-B29</f>
        <v>-1373.6559999706224</v>
      </c>
    </row>
    <row r="30" spans="1:8" x14ac:dyDescent="0.2">
      <c r="A30" s="102" t="s">
        <v>15</v>
      </c>
      <c r="B30" s="146">
        <v>0</v>
      </c>
      <c r="C30" s="60">
        <f>C12</f>
        <v>0</v>
      </c>
      <c r="D30" s="108">
        <f t="shared" si="1"/>
        <v>0</v>
      </c>
    </row>
    <row r="31" spans="1:8" x14ac:dyDescent="0.2">
      <c r="A31" s="102" t="s">
        <v>174</v>
      </c>
      <c r="B31" s="145">
        <f>+'[2]ST Warroom 99'!$C$39+'[2]ST Warroom 99'!$D$39+'[2]ST Warroom 99'!$E$39</f>
        <v>-1631562</v>
      </c>
      <c r="C31" s="178">
        <f>C13+C14+C15</f>
        <v>-1723201.7029999478</v>
      </c>
      <c r="D31" s="108">
        <f t="shared" si="1"/>
        <v>-91639.702999947825</v>
      </c>
    </row>
    <row r="32" spans="1:8" x14ac:dyDescent="0.2">
      <c r="A32" s="102" t="s">
        <v>168</v>
      </c>
      <c r="B32" s="145">
        <f>+'[2]ST Warroom 99'!$H$39+'[2]ST Warroom 99'!$I$39+'[2]ST Warroom 99'!$J$39+'[2]ST Warroom 99'!$K$39</f>
        <v>-796783</v>
      </c>
      <c r="C32" s="60">
        <f>C16+C17+C18</f>
        <v>-613800.28950000578</v>
      </c>
      <c r="D32" s="108">
        <f t="shared" si="1"/>
        <v>182982.71049999422</v>
      </c>
    </row>
    <row r="33" spans="1:4" x14ac:dyDescent="0.2">
      <c r="A33" s="102" t="s">
        <v>20</v>
      </c>
      <c r="B33" s="145">
        <f>+'[2]ST Warroom 99'!$L$39</f>
        <v>46777</v>
      </c>
      <c r="C33" s="178">
        <f>C19</f>
        <v>46776.745999997482</v>
      </c>
      <c r="D33" s="108">
        <f t="shared" si="1"/>
        <v>-0.25400000251829624</v>
      </c>
    </row>
    <row r="34" spans="1:4" x14ac:dyDescent="0.2">
      <c r="A34" s="102" t="s">
        <v>21</v>
      </c>
      <c r="B34" s="145">
        <f>+'[2]ST Warroom 99'!$M$39</f>
        <v>1722384</v>
      </c>
      <c r="C34" s="60">
        <f>C20</f>
        <v>1384817</v>
      </c>
      <c r="D34" s="108">
        <f t="shared" si="1"/>
        <v>-337567</v>
      </c>
    </row>
    <row r="35" spans="1:4" x14ac:dyDescent="0.2">
      <c r="A35" s="102" t="s">
        <v>22</v>
      </c>
      <c r="B35" s="145">
        <f>+'[2]ST Warroom 99'!$O$39</f>
        <v>0</v>
      </c>
      <c r="C35" s="178">
        <f>C21</f>
        <v>0</v>
      </c>
      <c r="D35" s="108">
        <f t="shared" si="1"/>
        <v>0</v>
      </c>
    </row>
    <row r="36" spans="1:4" x14ac:dyDescent="0.2">
      <c r="A36" s="171" t="s">
        <v>177</v>
      </c>
      <c r="B36" s="145">
        <f>+'[2]ST Warroom 99'!$F$39</f>
        <v>788060</v>
      </c>
      <c r="C36" s="178">
        <f>C22</f>
        <v>788060.21200000378</v>
      </c>
      <c r="D36" s="108">
        <f t="shared" si="1"/>
        <v>0.2120000037830323</v>
      </c>
    </row>
    <row r="37" spans="1:4" ht="13.5" thickBot="1" x14ac:dyDescent="0.25">
      <c r="A37" s="102" t="s">
        <v>10</v>
      </c>
      <c r="B37" s="61">
        <f>SUM(B29:B36)</f>
        <v>612866</v>
      </c>
      <c r="C37" s="61">
        <f>SUM(C29:C36)</f>
        <v>365268.30950007704</v>
      </c>
      <c r="D37" s="109">
        <f>SUM(D29:D36)</f>
        <v>-247597.69049992296</v>
      </c>
    </row>
    <row r="38" spans="1:4" ht="13.5" thickBot="1" x14ac:dyDescent="0.25">
      <c r="A38" s="103" t="s">
        <v>169</v>
      </c>
      <c r="B38" s="104">
        <f>+B37</f>
        <v>612866</v>
      </c>
      <c r="C38" s="104">
        <f>TOTAL!$G$91</f>
        <v>365268.30950007401</v>
      </c>
      <c r="D38" s="110">
        <f>C38-B38</f>
        <v>-247597.69049992599</v>
      </c>
    </row>
    <row r="40" spans="1:4" x14ac:dyDescent="0.2">
      <c r="C40" s="45">
        <f>C38-[1]OAvsACT!$C$41</f>
        <v>24.57950007263571</v>
      </c>
      <c r="D40" s="163">
        <f>-D38+[1]OAvsACT!$G$41</f>
        <v>-24.57950007263571</v>
      </c>
    </row>
    <row r="41" spans="1:4" x14ac:dyDescent="0.2">
      <c r="C41" s="45"/>
      <c r="D41" s="164"/>
    </row>
    <row r="42" spans="1:4" x14ac:dyDescent="0.2">
      <c r="C42" s="45"/>
    </row>
    <row r="43" spans="1:4" hidden="1" x14ac:dyDescent="0.2"/>
    <row r="44" spans="1:4" hidden="1" x14ac:dyDescent="0.2"/>
    <row r="45" spans="1:4" hidden="1" x14ac:dyDescent="0.2"/>
    <row r="46" spans="1:4" hidden="1" x14ac:dyDescent="0.2"/>
    <row r="47" spans="1:4" hidden="1" x14ac:dyDescent="0.2"/>
    <row r="48" spans="1:4" hidden="1" x14ac:dyDescent="0.2"/>
    <row r="49" hidden="1" x14ac:dyDescent="0.2"/>
    <row r="50" hidden="1" x14ac:dyDescent="0.2"/>
    <row r="51" hidden="1" x14ac:dyDescent="0.2"/>
    <row r="52" hidden="1" x14ac:dyDescent="0.2"/>
    <row r="53" hidden="1" x14ac:dyDescent="0.2"/>
    <row r="54" hidden="1" x14ac:dyDescent="0.2"/>
    <row r="55" hidden="1" x14ac:dyDescent="0.2"/>
    <row r="56" hidden="1" x14ac:dyDescent="0.2"/>
    <row r="57" hidden="1" x14ac:dyDescent="0.2"/>
    <row r="58" hidden="1" x14ac:dyDescent="0.2"/>
    <row r="59" hidden="1" x14ac:dyDescent="0.2"/>
    <row r="60" hidden="1" x14ac:dyDescent="0.2"/>
    <row r="61" hidden="1" x14ac:dyDescent="0.2"/>
    <row r="62" hidden="1" x14ac:dyDescent="0.2"/>
    <row r="63" hidden="1" x14ac:dyDescent="0.2"/>
    <row r="64" hidden="1" x14ac:dyDescent="0.2"/>
    <row r="65" spans="3:3" hidden="1" x14ac:dyDescent="0.2"/>
    <row r="66" spans="3:3" hidden="1" x14ac:dyDescent="0.2"/>
    <row r="67" spans="3:3" hidden="1" x14ac:dyDescent="0.2"/>
    <row r="68" spans="3:3" hidden="1" x14ac:dyDescent="0.2"/>
    <row r="69" spans="3:3" hidden="1" x14ac:dyDescent="0.2"/>
    <row r="70" spans="3:3" hidden="1" x14ac:dyDescent="0.2">
      <c r="C70" s="2"/>
    </row>
    <row r="71" spans="3:3" hidden="1" x14ac:dyDescent="0.2"/>
    <row r="72" spans="3:3" hidden="1" x14ac:dyDescent="0.2"/>
    <row r="73" spans="3:3" hidden="1" x14ac:dyDescent="0.2"/>
    <row r="74" spans="3:3" hidden="1" x14ac:dyDescent="0.2"/>
    <row r="75" spans="3:3" hidden="1" x14ac:dyDescent="0.2"/>
    <row r="76" spans="3:3" hidden="1" x14ac:dyDescent="0.2"/>
    <row r="77" spans="3:3" hidden="1" x14ac:dyDescent="0.2"/>
    <row r="78" spans="3:3" hidden="1" x14ac:dyDescent="0.2"/>
    <row r="79" spans="3:3" hidden="1" x14ac:dyDescent="0.2"/>
    <row r="80" spans="3:3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90" hidden="1" x14ac:dyDescent="0.2"/>
    <row r="91" hidden="1" x14ac:dyDescent="0.2"/>
    <row r="92" hidden="1" x14ac:dyDescent="0.2"/>
    <row r="93" hidden="1" x14ac:dyDescent="0.2"/>
    <row r="97" spans="1:4" ht="13.5" thickBot="1" x14ac:dyDescent="0.25"/>
    <row r="98" spans="1:4" ht="18.75" thickBot="1" x14ac:dyDescent="0.3">
      <c r="A98" s="105" t="s">
        <v>12</v>
      </c>
      <c r="B98" s="106" t="s">
        <v>91</v>
      </c>
      <c r="C98" s="107" t="s">
        <v>8</v>
      </c>
      <c r="D98" s="107" t="s">
        <v>9</v>
      </c>
    </row>
    <row r="99" spans="1:4" x14ac:dyDescent="0.2">
      <c r="A99" s="102" t="s">
        <v>14</v>
      </c>
      <c r="B99" s="146">
        <f>'CE-FLSH'!$M$82</f>
        <v>-731602.00571049377</v>
      </c>
      <c r="C99" s="60">
        <f>CE_GL!$E$82</f>
        <v>482616.34400002938</v>
      </c>
      <c r="D99" s="108">
        <f t="shared" ref="D99:D108" si="2">C99-B99</f>
        <v>1214218.3497105232</v>
      </c>
    </row>
    <row r="100" spans="1:4" x14ac:dyDescent="0.2">
      <c r="A100" s="102" t="s">
        <v>15</v>
      </c>
      <c r="B100" s="146">
        <f>'NE-FLSH'!$M$82</f>
        <v>686320.74475360289</v>
      </c>
      <c r="C100" s="60">
        <f>NE_GL!$E$82</f>
        <v>-1828481.7349999417</v>
      </c>
      <c r="D100" s="108">
        <f t="shared" si="2"/>
        <v>-2514802.4797535446</v>
      </c>
    </row>
    <row r="101" spans="1:4" x14ac:dyDescent="0.2">
      <c r="A101" s="102" t="s">
        <v>16</v>
      </c>
      <c r="B101" s="145">
        <f>'SE-EGM-FLSH'!$M$82</f>
        <v>0</v>
      </c>
      <c r="C101" s="60">
        <f>'SE-EGM-GL'!$E$82</f>
        <v>0</v>
      </c>
      <c r="D101" s="108">
        <f t="shared" si="2"/>
        <v>0</v>
      </c>
    </row>
    <row r="102" spans="1:4" x14ac:dyDescent="0.2">
      <c r="A102" s="102" t="s">
        <v>17</v>
      </c>
      <c r="B102" s="145">
        <f>'SE-LRC-FLSH'!$M$82</f>
        <v>-2776295.5871700263</v>
      </c>
      <c r="C102" s="60">
        <f>'SE-LRC-GL'!$E$82</f>
        <v>209708.18199999374</v>
      </c>
      <c r="D102" s="108">
        <f t="shared" si="2"/>
        <v>2986003.7691700198</v>
      </c>
    </row>
    <row r="103" spans="1:4" x14ac:dyDescent="0.2">
      <c r="A103" s="102" t="s">
        <v>18</v>
      </c>
      <c r="B103" s="145">
        <f>'TX-EGM-FLSH'!$M$82</f>
        <v>-251078.46901477501</v>
      </c>
      <c r="C103" s="60">
        <f>'TX-EGM-GL'!$E$82</f>
        <v>427598.76599998848</v>
      </c>
      <c r="D103" s="108">
        <f t="shared" si="2"/>
        <v>678677.23501476343</v>
      </c>
    </row>
    <row r="104" spans="1:4" x14ac:dyDescent="0.2">
      <c r="A104" s="102" t="s">
        <v>19</v>
      </c>
      <c r="B104" s="145">
        <f>'TX-HPL-FLSH'!$M$82</f>
        <v>-21086.215697929263</v>
      </c>
      <c r="C104" s="60">
        <f>'TX-HPL-GL '!$E$82</f>
        <v>-1034588.4954999941</v>
      </c>
      <c r="D104" s="108">
        <f t="shared" si="2"/>
        <v>-1013502.2798020649</v>
      </c>
    </row>
    <row r="105" spans="1:4" x14ac:dyDescent="0.2">
      <c r="A105" s="102" t="s">
        <v>20</v>
      </c>
      <c r="B105" s="145">
        <f>'WE-FLSH'!$M$82</f>
        <v>244501.05100993812</v>
      </c>
      <c r="C105" s="60">
        <f>'WE-GL '!$E$82</f>
        <v>46776.745999997482</v>
      </c>
      <c r="D105" s="108">
        <f t="shared" si="2"/>
        <v>-197724.30500994064</v>
      </c>
    </row>
    <row r="106" spans="1:4" x14ac:dyDescent="0.2">
      <c r="A106" s="102" t="s">
        <v>21</v>
      </c>
      <c r="B106" s="145">
        <f>STG_FLSH!$M$82</f>
        <v>1540000</v>
      </c>
      <c r="C106" s="60">
        <f>STG_GL!$E$82</f>
        <v>1384817</v>
      </c>
      <c r="D106" s="108">
        <f t="shared" si="2"/>
        <v>-155183</v>
      </c>
    </row>
    <row r="107" spans="1:4" x14ac:dyDescent="0.2">
      <c r="A107" s="102" t="s">
        <v>22</v>
      </c>
      <c r="B107" s="145">
        <f>TRNSPT_FLSH!$M$82</f>
        <v>0</v>
      </c>
      <c r="C107" s="60">
        <f>'TRANSPT_GL '!$E$82</f>
        <v>0</v>
      </c>
      <c r="D107" s="108">
        <f t="shared" si="2"/>
        <v>0</v>
      </c>
    </row>
    <row r="108" spans="1:4" x14ac:dyDescent="0.2">
      <c r="A108" s="102" t="s">
        <v>176</v>
      </c>
      <c r="B108" s="145">
        <f>BGC_FLSH!$M$82</f>
        <v>-51617</v>
      </c>
      <c r="C108" s="60">
        <f>BGC_GL!$E$82</f>
        <v>788060.21200000378</v>
      </c>
      <c r="D108" s="108">
        <f t="shared" si="2"/>
        <v>839677.21200000378</v>
      </c>
    </row>
    <row r="109" spans="1:4" ht="13.5" thickBot="1" x14ac:dyDescent="0.25">
      <c r="A109" s="102" t="s">
        <v>10</v>
      </c>
      <c r="B109" s="61">
        <f>SUM(B99:B108)</f>
        <v>-1360857.4818296833</v>
      </c>
      <c r="C109" s="61">
        <f>SUM(C99:C108)</f>
        <v>476507.019500077</v>
      </c>
      <c r="D109" s="109">
        <f>SUM(D99:D108)</f>
        <v>1837364.5013297603</v>
      </c>
    </row>
    <row r="110" spans="1:4" ht="13.5" thickBot="1" x14ac:dyDescent="0.25">
      <c r="A110" s="103" t="s">
        <v>23</v>
      </c>
      <c r="B110" s="104">
        <f>TOTAL!$E$82</f>
        <v>-1360857.4818297233</v>
      </c>
      <c r="C110" s="104">
        <f>TOTAL!$G$82</f>
        <v>476507.01950007398</v>
      </c>
      <c r="D110" s="110">
        <f>TOTAL!$I$82</f>
        <v>1837364.5013297247</v>
      </c>
    </row>
    <row r="111" spans="1:4" x14ac:dyDescent="0.2">
      <c r="B111" s="45"/>
      <c r="C111" s="45"/>
      <c r="D111" s="45"/>
    </row>
    <row r="112" spans="1:4" x14ac:dyDescent="0.2">
      <c r="B112" s="45">
        <f>+B109-B110</f>
        <v>4.0046870708465576E-8</v>
      </c>
      <c r="C112" s="45">
        <f>+C109-C110</f>
        <v>3.0267983675003052E-9</v>
      </c>
      <c r="D112" s="45"/>
    </row>
    <row r="113" spans="1:4" ht="13.5" thickBot="1" x14ac:dyDescent="0.25"/>
    <row r="114" spans="1:4" ht="18.75" thickBot="1" x14ac:dyDescent="0.3">
      <c r="A114" s="105" t="s">
        <v>12</v>
      </c>
      <c r="B114" s="106" t="s">
        <v>166</v>
      </c>
      <c r="C114" s="107" t="s">
        <v>8</v>
      </c>
      <c r="D114" s="107" t="s">
        <v>9</v>
      </c>
    </row>
    <row r="115" spans="1:4" x14ac:dyDescent="0.2">
      <c r="A115" s="102" t="s">
        <v>14</v>
      </c>
      <c r="B115" s="146">
        <f>'[1]ST Warroom 97&amp;98'!$B$89</f>
        <v>0</v>
      </c>
      <c r="C115" s="60">
        <f>C99</f>
        <v>482616.34400002938</v>
      </c>
      <c r="D115" s="108">
        <f t="shared" ref="D115:D122" si="3">C115-B115</f>
        <v>482616.34400002938</v>
      </c>
    </row>
    <row r="116" spans="1:4" x14ac:dyDescent="0.2">
      <c r="A116" s="102" t="s">
        <v>15</v>
      </c>
      <c r="B116" s="146">
        <f>'[1]ST Warroom 97&amp;98'!$C$89</f>
        <v>0</v>
      </c>
      <c r="C116" s="60">
        <f>C100</f>
        <v>-1828481.7349999417</v>
      </c>
      <c r="D116" s="108">
        <f t="shared" si="3"/>
        <v>-1828481.7349999417</v>
      </c>
    </row>
    <row r="117" spans="1:4" x14ac:dyDescent="0.2">
      <c r="A117" s="102" t="s">
        <v>167</v>
      </c>
      <c r="B117" s="145">
        <f>'[1]ST Warroom 97&amp;98'!$E$89</f>
        <v>0</v>
      </c>
      <c r="C117" s="60">
        <f>C101+C102</f>
        <v>209708.18199999374</v>
      </c>
      <c r="D117" s="108">
        <f t="shared" si="3"/>
        <v>209708.18199999374</v>
      </c>
    </row>
    <row r="118" spans="1:4" x14ac:dyDescent="0.2">
      <c r="A118" s="102" t="s">
        <v>168</v>
      </c>
      <c r="B118" s="145">
        <f>'[1]ST Warroom 97&amp;98'!$F$89</f>
        <v>0</v>
      </c>
      <c r="C118" s="60">
        <f>C103+C104</f>
        <v>-606989.72950000572</v>
      </c>
      <c r="D118" s="108">
        <f t="shared" si="3"/>
        <v>-606989.72950000572</v>
      </c>
    </row>
    <row r="119" spans="1:4" x14ac:dyDescent="0.2">
      <c r="A119" s="102" t="s">
        <v>20</v>
      </c>
      <c r="B119" s="145">
        <f>'[1]ST Warroom 97&amp;98'!$G$89</f>
        <v>0</v>
      </c>
      <c r="C119" s="60">
        <f>C105</f>
        <v>46776.745999997482</v>
      </c>
      <c r="D119" s="108">
        <f t="shared" si="3"/>
        <v>46776.745999997482</v>
      </c>
    </row>
    <row r="120" spans="1:4" x14ac:dyDescent="0.2">
      <c r="A120" s="102" t="s">
        <v>21</v>
      </c>
      <c r="B120" s="145">
        <f>'[1]ST Warroom 97&amp;98'!$H$89</f>
        <v>0</v>
      </c>
      <c r="C120" s="60">
        <f>C106</f>
        <v>1384817</v>
      </c>
      <c r="D120" s="108">
        <f t="shared" si="3"/>
        <v>1384817</v>
      </c>
    </row>
    <row r="121" spans="1:4" x14ac:dyDescent="0.2">
      <c r="A121" s="102" t="s">
        <v>22</v>
      </c>
      <c r="B121" s="145">
        <f>'[1]ST Warroom 97&amp;98'!$I$89</f>
        <v>0</v>
      </c>
      <c r="C121" s="60">
        <f>C107</f>
        <v>0</v>
      </c>
      <c r="D121" s="108">
        <f t="shared" si="3"/>
        <v>0</v>
      </c>
    </row>
    <row r="122" spans="1:4" x14ac:dyDescent="0.2">
      <c r="A122" s="102" t="s">
        <v>176</v>
      </c>
      <c r="B122" s="145">
        <f>'[1]ST Warroom 97&amp;98'!$D$89</f>
        <v>0</v>
      </c>
      <c r="C122" s="60">
        <f>C108</f>
        <v>788060.21200000378</v>
      </c>
      <c r="D122" s="108">
        <f t="shared" si="3"/>
        <v>788060.21200000378</v>
      </c>
    </row>
    <row r="123" spans="1:4" ht="13.5" thickBot="1" x14ac:dyDescent="0.25">
      <c r="A123" s="102" t="s">
        <v>10</v>
      </c>
      <c r="B123" s="61">
        <f>SUM(B115:B122)</f>
        <v>0</v>
      </c>
      <c r="C123" s="61">
        <f>SUM(C115:C122)</f>
        <v>476507.019500077</v>
      </c>
      <c r="D123" s="109">
        <f>SUM(D115:D122)</f>
        <v>476507.019500077</v>
      </c>
    </row>
    <row r="124" spans="1:4" ht="13.5" thickBot="1" x14ac:dyDescent="0.25">
      <c r="A124" s="103" t="s">
        <v>169</v>
      </c>
      <c r="B124" s="104">
        <f>'[1]ST Warroom 97&amp;98'!$M$89</f>
        <v>0</v>
      </c>
      <c r="C124" s="104">
        <f>TOTAL!$G$82</f>
        <v>476507.01950007398</v>
      </c>
      <c r="D124" s="110">
        <f>C124-B124</f>
        <v>476507.01950007398</v>
      </c>
    </row>
    <row r="126" spans="1:4" x14ac:dyDescent="0.2">
      <c r="C126" s="45">
        <f>C124-[1]OAvsACT!$C$39</f>
        <v>-27635517.760499928</v>
      </c>
      <c r="D126" s="163">
        <f>-D124+[1]OAvsACT!$G$39</f>
        <v>2960867.7604999272</v>
      </c>
    </row>
    <row r="128" spans="1:4" x14ac:dyDescent="0.2">
      <c r="D128" s="164"/>
    </row>
  </sheetData>
  <pageMargins left="0.75" right="0.75" top="1" bottom="1" header="0.5" footer="0.5"/>
  <pageSetup paperSize="5" orientation="portrait" verticalDpi="300" r:id="rId1"/>
  <headerFooter alignWithMargins="0">
    <oddFooter>&amp;CPage  &amp;P&amp;R&amp;D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E91" sqref="E9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24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STG_VAR!D11+TRNSPT_VAR!D11+'CE-VAR'!D11+'NE-VAR'!D11+'SE-EGM-VAR'!D11+'SE-LRC-VAR'!D11+'TX-EGM-VAR'!D11+'TX-HPL-VAR '!D11+'WE-VAR'!D11+BGC_VAR!D11</f>
        <v>248819111</v>
      </c>
      <c r="E11" s="65">
        <f>STG_VAR!E11+TRNSPT_VAR!E11+'CE-VAR'!E11+'NE-VAR'!E11+'SE-EGM-VAR'!E11+'SE-LRC-VAR'!E11+'TX-EGM-VAR'!E11+'TX-HPL-VAR '!E11+'WE-VAR'!E11+BGC_VAR!E11</f>
        <v>440726470</v>
      </c>
      <c r="F11" s="65">
        <f>STG_VAR!F11+TRNSPT_VAR!F11+'CE-VAR'!F11+'NE-VAR'!F11+'SE-EGM-VAR'!F11+'SE-LRC-VAR'!F11+'TX-EGM-VAR'!F11+'TX-HPL-VAR '!F11+'WE-VAR'!F11+BGC_VAR!F11</f>
        <v>256481712.50999999</v>
      </c>
      <c r="G11" s="65">
        <f>STG_VAR!G11+TRNSPT_VAR!G11+'CE-VAR'!G11+'NE-VAR'!G11+'SE-EGM-VAR'!G11+'SE-LRC-VAR'!G11+'TX-EGM-VAR'!G11+'TX-HPL-VAR '!G11+'WE-VAR'!G11+BGC_VAR!G11</f>
        <v>536419355.19000006</v>
      </c>
      <c r="H11" s="60">
        <f>F11-D11</f>
        <v>7662601.5099999905</v>
      </c>
      <c r="I11" s="38">
        <f>G11-E11</f>
        <v>95692885.190000057</v>
      </c>
    </row>
    <row r="12" spans="1:22" x14ac:dyDescent="0.2">
      <c r="A12" s="9">
        <v>2</v>
      </c>
      <c r="B12" s="7"/>
      <c r="C12" s="18" t="s">
        <v>30</v>
      </c>
      <c r="D12" s="65">
        <f>STG_VAR!D12+TRNSPT_VAR!D12+'CE-VAR'!D12+'NE-VAR'!D12+'SE-EGM-VAR'!D12+'SE-LRC-VAR'!D12+'TX-EGM-VAR'!D12+'TX-HPL-VAR '!D12+'WE-VAR'!D12+BGC_VAR!D12</f>
        <v>0</v>
      </c>
      <c r="E12" s="65">
        <f>STG_VAR!E12+TRNSPT_VAR!E12+'CE-VAR'!E12+'NE-VAR'!E12+'SE-EGM-VAR'!E12+'SE-LRC-VAR'!E12+'TX-EGM-VAR'!E12+'TX-HPL-VAR '!E12+'WE-VAR'!E12+BGC_VAR!E12</f>
        <v>0</v>
      </c>
      <c r="F12" s="65">
        <f>STG_VAR!F12+TRNSPT_VAR!F12+'CE-VAR'!F12+'NE-VAR'!F12+'SE-EGM-VAR'!F12+'SE-LRC-VAR'!F12+'TX-EGM-VAR'!F12+'TX-HPL-VAR '!F12+'WE-VAR'!F12+BGC_VAR!F12</f>
        <v>0</v>
      </c>
      <c r="G12" s="65">
        <f>STG_VAR!G12+TRNSPT_VAR!G12+'CE-VAR'!G12+'NE-VAR'!G12+'SE-EGM-VAR'!G12+'SE-LRC-VAR'!G12+'TX-EGM-VAR'!G12+'TX-HPL-VAR '!G12+'WE-VAR'!G12+BGC_VAR!G12</f>
        <v>-45583259.909999996</v>
      </c>
      <c r="H12" s="60">
        <f>F12-D12</f>
        <v>0</v>
      </c>
      <c r="I12" s="38">
        <f>G12-E12</f>
        <v>-45583259.909999996</v>
      </c>
    </row>
    <row r="13" spans="1:22" x14ac:dyDescent="0.2">
      <c r="A13" s="9">
        <v>3</v>
      </c>
      <c r="B13" s="7"/>
      <c r="C13" s="18" t="s">
        <v>31</v>
      </c>
      <c r="D13" s="65">
        <f>STG_VAR!D13+TRNSPT_VAR!D13+'CE-VAR'!D13+'NE-VAR'!D13+'SE-EGM-VAR'!D13+'SE-LRC-VAR'!D13+'TX-EGM-VAR'!D13+'TX-HPL-VAR '!D13+'WE-VAR'!D13+BGC_VAR!D13</f>
        <v>137954541</v>
      </c>
      <c r="E13" s="65">
        <f>STG_VAR!E13+TRNSPT_VAR!E13+'CE-VAR'!E13+'NE-VAR'!E13+'SE-EGM-VAR'!E13+'SE-LRC-VAR'!E13+'TX-EGM-VAR'!E13+'TX-HPL-VAR '!E13+'WE-VAR'!E13+BGC_VAR!E13</f>
        <v>276317008</v>
      </c>
      <c r="F13" s="65">
        <f>STG_VAR!F13+TRNSPT_VAR!F13+'CE-VAR'!F13+'NE-VAR'!F13+'SE-EGM-VAR'!F13+'SE-LRC-VAR'!F13+'TX-EGM-VAR'!F13+'TX-HPL-VAR '!F13+'WE-VAR'!F13+BGC_VAR!F13</f>
        <v>119100068</v>
      </c>
      <c r="G13" s="65">
        <f>STG_VAR!G13+TRNSPT_VAR!G13+'CE-VAR'!G13+'NE-VAR'!G13+'SE-EGM-VAR'!G13+'SE-LRC-VAR'!G13+'TX-EGM-VAR'!G13+'TX-HPL-VAR '!G13+'WE-VAR'!G13+BGC_VAR!G13</f>
        <v>256076860</v>
      </c>
      <c r="H13" s="60">
        <f t="shared" ref="H13:I15" si="0">F13-D13</f>
        <v>-18854473</v>
      </c>
      <c r="I13" s="38">
        <f t="shared" si="0"/>
        <v>-20240148</v>
      </c>
    </row>
    <row r="14" spans="1:22" x14ac:dyDescent="0.2">
      <c r="A14" s="9">
        <v>4</v>
      </c>
      <c r="B14" s="7"/>
      <c r="C14" s="18" t="s">
        <v>32</v>
      </c>
      <c r="D14" s="65">
        <f>STG_VAR!D14+TRNSPT_VAR!D14+'CE-VAR'!D14+'NE-VAR'!D14+'SE-EGM-VAR'!D14+'SE-LRC-VAR'!D14+'TX-EGM-VAR'!D14+'TX-HPL-VAR '!D14+'WE-VAR'!D14+BGC_VAR!D14</f>
        <v>0</v>
      </c>
      <c r="E14" s="65">
        <f>STG_VAR!E14+TRNSPT_VAR!E14+'CE-VAR'!E14+'NE-VAR'!E14+'SE-EGM-VAR'!E14+'SE-LRC-VAR'!E14+'TX-EGM-VAR'!E14+'TX-HPL-VAR '!E14+'WE-VAR'!E14+BGC_VAR!E14</f>
        <v>9846</v>
      </c>
      <c r="F14" s="65">
        <f>STG_VAR!F14+TRNSPT_VAR!F14+'CE-VAR'!F14+'NE-VAR'!F14+'SE-EGM-VAR'!F14+'SE-LRC-VAR'!F14+'TX-EGM-VAR'!F14+'TX-HPL-VAR '!F14+'WE-VAR'!F14+BGC_VAR!F14</f>
        <v>0</v>
      </c>
      <c r="G14" s="65">
        <f>STG_VAR!G14+TRNSPT_VAR!G14+'CE-VAR'!G14+'NE-VAR'!G14+'SE-EGM-VAR'!G14+'SE-LRC-VAR'!G14+'TX-EGM-VAR'!G14+'TX-HPL-VAR '!G14+'WE-VAR'!G14+BGC_VAR!G14</f>
        <v>0</v>
      </c>
      <c r="H14" s="60">
        <f t="shared" si="0"/>
        <v>0</v>
      </c>
      <c r="I14" s="38">
        <f t="shared" si="0"/>
        <v>-9846</v>
      </c>
    </row>
    <row r="15" spans="1:22" x14ac:dyDescent="0.2">
      <c r="A15" s="9">
        <v>5</v>
      </c>
      <c r="B15" s="7"/>
      <c r="C15" s="18" t="s">
        <v>33</v>
      </c>
      <c r="D15" s="65">
        <f>STG_VAR!D15+TRNSPT_VAR!D15+'CE-VAR'!D15+'NE-VAR'!D15+'SE-EGM-VAR'!D15+'SE-LRC-VAR'!D15+'TX-EGM-VAR'!D15+'TX-HPL-VAR '!D15+'WE-VAR'!D15+BGC_VAR!D15</f>
        <v>0</v>
      </c>
      <c r="E15" s="65">
        <f>STG_VAR!E15+TRNSPT_VAR!E15+'CE-VAR'!E15+'NE-VAR'!E15+'SE-EGM-VAR'!E15+'SE-LRC-VAR'!E15+'TX-EGM-VAR'!E15+'TX-HPL-VAR '!E15+'WE-VAR'!E15+BGC_VAR!E15</f>
        <v>120000</v>
      </c>
      <c r="F15" s="65">
        <f>STG_VAR!F15+TRNSPT_VAR!F15+'CE-VAR'!F15+'NE-VAR'!F15+'SE-EGM-VAR'!F15+'SE-LRC-VAR'!F15+'TX-EGM-VAR'!F15+'TX-HPL-VAR '!F15+'WE-VAR'!F15+BGC_VAR!F15</f>
        <v>0</v>
      </c>
      <c r="G15" s="65">
        <f>STG_VAR!G15+TRNSPT_VAR!G15+'CE-VAR'!G15+'NE-VAR'!G15+'SE-EGM-VAR'!G15+'SE-LRC-VAR'!G15+'TX-EGM-VAR'!G15+'TX-HPL-VAR '!G15+'WE-VAR'!G15+BGC_VAR!G15</f>
        <v>-3381153.9299999997</v>
      </c>
      <c r="H15" s="60">
        <f t="shared" si="0"/>
        <v>0</v>
      </c>
      <c r="I15" s="38">
        <f t="shared" si="0"/>
        <v>-3501153.9299999997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386773652</v>
      </c>
      <c r="E16" s="39">
        <f t="shared" si="1"/>
        <v>717173324</v>
      </c>
      <c r="F16" s="61">
        <f t="shared" si="1"/>
        <v>375581780.50999999</v>
      </c>
      <c r="G16" s="39">
        <f t="shared" si="1"/>
        <v>743531801.35000014</v>
      </c>
      <c r="H16" s="61">
        <f t="shared" si="1"/>
        <v>-11191871.49000001</v>
      </c>
      <c r="I16" s="39">
        <f t="shared" si="1"/>
        <v>26358477.350000061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STG_VAR!D19+TRNSPT_VAR!D19+'CE-VAR'!D19+'NE-VAR'!D19+'SE-EGM-VAR'!D19+'SE-LRC-VAR'!D19+'TX-EGM-VAR'!D19+'TX-HPL-VAR '!D19+'WE-VAR'!D19+BGC_VAR!D19</f>
        <v>-220010662</v>
      </c>
      <c r="E19" s="65">
        <f>STG_VAR!E19+TRNSPT_VAR!E19+'CE-VAR'!E19+'NE-VAR'!E19+'SE-EGM-VAR'!E19+'SE-LRC-VAR'!E19+'TX-EGM-VAR'!E19+'TX-HPL-VAR '!E19+'WE-VAR'!E19+BGC_VAR!E19</f>
        <v>-390502420</v>
      </c>
      <c r="F19" s="65">
        <f>STG_VAR!F19+TRNSPT_VAR!F19+'CE-VAR'!F19+'NE-VAR'!F19+'SE-EGM-VAR'!F19+'SE-LRC-VAR'!F19+'TX-EGM-VAR'!F19+'TX-HPL-VAR '!F19+'WE-VAR'!F19+BGC_VAR!F19</f>
        <v>-220493028.50999999</v>
      </c>
      <c r="G19" s="65">
        <f>STG_VAR!G19+TRNSPT_VAR!G19+'CE-VAR'!G19+'NE-VAR'!G19+'SE-EGM-VAR'!G19+'SE-LRC-VAR'!G19+'TX-EGM-VAR'!G19+'TX-HPL-VAR '!G19+'WE-VAR'!G19+BGC_VAR!G19</f>
        <v>-412194933.04000002</v>
      </c>
      <c r="H19" s="60">
        <f>F19-D19</f>
        <v>-482366.50999999046</v>
      </c>
      <c r="I19" s="38">
        <f>G19-E19</f>
        <v>-21692513.040000021</v>
      </c>
    </row>
    <row r="20" spans="1:9" x14ac:dyDescent="0.2">
      <c r="A20" s="9">
        <v>7</v>
      </c>
      <c r="B20" s="7"/>
      <c r="C20" s="18" t="s">
        <v>30</v>
      </c>
      <c r="D20" s="65">
        <f>STG_VAR!D20+TRNSPT_VAR!D20+'CE-VAR'!D20+'NE-VAR'!D20+'SE-EGM-VAR'!D20+'SE-LRC-VAR'!D20+'TX-EGM-VAR'!D20+'TX-HPL-VAR '!D20+'WE-VAR'!D20+BGC_VAR!D20</f>
        <v>0</v>
      </c>
      <c r="E20" s="65">
        <f>STG_VAR!E20+TRNSPT_VAR!E20+'CE-VAR'!E20+'NE-VAR'!E20+'SE-EGM-VAR'!E20+'SE-LRC-VAR'!E20+'TX-EGM-VAR'!E20+'TX-HPL-VAR '!E20+'WE-VAR'!E20+BGC_VAR!E20</f>
        <v>0</v>
      </c>
      <c r="F20" s="65">
        <f>STG_VAR!F20+TRNSPT_VAR!F20+'CE-VAR'!F20+'NE-VAR'!F20+'SE-EGM-VAR'!F20+'SE-LRC-VAR'!F20+'TX-EGM-VAR'!F20+'TX-HPL-VAR '!F20+'WE-VAR'!F20+BGC_VAR!F20</f>
        <v>0</v>
      </c>
      <c r="G20" s="65">
        <f>STG_VAR!G20+TRNSPT_VAR!G20+'CE-VAR'!G20+'NE-VAR'!G20+'SE-EGM-VAR'!G20+'SE-LRC-VAR'!G20+'TX-EGM-VAR'!G20+'TX-HPL-VAR '!G20+'WE-VAR'!G20+BGC_VAR!G20</f>
        <v>10818083.189999999</v>
      </c>
      <c r="H20" s="60">
        <f>F20-D20</f>
        <v>0</v>
      </c>
      <c r="I20" s="38">
        <f>G20-E20</f>
        <v>10818083.189999999</v>
      </c>
    </row>
    <row r="21" spans="1:9" x14ac:dyDescent="0.2">
      <c r="A21" s="9">
        <v>8</v>
      </c>
      <c r="B21" s="7"/>
      <c r="C21" s="18" t="s">
        <v>31</v>
      </c>
      <c r="D21" s="65">
        <f>STG_VAR!D21+TRNSPT_VAR!D21+'CE-VAR'!D21+'NE-VAR'!D21+'SE-EGM-VAR'!D21+'SE-LRC-VAR'!D21+'TX-EGM-VAR'!D21+'TX-HPL-VAR '!D21+'WE-VAR'!D21+BGC_VAR!D21</f>
        <v>-147318124</v>
      </c>
      <c r="E21" s="65">
        <f>STG_VAR!E21+TRNSPT_VAR!E21+'CE-VAR'!E21+'NE-VAR'!E21+'SE-EGM-VAR'!E21+'SE-LRC-VAR'!E21+'TX-EGM-VAR'!E21+'TX-HPL-VAR '!E21+'WE-VAR'!E21+BGC_VAR!E21</f>
        <v>-294696681</v>
      </c>
      <c r="F21" s="65">
        <f>STG_VAR!F21+TRNSPT_VAR!F21+'CE-VAR'!F21+'NE-VAR'!F21+'SE-EGM-VAR'!F21+'SE-LRC-VAR'!F21+'TX-EGM-VAR'!F21+'TX-HPL-VAR '!F21+'WE-VAR'!F21+BGC_VAR!F21</f>
        <v>-119100068</v>
      </c>
      <c r="G21" s="65">
        <f>STG_VAR!G21+TRNSPT_VAR!G21+'CE-VAR'!G21+'NE-VAR'!G21+'SE-EGM-VAR'!G21+'SE-LRC-VAR'!G21+'TX-EGM-VAR'!G21+'TX-HPL-VAR '!G21+'WE-VAR'!G21+BGC_VAR!G21</f>
        <v>-242083366</v>
      </c>
      <c r="H21" s="60">
        <f t="shared" ref="H21:I23" si="2">F21-D21</f>
        <v>28218056</v>
      </c>
      <c r="I21" s="38">
        <f t="shared" si="2"/>
        <v>52613315</v>
      </c>
    </row>
    <row r="22" spans="1:9" x14ac:dyDescent="0.2">
      <c r="A22" s="9">
        <v>9</v>
      </c>
      <c r="B22" s="7"/>
      <c r="C22" s="18" t="s">
        <v>32</v>
      </c>
      <c r="D22" s="65">
        <f>STG_VAR!D22+TRNSPT_VAR!D22+'CE-VAR'!D22+'NE-VAR'!D22+'SE-EGM-VAR'!D22+'SE-LRC-VAR'!D22+'TX-EGM-VAR'!D22+'TX-HPL-VAR '!D22+'WE-VAR'!D22+BGC_VAR!D22</f>
        <v>0</v>
      </c>
      <c r="E22" s="65">
        <f>STG_VAR!E22+TRNSPT_VAR!E22+'CE-VAR'!E22+'NE-VAR'!E22+'SE-EGM-VAR'!E22+'SE-LRC-VAR'!E22+'TX-EGM-VAR'!E22+'TX-HPL-VAR '!E22+'WE-VAR'!E22+BGC_VAR!E22</f>
        <v>0</v>
      </c>
      <c r="F22" s="65">
        <f>STG_VAR!F22+TRNSPT_VAR!F22+'CE-VAR'!F22+'NE-VAR'!F22+'SE-EGM-VAR'!F22+'SE-LRC-VAR'!F22+'TX-EGM-VAR'!F22+'TX-HPL-VAR '!F22+'WE-VAR'!F22+BGC_VAR!F22</f>
        <v>0</v>
      </c>
      <c r="G22" s="65">
        <f>STG_VAR!G22+TRNSPT_VAR!G22+'CE-VAR'!G22+'NE-VAR'!G22+'SE-EGM-VAR'!G22+'SE-LRC-VAR'!G22+'TX-EGM-VAR'!G22+'TX-HPL-VAR '!G22+'WE-VAR'!G22+BGC_VAR!G22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STG_VAR!D23+TRNSPT_VAR!D23+'CE-VAR'!D23+'NE-VAR'!D23+'SE-EGM-VAR'!D23+'SE-LRC-VAR'!D23+'TX-EGM-VAR'!D23+'TX-HPL-VAR '!D23+'WE-VAR'!D23+BGC_VAR!D23</f>
        <v>1956029</v>
      </c>
      <c r="E23" s="65">
        <f>STG_VAR!E23+TRNSPT_VAR!E23+'CE-VAR'!E23+'NE-VAR'!E23+'SE-EGM-VAR'!E23+'SE-LRC-VAR'!E23+'TX-EGM-VAR'!E23+'TX-HPL-VAR '!E23+'WE-VAR'!E23+BGC_VAR!E23</f>
        <v>3659864</v>
      </c>
      <c r="F23" s="65">
        <f>STG_VAR!F23+TRNSPT_VAR!F23+'CE-VAR'!F23+'NE-VAR'!F23+'SE-EGM-VAR'!F23+'SE-LRC-VAR'!F23+'TX-EGM-VAR'!F23+'TX-HPL-VAR '!F23+'WE-VAR'!F23+BGC_VAR!F23</f>
        <v>1807214</v>
      </c>
      <c r="G23" s="65">
        <f>STG_VAR!G23+TRNSPT_VAR!G23+'CE-VAR'!G23+'NE-VAR'!G23+'SE-EGM-VAR'!G23+'SE-LRC-VAR'!G23+'TX-EGM-VAR'!G23+'TX-HPL-VAR '!G23+'WE-VAR'!G23+BGC_VAR!G23</f>
        <v>3213718.3340000003</v>
      </c>
      <c r="H23" s="60">
        <f t="shared" si="2"/>
        <v>-148815</v>
      </c>
      <c r="I23" s="38">
        <f t="shared" si="2"/>
        <v>-446145.66599999974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-365372757</v>
      </c>
      <c r="E24" s="39">
        <f t="shared" si="3"/>
        <v>-681539237</v>
      </c>
      <c r="F24" s="61">
        <f t="shared" si="3"/>
        <v>-337785882.50999999</v>
      </c>
      <c r="G24" s="39">
        <f t="shared" si="3"/>
        <v>-640246497.51600003</v>
      </c>
      <c r="H24" s="61">
        <f t="shared" si="3"/>
        <v>27586874.49000001</v>
      </c>
      <c r="I24" s="39">
        <f t="shared" si="3"/>
        <v>41292739.483999975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STG_VAR!D27+TRNSPT_VAR!D27+'CE-VAR'!D27+'NE-VAR'!D27+'SE-EGM-VAR'!D27+'SE-LRC-VAR'!D27+'TX-EGM-VAR'!D27+'TX-HPL-VAR '!D27+'WE-VAR'!D27+BGC_VAR!D27</f>
        <v>34026976</v>
      </c>
      <c r="E27" s="65">
        <f>STG_VAR!E27+TRNSPT_VAR!E27+'CE-VAR'!E27+'NE-VAR'!E27+'SE-EGM-VAR'!E27+'SE-LRC-VAR'!E27+'TX-EGM-VAR'!E27+'TX-HPL-VAR '!E27+'WE-VAR'!E27+BGC_VAR!E27</f>
        <v>62195394</v>
      </c>
      <c r="F27" s="65">
        <f>STG_VAR!F27+TRNSPT_VAR!F27+'CE-VAR'!F27+'NE-VAR'!F27+'SE-EGM-VAR'!F27+'SE-LRC-VAR'!F27+'TX-EGM-VAR'!F27+'TX-HPL-VAR '!F27+'WE-VAR'!F27+BGC_VAR!F27</f>
        <v>18850483</v>
      </c>
      <c r="G27" s="65">
        <f>STG_VAR!G27+TRNSPT_VAR!G27+'CE-VAR'!G27+'NE-VAR'!G27+'SE-EGM-VAR'!G27+'SE-LRC-VAR'!G27+'TX-EGM-VAR'!G27+'TX-HPL-VAR '!G27+'WE-VAR'!G27+BGC_VAR!G27</f>
        <v>34113910.741399996</v>
      </c>
      <c r="H27" s="60">
        <f>F27-D27</f>
        <v>-15176493</v>
      </c>
      <c r="I27" s="38">
        <f>G27-E27</f>
        <v>-28081483.258600004</v>
      </c>
    </row>
    <row r="28" spans="1:9" x14ac:dyDescent="0.2">
      <c r="A28" s="9">
        <v>12</v>
      </c>
      <c r="B28" s="7"/>
      <c r="C28" s="18" t="s">
        <v>40</v>
      </c>
      <c r="D28" s="65">
        <f>STG_VAR!D28+TRNSPT_VAR!D28+'CE-VAR'!D28+'NE-VAR'!D28+'SE-EGM-VAR'!D28+'SE-LRC-VAR'!D28+'TX-EGM-VAR'!D28+'TX-HPL-VAR '!D28+'WE-VAR'!D28+BGC_VAR!D28</f>
        <v>-35431725</v>
      </c>
      <c r="E28" s="65">
        <f>STG_VAR!E28+TRNSPT_VAR!E28+'CE-VAR'!E28+'NE-VAR'!E28+'SE-EGM-VAR'!E28+'SE-LRC-VAR'!E28+'TX-EGM-VAR'!E28+'TX-HPL-VAR '!E28+'WE-VAR'!E28+BGC_VAR!E28</f>
        <v>-64714076</v>
      </c>
      <c r="F28" s="65">
        <f>STG_VAR!F28+TRNSPT_VAR!F28+'CE-VAR'!F28+'NE-VAR'!F28+'SE-EGM-VAR'!F28+'SE-LRC-VAR'!F28+'TX-EGM-VAR'!F28+'TX-HPL-VAR '!F28+'WE-VAR'!F28+BGC_VAR!F28</f>
        <v>-32106456</v>
      </c>
      <c r="G28" s="65">
        <f>STG_VAR!G28+TRNSPT_VAR!G28+'CE-VAR'!G28+'NE-VAR'!G28+'SE-EGM-VAR'!G28+'SE-LRC-VAR'!G28+'TX-EGM-VAR'!G28+'TX-HPL-VAR '!G28+'WE-VAR'!G28+BGC_VAR!G28</f>
        <v>-53548416.560900003</v>
      </c>
      <c r="H28" s="60">
        <f>F28-D28</f>
        <v>3325269</v>
      </c>
      <c r="I28" s="38">
        <f>G28-E28</f>
        <v>11165659.439099997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-1404749</v>
      </c>
      <c r="E29" s="70">
        <f t="shared" si="4"/>
        <v>-2518682</v>
      </c>
      <c r="F29" s="69">
        <f t="shared" si="4"/>
        <v>-13255973</v>
      </c>
      <c r="G29" s="70">
        <f t="shared" si="4"/>
        <v>-19434505.819500007</v>
      </c>
      <c r="H29" s="69">
        <f t="shared" si="4"/>
        <v>-11851224</v>
      </c>
      <c r="I29" s="70">
        <f t="shared" si="4"/>
        <v>-16915823.819500007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STG_VAR!D32+TRNSPT_VAR!D32+'CE-VAR'!D32+'NE-VAR'!D32+'SE-EGM-VAR'!D32+'SE-LRC-VAR'!D32+'TX-EGM-VAR'!D32+'TX-HPL-VAR '!D32+'WE-VAR'!D32+BGC_VAR!D32</f>
        <v>5480470</v>
      </c>
      <c r="E32" s="65">
        <f>STG_VAR!E32+TRNSPT_VAR!E32+'CE-VAR'!E32+'NE-VAR'!E32+'SE-EGM-VAR'!E32+'SE-LRC-VAR'!E32+'TX-EGM-VAR'!E32+'TX-HPL-VAR '!E32+'WE-VAR'!E32+BGC_VAR!E32</f>
        <v>10475002</v>
      </c>
      <c r="F32" s="65">
        <f>STG_VAR!F32+TRNSPT_VAR!F32+'CE-VAR'!F32+'NE-VAR'!F32+'SE-EGM-VAR'!F32+'SE-LRC-VAR'!F32+'TX-EGM-VAR'!F32+'TX-HPL-VAR '!F32+'WE-VAR'!F32+BGC_VAR!F32</f>
        <v>-257043</v>
      </c>
      <c r="G32" s="65">
        <f>STG_VAR!G32+TRNSPT_VAR!G32+'CE-VAR'!G32+'NE-VAR'!G32+'SE-EGM-VAR'!G32+'SE-LRC-VAR'!G32+'TX-EGM-VAR'!G32+'TX-HPL-VAR '!G32+'WE-VAR'!G32+BGC_VAR!G32</f>
        <v>-462071.78999999992</v>
      </c>
      <c r="H32" s="60">
        <f>F32-D32</f>
        <v>-5737513</v>
      </c>
      <c r="I32" s="38">
        <f>G32-E32</f>
        <v>-10937073.789999999</v>
      </c>
    </row>
    <row r="33" spans="1:9" x14ac:dyDescent="0.2">
      <c r="A33" s="9">
        <v>14</v>
      </c>
      <c r="B33" s="7"/>
      <c r="C33" s="18" t="s">
        <v>44</v>
      </c>
      <c r="D33" s="65">
        <f>STG_VAR!D33+TRNSPT_VAR!D33+'CE-VAR'!D33+'NE-VAR'!D33+'SE-EGM-VAR'!D33+'SE-LRC-VAR'!D33+'TX-EGM-VAR'!D33+'TX-HPL-VAR '!D33+'WE-VAR'!D33+BGC_VAR!D33</f>
        <v>-4379129</v>
      </c>
      <c r="E33" s="65">
        <f>STG_VAR!E33+TRNSPT_VAR!E33+'CE-VAR'!E33+'NE-VAR'!E33+'SE-EGM-VAR'!E33+'SE-LRC-VAR'!E33+'TX-EGM-VAR'!E33+'TX-HPL-VAR '!E33+'WE-VAR'!E33+BGC_VAR!E33</f>
        <v>-8513755.4356726203</v>
      </c>
      <c r="F33" s="65">
        <f>STG_VAR!F33+TRNSPT_VAR!F33+'CE-VAR'!F33+'NE-VAR'!F33+'SE-EGM-VAR'!F33+'SE-LRC-VAR'!F33+'TX-EGM-VAR'!F33+'TX-HPL-VAR '!F33+'WE-VAR'!F33+BGC_VAR!F33</f>
        <v>-1648441</v>
      </c>
      <c r="G33" s="65">
        <f>STG_VAR!G33+TRNSPT_VAR!G33+'CE-VAR'!G33+'NE-VAR'!G33+'SE-EGM-VAR'!G33+'SE-LRC-VAR'!G33+'TX-EGM-VAR'!G33+'TX-HPL-VAR '!G33+'WE-VAR'!G33+BGC_VAR!G33</f>
        <v>-292206</v>
      </c>
      <c r="H33" s="60">
        <f t="shared" ref="H33:I35" si="5">F33-D33</f>
        <v>2730688</v>
      </c>
      <c r="I33" s="38">
        <f t="shared" si="5"/>
        <v>8221549.4356726203</v>
      </c>
    </row>
    <row r="34" spans="1:9" x14ac:dyDescent="0.2">
      <c r="A34" s="9">
        <v>15</v>
      </c>
      <c r="B34" s="7"/>
      <c r="C34" s="18" t="s">
        <v>45</v>
      </c>
      <c r="D34" s="65">
        <f>STG_VAR!D34+TRNSPT_VAR!D34+'CE-VAR'!D34+'NE-VAR'!D34+'SE-EGM-VAR'!D34+'SE-LRC-VAR'!D34+'TX-EGM-VAR'!D34+'TX-HPL-VAR '!D34+'WE-VAR'!D34+BGC_VAR!D34</f>
        <v>370827</v>
      </c>
      <c r="E34" s="65">
        <f>STG_VAR!E34+TRNSPT_VAR!E34+'CE-VAR'!E34+'NE-VAR'!E34+'SE-EGM-VAR'!E34+'SE-LRC-VAR'!E34+'TX-EGM-VAR'!E34+'TX-HPL-VAR '!E34+'WE-VAR'!E34+BGC_VAR!E34</f>
        <v>681979</v>
      </c>
      <c r="F34" s="65">
        <f>STG_VAR!F34+TRNSPT_VAR!F34+'CE-VAR'!F34+'NE-VAR'!F34+'SE-EGM-VAR'!F34+'SE-LRC-VAR'!F34+'TX-EGM-VAR'!F34+'TX-HPL-VAR '!F34+'WE-VAR'!F34+BGC_VAR!F34</f>
        <v>324172</v>
      </c>
      <c r="G34" s="65">
        <f>STG_VAR!G34+TRNSPT_VAR!G34+'CE-VAR'!G34+'NE-VAR'!G34+'SE-EGM-VAR'!G34+'SE-LRC-VAR'!G34+'TX-EGM-VAR'!G34+'TX-HPL-VAR '!G34+'WE-VAR'!G34+BGC_VAR!G34</f>
        <v>573917.5</v>
      </c>
      <c r="H34" s="60">
        <f t="shared" si="5"/>
        <v>-46655</v>
      </c>
      <c r="I34" s="38">
        <f t="shared" si="5"/>
        <v>-108061.5</v>
      </c>
    </row>
    <row r="35" spans="1:9" x14ac:dyDescent="0.2">
      <c r="A35" s="9">
        <v>16</v>
      </c>
      <c r="B35" s="7"/>
      <c r="C35" s="18" t="s">
        <v>46</v>
      </c>
      <c r="D35" s="65">
        <f>STG_VAR!D35+TRNSPT_VAR!D35+'CE-VAR'!D35+'NE-VAR'!D35+'SE-EGM-VAR'!D35+'SE-LRC-VAR'!D35+'TX-EGM-VAR'!D35+'TX-HPL-VAR '!D35+'WE-VAR'!D35+BGC_VAR!D35</f>
        <v>-296839</v>
      </c>
      <c r="E35" s="65">
        <f>STG_VAR!E35+TRNSPT_VAR!E35+'CE-VAR'!E35+'NE-VAR'!E35+'SE-EGM-VAR'!E35+'SE-LRC-VAR'!E35+'TX-EGM-VAR'!E35+'TX-HPL-VAR '!E35+'WE-VAR'!E35+BGC_VAR!E35</f>
        <v>-557042</v>
      </c>
      <c r="F35" s="65">
        <f>STG_VAR!F35+TRNSPT_VAR!F35+'CE-VAR'!F35+'NE-VAR'!F35+'SE-EGM-VAR'!F35+'SE-LRC-VAR'!F35+'TX-EGM-VAR'!F35+'TX-HPL-VAR '!F35+'WE-VAR'!F35+BGC_VAR!F35</f>
        <v>-331307</v>
      </c>
      <c r="G35" s="65">
        <f>STG_VAR!G35+TRNSPT_VAR!G35+'CE-VAR'!G35+'NE-VAR'!G35+'SE-EGM-VAR'!G35+'SE-LRC-VAR'!G35+'TX-EGM-VAR'!G35+'TX-HPL-VAR '!G35+'WE-VAR'!G35+BGC_VAR!G35</f>
        <v>-251896.65</v>
      </c>
      <c r="H35" s="60">
        <f t="shared" si="5"/>
        <v>-34468</v>
      </c>
      <c r="I35" s="38">
        <f t="shared" si="5"/>
        <v>305145.34999999998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1175329</v>
      </c>
      <c r="E36" s="39">
        <f t="shared" si="6"/>
        <v>2086183.5643273797</v>
      </c>
      <c r="F36" s="61">
        <f t="shared" si="6"/>
        <v>-1912619</v>
      </c>
      <c r="G36" s="39">
        <f t="shared" si="6"/>
        <v>-432256.93999999994</v>
      </c>
      <c r="H36" s="61">
        <f t="shared" si="6"/>
        <v>-3087948</v>
      </c>
      <c r="I36" s="39">
        <f t="shared" si="6"/>
        <v>-2518440.5043273787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STG_VAR!D39+TRNSPT_VAR!D39+'CE-VAR'!D39+'NE-VAR'!D39+'SE-EGM-VAR'!D39+'SE-LRC-VAR'!D39+'TX-EGM-VAR'!D39+'TX-HPL-VAR '!D39+'WE-VAR'!D39+BGC_VAR!D39</f>
        <v>2079881</v>
      </c>
      <c r="E39" s="65">
        <f>STG_VAR!E39+TRNSPT_VAR!E39+'CE-VAR'!E39+'NE-VAR'!E39+'SE-EGM-VAR'!E39+'SE-LRC-VAR'!E39+'TX-EGM-VAR'!E39+'TX-HPL-VAR '!E39+'WE-VAR'!E39+BGC_VAR!E39</f>
        <v>3709189</v>
      </c>
      <c r="F39" s="65">
        <f>STG_VAR!F39+TRNSPT_VAR!F39+'CE-VAR'!F39+'NE-VAR'!F39+'SE-EGM-VAR'!F39+'SE-LRC-VAR'!F39+'TX-EGM-VAR'!F39+'TX-HPL-VAR '!F39+'WE-VAR'!F39+BGC_VAR!F39</f>
        <v>1278505</v>
      </c>
      <c r="G39" s="65">
        <f>STG_VAR!G39+TRNSPT_VAR!G39+'CE-VAR'!G39+'NE-VAR'!G39+'SE-EGM-VAR'!G39+'SE-LRC-VAR'!G39+'TX-EGM-VAR'!G39+'TX-HPL-VAR '!G39+'WE-VAR'!G39+BGC_VAR!G39</f>
        <v>2602993.2999999998</v>
      </c>
      <c r="H39" s="60">
        <f t="shared" ref="H39:I41" si="7">F39-D39</f>
        <v>-801376</v>
      </c>
      <c r="I39" s="38">
        <f t="shared" si="7"/>
        <v>-1106195.7000000002</v>
      </c>
    </row>
    <row r="40" spans="1:9" ht="22.5" customHeight="1" x14ac:dyDescent="0.2">
      <c r="A40" s="9">
        <v>18</v>
      </c>
      <c r="B40" s="7"/>
      <c r="C40" s="18" t="s">
        <v>50</v>
      </c>
      <c r="D40" s="65">
        <f>STG_VAR!D40+TRNSPT_VAR!D40+'CE-VAR'!D40+'NE-VAR'!D40+'SE-EGM-VAR'!D40+'SE-LRC-VAR'!D40+'TX-EGM-VAR'!D40+'TX-HPL-VAR '!D40+'WE-VAR'!D40+BGC_VAR!D40</f>
        <v>-23251356</v>
      </c>
      <c r="E40" s="65">
        <f>STG_VAR!E40+TRNSPT_VAR!E40+'CE-VAR'!E40+'NE-VAR'!E40+'SE-EGM-VAR'!E40+'SE-LRC-VAR'!E40+'TX-EGM-VAR'!E40+'TX-HPL-VAR '!E40+'WE-VAR'!E40+BGC_VAR!E40</f>
        <v>-28258998</v>
      </c>
      <c r="F40" s="65">
        <f>STG_VAR!F40+TRNSPT_VAR!F40+'CE-VAR'!F40+'NE-VAR'!F40+'SE-EGM-VAR'!F40+'SE-LRC-VAR'!F40+'TX-EGM-VAR'!F40+'TX-HPL-VAR '!F40+'WE-VAR'!F40+BGC_VAR!F40</f>
        <v>-24117441</v>
      </c>
      <c r="G40" s="65">
        <f>STG_VAR!G40+TRNSPT_VAR!G40+'CE-VAR'!G40+'NE-VAR'!G40+'SE-EGM-VAR'!G40+'SE-LRC-VAR'!G40+'TX-EGM-VAR'!G40+'TX-HPL-VAR '!G40+'WE-VAR'!G40+BGC_VAR!G40</f>
        <v>-47821463.240000002</v>
      </c>
      <c r="H40" s="60">
        <f t="shared" si="7"/>
        <v>-866085</v>
      </c>
      <c r="I40" s="38">
        <f t="shared" si="7"/>
        <v>-19562465.240000002</v>
      </c>
    </row>
    <row r="41" spans="1:9" x14ac:dyDescent="0.2">
      <c r="A41" s="9">
        <v>19</v>
      </c>
      <c r="B41" s="7"/>
      <c r="C41" s="18" t="s">
        <v>51</v>
      </c>
      <c r="D41" s="65">
        <f>STG_VAR!D41+TRNSPT_VAR!D41+'CE-VAR'!D41+'NE-VAR'!D41+'SE-EGM-VAR'!D41+'SE-LRC-VAR'!D41+'TX-EGM-VAR'!D41+'TX-HPL-VAR '!D41+'WE-VAR'!D41+BGC_VAR!D41</f>
        <v>0</v>
      </c>
      <c r="E41" s="65">
        <f>STG_VAR!E41+TRNSPT_VAR!E41+'CE-VAR'!E41+'NE-VAR'!E41+'SE-EGM-VAR'!E41+'SE-LRC-VAR'!E41+'TX-EGM-VAR'!E41+'TX-HPL-VAR '!E41+'WE-VAR'!E41+BGC_VAR!E41</f>
        <v>0</v>
      </c>
      <c r="F41" s="65">
        <f>STG_VAR!F41+TRNSPT_VAR!F41+'CE-VAR'!F41+'NE-VAR'!F41+'SE-EGM-VAR'!F41+'SE-LRC-VAR'!F41+'TX-EGM-VAR'!F41+'TX-HPL-VAR '!F41+'WE-VAR'!F41+BGC_VAR!F41</f>
        <v>0</v>
      </c>
      <c r="G41" s="65">
        <f>STG_VAR!G41+TRNSPT_VAR!G41+'CE-VAR'!G41+'NE-VAR'!G41+'SE-EGM-VAR'!G41+'SE-LRC-VAR'!G41+'TX-EGM-VAR'!G41+'TX-HPL-VAR '!G41+'WE-VAR'!G41+BGC_VAR!G41</f>
        <v>215412</v>
      </c>
      <c r="H41" s="60">
        <f t="shared" si="7"/>
        <v>0</v>
      </c>
      <c r="I41" s="38">
        <f t="shared" si="7"/>
        <v>215412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-23251356</v>
      </c>
      <c r="E42" s="70">
        <f t="shared" si="8"/>
        <v>-28258998</v>
      </c>
      <c r="F42" s="69">
        <f t="shared" si="8"/>
        <v>-24117441</v>
      </c>
      <c r="G42" s="70">
        <f t="shared" si="8"/>
        <v>-47606051.240000002</v>
      </c>
      <c r="H42" s="69">
        <f t="shared" si="8"/>
        <v>-866085</v>
      </c>
      <c r="I42" s="70">
        <f t="shared" si="8"/>
        <v>-19347053.240000002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-21171475</v>
      </c>
      <c r="E43" s="39">
        <f t="shared" si="9"/>
        <v>-24549809</v>
      </c>
      <c r="F43" s="61">
        <f t="shared" si="9"/>
        <v>-22838936</v>
      </c>
      <c r="G43" s="39">
        <f t="shared" si="9"/>
        <v>-45003057.940000005</v>
      </c>
      <c r="H43" s="61">
        <f t="shared" si="9"/>
        <v>-1667461</v>
      </c>
      <c r="I43" s="39">
        <f t="shared" si="9"/>
        <v>-20453248.940000001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STG_VAR!D45+TRNSPT_VAR!D45+'CE-VAR'!D45+'NE-VAR'!D45+'SE-EGM-VAR'!D45+'SE-LRC-VAR'!D45+'TX-EGM-VAR'!D45+'TX-HPL-VAR '!D45+'WE-VAR'!D45+BGC_VAR!D45</f>
        <v>0</v>
      </c>
      <c r="E45" s="65">
        <f>STG_VAR!E45+TRNSPT_VAR!E45+'CE-VAR'!E45+'NE-VAR'!E45+'SE-EGM-VAR'!E45+'SE-LRC-VAR'!E45+'TX-EGM-VAR'!E45+'TX-HPL-VAR '!E45+'WE-VAR'!E45+BGC_VAR!E45</f>
        <v>0</v>
      </c>
      <c r="F45" s="65">
        <f>STG_VAR!F45+TRNSPT_VAR!F45+'CE-VAR'!F45+'NE-VAR'!F45+'SE-EGM-VAR'!F45+'SE-LRC-VAR'!F45+'TX-EGM-VAR'!F45+'TX-HPL-VAR '!F45+'WE-VAR'!F45+BGC_VAR!F45</f>
        <v>8416</v>
      </c>
      <c r="G45" s="65">
        <f>STG_VAR!G45+TRNSPT_VAR!G45+'CE-VAR'!G45+'NE-VAR'!G45+'SE-EGM-VAR'!G45+'SE-LRC-VAR'!G45+'TX-EGM-VAR'!G45+'TX-HPL-VAR '!G45+'WE-VAR'!G45+BGC_VAR!G45</f>
        <v>16242.88</v>
      </c>
      <c r="H45" s="60">
        <f>F45-D45</f>
        <v>8416</v>
      </c>
      <c r="I45" s="38">
        <f>G45-E45</f>
        <v>16242.88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STG_VAR!D47+TRNSPT_VAR!D47+'CE-VAR'!D47+'NE-VAR'!D47+'SE-EGM-VAR'!D47+'SE-LRC-VAR'!D47+'TX-EGM-VAR'!D47+'TX-HPL-VAR '!D47+'WE-VAR'!D47+BGC_VAR!D47</f>
        <v>0</v>
      </c>
      <c r="E47" s="65">
        <f>STG_VAR!E47+TRNSPT_VAR!E47+'CE-VAR'!E47+'NE-VAR'!E47+'SE-EGM-VAR'!E47+'SE-LRC-VAR'!E47+'TX-EGM-VAR'!E47+'TX-HPL-VAR '!E47+'WE-VAR'!E47+BGC_VAR!E47</f>
        <v>0</v>
      </c>
      <c r="F47" s="65">
        <f>STG_VAR!F47+TRNSPT_VAR!F47+'CE-VAR'!F47+'NE-VAR'!F47+'SE-EGM-VAR'!F47+'SE-LRC-VAR'!F47+'TX-EGM-VAR'!F47+'TX-HPL-VAR '!F47+'WE-VAR'!F47+BGC_VAR!F47</f>
        <v>82416</v>
      </c>
      <c r="G47" s="65">
        <f>STG_VAR!G47+TRNSPT_VAR!G47+'CE-VAR'!G47+'NE-VAR'!G47+'SE-EGM-VAR'!G47+'SE-LRC-VAR'!G47+'TX-EGM-VAR'!G47+'TX-HPL-VAR '!G47+'WE-VAR'!G47+BGC_VAR!G47</f>
        <v>79311.13</v>
      </c>
      <c r="H47" s="60">
        <f>F47-D47</f>
        <v>82416</v>
      </c>
      <c r="I47" s="38">
        <f>G47-E47</f>
        <v>79311.13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STG_VAR!D49+TRNSPT_VAR!D49+'CE-VAR'!D49+'NE-VAR'!D49+'SE-EGM-VAR'!D49+'SE-LRC-VAR'!D49+'TX-EGM-VAR'!D49+'TX-HPL-VAR '!D49+'WE-VAR'!D49+BGC_VAR!D49</f>
        <v>0</v>
      </c>
      <c r="E49" s="65">
        <f>STG_VAR!E49+TRNSPT_VAR!E49+'CE-VAR'!E49+'NE-VAR'!E49+'SE-EGM-VAR'!E49+'SE-LRC-VAR'!E49+'TX-EGM-VAR'!E49+'TX-HPL-VAR '!E49+'WE-VAR'!E49+BGC_VAR!E49</f>
        <v>0</v>
      </c>
      <c r="F49" s="65">
        <f>STG_VAR!F49+TRNSPT_VAR!F49+'CE-VAR'!F49+'NE-VAR'!F49+'SE-EGM-VAR'!F49+'SE-LRC-VAR'!F49+'TX-EGM-VAR'!F49+'TX-HPL-VAR '!F49+'WE-VAR'!F49+BGC_VAR!F49</f>
        <v>120798</v>
      </c>
      <c r="G49" s="65">
        <f>STG_VAR!G49+TRNSPT_VAR!G49+'CE-VAR'!G49+'NE-VAR'!G49+'SE-EGM-VAR'!G49+'SE-LRC-VAR'!G49+'TX-EGM-VAR'!G49+'TX-HPL-VAR '!G49+'WE-VAR'!G49+BGC_VAR!G49</f>
        <v>234120.40900000068</v>
      </c>
      <c r="H49" s="60">
        <f>F49-D49</f>
        <v>120798</v>
      </c>
      <c r="I49" s="38">
        <f>G49-E49</f>
        <v>234120.40900000068</v>
      </c>
    </row>
    <row r="50" spans="1:9" x14ac:dyDescent="0.2">
      <c r="A50" s="9"/>
      <c r="B50" s="7"/>
      <c r="C50" s="6"/>
      <c r="D50" s="60"/>
      <c r="E50" s="38"/>
      <c r="F50" s="60"/>
      <c r="G50" s="66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STG_VAR!D51+TRNSPT_VAR!D51+'CE-VAR'!D51+'NE-VAR'!D51+'SE-EGM-VAR'!D51+'SE-LRC-VAR'!D51+'TX-EGM-VAR'!D51+'TX-HPL-VAR '!D51+'WE-VAR'!D51+BGC_VAR!D51</f>
        <v>-1949287</v>
      </c>
      <c r="E51" s="65">
        <f>STG_VAR!E51+TRNSPT_VAR!E51+'CE-VAR'!E51+'NE-VAR'!E51+'SE-EGM-VAR'!E51+'SE-LRC-VAR'!E51+'TX-EGM-VAR'!E51+'TX-HPL-VAR '!E51+'WE-VAR'!E51+BGC_VAR!E51</f>
        <v>-3774213.704067613</v>
      </c>
      <c r="F51" s="65">
        <f>STG_VAR!F51+TRNSPT_VAR!F51+'CE-VAR'!F51+'NE-VAR'!F51+'SE-EGM-VAR'!F51+'SE-LRC-VAR'!F51+'TX-EGM-VAR'!F51+'TX-HPL-VAR '!F51+'WE-VAR'!F51+BGC_VAR!F51</f>
        <v>-1807214</v>
      </c>
      <c r="G51" s="65">
        <f>STG_VAR!G51+TRNSPT_VAR!G51+'CE-VAR'!G51+'NE-VAR'!G51+'SE-EGM-VAR'!G51+'SE-LRC-VAR'!G51+'TX-EGM-VAR'!G51+'TX-HPL-VAR '!G51+'WE-VAR'!G51+BGC_VAR!G51</f>
        <v>-3236345.3340000003</v>
      </c>
      <c r="H51" s="60">
        <f>F51-D51</f>
        <v>142073</v>
      </c>
      <c r="I51" s="38">
        <f>G51-E51</f>
        <v>537868.37006761273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STG_VAR!D54+TRNSPT_VAR!D54+'CE-VAR'!D54+'NE-VAR'!D54+'SE-EGM-VAR'!D54+'SE-LRC-VAR'!D54+'TX-EGM-VAR'!D54+'TX-HPL-VAR '!D54+'WE-VAR'!D54+BGC_VAR!D54</f>
        <v>0</v>
      </c>
      <c r="E54" s="65">
        <f>STG_VAR!E54+TRNSPT_VAR!E54+'CE-VAR'!E54+'NE-VAR'!E54+'SE-EGM-VAR'!E54+'SE-LRC-VAR'!E54+'TX-EGM-VAR'!E54+'TX-HPL-VAR '!E54+'WE-VAR'!E54+BGC_VAR!E54</f>
        <v>-4155556</v>
      </c>
      <c r="F54" s="65">
        <f>STG_VAR!F54+TRNSPT_VAR!F54+'CE-VAR'!F54+'NE-VAR'!F54+'SE-EGM-VAR'!F54+'SE-LRC-VAR'!F54+'TX-EGM-VAR'!F54+'TX-HPL-VAR '!F54+'WE-VAR'!F54+BGC_VAR!F54</f>
        <v>-136434973</v>
      </c>
      <c r="G54" s="65">
        <f>STG_VAR!G54+TRNSPT_VAR!G54+'CE-VAR'!G54+'NE-VAR'!G54+'SE-EGM-VAR'!G54+'SE-LRC-VAR'!G54+'TX-EGM-VAR'!G54+'TX-HPL-VAR '!G54+'WE-VAR'!G54+BGC_VAR!G54</f>
        <v>-3286083.68</v>
      </c>
      <c r="H54" s="60">
        <f>F54-D54</f>
        <v>-136434973</v>
      </c>
      <c r="I54" s="38">
        <f>G54-E54</f>
        <v>869472.31999999983</v>
      </c>
    </row>
    <row r="55" spans="1:9" x14ac:dyDescent="0.2">
      <c r="A55" s="9">
        <v>25</v>
      </c>
      <c r="B55" s="7"/>
      <c r="C55" s="18" t="s">
        <v>60</v>
      </c>
      <c r="D55" s="65">
        <f>STG_VAR!D55+TRNSPT_VAR!D55+'CE-VAR'!D55+'NE-VAR'!D55+'SE-EGM-VAR'!D55+'SE-LRC-VAR'!D55+'TX-EGM-VAR'!D55+'TX-HPL-VAR '!D55+'WE-VAR'!D55+BGC_VAR!D55</f>
        <v>0</v>
      </c>
      <c r="E55" s="65">
        <f>STG_VAR!E55+TRNSPT_VAR!E55+'CE-VAR'!E55+'NE-VAR'!E55+'SE-EGM-VAR'!E55+'SE-LRC-VAR'!E55+'TX-EGM-VAR'!E55+'TX-HPL-VAR '!E55+'WE-VAR'!E55+BGC_VAR!E55</f>
        <v>-22175476</v>
      </c>
      <c r="F55" s="65">
        <f>STG_VAR!F55+TRNSPT_VAR!F55+'CE-VAR'!F55+'NE-VAR'!F55+'SE-EGM-VAR'!F55+'SE-LRC-VAR'!F55+'TX-EGM-VAR'!F55+'TX-HPL-VAR '!F55+'WE-VAR'!F55+BGC_VAR!F55</f>
        <v>3991962</v>
      </c>
      <c r="G55" s="65">
        <f>STG_VAR!G55+TRNSPT_VAR!G55+'CE-VAR'!G55+'NE-VAR'!G55+'SE-EGM-VAR'!G55+'SE-LRC-VAR'!G55+'TX-EGM-VAR'!G55+'TX-HPL-VAR '!G55+'WE-VAR'!G55+BGC_VAR!G55</f>
        <v>-20148381.239999998</v>
      </c>
      <c r="H55" s="60">
        <f>F55-D55</f>
        <v>3991962</v>
      </c>
      <c r="I55" s="38">
        <f>G55-E55</f>
        <v>2027094.7600000016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-26331032</v>
      </c>
      <c r="F56" s="61">
        <f t="shared" si="10"/>
        <v>-132443011</v>
      </c>
      <c r="G56" s="39">
        <f t="shared" si="10"/>
        <v>-23434464.919999998</v>
      </c>
      <c r="H56" s="61">
        <f t="shared" si="10"/>
        <v>-132443011</v>
      </c>
      <c r="I56" s="39">
        <f t="shared" si="10"/>
        <v>2896567.0800000015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STG_VAR!D59+TRNSPT_VAR!D59+'CE-VAR'!D59+'NE-VAR'!D59+'SE-EGM-VAR'!D59+'SE-LRC-VAR'!D59+'TX-EGM-VAR'!D59+'TX-HPL-VAR '!D59+'WE-VAR'!D59+BGC_VAR!D59</f>
        <v>0</v>
      </c>
      <c r="E59" s="65">
        <f>STG_VAR!E59+TRNSPT_VAR!E59+'CE-VAR'!E59+'NE-VAR'!E59+'SE-EGM-VAR'!E59+'SE-LRC-VAR'!E59+'TX-EGM-VAR'!E59+'TX-HPL-VAR '!E59+'WE-VAR'!E59+BGC_VAR!E59</f>
        <v>0</v>
      </c>
      <c r="F59" s="65">
        <f>STG_VAR!F59+TRNSPT_VAR!F59+'CE-VAR'!F59+'NE-VAR'!F59+'SE-EGM-VAR'!F59+'SE-LRC-VAR'!F59+'TX-EGM-VAR'!F59+'TX-HPL-VAR '!F59+'WE-VAR'!F59+BGC_VAR!F59</f>
        <v>2728781</v>
      </c>
      <c r="G59" s="65">
        <f>STG_VAR!G59+TRNSPT_VAR!G59+'CE-VAR'!G59+'NE-VAR'!G59+'SE-EGM-VAR'!G59+'SE-LRC-VAR'!G59+'TX-EGM-VAR'!G59+'TX-HPL-VAR '!G59+'WE-VAR'!G59+BGC_VAR!G59</f>
        <v>148202.79</v>
      </c>
      <c r="H59" s="60">
        <f>F59-D59</f>
        <v>2728781</v>
      </c>
      <c r="I59" s="38">
        <f>G59-E59</f>
        <v>148202.79</v>
      </c>
    </row>
    <row r="60" spans="1:9" x14ac:dyDescent="0.2">
      <c r="A60" s="9">
        <v>27</v>
      </c>
      <c r="B60" s="11"/>
      <c r="C60" s="18" t="s">
        <v>64</v>
      </c>
      <c r="D60" s="65">
        <f>STG_VAR!D60+TRNSPT_VAR!D60+'CE-VAR'!D60+'NE-VAR'!D60+'SE-EGM-VAR'!D60+'SE-LRC-VAR'!D60+'TX-EGM-VAR'!D60+'TX-HPL-VAR '!D60+'WE-VAR'!D60+BGC_VAR!D60</f>
        <v>0</v>
      </c>
      <c r="E60" s="65">
        <f>STG_VAR!E60+TRNSPT_VAR!E60+'CE-VAR'!E60+'NE-VAR'!E60+'SE-EGM-VAR'!E60+'SE-LRC-VAR'!E60+'TX-EGM-VAR'!E60+'TX-HPL-VAR '!E60+'WE-VAR'!E60+BGC_VAR!E60</f>
        <v>0</v>
      </c>
      <c r="F60" s="65">
        <f>STG_VAR!F60+TRNSPT_VAR!F60+'CE-VAR'!F60+'NE-VAR'!F60+'SE-EGM-VAR'!F60+'SE-LRC-VAR'!F60+'TX-EGM-VAR'!F60+'TX-HPL-VAR '!F60+'WE-VAR'!F60+BGC_VAR!F60</f>
        <v>0</v>
      </c>
      <c r="G60" s="65">
        <f>STG_VAR!G60+TRNSPT_VAR!G60+'CE-VAR'!G60+'NE-VAR'!G60+'SE-EGM-VAR'!G60+'SE-LRC-VAR'!G60+'TX-EGM-VAR'!G60+'TX-HPL-VAR '!G60+'WE-VAR'!G60+BGC_VAR!G60</f>
        <v>4178799</v>
      </c>
      <c r="H60" s="60">
        <f>F60-D60</f>
        <v>0</v>
      </c>
      <c r="I60" s="38">
        <f>G60-E60</f>
        <v>4178799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2728781</v>
      </c>
      <c r="G61" s="70">
        <f t="shared" si="11"/>
        <v>4327001.79</v>
      </c>
      <c r="H61" s="69">
        <f t="shared" si="11"/>
        <v>2728781</v>
      </c>
      <c r="I61" s="70">
        <f t="shared" si="11"/>
        <v>4327001.79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STG_VAR!D64+TRNSPT_VAR!D64+'CE-VAR'!D64+'NE-VAR'!D64+'SE-EGM-VAR'!D64+'SE-LRC-VAR'!D64+'TX-EGM-VAR'!D64+'TX-HPL-VAR '!D64+'WE-VAR'!D64+BGC_VAR!D64</f>
        <v>0</v>
      </c>
      <c r="E64" s="65">
        <f>STG_VAR!E64+TRNSPT_VAR!E64+'CE-VAR'!E64+'NE-VAR'!E64+'SE-EGM-VAR'!E64+'SE-LRC-VAR'!E64+'TX-EGM-VAR'!E64+'TX-HPL-VAR '!E64+'WE-VAR'!E64+BGC_VAR!E64</f>
        <v>182067.92</v>
      </c>
      <c r="F64" s="65">
        <f>STG_VAR!F64+TRNSPT_VAR!F64+'CE-VAR'!F64+'NE-VAR'!F64+'SE-EGM-VAR'!F64+'SE-LRC-VAR'!F64+'TX-EGM-VAR'!F64+'TX-HPL-VAR '!F64+'WE-VAR'!F64+BGC_VAR!F64</f>
        <v>-33110545</v>
      </c>
      <c r="G64" s="65">
        <f>STG_VAR!G64+TRNSPT_VAR!G64+'CE-VAR'!G64+'NE-VAR'!G64+'SE-EGM-VAR'!G64+'SE-LRC-VAR'!G64+'TX-EGM-VAR'!G64+'TX-HPL-VAR '!G64+'WE-VAR'!G64+BGC_VAR!G64</f>
        <v>-4757208.0299999993</v>
      </c>
      <c r="H64" s="60">
        <f>F64-D64</f>
        <v>-33110545</v>
      </c>
      <c r="I64" s="38">
        <f>G64-E64</f>
        <v>-4939275.9499999993</v>
      </c>
    </row>
    <row r="65" spans="1:9" x14ac:dyDescent="0.2">
      <c r="A65" s="9">
        <v>29</v>
      </c>
      <c r="B65" s="11"/>
      <c r="C65" s="18" t="s">
        <v>67</v>
      </c>
      <c r="D65" s="65">
        <f>STG_VAR!D65+TRNSPT_VAR!D65+'CE-VAR'!D65+'NE-VAR'!D65+'SE-EGM-VAR'!D65+'SE-LRC-VAR'!D65+'TX-EGM-VAR'!D65+'TX-HPL-VAR '!D65+'WE-VAR'!D65+BGC_VAR!D65</f>
        <v>0</v>
      </c>
      <c r="E65" s="65">
        <f>STG_VAR!E65+TRNSPT_VAR!E65+'CE-VAR'!E65+'NE-VAR'!E65+'SE-EGM-VAR'!E65+'SE-LRC-VAR'!E65+'TX-EGM-VAR'!E65+'TX-HPL-VAR '!E65+'WE-VAR'!E65+BGC_VAR!E65</f>
        <v>0</v>
      </c>
      <c r="F65" s="65">
        <f>STG_VAR!F65+TRNSPT_VAR!F65+'CE-VAR'!F65+'NE-VAR'!F65+'SE-EGM-VAR'!F65+'SE-LRC-VAR'!F65+'TX-EGM-VAR'!F65+'TX-HPL-VAR '!F65+'WE-VAR'!F65+BGC_VAR!F65</f>
        <v>23625389</v>
      </c>
      <c r="G65" s="65">
        <f>STG_VAR!G65+TRNSPT_VAR!G65+'CE-VAR'!G65+'NE-VAR'!G65+'SE-EGM-VAR'!G65+'SE-LRC-VAR'!G65+'TX-EGM-VAR'!G65+'TX-HPL-VAR '!G65+'WE-VAR'!G65+BGC_VAR!G65</f>
        <v>962028.66999999993</v>
      </c>
      <c r="H65" s="60">
        <f>F65-D65</f>
        <v>23625389</v>
      </c>
      <c r="I65" s="38">
        <f>G65-E65</f>
        <v>962028.66999999993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182067.92</v>
      </c>
      <c r="F66" s="61">
        <f t="shared" si="12"/>
        <v>-9485156</v>
      </c>
      <c r="G66" s="39">
        <f t="shared" si="12"/>
        <v>-3795179.3599999994</v>
      </c>
      <c r="H66" s="61">
        <f t="shared" si="12"/>
        <v>-9485156</v>
      </c>
      <c r="I66" s="39">
        <f t="shared" si="12"/>
        <v>-3977247.2799999993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STG_VAR!D70+TRNSPT_VAR!D70+'CE-VAR'!D70+'NE-VAR'!D70+'SE-EGM-VAR'!D70+'SE-LRC-VAR'!D70+'TX-EGM-VAR'!D70+'TX-HPL-VAR '!D70+'WE-VAR'!D70+BGC_VAR!D70</f>
        <v>0</v>
      </c>
      <c r="E70" s="65">
        <f>STG_VAR!E70+TRNSPT_VAR!E70+'CE-VAR'!E70+'NE-VAR'!E70+'SE-EGM-VAR'!E70+'SE-LRC-VAR'!E70+'TX-EGM-VAR'!E70+'TX-HPL-VAR '!E70+'WE-VAR'!E70+BGC_VAR!E70</f>
        <v>1976673.83</v>
      </c>
      <c r="F70" s="65">
        <f>STG_VAR!F70+TRNSPT_VAR!F70+'CE-VAR'!F70+'NE-VAR'!F70+'SE-EGM-VAR'!F70+'SE-LRC-VAR'!F70+'TX-EGM-VAR'!F70+'TX-HPL-VAR '!F70+'WE-VAR'!F70+BGC_VAR!F70</f>
        <v>0</v>
      </c>
      <c r="G70" s="65">
        <f>STG_VAR!G70+TRNSPT_VAR!G70+'CE-VAR'!G70+'NE-VAR'!G70+'SE-EGM-VAR'!G70+'SE-LRC-VAR'!G70+'TX-EGM-VAR'!G70+'TX-HPL-VAR '!G70+'WE-VAR'!G70+BGC_VAR!G70</f>
        <v>-24857446.290000003</v>
      </c>
      <c r="H70" s="60">
        <f>F70-D70</f>
        <v>0</v>
      </c>
      <c r="I70" s="38">
        <f>G70-E70</f>
        <v>-26834120.120000005</v>
      </c>
    </row>
    <row r="71" spans="1:9" x14ac:dyDescent="0.2">
      <c r="A71" s="9">
        <v>31</v>
      </c>
      <c r="B71" s="3"/>
      <c r="C71" s="10" t="s">
        <v>72</v>
      </c>
      <c r="D71" s="65">
        <f>STG_VAR!D71+TRNSPT_VAR!D71+'CE-VAR'!D71+'NE-VAR'!D71+'SE-EGM-VAR'!D71+'SE-LRC-VAR'!D71+'TX-EGM-VAR'!D71+'TX-HPL-VAR '!D71+'WE-VAR'!D71+BGC_VAR!D71</f>
        <v>0</v>
      </c>
      <c r="E71" s="65">
        <f>STG_VAR!E71+TRNSPT_VAR!E71+'CE-VAR'!E71+'NE-VAR'!E71+'SE-EGM-VAR'!E71+'SE-LRC-VAR'!E71+'TX-EGM-VAR'!E71+'TX-HPL-VAR '!E71+'WE-VAR'!E71+BGC_VAR!E71</f>
        <v>-10670629</v>
      </c>
      <c r="F71" s="65">
        <f>STG_VAR!F71+TRNSPT_VAR!F71+'CE-VAR'!F71+'NE-VAR'!F71+'SE-EGM-VAR'!F71+'SE-LRC-VAR'!F71+'TX-EGM-VAR'!F71+'TX-HPL-VAR '!F71+'WE-VAR'!F71+BGC_VAR!F71</f>
        <v>0</v>
      </c>
      <c r="G71" s="65">
        <f>STG_VAR!G71+TRNSPT_VAR!G71+'CE-VAR'!G71+'NE-VAR'!G71+'SE-EGM-VAR'!G71+'SE-LRC-VAR'!G71+'TX-EGM-VAR'!G71+'TX-HPL-VAR '!G71+'WE-VAR'!G71+BGC_VAR!G71</f>
        <v>0</v>
      </c>
      <c r="H71" s="60">
        <f>F71-D71</f>
        <v>0</v>
      </c>
      <c r="I71" s="38">
        <f>G71-E71</f>
        <v>10670629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-8693955.1699999999</v>
      </c>
      <c r="F72" s="69">
        <f t="shared" si="13"/>
        <v>0</v>
      </c>
      <c r="G72" s="70">
        <f t="shared" si="13"/>
        <v>-24857446.290000003</v>
      </c>
      <c r="H72" s="69">
        <f t="shared" si="13"/>
        <v>0</v>
      </c>
      <c r="I72" s="70">
        <f t="shared" si="13"/>
        <v>-16163491.120000005</v>
      </c>
    </row>
    <row r="73" spans="1:9" x14ac:dyDescent="0.2">
      <c r="A73" s="9">
        <v>32</v>
      </c>
      <c r="B73" s="3"/>
      <c r="C73" s="10" t="s">
        <v>74</v>
      </c>
      <c r="D73" s="65">
        <f>STG_VAR!D73+TRNSPT_VAR!D73+'CE-VAR'!D73+'NE-VAR'!D73+'SE-EGM-VAR'!D73+'SE-LRC-VAR'!D73+'TX-EGM-VAR'!D73+'TX-HPL-VAR '!D73+'WE-VAR'!D73+BGC_VAR!D73</f>
        <v>0</v>
      </c>
      <c r="E73" s="65">
        <f>STG_VAR!E73+TRNSPT_VAR!E73+'CE-VAR'!E73+'NE-VAR'!E73+'SE-EGM-VAR'!E73+'SE-LRC-VAR'!E73+'TX-EGM-VAR'!E73+'TX-HPL-VAR '!E73+'WE-VAR'!E73+BGC_VAR!E73</f>
        <v>0</v>
      </c>
      <c r="F73" s="65">
        <f>STG_VAR!F73+TRNSPT_VAR!F73+'CE-VAR'!F73+'NE-VAR'!F73+'SE-EGM-VAR'!F73+'SE-LRC-VAR'!F73+'TX-EGM-VAR'!F73+'TX-HPL-VAR '!F73+'WE-VAR'!F73+BGC_VAR!F73</f>
        <v>0</v>
      </c>
      <c r="G73" s="65">
        <f>STG_VAR!G73+TRNSPT_VAR!G73+'CE-VAR'!G73+'NE-VAR'!G73+'SE-EGM-VAR'!G73+'SE-LRC-VAR'!G73+'TX-EGM-VAR'!G73+'TX-HPL-VAR '!G73+'WE-VAR'!G73+BGC_VAR!G73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STG_VAR!D74+TRNSPT_VAR!D74+'CE-VAR'!D74+'NE-VAR'!D74+'SE-EGM-VAR'!D74+'SE-LRC-VAR'!D74+'TX-EGM-VAR'!D74+'TX-HPL-VAR '!D74+'WE-VAR'!D74+BGC_VAR!D74</f>
        <v>0</v>
      </c>
      <c r="E74" s="65">
        <f>STG_VAR!E74+TRNSPT_VAR!E74+'CE-VAR'!E74+'NE-VAR'!E74+'SE-EGM-VAR'!E74+'SE-LRC-VAR'!E74+'TX-EGM-VAR'!E74+'TX-HPL-VAR '!E74+'WE-VAR'!E74+BGC_VAR!E74</f>
        <v>13052476.945882354</v>
      </c>
      <c r="F74" s="65">
        <f>STG_VAR!F74+TRNSPT_VAR!F74+'CE-VAR'!F74+'NE-VAR'!F74+'SE-EGM-VAR'!F74+'SE-LRC-VAR'!F74+'TX-EGM-VAR'!F74+'TX-HPL-VAR '!F74+'WE-VAR'!F74+BGC_VAR!F74</f>
        <v>0</v>
      </c>
      <c r="G74" s="65">
        <f>STG_VAR!G74+TRNSPT_VAR!G74+'CE-VAR'!G74+'NE-VAR'!G74+'SE-EGM-VAR'!G74+'SE-LRC-VAR'!G74+'TX-EGM-VAR'!G74+'TX-HPL-VAR '!G74+'WE-VAR'!G74+BGC_VAR!G74</f>
        <v>15884749.49</v>
      </c>
      <c r="H74" s="60">
        <f t="shared" ref="H74:I79" si="14">F74-D74</f>
        <v>0</v>
      </c>
      <c r="I74" s="38">
        <f t="shared" si="14"/>
        <v>2832272.5441176463</v>
      </c>
    </row>
    <row r="75" spans="1:9" x14ac:dyDescent="0.2">
      <c r="A75" s="9">
        <v>34</v>
      </c>
      <c r="B75" s="3"/>
      <c r="C75" s="10" t="s">
        <v>76</v>
      </c>
      <c r="D75" s="65">
        <f>STG_VAR!D75+TRNSPT_VAR!D75+'CE-VAR'!D75+'NE-VAR'!D75+'SE-EGM-VAR'!D75+'SE-LRC-VAR'!D75+'TX-EGM-VAR'!D75+'TX-HPL-VAR '!D75+'WE-VAR'!D75+BGC_VAR!D75</f>
        <v>0</v>
      </c>
      <c r="E75" s="65">
        <f>STG_VAR!E75+TRNSPT_VAR!E75+'CE-VAR'!E75+'NE-VAR'!E75+'SE-EGM-VAR'!E75+'SE-LRC-VAR'!E75+'TX-EGM-VAR'!E75+'TX-HPL-VAR '!E75+'WE-VAR'!E75+BGC_VAR!E75</f>
        <v>612672</v>
      </c>
      <c r="F75" s="65">
        <f>STG_VAR!F75+TRNSPT_VAR!F75+'CE-VAR'!F75+'NE-VAR'!F75+'SE-EGM-VAR'!F75+'SE-LRC-VAR'!F75+'TX-EGM-VAR'!F75+'TX-HPL-VAR '!F75+'WE-VAR'!F75+BGC_VAR!F75</f>
        <v>0</v>
      </c>
      <c r="G75" s="65">
        <f>STG_VAR!G75+TRNSPT_VAR!G75+'CE-VAR'!G75+'NE-VAR'!G75+'SE-EGM-VAR'!G75+'SE-LRC-VAR'!G75+'TX-EGM-VAR'!G75+'TX-HPL-VAR '!G75+'WE-VAR'!G75+BGC_VAR!G75</f>
        <v>612600</v>
      </c>
      <c r="H75" s="60">
        <f t="shared" si="14"/>
        <v>0</v>
      </c>
      <c r="I75" s="38">
        <f t="shared" si="14"/>
        <v>-72</v>
      </c>
    </row>
    <row r="76" spans="1:9" x14ac:dyDescent="0.2">
      <c r="A76" s="9">
        <v>35</v>
      </c>
      <c r="B76" s="3"/>
      <c r="C76" s="10" t="s">
        <v>77</v>
      </c>
      <c r="D76" s="65">
        <f>STG_VAR!D76+TRNSPT_VAR!D76+'CE-VAR'!D76+'NE-VAR'!D76+'SE-EGM-VAR'!D76+'SE-LRC-VAR'!D76+'TX-EGM-VAR'!D76+'TX-HPL-VAR '!D76+'WE-VAR'!D76+BGC_VAR!D76</f>
        <v>0</v>
      </c>
      <c r="E76" s="65">
        <f>STG_VAR!E76+TRNSPT_VAR!E76+'CE-VAR'!E76+'NE-VAR'!E76+'SE-EGM-VAR'!E76+'SE-LRC-VAR'!E76+'TX-EGM-VAR'!E76+'TX-HPL-VAR '!E76+'WE-VAR'!E76+BGC_VAR!E76</f>
        <v>-30470</v>
      </c>
      <c r="F76" s="65">
        <f>STG_VAR!F76+TRNSPT_VAR!F76+'CE-VAR'!F76+'NE-VAR'!F76+'SE-EGM-VAR'!F76+'SE-LRC-VAR'!F76+'TX-EGM-VAR'!F76+'TX-HPL-VAR '!F76+'WE-VAR'!F76+BGC_VAR!F76</f>
        <v>0</v>
      </c>
      <c r="G76" s="65">
        <f>STG_VAR!G76+TRNSPT_VAR!G76+'CE-VAR'!G76+'NE-VAR'!G76+'SE-EGM-VAR'!G76+'SE-LRC-VAR'!G76+'TX-EGM-VAR'!G76+'TX-HPL-VAR '!G76+'WE-VAR'!G76+BGC_VAR!G76</f>
        <v>-278736.77</v>
      </c>
      <c r="H76" s="60">
        <f t="shared" si="14"/>
        <v>0</v>
      </c>
      <c r="I76" s="38">
        <f t="shared" si="14"/>
        <v>-248266.77000000002</v>
      </c>
    </row>
    <row r="77" spans="1:9" x14ac:dyDescent="0.2">
      <c r="A77" s="9">
        <v>36</v>
      </c>
      <c r="B77" s="3"/>
      <c r="C77" s="10" t="s">
        <v>78</v>
      </c>
      <c r="D77" s="65">
        <f>STG_VAR!D77+TRNSPT_VAR!D77+'CE-VAR'!D77+'NE-VAR'!D77+'SE-EGM-VAR'!D77+'SE-LRC-VAR'!D77+'TX-EGM-VAR'!D77+'TX-HPL-VAR '!D77+'WE-VAR'!D77+BGC_VAR!D77</f>
        <v>0</v>
      </c>
      <c r="E77" s="65">
        <f>STG_VAR!E77+TRNSPT_VAR!E77+'CE-VAR'!E77+'NE-VAR'!E77+'SE-EGM-VAR'!E77+'SE-LRC-VAR'!E77+'TX-EGM-VAR'!E77+'TX-HPL-VAR '!E77+'WE-VAR'!E77+BGC_VAR!E77</f>
        <v>-1261726</v>
      </c>
      <c r="F77" s="65">
        <f>STG_VAR!F77+TRNSPT_VAR!F77+'CE-VAR'!F77+'NE-VAR'!F77+'SE-EGM-VAR'!F77+'SE-LRC-VAR'!F77+'TX-EGM-VAR'!F77+'TX-HPL-VAR '!F77+'WE-VAR'!F77+BGC_VAR!F77</f>
        <v>0</v>
      </c>
      <c r="G77" s="65">
        <f>STG_VAR!G77+TRNSPT_VAR!G77+'CE-VAR'!G77+'NE-VAR'!G77+'SE-EGM-VAR'!G77+'SE-LRC-VAR'!G77+'TX-EGM-VAR'!G77+'TX-HPL-VAR '!G77+'WE-VAR'!G77+BGC_VAR!G77</f>
        <v>-4310392</v>
      </c>
      <c r="H77" s="60">
        <f t="shared" si="14"/>
        <v>0</v>
      </c>
      <c r="I77" s="38">
        <f t="shared" si="14"/>
        <v>-3048666</v>
      </c>
    </row>
    <row r="78" spans="1:9" x14ac:dyDescent="0.2">
      <c r="A78" s="9">
        <v>37</v>
      </c>
      <c r="B78" s="3"/>
      <c r="C78" s="10" t="s">
        <v>79</v>
      </c>
      <c r="D78" s="65">
        <f>STG_VAR!D78+TRNSPT_VAR!D78+'CE-VAR'!D78+'NE-VAR'!D78+'SE-EGM-VAR'!D78+'SE-LRC-VAR'!D78+'TX-EGM-VAR'!D78+'TX-HPL-VAR '!D78+'WE-VAR'!D78+BGC_VAR!D78</f>
        <v>0</v>
      </c>
      <c r="E78" s="65">
        <f>STG_VAR!E78+TRNSPT_VAR!E78+'CE-VAR'!E78+'NE-VAR'!E78+'SE-EGM-VAR'!E78+'SE-LRC-VAR'!E78+'TX-EGM-VAR'!E78+'TX-HPL-VAR '!E78+'WE-VAR'!E78+BGC_VAR!E78</f>
        <v>23732.945</v>
      </c>
      <c r="F78" s="65">
        <f>STG_VAR!F78+TRNSPT_VAR!F78+'CE-VAR'!F78+'NE-VAR'!F78+'SE-EGM-VAR'!F78+'SE-LRC-VAR'!F78+'TX-EGM-VAR'!F78+'TX-HPL-VAR '!F78+'WE-VAR'!F78+BGC_VAR!F78</f>
        <v>0</v>
      </c>
      <c r="G78" s="65">
        <f>STG_VAR!G78+TRNSPT_VAR!G78+'CE-VAR'!G78+'NE-VAR'!G78+'SE-EGM-VAR'!G78+'SE-LRC-VAR'!G78+'TX-EGM-VAR'!G78+'TX-HPL-VAR '!G78+'WE-VAR'!G78+BGC_VAR!G78</f>
        <v>0</v>
      </c>
      <c r="H78" s="60">
        <f t="shared" si="14"/>
        <v>0</v>
      </c>
      <c r="I78" s="38">
        <f t="shared" si="14"/>
        <v>-23732.945</v>
      </c>
    </row>
    <row r="79" spans="1:9" x14ac:dyDescent="0.2">
      <c r="A79" s="9">
        <v>38</v>
      </c>
      <c r="B79" s="3"/>
      <c r="C79" s="10" t="s">
        <v>80</v>
      </c>
      <c r="D79" s="65">
        <f>STG_VAR!D79+TRNSPT_VAR!D79+'CE-VAR'!D79+'NE-VAR'!D79+'SE-EGM-VAR'!D79+'SE-LRC-VAR'!D79+'TX-EGM-VAR'!D79+'TX-HPL-VAR '!D79+'WE-VAR'!D79+BGC_VAR!D79</f>
        <v>0</v>
      </c>
      <c r="E79" s="65">
        <f>STG_VAR!E79+TRNSPT_VAR!E79+'CE-VAR'!E79+'NE-VAR'!E79+'SE-EGM-VAR'!E79+'SE-LRC-VAR'!E79+'TX-EGM-VAR'!E79+'TX-HPL-VAR '!E79+'WE-VAR'!E79+BGC_VAR!E79</f>
        <v>17843007</v>
      </c>
      <c r="F79" s="65">
        <f>STG_VAR!F79+TRNSPT_VAR!F79+'CE-VAR'!F79+'NE-VAR'!F79+'SE-EGM-VAR'!F79+'SE-LRC-VAR'!F79+'TX-EGM-VAR'!F79+'TX-HPL-VAR '!F79+'WE-VAR'!F79+BGC_VAR!F79</f>
        <v>0</v>
      </c>
      <c r="G79" s="65">
        <f>STG_VAR!G79+TRNSPT_VAR!G79+'CE-VAR'!G79+'NE-VAR'!G79+'SE-EGM-VAR'!G79+'SE-LRC-VAR'!G79+'TX-EGM-VAR'!G79+'TX-HPL-VAR '!G79+'WE-VAR'!G79+BGC_VAR!G79</f>
        <v>0</v>
      </c>
      <c r="H79" s="60">
        <f t="shared" si="14"/>
        <v>0</v>
      </c>
      <c r="I79" s="38">
        <f t="shared" si="14"/>
        <v>-17843007</v>
      </c>
    </row>
    <row r="80" spans="1:9" x14ac:dyDescent="0.2">
      <c r="A80" s="9">
        <v>39</v>
      </c>
      <c r="B80" s="3"/>
      <c r="C80" s="10" t="s">
        <v>81</v>
      </c>
      <c r="D80" s="65">
        <f>STG_VAR!D80+TRNSPT_VAR!D80+'CE-VAR'!D80+'NE-VAR'!D80+'SE-EGM-VAR'!D80+'SE-LRC-VAR'!D80+'TX-EGM-VAR'!D80+'TX-HPL-VAR '!D80+'WE-VAR'!D80+BGC_VAR!D80</f>
        <v>0</v>
      </c>
      <c r="E80" s="65">
        <f>STG_VAR!E80+TRNSPT_VAR!E80+'CE-VAR'!E80+'NE-VAR'!E80+'SE-EGM-VAR'!E80+'SE-LRC-VAR'!E80+'TX-EGM-VAR'!E80+'TX-HPL-VAR '!E80+'WE-VAR'!E80+BGC_VAR!E80</f>
        <v>152798.017028186</v>
      </c>
      <c r="F80" s="65">
        <f>STG_VAR!F80+TRNSPT_VAR!F80+'CE-VAR'!F80+'NE-VAR'!F80+'SE-EGM-VAR'!F80+'SE-LRC-VAR'!F80+'TX-EGM-VAR'!F80+'TX-HPL-VAR '!F80+'WE-VAR'!F80+BGC_VAR!F80</f>
        <v>0</v>
      </c>
      <c r="G80" s="65">
        <f>STG_VAR!G80+TRNSPT_VAR!G80+'CE-VAR'!G80+'NE-VAR'!G80+'SE-EGM-VAR'!G80+'SE-LRC-VAR'!G80+'TX-EGM-VAR'!G80+'TX-HPL-VAR '!G80+'WE-VAR'!G80+BGC_VAR!G80</f>
        <v>0</v>
      </c>
      <c r="H80" s="60">
        <f>F80-D80</f>
        <v>0</v>
      </c>
      <c r="I80" s="38">
        <f>G80-E80</f>
        <v>-152798.017028186</v>
      </c>
    </row>
    <row r="81" spans="1:9" x14ac:dyDescent="0.2">
      <c r="A81" s="9">
        <v>40</v>
      </c>
      <c r="B81" s="3"/>
      <c r="C81" s="10" t="s">
        <v>82</v>
      </c>
      <c r="D81" s="65">
        <f>STG_VAR!D81+TRNSPT_VAR!D81+'CE-VAR'!D81+'NE-VAR'!D81+'SE-EGM-VAR'!D81+'SE-LRC-VAR'!D81+'TX-EGM-VAR'!D81+'TX-HPL-VAR '!D81+'WE-VAR'!D81+BGC_VAR!D81</f>
        <v>0</v>
      </c>
      <c r="E81" s="65">
        <f>STG_VAR!E81+TRNSPT_VAR!E81+'CE-VAR'!E81+'NE-VAR'!E81+'SE-EGM-VAR'!E81+'SE-LRC-VAR'!E81+'TX-EGM-VAR'!E81+'TX-HPL-VAR '!E81+'WE-VAR'!E81+BGC_VAR!E81</f>
        <v>-3787995</v>
      </c>
      <c r="F81" s="65">
        <f>STG_VAR!F81+TRNSPT_VAR!F81+'CE-VAR'!F81+'NE-VAR'!F81+'SE-EGM-VAR'!F81+'SE-LRC-VAR'!F81+'TX-EGM-VAR'!F81+'TX-HPL-VAR '!F81+'WE-VAR'!F81+BGC_VAR!F81</f>
        <v>0</v>
      </c>
      <c r="G81" s="65">
        <f>STG_VAR!G81+TRNSPT_VAR!G81+'CE-VAR'!G81+'NE-VAR'!G81+'SE-EGM-VAR'!G81+'SE-LRC-VAR'!G81+'TX-EGM-VAR'!G81+'TX-HPL-VAR '!G81+'WE-VAR'!G81+BGC_VAR!G81</f>
        <v>819562.86</v>
      </c>
      <c r="H81" s="60">
        <f>F81-D81</f>
        <v>0</v>
      </c>
      <c r="I81" s="38">
        <f>G81-E81</f>
        <v>4607557.8600000003</v>
      </c>
    </row>
    <row r="82" spans="1:9" s="49" customFormat="1" ht="20.25" customHeight="1" thickBot="1" x14ac:dyDescent="0.25">
      <c r="A82" s="89"/>
      <c r="B82" s="90"/>
      <c r="C82" s="91" t="s">
        <v>83</v>
      </c>
      <c r="D82" s="92">
        <f>D16+D24+D29+D36+D43+D45+D47+D49</f>
        <v>0</v>
      </c>
      <c r="E82" s="93">
        <f>SUM(E72:E81)+E16+E24+E29+E36+E43+E45+E47+E49+E51+E56+E61+E66</f>
        <v>-1360857.4818297233</v>
      </c>
      <c r="F82" s="92">
        <f>F16+F24+F29+F36+F43+F45+F47+F49</f>
        <v>0</v>
      </c>
      <c r="G82" s="93">
        <f>SUM(G72:G81)+G16+G24+G29+G36+G43+G45+G47+G49+G51+G56+G61+G66</f>
        <v>476507.01950007398</v>
      </c>
      <c r="H82" s="92">
        <f>H16+H24+H29+H36+H43+H45+H47+H49</f>
        <v>0</v>
      </c>
      <c r="I82" s="93">
        <f>SUM(I72:I81)+I16+I24+I29+I36+I43+I45+I47+I49+I51+I56+I61+I66</f>
        <v>1837364.5013297247</v>
      </c>
    </row>
    <row r="83" spans="1:9" ht="13.5" thickTop="1" x14ac:dyDescent="0.2">
      <c r="A83" s="4"/>
      <c r="B83" s="3"/>
    </row>
    <row r="84" spans="1:9" x14ac:dyDescent="0.2">
      <c r="A84" s="4"/>
      <c r="B84" s="3"/>
      <c r="G84" s="45"/>
      <c r="I84" s="45"/>
    </row>
    <row r="85" spans="1:9" x14ac:dyDescent="0.2">
      <c r="A85" s="4" t="s">
        <v>188</v>
      </c>
      <c r="B85" s="3"/>
      <c r="F85" s="31"/>
      <c r="G85" s="31"/>
      <c r="H85" s="31"/>
      <c r="I85" s="31"/>
    </row>
    <row r="86" spans="1:9" x14ac:dyDescent="0.2">
      <c r="A86" s="181"/>
      <c r="B86" s="3"/>
      <c r="C86" s="10" t="s">
        <v>189</v>
      </c>
      <c r="D86" s="182">
        <f>STG_VAR!D86+TRNSPT_VAR!D86+'CE-VAR'!D86+'NE-VAR'!D86+'SE-EGM-VAR'!D86+'SE-LRC-VAR'!D86+'TX-EGM-VAR'!D86+'TX-HPL-VAR '!D86+'WE-VAR'!D86+BGC_VAR!D86</f>
        <v>0</v>
      </c>
      <c r="E86" s="182">
        <f>STG_VAR!E86+TRNSPT_VAR!E86+'CE-VAR'!E86+'NE-VAR'!E86+'SE-EGM-VAR'!E86+'SE-LRC-VAR'!E86+'TX-EGM-VAR'!E86+'TX-HPL-VAR '!E86+'WE-VAR'!E86+BGC_VAR!E86</f>
        <v>212360</v>
      </c>
      <c r="F86" s="182">
        <f>STG_VAR!F86+TRNSPT_VAR!F86+'CE-VAR'!F86+'NE-VAR'!F86+'SE-EGM-VAR'!F86+'SE-LRC-VAR'!F86+'TX-EGM-VAR'!F86+'TX-HPL-VAR '!F86+'WE-VAR'!F86+BGC_VAR!F86</f>
        <v>0</v>
      </c>
      <c r="G86" s="182">
        <f>STG_VAR!G86+TRNSPT_VAR!G86+'CE-VAR'!G86+'NE-VAR'!G86+'SE-EGM-VAR'!G86+'SE-LRC-VAR'!G86+'TX-EGM-VAR'!G86+'TX-HPL-VAR '!G86+'WE-VAR'!G86+BGC_VAR!G86</f>
        <v>212361.29</v>
      </c>
      <c r="H86" s="182">
        <f t="shared" ref="H86:I88" si="15">F86-D86</f>
        <v>0</v>
      </c>
      <c r="I86" s="182">
        <f t="shared" si="15"/>
        <v>1.2900000000081491</v>
      </c>
    </row>
    <row r="87" spans="1:9" x14ac:dyDescent="0.2">
      <c r="A87" s="181"/>
      <c r="B87" s="3"/>
      <c r="C87" s="10" t="s">
        <v>75</v>
      </c>
      <c r="D87" s="183">
        <f>STG_VAR!D87+TRNSPT_VAR!D87+'CE-VAR'!D87+'NE-VAR'!D87+'SE-EGM-VAR'!D87+'SE-LRC-VAR'!D87+'TX-EGM-VAR'!D87+'TX-HPL-VAR '!D87+'WE-VAR'!D87+BGC_VAR!D87</f>
        <v>0</v>
      </c>
      <c r="E87" s="183">
        <f>STG_VAR!E87+TRNSPT_VAR!E87+'CE-VAR'!E87+'NE-VAR'!E87+'SE-EGM-VAR'!E87+'SE-LRC-VAR'!E87+'TX-EGM-VAR'!E87+'TX-HPL-VAR '!E87+'WE-VAR'!E87+BGC_VAR!E87</f>
        <v>0</v>
      </c>
      <c r="F87" s="183">
        <f>STG_VAR!F87+TRNSPT_VAR!F87+'CE-VAR'!F87+'NE-VAR'!F87+'SE-EGM-VAR'!F87+'SE-LRC-VAR'!F87+'TX-EGM-VAR'!F87+'TX-HPL-VAR '!F87+'WE-VAR'!F87+BGC_VAR!F87</f>
        <v>0</v>
      </c>
      <c r="G87" s="183">
        <f>STG_VAR!G87+TRNSPT_VAR!G87+'CE-VAR'!G87+'NE-VAR'!G87+'SE-EGM-VAR'!G87+'SE-LRC-VAR'!G87+'TX-EGM-VAR'!G87+'TX-HPL-VAR '!G87+'WE-VAR'!G87+BGC_VAR!G87</f>
        <v>0</v>
      </c>
      <c r="H87" s="183">
        <f t="shared" si="15"/>
        <v>0</v>
      </c>
      <c r="I87" s="183">
        <f t="shared" si="15"/>
        <v>0</v>
      </c>
    </row>
    <row r="88" spans="1:9" x14ac:dyDescent="0.2">
      <c r="A88" s="181"/>
      <c r="B88" s="3"/>
      <c r="C88" s="10" t="s">
        <v>76</v>
      </c>
      <c r="D88" s="184">
        <f>STG_VAR!D88+TRNSPT_VAR!D88+'CE-VAR'!D88+'NE-VAR'!D88+'SE-EGM-VAR'!D88+'SE-LRC-VAR'!D88+'TX-EGM-VAR'!D88+'TX-HPL-VAR '!D88+'WE-VAR'!D88+BGC_VAR!D88</f>
        <v>0</v>
      </c>
      <c r="E88" s="184">
        <f>STG_VAR!E88+TRNSPT_VAR!E88+'CE-VAR'!E88+'NE-VAR'!E88+'SE-EGM-VAR'!E88+'SE-LRC-VAR'!E88+'TX-EGM-VAR'!E88+'TX-HPL-VAR '!E88+'WE-VAR'!E88+BGC_VAR!E88</f>
        <v>-323423</v>
      </c>
      <c r="F88" s="184">
        <f>STG_VAR!F88+TRNSPT_VAR!F88+'CE-VAR'!F88+'NE-VAR'!F88+'SE-EGM-VAR'!F88+'SE-LRC-VAR'!F88+'TX-EGM-VAR'!F88+'TX-HPL-VAR '!F88+'WE-VAR'!F88+BGC_VAR!F88</f>
        <v>0</v>
      </c>
      <c r="G88" s="184">
        <f>STG_VAR!G88+TRNSPT_VAR!G88+'CE-VAR'!G88+'NE-VAR'!G88+'SE-EGM-VAR'!G88+'SE-LRC-VAR'!G88+'TX-EGM-VAR'!G88+'TX-HPL-VAR '!G88+'WE-VAR'!G88+BGC_VAR!G88</f>
        <v>-323600</v>
      </c>
      <c r="H88" s="184">
        <f t="shared" si="15"/>
        <v>0</v>
      </c>
      <c r="I88" s="184">
        <f t="shared" si="15"/>
        <v>-177</v>
      </c>
    </row>
    <row r="89" spans="1:9" s="149" customFormat="1" x14ac:dyDescent="0.2">
      <c r="A89" s="185"/>
      <c r="B89" s="186"/>
      <c r="C89" s="187" t="s">
        <v>190</v>
      </c>
      <c r="D89" s="188">
        <f t="shared" ref="D89:I89" si="16">SUM(D86:D88)</f>
        <v>0</v>
      </c>
      <c r="E89" s="188">
        <f t="shared" si="16"/>
        <v>-111063</v>
      </c>
      <c r="F89" s="188">
        <f t="shared" si="16"/>
        <v>0</v>
      </c>
      <c r="G89" s="188">
        <f t="shared" si="16"/>
        <v>-111238.70999999999</v>
      </c>
      <c r="H89" s="188">
        <f t="shared" si="16"/>
        <v>0</v>
      </c>
      <c r="I89" s="188">
        <f t="shared" si="16"/>
        <v>-175.70999999999185</v>
      </c>
    </row>
    <row r="90" spans="1:9" s="149" customFormat="1" x14ac:dyDescent="0.2">
      <c r="A90" s="189"/>
      <c r="B90" s="186"/>
      <c r="D90" s="156"/>
      <c r="E90" s="156"/>
      <c r="F90" s="156"/>
      <c r="G90" s="156"/>
      <c r="H90" s="156"/>
      <c r="I90" s="156"/>
    </row>
    <row r="91" spans="1:9" s="149" customFormat="1" x14ac:dyDescent="0.2">
      <c r="A91" s="185"/>
      <c r="B91" s="186"/>
      <c r="C91" s="187" t="s">
        <v>191</v>
      </c>
      <c r="D91" s="188">
        <f t="shared" ref="D91:I91" si="17">+D82+D89</f>
        <v>0</v>
      </c>
      <c r="E91" s="188">
        <f t="shared" si="17"/>
        <v>-1471920.4818297233</v>
      </c>
      <c r="F91" s="188">
        <f t="shared" si="17"/>
        <v>0</v>
      </c>
      <c r="G91" s="188">
        <f t="shared" si="17"/>
        <v>365268.30950007401</v>
      </c>
      <c r="H91" s="188">
        <f t="shared" si="17"/>
        <v>0</v>
      </c>
      <c r="I91" s="188">
        <f t="shared" si="17"/>
        <v>1837188.7913297247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Z187"/>
  <sheetViews>
    <sheetView zoomScale="75" workbookViewId="0">
      <pane xSplit="3" ySplit="9" topLeftCell="D58" activePane="bottomRight" state="frozen"/>
      <selection activeCell="D10" sqref="D10"/>
      <selection pane="topRight" activeCell="D10" sqref="D10"/>
      <selection pane="bottomLeft" activeCell="D10" sqref="D10"/>
      <selection pane="bottomRight" activeCell="K41" sqref="K41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25" width="15" customWidth="1"/>
  </cols>
  <sheetData>
    <row r="1" spans="1:25" x14ac:dyDescent="0.2">
      <c r="A1" s="46" t="s">
        <v>84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</row>
    <row r="2" spans="1:25" x14ac:dyDescent="0.2">
      <c r="A2" s="47" t="s">
        <v>85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</row>
    <row r="3" spans="1:25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</row>
    <row r="4" spans="1:25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</row>
    <row r="5" spans="1:25" x14ac:dyDescent="0.2">
      <c r="A5" s="48" t="str">
        <f>Check!A5</f>
        <v>PRODUCTION MONTH: 9901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</row>
    <row r="6" spans="1:25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25" x14ac:dyDescent="0.2">
      <c r="A7" s="4"/>
      <c r="B7" s="19"/>
      <c r="C7" s="19"/>
    </row>
    <row r="8" spans="1:25" x14ac:dyDescent="0.2">
      <c r="A8" s="8"/>
      <c r="B8" s="16"/>
      <c r="C8" s="17"/>
      <c r="D8" s="24" t="s">
        <v>86</v>
      </c>
      <c r="E8" s="25"/>
      <c r="F8" s="26" t="s">
        <v>14</v>
      </c>
      <c r="G8" s="27"/>
      <c r="H8" s="26" t="s">
        <v>15</v>
      </c>
      <c r="I8" s="27"/>
      <c r="J8" s="26" t="s">
        <v>17</v>
      </c>
      <c r="K8" s="27"/>
      <c r="L8" s="26" t="s">
        <v>87</v>
      </c>
      <c r="M8" s="27"/>
      <c r="N8" s="26" t="s">
        <v>20</v>
      </c>
      <c r="O8" s="27"/>
      <c r="P8" s="26" t="s">
        <v>19</v>
      </c>
      <c r="Q8" s="27"/>
      <c r="R8" s="26" t="s">
        <v>18</v>
      </c>
      <c r="S8" s="27"/>
      <c r="T8" s="26" t="s">
        <v>21</v>
      </c>
      <c r="U8" s="27"/>
      <c r="V8" s="26" t="s">
        <v>22</v>
      </c>
      <c r="W8" s="27"/>
      <c r="X8" s="26" t="s">
        <v>124</v>
      </c>
      <c r="Y8" s="27"/>
    </row>
    <row r="9" spans="1:25" s="80" customFormat="1" x14ac:dyDescent="0.2">
      <c r="A9" s="52"/>
      <c r="B9" s="78"/>
      <c r="C9" s="79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  <c r="N9" s="77" t="s">
        <v>26</v>
      </c>
      <c r="O9" s="76" t="s">
        <v>27</v>
      </c>
      <c r="P9" s="77" t="s">
        <v>26</v>
      </c>
      <c r="Q9" s="76" t="s">
        <v>27</v>
      </c>
      <c r="R9" s="77" t="s">
        <v>26</v>
      </c>
      <c r="S9" s="76" t="s">
        <v>27</v>
      </c>
      <c r="T9" s="77" t="s">
        <v>26</v>
      </c>
      <c r="U9" s="76" t="s">
        <v>27</v>
      </c>
      <c r="V9" s="77" t="s">
        <v>26</v>
      </c>
      <c r="W9" s="76" t="s">
        <v>27</v>
      </c>
      <c r="X9" s="77" t="s">
        <v>26</v>
      </c>
      <c r="Y9" s="76" t="s">
        <v>27</v>
      </c>
    </row>
    <row r="10" spans="1:25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</row>
    <row r="11" spans="1:25" x14ac:dyDescent="0.2">
      <c r="A11" s="9">
        <v>1</v>
      </c>
      <c r="B11" s="7"/>
      <c r="C11" s="18" t="s">
        <v>29</v>
      </c>
      <c r="D11" s="66">
        <f t="shared" ref="D11:E15" si="0">F11+H11+J11+L11+N11+P11+R11+T11+V11+X11</f>
        <v>0</v>
      </c>
      <c r="E11" s="66">
        <f t="shared" si="0"/>
        <v>574371</v>
      </c>
      <c r="F11" s="60"/>
      <c r="G11" s="38">
        <v>574371</v>
      </c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</row>
    <row r="12" spans="1:25" x14ac:dyDescent="0.2">
      <c r="A12" s="9">
        <v>2</v>
      </c>
      <c r="B12" s="7"/>
      <c r="C12" s="18" t="s">
        <v>30</v>
      </c>
      <c r="D12" s="66">
        <f t="shared" si="0"/>
        <v>0</v>
      </c>
      <c r="E12" s="66">
        <f t="shared" si="0"/>
        <v>0</v>
      </c>
      <c r="F12" s="60"/>
      <c r="G12" s="38"/>
      <c r="H12" s="60"/>
      <c r="I12" s="38"/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</row>
    <row r="13" spans="1:25" x14ac:dyDescent="0.2">
      <c r="A13" s="9">
        <v>3</v>
      </c>
      <c r="B13" s="7"/>
      <c r="C13" s="18" t="s">
        <v>31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</row>
    <row r="14" spans="1:25" x14ac:dyDescent="0.2">
      <c r="A14" s="9">
        <v>4</v>
      </c>
      <c r="B14" s="7"/>
      <c r="C14" s="18" t="s">
        <v>32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</row>
    <row r="15" spans="1:25" x14ac:dyDescent="0.2">
      <c r="A15" s="9">
        <v>5</v>
      </c>
      <c r="B15" s="7"/>
      <c r="C15" s="18" t="s">
        <v>33</v>
      </c>
      <c r="D15" s="66">
        <f t="shared" si="0"/>
        <v>0</v>
      </c>
      <c r="E15" s="66">
        <f t="shared" si="0"/>
        <v>-3380477.0999999996</v>
      </c>
      <c r="F15" s="60"/>
      <c r="G15" s="38">
        <f>-1362171.91-805589.08-638345.11-574371</f>
        <v>-3380477.0999999996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</row>
    <row r="16" spans="1:25" x14ac:dyDescent="0.2">
      <c r="A16" s="9"/>
      <c r="B16" s="7" t="s">
        <v>34</v>
      </c>
      <c r="C16" s="6"/>
      <c r="D16" s="61">
        <f t="shared" ref="D16:M16" si="1">SUM(D11:D15)</f>
        <v>0</v>
      </c>
      <c r="E16" s="39">
        <f t="shared" si="1"/>
        <v>-2806106.0999999996</v>
      </c>
      <c r="F16" s="61">
        <f t="shared" si="1"/>
        <v>0</v>
      </c>
      <c r="G16" s="39">
        <f t="shared" si="1"/>
        <v>-2806106.0999999996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Y16" si="2">SUM(N11:N15)</f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</row>
    <row r="17" spans="1:25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</row>
    <row r="18" spans="1:25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</row>
    <row r="19" spans="1:25" x14ac:dyDescent="0.2">
      <c r="A19" s="9">
        <v>6</v>
      </c>
      <c r="B19" s="7"/>
      <c r="C19" s="18" t="s">
        <v>29</v>
      </c>
      <c r="D19" s="66">
        <f t="shared" ref="D19:E23" si="3">F19+H19+J19+L19+N19+P19+R19+T19+V19+X19</f>
        <v>0</v>
      </c>
      <c r="E19" s="66">
        <f t="shared" si="3"/>
        <v>0</v>
      </c>
      <c r="F19" s="60"/>
      <c r="G19" s="38">
        <f>-14396</f>
        <v>-14396</v>
      </c>
      <c r="H19" s="60"/>
      <c r="I19" s="38">
        <f>14396-112497</f>
        <v>-98101</v>
      </c>
      <c r="J19" s="60"/>
      <c r="K19" s="38"/>
      <c r="L19" s="60"/>
      <c r="M19" s="38"/>
      <c r="N19" s="60"/>
      <c r="O19" s="38">
        <v>112497</v>
      </c>
      <c r="P19" s="60"/>
      <c r="Q19" s="38"/>
      <c r="R19" s="60"/>
      <c r="S19" s="38"/>
      <c r="T19" s="60"/>
      <c r="U19" s="38"/>
      <c r="V19" s="60"/>
      <c r="W19" s="38"/>
      <c r="X19" s="60"/>
      <c r="Y19" s="38"/>
    </row>
    <row r="20" spans="1:25" x14ac:dyDescent="0.2">
      <c r="A20" s="9">
        <v>7</v>
      </c>
      <c r="B20" s="7"/>
      <c r="C20" s="18" t="s">
        <v>30</v>
      </c>
      <c r="D20" s="66">
        <f t="shared" si="3"/>
        <v>0</v>
      </c>
      <c r="E20" s="66">
        <f t="shared" si="3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</row>
    <row r="21" spans="1:25" x14ac:dyDescent="0.2">
      <c r="A21" s="9">
        <v>8</v>
      </c>
      <c r="B21" s="7"/>
      <c r="C21" s="18" t="s">
        <v>31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</row>
    <row r="22" spans="1:25" x14ac:dyDescent="0.2">
      <c r="A22" s="9">
        <v>9</v>
      </c>
      <c r="B22" s="7"/>
      <c r="C22" s="18" t="s">
        <v>32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</row>
    <row r="23" spans="1:25" x14ac:dyDescent="0.2">
      <c r="A23" s="9">
        <v>10</v>
      </c>
      <c r="B23" s="7"/>
      <c r="C23" s="18" t="s">
        <v>36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</row>
    <row r="24" spans="1:25" x14ac:dyDescent="0.2">
      <c r="A24" s="9"/>
      <c r="B24" s="7" t="s">
        <v>37</v>
      </c>
      <c r="C24" s="6"/>
      <c r="D24" s="61">
        <f t="shared" ref="D24:M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-14396</v>
      </c>
      <c r="H24" s="61">
        <f t="shared" si="4"/>
        <v>0</v>
      </c>
      <c r="I24" s="39">
        <f t="shared" si="4"/>
        <v>-98101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Y24" si="5">SUM(N19:N23)</f>
        <v>0</v>
      </c>
      <c r="O24" s="39">
        <f t="shared" si="5"/>
        <v>112497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</row>
    <row r="25" spans="1:25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</row>
    <row r="26" spans="1:25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</row>
    <row r="27" spans="1:25" x14ac:dyDescent="0.2">
      <c r="A27" s="9">
        <v>11</v>
      </c>
      <c r="B27" s="7"/>
      <c r="C27" s="18" t="s">
        <v>39</v>
      </c>
      <c r="D27" s="66">
        <f>F27+H27+J27+L27+N27+P27+R27+T27+V27+X27</f>
        <v>0</v>
      </c>
      <c r="E27" s="66">
        <f>G27+I27+K27+M27+O27+Q27+S27+U27+W27+Y27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</row>
    <row r="28" spans="1:25" x14ac:dyDescent="0.2">
      <c r="A28" s="9">
        <v>12</v>
      </c>
      <c r="B28" s="7"/>
      <c r="C28" s="18" t="s">
        <v>40</v>
      </c>
      <c r="D28" s="66">
        <f>F28+H28+J28+L28+N28+P28+R28+T28+V28+X28</f>
        <v>0</v>
      </c>
      <c r="E28" s="66">
        <f>G28+I28+K28+M28+O28+Q28+S28+U28+W28+Y28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</row>
    <row r="29" spans="1:25" x14ac:dyDescent="0.2">
      <c r="A29" s="9"/>
      <c r="B29" s="7" t="s">
        <v>41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Y29" si="7">SUM(N27:N28)</f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</row>
    <row r="30" spans="1:25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</row>
    <row r="31" spans="1:25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</row>
    <row r="32" spans="1:25" x14ac:dyDescent="0.2">
      <c r="A32" s="9">
        <v>13</v>
      </c>
      <c r="B32" s="7"/>
      <c r="C32" s="18" t="s">
        <v>43</v>
      </c>
      <c r="D32" s="66">
        <f t="shared" ref="D32:E35" si="8">F32+H32+J32+L32+N32+P32+R32+T32+V32+X32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</row>
    <row r="33" spans="1:25" x14ac:dyDescent="0.2">
      <c r="A33" s="9">
        <v>14</v>
      </c>
      <c r="B33" s="7"/>
      <c r="C33" s="18" t="s">
        <v>44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</row>
    <row r="34" spans="1:25" x14ac:dyDescent="0.2">
      <c r="A34" s="9">
        <v>15</v>
      </c>
      <c r="B34" s="7"/>
      <c r="C34" s="18" t="s">
        <v>45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</row>
    <row r="35" spans="1:25" x14ac:dyDescent="0.2">
      <c r="A35" s="9">
        <v>16</v>
      </c>
      <c r="B35" s="7"/>
      <c r="C35" s="18" t="s">
        <v>46</v>
      </c>
      <c r="D35" s="66">
        <f t="shared" si="8"/>
        <v>0</v>
      </c>
      <c r="E35" s="66">
        <f t="shared" si="8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</row>
    <row r="36" spans="1:25" x14ac:dyDescent="0.2">
      <c r="A36" s="9"/>
      <c r="B36" s="7" t="s">
        <v>47</v>
      </c>
      <c r="C36" s="6"/>
      <c r="D36" s="61">
        <f>SUM(D32:D35)</f>
        <v>0</v>
      </c>
      <c r="E36" s="39">
        <f>SUM(E32:E35)</f>
        <v>0</v>
      </c>
      <c r="F36" s="61">
        <f t="shared" ref="F36:O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ref="P36:Y36" si="10">SUM(P32:P34)</f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</row>
    <row r="37" spans="1:25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</row>
    <row r="38" spans="1:25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</row>
    <row r="39" spans="1:25" x14ac:dyDescent="0.2">
      <c r="A39" s="9">
        <v>17</v>
      </c>
      <c r="B39" s="7"/>
      <c r="C39" s="18" t="s">
        <v>49</v>
      </c>
      <c r="D39" s="66">
        <f t="shared" ref="D39:E41" si="11">F39+H39+J39+L39+N39+P39+R39+T39+V39+X39</f>
        <v>0</v>
      </c>
      <c r="E39" s="66">
        <f t="shared" si="11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</row>
    <row r="40" spans="1:25" ht="22.5" customHeight="1" x14ac:dyDescent="0.2">
      <c r="A40" s="9">
        <v>18</v>
      </c>
      <c r="B40" s="7"/>
      <c r="C40" s="18" t="s">
        <v>50</v>
      </c>
      <c r="D40" s="66">
        <f t="shared" si="11"/>
        <v>0</v>
      </c>
      <c r="E40" s="66">
        <f t="shared" si="11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</row>
    <row r="41" spans="1:25" x14ac:dyDescent="0.2">
      <c r="A41" s="9">
        <v>19</v>
      </c>
      <c r="B41" s="7"/>
      <c r="C41" s="18" t="s">
        <v>51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>
        <f>79030+199596</f>
        <v>278626</v>
      </c>
      <c r="J41" s="60"/>
      <c r="K41" s="38"/>
      <c r="L41" s="60"/>
      <c r="M41" s="38"/>
      <c r="N41" s="60"/>
      <c r="O41" s="38"/>
      <c r="P41" s="60"/>
      <c r="Q41" s="38"/>
      <c r="R41" s="60"/>
      <c r="S41" s="38">
        <f>964202+191520</f>
        <v>1155722</v>
      </c>
      <c r="T41" s="60"/>
      <c r="U41" s="38">
        <f>-1434348</f>
        <v>-1434348</v>
      </c>
      <c r="V41" s="60"/>
      <c r="W41" s="38"/>
      <c r="X41" s="60"/>
      <c r="Y41" s="38"/>
    </row>
    <row r="42" spans="1:25" x14ac:dyDescent="0.2">
      <c r="A42" s="9"/>
      <c r="B42" s="7"/>
      <c r="C42" s="53" t="s">
        <v>52</v>
      </c>
      <c r="D42" s="61">
        <f t="shared" ref="D42:M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278626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Y42" si="13">SUM(N40:N41)</f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1155722</v>
      </c>
      <c r="T42" s="61">
        <f t="shared" si="13"/>
        <v>0</v>
      </c>
      <c r="U42" s="39">
        <f t="shared" si="13"/>
        <v>-1434348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</row>
    <row r="43" spans="1:25" ht="21" customHeight="1" x14ac:dyDescent="0.2">
      <c r="A43" s="9"/>
      <c r="B43" s="7" t="s">
        <v>53</v>
      </c>
      <c r="C43" s="6"/>
      <c r="D43" s="61">
        <f t="shared" ref="D43:M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278626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Y43" si="15">N42+N39</f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1155722</v>
      </c>
      <c r="T43" s="61">
        <f t="shared" si="15"/>
        <v>0</v>
      </c>
      <c r="U43" s="39">
        <f t="shared" si="15"/>
        <v>-1434348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</row>
    <row r="44" spans="1:25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</row>
    <row r="45" spans="1:25" x14ac:dyDescent="0.2">
      <c r="A45" s="9">
        <v>20</v>
      </c>
      <c r="B45" s="11" t="s">
        <v>54</v>
      </c>
      <c r="C45" s="6"/>
      <c r="D45" s="66">
        <f>F45+H45+J45+L45+N45+P45+R45+T45+V45+X45</f>
        <v>0</v>
      </c>
      <c r="E45" s="66">
        <f>G45+I45+K45+M45+O45+Q45+S45+U45+W45+Y45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</row>
    <row r="46" spans="1:25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</row>
    <row r="47" spans="1:25" x14ac:dyDescent="0.2">
      <c r="A47" s="9">
        <v>21</v>
      </c>
      <c r="B47" s="11" t="s">
        <v>55</v>
      </c>
      <c r="C47" s="6"/>
      <c r="D47" s="66">
        <f>F47+H47+J47+L47+N47+P47+R47+T47+V47+X47</f>
        <v>0</v>
      </c>
      <c r="E47" s="66">
        <f>G47+I47+K47+M47+O47+Q47+S47+U47+W47+Y47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</row>
    <row r="48" spans="1:25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</row>
    <row r="49" spans="1:25" x14ac:dyDescent="0.2">
      <c r="A49" s="9">
        <v>22</v>
      </c>
      <c r="B49" s="11" t="s">
        <v>56</v>
      </c>
      <c r="C49" s="6"/>
      <c r="D49" s="66">
        <f>F49+H49+J49+L49+N49+P49+R49+T49+V49+X49</f>
        <v>0</v>
      </c>
      <c r="E49" s="66">
        <f>G49+I49+K49+M49+O49+Q49+S49+U49+W49+Y49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</row>
    <row r="50" spans="1:2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</row>
    <row r="51" spans="1:25" x14ac:dyDescent="0.2">
      <c r="A51" s="9">
        <v>23</v>
      </c>
      <c r="B51" s="11" t="s">
        <v>57</v>
      </c>
      <c r="C51" s="6"/>
      <c r="D51" s="66">
        <f>F51+H51+J51+L51+N51+P51+R51+T51+V51+X51</f>
        <v>0</v>
      </c>
      <c r="E51" s="66">
        <f>G51+I51+K51+M51+O51+Q51+S51+U51+W51+Y51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</row>
    <row r="52" spans="1:2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</row>
    <row r="53" spans="1:25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</row>
    <row r="54" spans="1:25" x14ac:dyDescent="0.2">
      <c r="A54" s="9">
        <v>24</v>
      </c>
      <c r="B54" s="7"/>
      <c r="C54" s="18" t="s">
        <v>59</v>
      </c>
      <c r="D54" s="66">
        <f>F54+H54+J54+L54+N54+P54+R54+T54+V54+X54</f>
        <v>0</v>
      </c>
      <c r="E54" s="66">
        <f>G54+I54+K54+M54+O54+Q54+S54+U54+W54+Y54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</row>
    <row r="55" spans="1:25" x14ac:dyDescent="0.2">
      <c r="A55" s="9">
        <v>25</v>
      </c>
      <c r="B55" s="7"/>
      <c r="C55" s="18" t="s">
        <v>60</v>
      </c>
      <c r="D55" s="66">
        <f>F55+H55+J55+L55+N55+P55+R55+T55+V55+X55</f>
        <v>0</v>
      </c>
      <c r="E55" s="66">
        <f>G55+I55+K55+M55+O55+Q55+S55+U55+W55+Y55</f>
        <v>2903167.1</v>
      </c>
      <c r="F55" s="60"/>
      <c r="G55" s="38">
        <f>1362171.91+97061</f>
        <v>1459232.91</v>
      </c>
      <c r="H55" s="60"/>
      <c r="I55" s="38">
        <v>638345.11</v>
      </c>
      <c r="J55" s="60"/>
      <c r="K55" s="38"/>
      <c r="L55" s="60"/>
      <c r="M55" s="38"/>
      <c r="N55" s="60"/>
      <c r="O55" s="38">
        <v>805589.08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</row>
    <row r="56" spans="1:25" x14ac:dyDescent="0.2">
      <c r="A56" s="9"/>
      <c r="B56" s="7" t="s">
        <v>61</v>
      </c>
      <c r="C56" s="6"/>
      <c r="D56" s="61">
        <f t="shared" ref="D56:M56" si="16">SUM(D54:D55)</f>
        <v>0</v>
      </c>
      <c r="E56" s="39">
        <f t="shared" si="16"/>
        <v>2903167.1</v>
      </c>
      <c r="F56" s="61">
        <f t="shared" si="16"/>
        <v>0</v>
      </c>
      <c r="G56" s="39">
        <f t="shared" si="16"/>
        <v>1459232.91</v>
      </c>
      <c r="H56" s="61">
        <f t="shared" si="16"/>
        <v>0</v>
      </c>
      <c r="I56" s="39">
        <f t="shared" si="16"/>
        <v>638345.11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Y56" si="17">SUM(N54:N55)</f>
        <v>0</v>
      </c>
      <c r="O56" s="39">
        <f t="shared" si="17"/>
        <v>805589.08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</row>
    <row r="57" spans="1:2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</row>
    <row r="58" spans="1:25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</row>
    <row r="59" spans="1:25" x14ac:dyDescent="0.2">
      <c r="A59" s="9">
        <v>26</v>
      </c>
      <c r="B59" s="11"/>
      <c r="C59" s="18" t="s">
        <v>63</v>
      </c>
      <c r="D59" s="66">
        <f>F59+H59+J59+L59+N59+P59+R59+T59+V59+X59</f>
        <v>0</v>
      </c>
      <c r="E59" s="66">
        <f>G59+I59+K59+M59+O59+Q59+S59+U59+W59+Y59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</row>
    <row r="60" spans="1:25" x14ac:dyDescent="0.2">
      <c r="A60" s="9">
        <v>27</v>
      </c>
      <c r="B60" s="11"/>
      <c r="C60" s="18" t="s">
        <v>64</v>
      </c>
      <c r="D60" s="66">
        <f>F60+H60+J60+L60+N60+P60+R60+T60+V60+X60</f>
        <v>0</v>
      </c>
      <c r="E60" s="66">
        <f>G60+I60+K60+M60+O60+Q60+S60+U60+W60+Y60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</row>
    <row r="61" spans="1:25" x14ac:dyDescent="0.2">
      <c r="A61" s="9"/>
      <c r="B61" s="62" t="s">
        <v>65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Y61" si="19">SUM(N59:N60)</f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</row>
    <row r="62" spans="1:25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</row>
    <row r="63" spans="1:2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</row>
    <row r="64" spans="1:25" x14ac:dyDescent="0.2">
      <c r="A64" s="9">
        <v>28</v>
      </c>
      <c r="B64" s="7"/>
      <c r="C64" s="18" t="s">
        <v>66</v>
      </c>
      <c r="D64" s="66">
        <f>F64+H64+J64+L64+N64+P64+R64+T64+V64+X64</f>
        <v>0</v>
      </c>
      <c r="E64" s="66">
        <f>G64+I64+K64+M64+O64+Q64+S64+U64+W64+Y64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>
        <v>93300</v>
      </c>
      <c r="T64" s="60"/>
      <c r="U64" s="38">
        <v>-93300</v>
      </c>
      <c r="V64" s="60"/>
      <c r="W64" s="38"/>
      <c r="X64" s="60"/>
      <c r="Y64" s="38"/>
    </row>
    <row r="65" spans="1:25" x14ac:dyDescent="0.2">
      <c r="A65" s="9">
        <v>29</v>
      </c>
      <c r="B65" s="11"/>
      <c r="C65" s="18" t="s">
        <v>67</v>
      </c>
      <c r="D65" s="66">
        <f>F65+H65+J65+L65+N65+P65+R65+T65+V65+X65</f>
        <v>0</v>
      </c>
      <c r="E65" s="66">
        <f>G65+I65+K65+M65+O65+Q65+S65+U65+W65+Y65</f>
        <v>0</v>
      </c>
      <c r="F65" s="60"/>
      <c r="G65" s="38"/>
      <c r="H65" s="60"/>
      <c r="I65" s="38"/>
      <c r="J65" s="60"/>
      <c r="K65" s="38">
        <v>-170000</v>
      </c>
      <c r="L65" s="60"/>
      <c r="M65" s="38"/>
      <c r="N65" s="60"/>
      <c r="O65" s="38"/>
      <c r="P65" s="60"/>
      <c r="Q65" s="38"/>
      <c r="R65" s="60"/>
      <c r="S65" s="38"/>
      <c r="T65" s="60"/>
      <c r="U65" s="38">
        <v>170000</v>
      </c>
      <c r="V65" s="60"/>
      <c r="W65" s="38"/>
      <c r="X65" s="60"/>
      <c r="Y65" s="38"/>
    </row>
    <row r="66" spans="1:25" x14ac:dyDescent="0.2">
      <c r="A66" s="9"/>
      <c r="B66" s="7" t="s">
        <v>68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-170000</v>
      </c>
      <c r="L66" s="61">
        <f t="shared" si="20"/>
        <v>0</v>
      </c>
      <c r="M66" s="39">
        <f t="shared" si="20"/>
        <v>0</v>
      </c>
      <c r="N66" s="61">
        <f t="shared" ref="N66:Y66" si="21">SUM(N64:N65)</f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93300</v>
      </c>
      <c r="T66" s="61">
        <f t="shared" si="21"/>
        <v>0</v>
      </c>
      <c r="U66" s="39">
        <f t="shared" si="21"/>
        <v>76700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</row>
    <row r="67" spans="1:25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</row>
    <row r="68" spans="1:25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</row>
    <row r="69" spans="1:25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</row>
    <row r="70" spans="1:25" x14ac:dyDescent="0.2">
      <c r="A70" s="9">
        <v>30</v>
      </c>
      <c r="B70" s="3"/>
      <c r="C70" s="10" t="s">
        <v>71</v>
      </c>
      <c r="D70" s="66">
        <f>F70+H70+J70+L70+N70+P70+R70+T70+V70+X70</f>
        <v>0</v>
      </c>
      <c r="E70" s="66">
        <f>G70+I70+K70+M70+O70+Q70+S70+U70+W70+Y70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</row>
    <row r="71" spans="1:25" x14ac:dyDescent="0.2">
      <c r="A71" s="9">
        <v>31</v>
      </c>
      <c r="B71" s="3"/>
      <c r="C71" s="10" t="s">
        <v>72</v>
      </c>
      <c r="D71" s="66">
        <f>F71+H71+J71+L71+N71+P71+R71+T71+V71+X71</f>
        <v>0</v>
      </c>
      <c r="E71" s="66">
        <f>G71+I71+K71+M71+O71+Q71+S71+U71+W71+Y71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</row>
    <row r="72" spans="1:25" x14ac:dyDescent="0.2">
      <c r="A72" s="9"/>
      <c r="B72" s="3"/>
      <c r="C72" s="55" t="s">
        <v>73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Y72" si="23">SUM(N70:N71)</f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</row>
    <row r="73" spans="1:25" x14ac:dyDescent="0.2">
      <c r="A73" s="9">
        <v>32</v>
      </c>
      <c r="B73" s="3"/>
      <c r="C73" s="10" t="s">
        <v>74</v>
      </c>
      <c r="D73" s="66">
        <f t="shared" ref="D73:E80" si="24">F73+H73+J73+L73+N73+P73+R73+T73+V73+X73</f>
        <v>0</v>
      </c>
      <c r="E73" s="66">
        <f t="shared" si="24"/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</row>
    <row r="74" spans="1:25" x14ac:dyDescent="0.2">
      <c r="A74" s="9">
        <v>33</v>
      </c>
      <c r="B74" s="3"/>
      <c r="C74" s="10" t="s">
        <v>75</v>
      </c>
      <c r="D74" s="66">
        <f t="shared" si="24"/>
        <v>0</v>
      </c>
      <c r="E74" s="66">
        <f t="shared" si="24"/>
        <v>-97061</v>
      </c>
      <c r="F74" s="60"/>
      <c r="G74" s="38">
        <f>-145662-97061</f>
        <v>-242723</v>
      </c>
      <c r="H74" s="60"/>
      <c r="I74" s="38"/>
      <c r="J74" s="60"/>
      <c r="K74" s="38"/>
      <c r="L74" s="60"/>
      <c r="M74" s="38"/>
      <c r="N74" s="60"/>
      <c r="O74" s="38">
        <f>38230+17360</f>
        <v>55590</v>
      </c>
      <c r="P74" s="60"/>
      <c r="Q74" s="38">
        <v>254800</v>
      </c>
      <c r="R74" s="60"/>
      <c r="S74" s="38">
        <f>-254800+70113</f>
        <v>-184687</v>
      </c>
      <c r="T74" s="60"/>
      <c r="U74" s="38">
        <f>254800-70113-38230-17360-254800+145662</f>
        <v>19959</v>
      </c>
      <c r="V74" s="60"/>
      <c r="W74" s="38"/>
      <c r="X74" s="60"/>
      <c r="Y74" s="38"/>
    </row>
    <row r="75" spans="1:25" x14ac:dyDescent="0.2">
      <c r="A75" s="9">
        <v>34</v>
      </c>
      <c r="B75" s="3"/>
      <c r="C75" s="10" t="s">
        <v>76</v>
      </c>
      <c r="D75" s="66">
        <f t="shared" si="24"/>
        <v>0</v>
      </c>
      <c r="E75" s="66">
        <f t="shared" si="24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</row>
    <row r="76" spans="1:25" x14ac:dyDescent="0.2">
      <c r="A76" s="9">
        <v>35</v>
      </c>
      <c r="B76" s="3"/>
      <c r="C76" s="10" t="s">
        <v>77</v>
      </c>
      <c r="D76" s="66">
        <f t="shared" si="24"/>
        <v>0</v>
      </c>
      <c r="E76" s="66">
        <f t="shared" si="24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</row>
    <row r="77" spans="1:25" x14ac:dyDescent="0.2">
      <c r="A77" s="9">
        <v>36</v>
      </c>
      <c r="B77" s="3"/>
      <c r="C77" s="10" t="s">
        <v>78</v>
      </c>
      <c r="D77" s="66">
        <f t="shared" si="24"/>
        <v>0</v>
      </c>
      <c r="E77" s="66">
        <f t="shared" si="24"/>
        <v>0</v>
      </c>
      <c r="F77" s="60"/>
      <c r="G77" s="38"/>
      <c r="H77" s="60"/>
      <c r="I77" s="38">
        <v>-240000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>
        <v>240000</v>
      </c>
      <c r="V77" s="60"/>
      <c r="W77" s="38"/>
      <c r="X77" s="60"/>
      <c r="Y77" s="38"/>
    </row>
    <row r="78" spans="1:25" x14ac:dyDescent="0.2">
      <c r="A78" s="9">
        <v>37</v>
      </c>
      <c r="B78" s="3"/>
      <c r="C78" s="10" t="s">
        <v>79</v>
      </c>
      <c r="D78" s="66">
        <f t="shared" si="24"/>
        <v>0</v>
      </c>
      <c r="E78" s="66">
        <f t="shared" si="24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</row>
    <row r="79" spans="1:25" x14ac:dyDescent="0.2">
      <c r="A79" s="9">
        <v>38</v>
      </c>
      <c r="B79" s="3"/>
      <c r="C79" s="10" t="s">
        <v>80</v>
      </c>
      <c r="D79" s="66">
        <f t="shared" si="24"/>
        <v>0</v>
      </c>
      <c r="E79" s="66">
        <f t="shared" si="24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</row>
    <row r="80" spans="1:25" x14ac:dyDescent="0.2">
      <c r="A80" s="9">
        <v>39</v>
      </c>
      <c r="B80" s="3"/>
      <c r="C80" s="10" t="s">
        <v>81</v>
      </c>
      <c r="D80" s="66">
        <f t="shared" si="24"/>
        <v>0</v>
      </c>
      <c r="E80" s="66">
        <f t="shared" si="24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</row>
    <row r="81" spans="1:26" x14ac:dyDescent="0.2">
      <c r="A81" s="9">
        <v>40</v>
      </c>
      <c r="B81" s="3"/>
      <c r="C81" s="10" t="s">
        <v>82</v>
      </c>
      <c r="D81" s="66">
        <f>F81+H81+J81+L81+N81+P81+R81+T81+V81+X81</f>
        <v>0</v>
      </c>
      <c r="E81" s="66">
        <f>G81+I81+K81+M81+O81+Q81+S81+U81+W81+Y81</f>
        <v>0</v>
      </c>
      <c r="F81" s="60"/>
      <c r="G81" s="38"/>
      <c r="H81" s="60"/>
      <c r="I81" s="38">
        <v>54411</v>
      </c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>
        <v>-54411</v>
      </c>
      <c r="V81" s="60"/>
      <c r="W81" s="38"/>
      <c r="X81" s="60"/>
      <c r="Y81" s="38"/>
    </row>
    <row r="82" spans="1:26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4.6566128730773926E-10</v>
      </c>
      <c r="F82" s="92">
        <f>F16+F24+F29+F36+F43+F45+F47+F49</f>
        <v>0</v>
      </c>
      <c r="G82" s="93">
        <f>SUM(G72:G81)+G16+G24+G29+G36+G43+G45+G47+G49+G51+G56+G61+G66</f>
        <v>-1603992.1899999997</v>
      </c>
      <c r="H82" s="92">
        <f>H16+H24+H29+H36+H43+H45+H47+H49</f>
        <v>0</v>
      </c>
      <c r="I82" s="93">
        <f>SUM(I72:I81)+I16+I24+I29+I36+I43+I45+I47+I49+I51+I56+I61+I66</f>
        <v>633281.11</v>
      </c>
      <c r="J82" s="92">
        <f>J16+J24+J29+J36+J43+J45+J47+J49</f>
        <v>0</v>
      </c>
      <c r="K82" s="93">
        <f>SUM(K72:K81)+K16+K24+K29+K36+K43+K45+K47+K49+K51+K56+K61+K66</f>
        <v>-170000</v>
      </c>
      <c r="L82" s="92">
        <f>L16+L24+L29+L36+L43+L45+L47+L49</f>
        <v>0</v>
      </c>
      <c r="M82" s="93">
        <f>SUM(M72:M81)+M16+M24+M29+M36+M43+M45+M47+M49+M51+M56+M61+M66</f>
        <v>0</v>
      </c>
      <c r="N82" s="92">
        <f>N16+N24+N29+N36+N43+N45+N47+N49</f>
        <v>0</v>
      </c>
      <c r="O82" s="93">
        <f>SUM(O72:O81)+O16+O24+O29+O36+O43+O45+O47+O49+O51+O56+O61+O66</f>
        <v>973676.08</v>
      </c>
      <c r="P82" s="92">
        <f>P16+P24+P29+P36+P43+P45+P47+P49</f>
        <v>0</v>
      </c>
      <c r="Q82" s="93">
        <f>SUM(Q72:Q81)+Q16+Q24+Q29+Q36+Q43+Q45+Q47+Q49+Q51+Q56+Q61+Q66</f>
        <v>254800</v>
      </c>
      <c r="R82" s="92">
        <f>R16+R24+R29+R36+R43+R45+R47+R49</f>
        <v>0</v>
      </c>
      <c r="S82" s="93">
        <f>SUM(S72:S81)+S16+S24+S29+S36+S43+S45+S47+S49+S51+S56+S61+S66</f>
        <v>1064335</v>
      </c>
      <c r="T82" s="92">
        <f>T16+T24+T29+T36+T43+T45+T47+T49</f>
        <v>0</v>
      </c>
      <c r="U82" s="93">
        <f>SUM(U72:U81)+U16+U24+U29+U36+U43+U45+U47+U49+U51+U56+U61+U66</f>
        <v>-1152100</v>
      </c>
      <c r="V82" s="92">
        <f>V16+V24+V29+V36+V43+V45+V47+V49</f>
        <v>0</v>
      </c>
      <c r="W82" s="93">
        <f>SUM(W72:W81)+W16+W24+W29+W36+W43+W45+W47+W49+W51+W56+W61+W66</f>
        <v>0</v>
      </c>
      <c r="X82" s="92">
        <f>X16+X24+X29+X36+X43+X45+X47+X49</f>
        <v>0</v>
      </c>
      <c r="Y82" s="93">
        <f>SUM(Y72:Y81)+Y16+Y24+Y29+Y36+Y43+Y45+Y47+Y49+Y51+Y56+Y61+Y66</f>
        <v>0</v>
      </c>
      <c r="Z82" s="97"/>
    </row>
    <row r="83" spans="1:26" ht="13.5" thickTop="1" x14ac:dyDescent="0.2">
      <c r="A83" s="4" t="s">
        <v>2</v>
      </c>
      <c r="B83" s="3"/>
    </row>
    <row r="84" spans="1:26" x14ac:dyDescent="0.2">
      <c r="A84" s="4"/>
      <c r="B84" s="3"/>
      <c r="M84" s="45"/>
    </row>
    <row r="85" spans="1:26" x14ac:dyDescent="0.2">
      <c r="A85" s="4"/>
      <c r="B85" s="3"/>
      <c r="S85" s="45"/>
    </row>
    <row r="86" spans="1:26" x14ac:dyDescent="0.2">
      <c r="A86" s="4"/>
      <c r="B86" s="3"/>
    </row>
    <row r="87" spans="1:26" x14ac:dyDescent="0.2">
      <c r="A87" s="4"/>
      <c r="B87" s="3"/>
    </row>
    <row r="88" spans="1:26" x14ac:dyDescent="0.2">
      <c r="A88" s="4"/>
      <c r="B88" s="3"/>
    </row>
    <row r="89" spans="1:26" x14ac:dyDescent="0.2">
      <c r="A89" s="4"/>
      <c r="B89" s="3"/>
    </row>
    <row r="90" spans="1:26" x14ac:dyDescent="0.2">
      <c r="A90" s="4"/>
      <c r="B90" s="3"/>
    </row>
    <row r="91" spans="1:26" x14ac:dyDescent="0.2">
      <c r="A91" s="4"/>
      <c r="B91" s="3"/>
    </row>
    <row r="92" spans="1:26" x14ac:dyDescent="0.2">
      <c r="A92" s="4"/>
      <c r="B92" s="3"/>
    </row>
    <row r="93" spans="1:26" x14ac:dyDescent="0.2">
      <c r="A93" s="4"/>
      <c r="B93" s="3"/>
    </row>
    <row r="94" spans="1:26" x14ac:dyDescent="0.2">
      <c r="A94" s="4"/>
      <c r="B94" s="3"/>
    </row>
    <row r="95" spans="1:26" x14ac:dyDescent="0.2">
      <c r="A95" s="4"/>
      <c r="B95" s="3"/>
    </row>
    <row r="96" spans="1:26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Z187"/>
  <sheetViews>
    <sheetView zoomScale="75" workbookViewId="0">
      <pane xSplit="3" ySplit="9" topLeftCell="D78" activePane="bottomRight" state="frozen"/>
      <selection activeCell="D10" sqref="D10"/>
      <selection pane="topRight" activeCell="D10" sqref="D10"/>
      <selection pane="bottomLeft" activeCell="D10" sqref="D10"/>
      <selection pane="bottomRight" activeCell="C98" sqref="C98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5" style="156" customWidth="1"/>
    <col min="6" max="25" width="15" customWidth="1"/>
  </cols>
  <sheetData>
    <row r="1" spans="1:25" x14ac:dyDescent="0.2">
      <c r="A1" s="46" t="s">
        <v>84</v>
      </c>
      <c r="B1" s="46"/>
      <c r="C1" s="1"/>
      <c r="D1" s="13"/>
      <c r="E1" s="17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</row>
    <row r="2" spans="1:25" x14ac:dyDescent="0.2">
      <c r="A2" s="47" t="s">
        <v>88</v>
      </c>
      <c r="B2" s="46"/>
      <c r="C2" s="1"/>
      <c r="D2" s="13"/>
      <c r="E2" s="17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</row>
    <row r="3" spans="1:25" x14ac:dyDescent="0.2">
      <c r="A3" s="1" t="s">
        <v>6</v>
      </c>
      <c r="B3" s="50"/>
      <c r="C3" s="50"/>
      <c r="D3" s="50"/>
      <c r="E3" s="148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</row>
    <row r="4" spans="1:25" x14ac:dyDescent="0.2">
      <c r="A4" s="51" t="s">
        <v>7</v>
      </c>
      <c r="B4" s="47"/>
      <c r="C4" s="5"/>
      <c r="D4" s="13"/>
      <c r="E4" s="17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</row>
    <row r="5" spans="1:25" x14ac:dyDescent="0.2">
      <c r="A5" s="48" t="str">
        <f>Check!A5</f>
        <v>PRODUCTION MONTH: 9901</v>
      </c>
      <c r="B5" s="48"/>
      <c r="C5" s="5"/>
      <c r="D5" s="13"/>
      <c r="E5" s="17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</row>
    <row r="6" spans="1:25" x14ac:dyDescent="0.2">
      <c r="A6" s="4"/>
      <c r="B6" s="5"/>
      <c r="C6" s="5"/>
      <c r="D6" s="13"/>
      <c r="E6" s="17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25" x14ac:dyDescent="0.2">
      <c r="A7" s="4"/>
      <c r="B7" s="19"/>
      <c r="C7" s="19"/>
    </row>
    <row r="8" spans="1:25" x14ac:dyDescent="0.2">
      <c r="A8" s="8"/>
      <c r="B8" s="16"/>
      <c r="C8" s="17"/>
      <c r="D8" s="24" t="s">
        <v>86</v>
      </c>
      <c r="E8" s="174"/>
      <c r="F8" s="26" t="s">
        <v>14</v>
      </c>
      <c r="G8" s="27"/>
      <c r="H8" s="26" t="s">
        <v>15</v>
      </c>
      <c r="I8" s="27"/>
      <c r="J8" s="26" t="s">
        <v>17</v>
      </c>
      <c r="K8" s="27"/>
      <c r="L8" s="26" t="s">
        <v>87</v>
      </c>
      <c r="M8" s="27"/>
      <c r="N8" s="26" t="s">
        <v>20</v>
      </c>
      <c r="O8" s="27"/>
      <c r="P8" s="26" t="s">
        <v>19</v>
      </c>
      <c r="Q8" s="27"/>
      <c r="R8" s="26" t="s">
        <v>18</v>
      </c>
      <c r="S8" s="27"/>
      <c r="T8" s="26" t="s">
        <v>21</v>
      </c>
      <c r="U8" s="27"/>
      <c r="V8" s="26" t="s">
        <v>22</v>
      </c>
      <c r="W8" s="27"/>
      <c r="X8" s="26" t="s">
        <v>176</v>
      </c>
      <c r="Y8" s="27"/>
    </row>
    <row r="9" spans="1:25" s="80" customFormat="1" x14ac:dyDescent="0.2">
      <c r="A9" s="52"/>
      <c r="B9" s="78"/>
      <c r="C9" s="79"/>
      <c r="D9" s="75" t="s">
        <v>26</v>
      </c>
      <c r="E9" s="175" t="s">
        <v>27</v>
      </c>
      <c r="F9" s="77" t="s">
        <v>26</v>
      </c>
      <c r="G9" s="76" t="s">
        <v>27</v>
      </c>
      <c r="H9" s="77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  <c r="N9" s="77" t="s">
        <v>26</v>
      </c>
      <c r="O9" s="76" t="s">
        <v>27</v>
      </c>
      <c r="P9" s="77" t="s">
        <v>26</v>
      </c>
      <c r="Q9" s="76" t="s">
        <v>27</v>
      </c>
      <c r="R9" s="77" t="s">
        <v>26</v>
      </c>
      <c r="S9" s="76" t="s">
        <v>27</v>
      </c>
      <c r="T9" s="77" t="s">
        <v>26</v>
      </c>
      <c r="U9" s="76" t="s">
        <v>27</v>
      </c>
      <c r="V9" s="77" t="s">
        <v>26</v>
      </c>
      <c r="W9" s="76" t="s">
        <v>27</v>
      </c>
      <c r="X9" s="77" t="s">
        <v>26</v>
      </c>
      <c r="Y9" s="76" t="s">
        <v>27</v>
      </c>
    </row>
    <row r="10" spans="1:25" x14ac:dyDescent="0.2">
      <c r="A10" s="9"/>
      <c r="B10" s="11" t="s">
        <v>28</v>
      </c>
      <c r="C10" s="6"/>
      <c r="D10" s="64"/>
      <c r="E10" s="176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</row>
    <row r="11" spans="1:25" x14ac:dyDescent="0.2">
      <c r="A11" s="9">
        <v>1</v>
      </c>
      <c r="B11" s="7"/>
      <c r="C11" s="18" t="s">
        <v>29</v>
      </c>
      <c r="D11" s="60">
        <f t="shared" ref="D11:E15" si="0">F11+H11+J11+L11+N11+P11+R11+T11+V11+X11</f>
        <v>0</v>
      </c>
      <c r="E11" s="177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</row>
    <row r="12" spans="1:25" x14ac:dyDescent="0.2">
      <c r="A12" s="9">
        <v>2</v>
      </c>
      <c r="B12" s="7"/>
      <c r="C12" s="18" t="s">
        <v>30</v>
      </c>
      <c r="D12" s="60">
        <f t="shared" si="0"/>
        <v>0</v>
      </c>
      <c r="E12" s="178">
        <f t="shared" si="0"/>
        <v>-45031084.090000004</v>
      </c>
      <c r="F12" s="65"/>
      <c r="G12" s="38">
        <f>-11384096.21-437462.03</f>
        <v>-11821558.24</v>
      </c>
      <c r="H12" s="65"/>
      <c r="I12" s="38">
        <f>-15828274.98-107219.63</f>
        <v>-15935494.610000001</v>
      </c>
      <c r="J12" s="65"/>
      <c r="K12" s="38">
        <v>0</v>
      </c>
      <c r="L12" s="65"/>
      <c r="M12" s="38">
        <v>0</v>
      </c>
      <c r="N12" s="65"/>
      <c r="O12" s="38">
        <f>-1085750.53-2384.55</f>
        <v>-1088135.08</v>
      </c>
      <c r="P12" s="65"/>
      <c r="Q12" s="38">
        <f>-2799273.51-99860.79</f>
        <v>-2899134.3</v>
      </c>
      <c r="R12" s="65"/>
      <c r="S12" s="38">
        <f>-10469566.97-147319.89-2669875</f>
        <v>-13286761.860000001</v>
      </c>
      <c r="T12" s="65"/>
      <c r="U12" s="38">
        <v>0</v>
      </c>
      <c r="V12" s="65"/>
      <c r="W12" s="38">
        <v>0</v>
      </c>
      <c r="X12" s="65"/>
      <c r="Y12" s="38">
        <v>0</v>
      </c>
    </row>
    <row r="13" spans="1:25" x14ac:dyDescent="0.2">
      <c r="A13" s="9">
        <v>3</v>
      </c>
      <c r="B13" s="7"/>
      <c r="C13" s="18" t="s">
        <v>31</v>
      </c>
      <c r="D13" s="60">
        <f t="shared" si="0"/>
        <v>0</v>
      </c>
      <c r="E13" s="177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</row>
    <row r="14" spans="1:25" x14ac:dyDescent="0.2">
      <c r="A14" s="9">
        <v>4</v>
      </c>
      <c r="B14" s="7"/>
      <c r="C14" s="18" t="s">
        <v>32</v>
      </c>
      <c r="D14" s="60">
        <f t="shared" si="0"/>
        <v>0</v>
      </c>
      <c r="E14" s="177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</row>
    <row r="15" spans="1:25" x14ac:dyDescent="0.2">
      <c r="A15" s="9">
        <v>5</v>
      </c>
      <c r="B15" s="7"/>
      <c r="C15" s="18" t="s">
        <v>33</v>
      </c>
      <c r="D15" s="60">
        <f t="shared" si="0"/>
        <v>0</v>
      </c>
      <c r="E15" s="177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</row>
    <row r="16" spans="1:25" x14ac:dyDescent="0.2">
      <c r="A16" s="9"/>
      <c r="B16" s="7" t="s">
        <v>34</v>
      </c>
      <c r="C16" s="6"/>
      <c r="D16" s="61">
        <f t="shared" ref="D16:Y16" si="1">SUM(D11:D15)</f>
        <v>0</v>
      </c>
      <c r="E16" s="154">
        <f t="shared" si="1"/>
        <v>-45031084.090000004</v>
      </c>
      <c r="F16" s="61">
        <f t="shared" si="1"/>
        <v>0</v>
      </c>
      <c r="G16" s="39">
        <f t="shared" si="1"/>
        <v>-11821558.24</v>
      </c>
      <c r="H16" s="61">
        <f t="shared" si="1"/>
        <v>0</v>
      </c>
      <c r="I16" s="39">
        <f t="shared" si="1"/>
        <v>-15935494.610000001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-1088135.08</v>
      </c>
      <c r="P16" s="61">
        <f t="shared" si="1"/>
        <v>0</v>
      </c>
      <c r="Q16" s="39">
        <f t="shared" si="1"/>
        <v>-2899134.3</v>
      </c>
      <c r="R16" s="61">
        <f t="shared" si="1"/>
        <v>0</v>
      </c>
      <c r="S16" s="39">
        <f t="shared" si="1"/>
        <v>-13286761.860000001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</row>
    <row r="17" spans="1:25" x14ac:dyDescent="0.2">
      <c r="A17" s="9"/>
      <c r="B17" s="7"/>
      <c r="C17" s="6"/>
      <c r="D17" s="60"/>
      <c r="E17" s="153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</row>
    <row r="18" spans="1:25" x14ac:dyDescent="0.2">
      <c r="A18" s="9"/>
      <c r="B18" s="11" t="s">
        <v>35</v>
      </c>
      <c r="C18" s="6"/>
      <c r="D18" s="60"/>
      <c r="E18" s="153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</row>
    <row r="19" spans="1:25" x14ac:dyDescent="0.2">
      <c r="A19" s="9">
        <v>6</v>
      </c>
      <c r="B19" s="7"/>
      <c r="C19" s="18" t="s">
        <v>29</v>
      </c>
      <c r="D19" s="60">
        <f t="shared" ref="D19:E23" si="2">F19+H19+J19+L19+N19+P19+R19+T19+V19+X19</f>
        <v>0</v>
      </c>
      <c r="E19" s="177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</row>
    <row r="20" spans="1:25" x14ac:dyDescent="0.2">
      <c r="A20" s="9">
        <v>7</v>
      </c>
      <c r="B20" s="7"/>
      <c r="C20" s="18" t="s">
        <v>30</v>
      </c>
      <c r="D20" s="60">
        <f t="shared" si="2"/>
        <v>0</v>
      </c>
      <c r="E20" s="178">
        <f t="shared" si="2"/>
        <v>10741881.02</v>
      </c>
      <c r="F20" s="65"/>
      <c r="G20" s="38">
        <f>481280.87+309757.53</f>
        <v>791038.4</v>
      </c>
      <c r="H20" s="65"/>
      <c r="I20" s="38">
        <f>7968823.42+218104.69</f>
        <v>8186928.1100000003</v>
      </c>
      <c r="J20" s="65"/>
      <c r="K20" s="38">
        <v>-1394542.32</v>
      </c>
      <c r="L20" s="65"/>
      <c r="M20" s="38">
        <v>0</v>
      </c>
      <c r="N20" s="65"/>
      <c r="O20" s="38">
        <f>-244285.06+51150</f>
        <v>-193135.06</v>
      </c>
      <c r="P20" s="65"/>
      <c r="Q20" s="38">
        <f>907563.47+1091.14</f>
        <v>908654.61</v>
      </c>
      <c r="R20" s="65"/>
      <c r="S20" s="38">
        <f>2332809.93+110127.35</f>
        <v>2442937.2800000003</v>
      </c>
      <c r="T20" s="65"/>
      <c r="U20" s="38">
        <v>0</v>
      </c>
      <c r="V20" s="65"/>
      <c r="W20" s="38">
        <v>0</v>
      </c>
      <c r="X20" s="65"/>
      <c r="Y20" s="38">
        <v>0</v>
      </c>
    </row>
    <row r="21" spans="1:25" x14ac:dyDescent="0.2">
      <c r="A21" s="9">
        <v>8</v>
      </c>
      <c r="B21" s="7"/>
      <c r="C21" s="18" t="s">
        <v>31</v>
      </c>
      <c r="D21" s="60">
        <f t="shared" si="2"/>
        <v>0</v>
      </c>
      <c r="E21" s="177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</row>
    <row r="22" spans="1:25" x14ac:dyDescent="0.2">
      <c r="A22" s="9">
        <v>9</v>
      </c>
      <c r="B22" s="7"/>
      <c r="C22" s="18" t="s">
        <v>32</v>
      </c>
      <c r="D22" s="60">
        <f t="shared" si="2"/>
        <v>0</v>
      </c>
      <c r="E22" s="177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</row>
    <row r="23" spans="1:25" x14ac:dyDescent="0.2">
      <c r="A23" s="9">
        <v>10</v>
      </c>
      <c r="B23" s="7"/>
      <c r="C23" s="18" t="s">
        <v>36</v>
      </c>
      <c r="D23" s="60">
        <f t="shared" si="2"/>
        <v>0</v>
      </c>
      <c r="E23" s="177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</row>
    <row r="24" spans="1:25" x14ac:dyDescent="0.2">
      <c r="A24" s="9"/>
      <c r="B24" s="7" t="s">
        <v>37</v>
      </c>
      <c r="C24" s="6"/>
      <c r="D24" s="61">
        <f t="shared" ref="D24:Y24" si="3">SUM(D19:D23)</f>
        <v>0</v>
      </c>
      <c r="E24" s="154">
        <f t="shared" si="3"/>
        <v>10741881.02</v>
      </c>
      <c r="F24" s="61">
        <f t="shared" si="3"/>
        <v>0</v>
      </c>
      <c r="G24" s="39">
        <f t="shared" si="3"/>
        <v>791038.4</v>
      </c>
      <c r="H24" s="61">
        <f t="shared" si="3"/>
        <v>0</v>
      </c>
      <c r="I24" s="39">
        <f t="shared" si="3"/>
        <v>8186928.1100000003</v>
      </c>
      <c r="J24" s="61">
        <f t="shared" si="3"/>
        <v>0</v>
      </c>
      <c r="K24" s="39">
        <f t="shared" si="3"/>
        <v>-1394542.32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-193135.06</v>
      </c>
      <c r="P24" s="61">
        <f t="shared" si="3"/>
        <v>0</v>
      </c>
      <c r="Q24" s="39">
        <f t="shared" si="3"/>
        <v>908654.61</v>
      </c>
      <c r="R24" s="61">
        <f t="shared" si="3"/>
        <v>0</v>
      </c>
      <c r="S24" s="39">
        <f t="shared" si="3"/>
        <v>2442937.2800000003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</row>
    <row r="25" spans="1:25" x14ac:dyDescent="0.2">
      <c r="A25" s="9"/>
      <c r="B25" s="7"/>
      <c r="C25" s="6"/>
      <c r="D25" s="60"/>
      <c r="E25" s="153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</row>
    <row r="26" spans="1:25" x14ac:dyDescent="0.2">
      <c r="A26" s="9"/>
      <c r="B26" s="86" t="s">
        <v>38</v>
      </c>
      <c r="C26" s="6"/>
      <c r="D26" s="60"/>
      <c r="E26" s="153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</row>
    <row r="27" spans="1:25" x14ac:dyDescent="0.2">
      <c r="A27" s="9">
        <v>11</v>
      </c>
      <c r="B27" s="7"/>
      <c r="C27" s="18" t="s">
        <v>39</v>
      </c>
      <c r="D27" s="60">
        <f>F27+H27+J27+L27+N27+P27+R27+T27+V27+X27</f>
        <v>0</v>
      </c>
      <c r="E27" s="177">
        <f>G27+I27+K27+M27+O27+Q27+S27+U27+W27+Y27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</row>
    <row r="28" spans="1:25" x14ac:dyDescent="0.2">
      <c r="A28" s="9">
        <v>12</v>
      </c>
      <c r="B28" s="7"/>
      <c r="C28" s="18" t="s">
        <v>40</v>
      </c>
      <c r="D28" s="60">
        <f>F28+H28+J28+L28+N28+P28+R28+T28+V28+X28</f>
        <v>0</v>
      </c>
      <c r="E28" s="177">
        <f>G28+I28+K28+M28+O28+Q28+S28+U28+W28+Y28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</row>
    <row r="29" spans="1:25" x14ac:dyDescent="0.2">
      <c r="A29" s="9"/>
      <c r="B29" s="7" t="s">
        <v>41</v>
      </c>
      <c r="C29" s="6"/>
      <c r="D29" s="61">
        <f t="shared" ref="D29:Y29" si="4">SUM(D27:D28)</f>
        <v>0</v>
      </c>
      <c r="E29" s="154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</row>
    <row r="30" spans="1:25" x14ac:dyDescent="0.2">
      <c r="A30" s="9"/>
      <c r="B30" s="7"/>
      <c r="C30" s="6"/>
      <c r="D30" s="60"/>
      <c r="E30" s="153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</row>
    <row r="31" spans="1:25" x14ac:dyDescent="0.2">
      <c r="A31" s="9"/>
      <c r="B31" s="11" t="s">
        <v>42</v>
      </c>
      <c r="C31" s="6"/>
      <c r="D31" s="60"/>
      <c r="E31" s="153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</row>
    <row r="32" spans="1:25" x14ac:dyDescent="0.2">
      <c r="A32" s="9">
        <v>13</v>
      </c>
      <c r="B32" s="7"/>
      <c r="C32" s="18" t="s">
        <v>43</v>
      </c>
      <c r="D32" s="60">
        <f t="shared" ref="D32:E35" si="5">F32+H32+J32+L32+N32+P32+R32+T32+V32+X32</f>
        <v>0</v>
      </c>
      <c r="E32" s="177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</row>
    <row r="33" spans="1:25" x14ac:dyDescent="0.2">
      <c r="A33" s="9">
        <v>14</v>
      </c>
      <c r="B33" s="7"/>
      <c r="C33" s="18" t="s">
        <v>44</v>
      </c>
      <c r="D33" s="60">
        <f t="shared" si="5"/>
        <v>0</v>
      </c>
      <c r="E33" s="177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</row>
    <row r="34" spans="1:25" x14ac:dyDescent="0.2">
      <c r="A34" s="9">
        <v>15</v>
      </c>
      <c r="B34" s="7"/>
      <c r="C34" s="18" t="s">
        <v>45</v>
      </c>
      <c r="D34" s="60">
        <f t="shared" si="5"/>
        <v>0</v>
      </c>
      <c r="E34" s="177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</row>
    <row r="35" spans="1:25" x14ac:dyDescent="0.2">
      <c r="A35" s="9">
        <v>16</v>
      </c>
      <c r="B35" s="7"/>
      <c r="C35" s="18" t="s">
        <v>46</v>
      </c>
      <c r="D35" s="60">
        <f t="shared" si="5"/>
        <v>0</v>
      </c>
      <c r="E35" s="177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</row>
    <row r="36" spans="1:25" x14ac:dyDescent="0.2">
      <c r="A36" s="9"/>
      <c r="B36" s="7" t="s">
        <v>47</v>
      </c>
      <c r="C36" s="6"/>
      <c r="D36" s="61">
        <f>SUM(D32:D35)</f>
        <v>0</v>
      </c>
      <c r="E36" s="154">
        <f>SUM(E32:E35)</f>
        <v>0</v>
      </c>
      <c r="F36" s="61">
        <f t="shared" ref="F36:Y36" si="6">SUM(F32:F34)</f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</row>
    <row r="37" spans="1:25" x14ac:dyDescent="0.2">
      <c r="A37" s="9"/>
      <c r="B37" s="7"/>
      <c r="C37" s="6"/>
      <c r="D37" s="60"/>
      <c r="E37" s="153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</row>
    <row r="38" spans="1:25" x14ac:dyDescent="0.2">
      <c r="A38" s="9"/>
      <c r="B38" s="11" t="s">
        <v>48</v>
      </c>
      <c r="C38" s="6"/>
      <c r="D38" s="60"/>
      <c r="E38" s="153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</row>
    <row r="39" spans="1:25" x14ac:dyDescent="0.2">
      <c r="A39" s="9">
        <v>17</v>
      </c>
      <c r="B39" s="7"/>
      <c r="C39" s="18" t="s">
        <v>49</v>
      </c>
      <c r="D39" s="60">
        <f t="shared" ref="D39:E41" si="7">F39+H39+J39+L39+N39+P39+R39+T39+V39+X39</f>
        <v>0</v>
      </c>
      <c r="E39" s="177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</row>
    <row r="40" spans="1:25" ht="22.5" customHeight="1" x14ac:dyDescent="0.2">
      <c r="A40" s="9">
        <v>18</v>
      </c>
      <c r="B40" s="7"/>
      <c r="C40" s="18" t="s">
        <v>50</v>
      </c>
      <c r="D40" s="60">
        <f t="shared" si="7"/>
        <v>0</v>
      </c>
      <c r="E40" s="177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</row>
    <row r="41" spans="1:25" x14ac:dyDescent="0.2">
      <c r="A41" s="9">
        <v>19</v>
      </c>
      <c r="B41" s="7"/>
      <c r="C41" s="18" t="s">
        <v>51</v>
      </c>
      <c r="D41" s="60">
        <f t="shared" si="7"/>
        <v>0</v>
      </c>
      <c r="E41" s="177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</row>
    <row r="42" spans="1:25" x14ac:dyDescent="0.2">
      <c r="A42" s="9"/>
      <c r="B42" s="7"/>
      <c r="C42" s="53" t="s">
        <v>52</v>
      </c>
      <c r="D42" s="61">
        <f t="shared" ref="D42:Y42" si="8">SUM(D40:D41)</f>
        <v>0</v>
      </c>
      <c r="E42" s="154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</row>
    <row r="43" spans="1:25" ht="21" customHeight="1" x14ac:dyDescent="0.2">
      <c r="A43" s="9"/>
      <c r="B43" s="7" t="s">
        <v>53</v>
      </c>
      <c r="C43" s="6"/>
      <c r="D43" s="61">
        <f t="shared" ref="D43:Y43" si="9">D42+D39</f>
        <v>0</v>
      </c>
      <c r="E43" s="154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</row>
    <row r="44" spans="1:25" x14ac:dyDescent="0.2">
      <c r="A44" s="9"/>
      <c r="B44" s="7"/>
      <c r="C44" s="6"/>
      <c r="D44" s="60"/>
      <c r="E44" s="153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</row>
    <row r="45" spans="1:25" x14ac:dyDescent="0.2">
      <c r="A45" s="9">
        <v>20</v>
      </c>
      <c r="B45" s="11" t="s">
        <v>54</v>
      </c>
      <c r="C45" s="6"/>
      <c r="D45" s="60">
        <f>F45+H45+J45+L45+N45+P45+R45+T45+V45+X45</f>
        <v>0</v>
      </c>
      <c r="E45" s="177">
        <f>G45+I45+K45+M45+O45+Q45+S45+U45+W45+Y45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</row>
    <row r="46" spans="1:25" x14ac:dyDescent="0.2">
      <c r="A46" s="9"/>
      <c r="B46" s="11"/>
      <c r="C46" s="6"/>
      <c r="D46" s="60"/>
      <c r="E46" s="153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</row>
    <row r="47" spans="1:25" x14ac:dyDescent="0.2">
      <c r="A47" s="9">
        <v>21</v>
      </c>
      <c r="B47" s="11" t="s">
        <v>55</v>
      </c>
      <c r="C47" s="6"/>
      <c r="D47" s="60">
        <f>F47+H47+J47+L47+N47+P47+R47+T47+V47+X47</f>
        <v>0</v>
      </c>
      <c r="E47" s="177">
        <f>G47+I47+K47+M47+O47+Q47+S47+U47+W47+Y47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</row>
    <row r="48" spans="1:25" x14ac:dyDescent="0.2">
      <c r="A48" s="9"/>
      <c r="B48" s="7"/>
      <c r="C48" s="6"/>
      <c r="D48" s="60"/>
      <c r="E48" s="153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</row>
    <row r="49" spans="1:25" x14ac:dyDescent="0.2">
      <c r="A49" s="9">
        <v>22</v>
      </c>
      <c r="B49" s="11" t="s">
        <v>56</v>
      </c>
      <c r="C49" s="6"/>
      <c r="D49" s="60">
        <f>F49+H49+J49+L49+N49+P49+R49+T49+V49+X49</f>
        <v>0</v>
      </c>
      <c r="E49" s="177">
        <f>G49+I49+K49+M49+O49+Q49+S49+U49+W49+Y49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</row>
    <row r="50" spans="1:25" x14ac:dyDescent="0.2">
      <c r="A50" s="9"/>
      <c r="B50" s="7"/>
      <c r="C50" s="6"/>
      <c r="D50" s="60"/>
      <c r="E50" s="153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</row>
    <row r="51" spans="1:25" x14ac:dyDescent="0.2">
      <c r="A51" s="9">
        <v>23</v>
      </c>
      <c r="B51" s="11" t="s">
        <v>57</v>
      </c>
      <c r="C51" s="6"/>
      <c r="D51" s="60">
        <f>F51+H51+J51+L51+N51+P51+R51+T51+V51+X51</f>
        <v>0</v>
      </c>
      <c r="E51" s="177">
        <f>G51+I51+K51+M51+O51+Q51+S51+U51+W51+Y51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>
        <v>0</v>
      </c>
      <c r="T51" s="60"/>
      <c r="U51" s="38"/>
      <c r="V51" s="60"/>
      <c r="W51" s="38"/>
      <c r="X51" s="60"/>
      <c r="Y51" s="38"/>
    </row>
    <row r="52" spans="1:25" x14ac:dyDescent="0.2">
      <c r="A52" s="9"/>
      <c r="B52" s="7"/>
      <c r="C52" s="6"/>
      <c r="D52" s="60"/>
      <c r="E52" s="153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</row>
    <row r="53" spans="1:25" x14ac:dyDescent="0.2">
      <c r="A53" s="9"/>
      <c r="B53" s="11" t="s">
        <v>58</v>
      </c>
      <c r="C53" s="6"/>
      <c r="D53" s="60"/>
      <c r="E53" s="153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</row>
    <row r="54" spans="1:25" x14ac:dyDescent="0.2">
      <c r="A54" s="9">
        <v>24</v>
      </c>
      <c r="B54" s="7"/>
      <c r="C54" s="18" t="s">
        <v>59</v>
      </c>
      <c r="D54" s="60">
        <f>F54+H54+J54+L54+N54+P54+R54+T54+V54+X54</f>
        <v>0</v>
      </c>
      <c r="E54" s="177">
        <f>G54+I54+K54+M54+O54+Q54+S54+U54+W54+Y54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</row>
    <row r="55" spans="1:25" x14ac:dyDescent="0.2">
      <c r="A55" s="9">
        <v>25</v>
      </c>
      <c r="B55" s="7"/>
      <c r="C55" s="18" t="s">
        <v>60</v>
      </c>
      <c r="D55" s="60">
        <f>F55+H55+J55+L55+N55+P55+R55+T55+V55+X55</f>
        <v>0</v>
      </c>
      <c r="E55" s="177">
        <f>G55+I55+K55+M55+O55+Q55+S55+U55+W55+Y55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</row>
    <row r="56" spans="1:25" x14ac:dyDescent="0.2">
      <c r="A56" s="9"/>
      <c r="B56" s="7" t="s">
        <v>61</v>
      </c>
      <c r="C56" s="6"/>
      <c r="D56" s="61">
        <f t="shared" ref="D56:Y56" si="10">SUM(D54:D55)</f>
        <v>0</v>
      </c>
      <c r="E56" s="154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</row>
    <row r="57" spans="1:25" x14ac:dyDescent="0.2">
      <c r="A57" s="9"/>
      <c r="B57" s="7"/>
      <c r="C57" s="6"/>
      <c r="D57" s="60"/>
      <c r="E57" s="153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</row>
    <row r="58" spans="1:25" x14ac:dyDescent="0.2">
      <c r="A58" s="9"/>
      <c r="B58" s="11" t="s">
        <v>62</v>
      </c>
      <c r="C58" s="6"/>
      <c r="D58" s="60"/>
      <c r="E58" s="153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</row>
    <row r="59" spans="1:25" x14ac:dyDescent="0.2">
      <c r="A59" s="9">
        <v>26</v>
      </c>
      <c r="B59" s="11"/>
      <c r="C59" s="18" t="s">
        <v>63</v>
      </c>
      <c r="D59" s="60">
        <f>F59+H59+J59+L59+N59+P59+R59+T59+V59+X59</f>
        <v>0</v>
      </c>
      <c r="E59" s="177">
        <f>G59+I59+K59+M59+O59+Q59+S59+U59+W59+Y59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</row>
    <row r="60" spans="1:25" x14ac:dyDescent="0.2">
      <c r="A60" s="9">
        <v>27</v>
      </c>
      <c r="B60" s="11"/>
      <c r="C60" s="18" t="s">
        <v>64</v>
      </c>
      <c r="D60" s="60">
        <f>F60+H60+J60+L60+N60+P60+R60+T60+V60+X60</f>
        <v>0</v>
      </c>
      <c r="E60" s="177">
        <f>G60+I60+K60+M60+O60+Q60+S60+U60+W60+Y60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>
        <v>0</v>
      </c>
      <c r="V60" s="60"/>
      <c r="W60" s="38"/>
      <c r="X60" s="60"/>
      <c r="Y60" s="38"/>
    </row>
    <row r="61" spans="1:25" x14ac:dyDescent="0.2">
      <c r="A61" s="9"/>
      <c r="B61" s="62" t="s">
        <v>65</v>
      </c>
      <c r="C61" s="6"/>
      <c r="D61" s="61">
        <f t="shared" ref="D61:Y61" si="11">SUM(D59:D60)</f>
        <v>0</v>
      </c>
      <c r="E61" s="154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</row>
    <row r="62" spans="1:25" x14ac:dyDescent="0.2">
      <c r="A62" s="9"/>
      <c r="B62" s="62"/>
      <c r="C62" s="6"/>
      <c r="D62" s="60"/>
      <c r="E62" s="153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</row>
    <row r="63" spans="1:25" x14ac:dyDescent="0.2">
      <c r="A63" s="9"/>
      <c r="B63" s="86" t="s">
        <v>38</v>
      </c>
      <c r="C63" s="6"/>
      <c r="D63" s="60"/>
      <c r="E63" s="153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</row>
    <row r="64" spans="1:25" x14ac:dyDescent="0.2">
      <c r="A64" s="9">
        <v>28</v>
      </c>
      <c r="B64" s="7"/>
      <c r="C64" s="18" t="s">
        <v>66</v>
      </c>
      <c r="D64" s="60">
        <f>F64+H64+J64+L64+N64+P64+R64+T64+V64+X64</f>
        <v>0</v>
      </c>
      <c r="E64" s="177">
        <f>G64+I64+K64+M64+O64+Q64+S64+U64+W64+Y64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</row>
    <row r="65" spans="1:25" x14ac:dyDescent="0.2">
      <c r="A65" s="9">
        <v>29</v>
      </c>
      <c r="B65" s="11"/>
      <c r="C65" s="18" t="s">
        <v>67</v>
      </c>
      <c r="D65" s="60">
        <f>F65+H65+J65+L65+N65+P65+R65+T65+V65+X65</f>
        <v>0</v>
      </c>
      <c r="E65" s="177">
        <f>G65+I65+K65+M65+O65+Q65+S65+U65+W65+Y65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>
        <v>0</v>
      </c>
      <c r="V65" s="60"/>
      <c r="W65" s="38"/>
      <c r="X65" s="60"/>
      <c r="Y65" s="38"/>
    </row>
    <row r="66" spans="1:25" x14ac:dyDescent="0.2">
      <c r="A66" s="9"/>
      <c r="B66" s="7" t="s">
        <v>68</v>
      </c>
      <c r="C66" s="6"/>
      <c r="D66" s="61">
        <f t="shared" ref="D66:Y66" si="12">SUM(D64:D65)</f>
        <v>0</v>
      </c>
      <c r="E66" s="154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</row>
    <row r="67" spans="1:25" x14ac:dyDescent="0.2">
      <c r="A67" s="9"/>
      <c r="B67" s="7"/>
      <c r="C67" s="6"/>
      <c r="D67" s="60"/>
      <c r="E67" s="153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</row>
    <row r="68" spans="1:25" x14ac:dyDescent="0.2">
      <c r="A68" s="9"/>
      <c r="B68" s="11" t="s">
        <v>69</v>
      </c>
      <c r="C68" s="6"/>
      <c r="D68" s="60"/>
      <c r="E68" s="153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</row>
    <row r="69" spans="1:25" x14ac:dyDescent="0.2">
      <c r="A69" s="9"/>
      <c r="B69" s="3"/>
      <c r="C69" s="100" t="s">
        <v>70</v>
      </c>
      <c r="D69" s="60"/>
      <c r="E69" s="153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</row>
    <row r="70" spans="1:25" x14ac:dyDescent="0.2">
      <c r="A70" s="9">
        <v>30</v>
      </c>
      <c r="B70" s="3"/>
      <c r="C70" s="10" t="s">
        <v>71</v>
      </c>
      <c r="D70" s="60">
        <f>F70+H70+J70+L70+N70+P70+R70+T70+V70+X70</f>
        <v>0</v>
      </c>
      <c r="E70" s="178">
        <f>G70+I70+K70+M70+O70+Q70+S70+U70+W70+Y70</f>
        <v>-7176187.29</v>
      </c>
      <c r="F70" s="60"/>
      <c r="G70" s="38">
        <v>-675834</v>
      </c>
      <c r="H70" s="60"/>
      <c r="I70" s="38">
        <f>-905710-97571.85</f>
        <v>-1003281.85</v>
      </c>
      <c r="J70" s="60"/>
      <c r="K70" s="38">
        <v>0</v>
      </c>
      <c r="L70" s="60"/>
      <c r="M70" s="38">
        <v>0</v>
      </c>
      <c r="N70" s="60"/>
      <c r="O70" s="38">
        <v>-1858948</v>
      </c>
      <c r="P70" s="60"/>
      <c r="Q70" s="38">
        <v>0</v>
      </c>
      <c r="R70" s="60"/>
      <c r="S70" s="38">
        <f>838422-114789.44</f>
        <v>723632.56</v>
      </c>
      <c r="T70" s="60"/>
      <c r="U70" s="38">
        <v>-4207364</v>
      </c>
      <c r="V70" s="60"/>
      <c r="W70" s="38">
        <v>0</v>
      </c>
      <c r="X70" s="60"/>
      <c r="Y70" s="38">
        <v>-154392</v>
      </c>
    </row>
    <row r="71" spans="1:25" x14ac:dyDescent="0.2">
      <c r="A71" s="9">
        <v>31</v>
      </c>
      <c r="B71" s="3"/>
      <c r="C71" s="10" t="s">
        <v>72</v>
      </c>
      <c r="D71" s="60">
        <f>F71+H71+J71+L71+N71+P71+R71+T71+V71+X71</f>
        <v>0</v>
      </c>
      <c r="E71" s="177">
        <f>G71+I71+K71+M71+O71+Q71+S71+U71+W71+Y71</f>
        <v>0</v>
      </c>
      <c r="F71" s="60"/>
      <c r="G71" s="38">
        <v>0</v>
      </c>
      <c r="H71" s="60"/>
      <c r="I71" s="38">
        <v>0</v>
      </c>
      <c r="J71" s="60"/>
      <c r="K71" s="38">
        <v>0</v>
      </c>
      <c r="L71" s="60"/>
      <c r="M71" s="38">
        <v>0</v>
      </c>
      <c r="N71" s="60"/>
      <c r="O71" s="38">
        <v>0</v>
      </c>
      <c r="P71" s="60"/>
      <c r="Q71" s="38">
        <v>0</v>
      </c>
      <c r="R71" s="60"/>
      <c r="S71" s="38">
        <v>0</v>
      </c>
      <c r="T71" s="60"/>
      <c r="U71" s="38">
        <v>0</v>
      </c>
      <c r="V71" s="60"/>
      <c r="W71" s="38">
        <v>0</v>
      </c>
      <c r="X71" s="60"/>
      <c r="Y71" s="38">
        <v>0</v>
      </c>
    </row>
    <row r="72" spans="1:25" x14ac:dyDescent="0.2">
      <c r="A72" s="9"/>
      <c r="B72" s="3"/>
      <c r="C72" s="55" t="s">
        <v>73</v>
      </c>
      <c r="D72" s="61">
        <f t="shared" ref="D72:Y72" si="13">SUM(D70:D71)</f>
        <v>0</v>
      </c>
      <c r="E72" s="154">
        <f t="shared" si="13"/>
        <v>-7176187.29</v>
      </c>
      <c r="F72" s="61">
        <f t="shared" si="13"/>
        <v>0</v>
      </c>
      <c r="G72" s="39">
        <f t="shared" si="13"/>
        <v>-675834</v>
      </c>
      <c r="H72" s="61">
        <f t="shared" si="13"/>
        <v>0</v>
      </c>
      <c r="I72" s="39">
        <f t="shared" si="13"/>
        <v>-1003281.85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-1858948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723632.56</v>
      </c>
      <c r="T72" s="61">
        <f t="shared" si="13"/>
        <v>0</v>
      </c>
      <c r="U72" s="39">
        <f t="shared" si="13"/>
        <v>-4207364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-154392</v>
      </c>
    </row>
    <row r="73" spans="1:25" x14ac:dyDescent="0.2">
      <c r="A73" s="9">
        <v>32</v>
      </c>
      <c r="B73" s="3"/>
      <c r="C73" s="10" t="s">
        <v>74</v>
      </c>
      <c r="D73" s="60">
        <f t="shared" ref="D73:D81" si="14">F73+H73+J73+L73+N73+P73+R73+T73+V73+X73</f>
        <v>0</v>
      </c>
      <c r="E73" s="177">
        <f t="shared" ref="E73:E81" si="15">G73+I73+K73+M73+O73+Q73+S73+U73+W73+Y73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</row>
    <row r="74" spans="1:25" x14ac:dyDescent="0.2">
      <c r="A74" s="9">
        <v>33</v>
      </c>
      <c r="B74" s="3"/>
      <c r="C74" s="10" t="s">
        <v>75</v>
      </c>
      <c r="D74" s="60">
        <f t="shared" si="14"/>
        <v>0</v>
      </c>
      <c r="E74" s="178">
        <f t="shared" si="15"/>
        <v>11379487</v>
      </c>
      <c r="F74" s="65"/>
      <c r="G74" s="66">
        <v>576367</v>
      </c>
      <c r="H74" s="65"/>
      <c r="I74" s="66">
        <f>3587015-21019+5753955</f>
        <v>9319951</v>
      </c>
      <c r="J74" s="65"/>
      <c r="K74" s="66">
        <v>0</v>
      </c>
      <c r="L74" s="65"/>
      <c r="M74" s="66">
        <v>0</v>
      </c>
      <c r="N74" s="65"/>
      <c r="O74" s="66">
        <v>1744335</v>
      </c>
      <c r="P74" s="65"/>
      <c r="Q74" s="66">
        <v>0</v>
      </c>
      <c r="R74" s="65"/>
      <c r="S74" s="66">
        <f>-3272277+2669875</f>
        <v>-602402</v>
      </c>
      <c r="T74" s="65"/>
      <c r="U74" s="66">
        <v>341236</v>
      </c>
      <c r="V74" s="65"/>
      <c r="W74" s="66">
        <v>0</v>
      </c>
      <c r="X74" s="65"/>
      <c r="Y74" s="66">
        <v>0</v>
      </c>
    </row>
    <row r="75" spans="1:25" x14ac:dyDescent="0.2">
      <c r="A75" s="9">
        <v>34</v>
      </c>
      <c r="B75" s="3"/>
      <c r="C75" s="10" t="s">
        <v>76</v>
      </c>
      <c r="D75" s="60">
        <f t="shared" si="14"/>
        <v>0</v>
      </c>
      <c r="E75" s="178">
        <f t="shared" si="15"/>
        <v>612600</v>
      </c>
      <c r="F75" s="65"/>
      <c r="G75" s="38">
        <v>330600</v>
      </c>
      <c r="H75" s="65"/>
      <c r="I75" s="38">
        <f>-10500+202000</f>
        <v>191500</v>
      </c>
      <c r="J75" s="65"/>
      <c r="K75" s="38">
        <v>0</v>
      </c>
      <c r="L75" s="65"/>
      <c r="M75" s="38">
        <v>0</v>
      </c>
      <c r="N75" s="65"/>
      <c r="O75" s="38">
        <v>4100</v>
      </c>
      <c r="P75" s="65"/>
      <c r="Q75" s="38">
        <v>0</v>
      </c>
      <c r="R75" s="65"/>
      <c r="S75" s="38">
        <f>-35200+121600</f>
        <v>86400</v>
      </c>
      <c r="T75" s="65"/>
      <c r="U75" s="38">
        <v>0</v>
      </c>
      <c r="V75" s="65"/>
      <c r="W75" s="38">
        <v>0</v>
      </c>
      <c r="X75" s="65"/>
      <c r="Y75" s="38">
        <v>0</v>
      </c>
    </row>
    <row r="76" spans="1:25" x14ac:dyDescent="0.2">
      <c r="A76" s="9">
        <v>35</v>
      </c>
      <c r="B76" s="3"/>
      <c r="C76" s="10" t="s">
        <v>77</v>
      </c>
      <c r="D76" s="60">
        <f t="shared" si="14"/>
        <v>0</v>
      </c>
      <c r="E76" s="178">
        <f t="shared" si="15"/>
        <v>-26496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>
        <v>-26496</v>
      </c>
      <c r="V76" s="60"/>
      <c r="W76" s="38"/>
      <c r="X76" s="60"/>
      <c r="Y76" s="38"/>
    </row>
    <row r="77" spans="1:25" x14ac:dyDescent="0.2">
      <c r="A77" s="9">
        <v>36</v>
      </c>
      <c r="B77" s="3"/>
      <c r="C77" s="10" t="s">
        <v>78</v>
      </c>
      <c r="D77" s="60">
        <f t="shared" si="14"/>
        <v>0</v>
      </c>
      <c r="E77" s="178">
        <f t="shared" si="15"/>
        <v>-4753809</v>
      </c>
      <c r="F77" s="65"/>
      <c r="G77" s="38"/>
      <c r="H77" s="65"/>
      <c r="I77" s="38">
        <v>-3036809</v>
      </c>
      <c r="J77" s="65"/>
      <c r="K77" s="38"/>
      <c r="L77" s="65"/>
      <c r="M77" s="38"/>
      <c r="N77" s="65"/>
      <c r="O77" s="38"/>
      <c r="P77" s="65"/>
      <c r="Q77" s="38">
        <v>-820000</v>
      </c>
      <c r="R77" s="65"/>
      <c r="S77" s="38"/>
      <c r="T77" s="65"/>
      <c r="U77" s="38">
        <v>-897000</v>
      </c>
      <c r="V77" s="65"/>
      <c r="W77" s="38"/>
      <c r="X77" s="65"/>
      <c r="Y77" s="38"/>
    </row>
    <row r="78" spans="1:25" x14ac:dyDescent="0.2">
      <c r="A78" s="9">
        <v>37</v>
      </c>
      <c r="B78" s="3"/>
      <c r="C78" s="10" t="s">
        <v>79</v>
      </c>
      <c r="D78" s="60">
        <f t="shared" si="14"/>
        <v>0</v>
      </c>
      <c r="E78" s="177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</row>
    <row r="79" spans="1:25" x14ac:dyDescent="0.2">
      <c r="A79" s="9">
        <v>38</v>
      </c>
      <c r="B79" s="3"/>
      <c r="C79" s="10" t="s">
        <v>80</v>
      </c>
      <c r="D79" s="60">
        <f t="shared" si="14"/>
        <v>0</v>
      </c>
      <c r="E79" s="177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</row>
    <row r="80" spans="1:25" x14ac:dyDescent="0.2">
      <c r="A80" s="9">
        <v>39</v>
      </c>
      <c r="B80" s="3"/>
      <c r="C80" s="10" t="s">
        <v>81</v>
      </c>
      <c r="D80" s="60">
        <f t="shared" si="14"/>
        <v>0</v>
      </c>
      <c r="E80" s="177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</row>
    <row r="81" spans="1:26" x14ac:dyDescent="0.2">
      <c r="A81" s="9">
        <v>40</v>
      </c>
      <c r="B81" s="3"/>
      <c r="C81" s="10" t="s">
        <v>82</v>
      </c>
      <c r="D81" s="60">
        <f t="shared" si="14"/>
        <v>0</v>
      </c>
      <c r="E81" s="177">
        <f t="shared" si="1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>
        <v>0</v>
      </c>
      <c r="V81" s="60"/>
      <c r="W81" s="38"/>
      <c r="X81" s="60"/>
      <c r="Y81" s="38"/>
    </row>
    <row r="82" spans="1:26" s="49" customFormat="1" ht="20.25" customHeight="1" thickBot="1" x14ac:dyDescent="0.25">
      <c r="A82" s="89"/>
      <c r="B82" s="90"/>
      <c r="C82" s="91" t="s">
        <v>83</v>
      </c>
      <c r="D82" s="92">
        <f>D16+D24+D29+D36+D43+D45+D47+D49</f>
        <v>0</v>
      </c>
      <c r="E82" s="118">
        <f>SUM(E72:E81)+E16+E24+E29+E36+E43+E45+E47+E49+E51+E56+E61+E66</f>
        <v>-34253608.359999999</v>
      </c>
      <c r="F82" s="92">
        <f>F16+F24+F29+F36+F43+F45+F47+F49</f>
        <v>0</v>
      </c>
      <c r="G82" s="93">
        <f>SUM(G72:G81)+G16+G24+G29+G36+G43+G45+G47+G49+G51+G56+G61+G66</f>
        <v>-10799386.84</v>
      </c>
      <c r="H82" s="92">
        <f>H16+H24+H29+H36+H43+H45+H47+H49</f>
        <v>0</v>
      </c>
      <c r="I82" s="93">
        <f>SUM(I72:I81)+I16+I24+I29+I36+I43+I45+I47+I49+I51+I56+I61+I66</f>
        <v>-2277206.3500000006</v>
      </c>
      <c r="J82" s="92">
        <f>J16+J24+J29+J36+J43+J45+J47+J49</f>
        <v>0</v>
      </c>
      <c r="K82" s="93">
        <f>SUM(K72:K81)+K16+K24+K29+K36+K43+K45+K47+K49+K51+K56+K61+K66</f>
        <v>-1394542.32</v>
      </c>
      <c r="L82" s="92">
        <f>L16+L24+L29+L36+L43+L45+L47+L49</f>
        <v>0</v>
      </c>
      <c r="M82" s="93">
        <f>SUM(M72:M81)+M16+M24+M29+M36+M43+M45+M47+M49+M51+M56+M61+M66</f>
        <v>0</v>
      </c>
      <c r="N82" s="92">
        <f>N16+N24+N29+N36+N43+N45+N47+N49</f>
        <v>0</v>
      </c>
      <c r="O82" s="93">
        <f>SUM(O72:O81)+O16+O24+O29+O36+O43+O45+O47+O49+O51+O56+O61+O66</f>
        <v>-1391783.1400000001</v>
      </c>
      <c r="P82" s="92">
        <f>P16+P24+P29+P36+P43+P45+P47+P49</f>
        <v>0</v>
      </c>
      <c r="Q82" s="93">
        <f>SUM(Q72:Q81)+Q16+Q24+Q29+Q36+Q43+Q45+Q47+Q49+Q51+Q56+Q61+Q66</f>
        <v>-2810479.69</v>
      </c>
      <c r="R82" s="92">
        <f>R16+R24+R29+R36+R43+R45+R47+R49</f>
        <v>0</v>
      </c>
      <c r="S82" s="93">
        <f>SUM(S72:S81)+S16+S24+S29+S36+S43+S45+S47+S49+S51+S56+S61+S66</f>
        <v>-10636194.02</v>
      </c>
      <c r="T82" s="92">
        <f>T16+T24+T29+T36+T43+T45+T47+T49</f>
        <v>0</v>
      </c>
      <c r="U82" s="93">
        <f>SUM(U72:U81)+U16+U24+U29+U36+U43+U45+U47+U49+U51+U56+U61+U66</f>
        <v>-4789624</v>
      </c>
      <c r="V82" s="92">
        <f>V16+V24+V29+V36+V43+V45+V47+V49</f>
        <v>0</v>
      </c>
      <c r="W82" s="93">
        <f>SUM(W72:W81)+W16+W24+W29+W36+W43+W45+W47+W49+W51+W56+W61+W66</f>
        <v>0</v>
      </c>
      <c r="X82" s="92">
        <f>X16+X24+X29+X36+X43+X45+X47+X49</f>
        <v>0</v>
      </c>
      <c r="Y82" s="93">
        <f>SUM(Y72:Y81)+Y16+Y24+Y29+Y36+Y43+Y45+Y47+Y49+Y51+Y56+Y61+Y66</f>
        <v>-154392</v>
      </c>
      <c r="Z82" s="94"/>
    </row>
    <row r="83" spans="1:26" ht="13.5" thickTop="1" x14ac:dyDescent="0.2">
      <c r="A83" s="4" t="s">
        <v>2</v>
      </c>
      <c r="B83" s="3"/>
    </row>
    <row r="84" spans="1:26" x14ac:dyDescent="0.2">
      <c r="A84" s="4"/>
      <c r="B84" s="3"/>
      <c r="M84" s="45"/>
    </row>
    <row r="85" spans="1:26" x14ac:dyDescent="0.2">
      <c r="A85" s="4" t="s">
        <v>198</v>
      </c>
      <c r="B85" s="3"/>
      <c r="E85" s="31"/>
      <c r="F85" s="31"/>
      <c r="G85" s="31"/>
      <c r="H85" s="31"/>
      <c r="I85" s="31"/>
      <c r="L85" s="45"/>
    </row>
    <row r="86" spans="1:26" s="3" customFormat="1" x14ac:dyDescent="0.2">
      <c r="A86" s="181"/>
      <c r="C86" s="10" t="s">
        <v>189</v>
      </c>
      <c r="D86" s="182">
        <f>F86+H86+J86+L86+N86+P86+R86+T86+V86+X86</f>
        <v>0</v>
      </c>
      <c r="E86" s="182">
        <f t="shared" ref="D86:E88" si="16">G86+I86+K86+M86+O86+Q86+S86+U86+W86+Y86</f>
        <v>212361.29</v>
      </c>
      <c r="F86" s="182"/>
      <c r="G86" s="182"/>
      <c r="H86" s="182"/>
      <c r="I86" s="182">
        <v>97571.85</v>
      </c>
      <c r="J86" s="182"/>
      <c r="K86" s="182"/>
      <c r="L86" s="182"/>
      <c r="M86" s="182"/>
      <c r="N86" s="182"/>
      <c r="O86" s="182"/>
      <c r="P86" s="182"/>
      <c r="Q86" s="182"/>
      <c r="R86" s="182"/>
      <c r="S86" s="182">
        <v>114789.44</v>
      </c>
      <c r="T86" s="182"/>
      <c r="U86" s="182"/>
      <c r="V86" s="182"/>
      <c r="W86" s="182">
        <v>0</v>
      </c>
      <c r="X86" s="182"/>
      <c r="Y86" s="182"/>
    </row>
    <row r="87" spans="1:26" s="3" customFormat="1" x14ac:dyDescent="0.2">
      <c r="A87" s="181"/>
      <c r="C87" s="10" t="s">
        <v>75</v>
      </c>
      <c r="D87" s="183">
        <f t="shared" si="16"/>
        <v>0</v>
      </c>
      <c r="E87" s="183">
        <f t="shared" si="16"/>
        <v>0</v>
      </c>
      <c r="F87" s="183">
        <v>0</v>
      </c>
      <c r="G87" s="183">
        <v>0</v>
      </c>
      <c r="H87" s="183">
        <v>0</v>
      </c>
      <c r="I87" s="183">
        <v>0</v>
      </c>
      <c r="J87" s="183">
        <v>0</v>
      </c>
      <c r="K87" s="183">
        <v>0</v>
      </c>
      <c r="L87" s="183">
        <v>0</v>
      </c>
      <c r="M87" s="183">
        <v>0</v>
      </c>
      <c r="N87" s="183">
        <v>0</v>
      </c>
      <c r="O87" s="183">
        <v>0</v>
      </c>
      <c r="P87" s="183">
        <v>0</v>
      </c>
      <c r="Q87" s="183">
        <v>0</v>
      </c>
      <c r="R87" s="183">
        <v>0</v>
      </c>
      <c r="S87" s="183">
        <f>U87+W87+Y87+AA87+AC87+AE87+AG87+AI87+AK87+AM87</f>
        <v>0</v>
      </c>
      <c r="T87" s="183">
        <f>V87+X87+Z87+AB87+AD87+AF87+AH87+AJ87+AL87+AN87</f>
        <v>0</v>
      </c>
      <c r="U87" s="183"/>
      <c r="V87" s="183"/>
      <c r="W87" s="183"/>
      <c r="X87" s="183"/>
      <c r="Y87" s="183"/>
    </row>
    <row r="88" spans="1:26" s="3" customFormat="1" x14ac:dyDescent="0.2">
      <c r="A88" s="181"/>
      <c r="C88" s="10" t="s">
        <v>76</v>
      </c>
      <c r="D88" s="184">
        <f t="shared" si="16"/>
        <v>0</v>
      </c>
      <c r="E88" s="184">
        <f t="shared" si="16"/>
        <v>-323600</v>
      </c>
      <c r="F88" s="184">
        <v>0</v>
      </c>
      <c r="G88" s="184">
        <v>0</v>
      </c>
      <c r="H88" s="184">
        <v>0</v>
      </c>
      <c r="I88" s="184">
        <v>-202000</v>
      </c>
      <c r="J88" s="184">
        <v>0</v>
      </c>
      <c r="K88" s="184">
        <v>0</v>
      </c>
      <c r="L88" s="184">
        <v>0</v>
      </c>
      <c r="M88" s="184">
        <v>0</v>
      </c>
      <c r="N88" s="184">
        <v>0</v>
      </c>
      <c r="O88" s="184">
        <v>0</v>
      </c>
      <c r="P88" s="184">
        <v>0</v>
      </c>
      <c r="Q88" s="184">
        <v>0</v>
      </c>
      <c r="R88" s="184">
        <v>0</v>
      </c>
      <c r="S88" s="184">
        <v>-121600</v>
      </c>
      <c r="T88" s="184">
        <f>V88+X88+Z88+AB88+AD88+AF88+AH88+AJ88+AL88+AN88</f>
        <v>0</v>
      </c>
      <c r="U88" s="184"/>
      <c r="V88" s="184"/>
      <c r="W88" s="184"/>
      <c r="X88" s="184"/>
      <c r="Y88" s="184"/>
    </row>
    <row r="89" spans="1:26" s="149" customFormat="1" ht="20.25" customHeight="1" x14ac:dyDescent="0.2">
      <c r="A89" s="185"/>
      <c r="B89" s="186"/>
      <c r="C89" s="198" t="s">
        <v>196</v>
      </c>
      <c r="D89" s="188">
        <f>SUM(D86:D88)</f>
        <v>0</v>
      </c>
      <c r="E89" s="188">
        <f t="shared" ref="E89:Y89" si="17">SUM(E86:E88)</f>
        <v>-111238.70999999999</v>
      </c>
      <c r="F89" s="188">
        <f t="shared" si="17"/>
        <v>0</v>
      </c>
      <c r="G89" s="188">
        <f t="shared" si="17"/>
        <v>0</v>
      </c>
      <c r="H89" s="188">
        <f t="shared" si="17"/>
        <v>0</v>
      </c>
      <c r="I89" s="188">
        <f t="shared" si="17"/>
        <v>-104428.15</v>
      </c>
      <c r="J89" s="188">
        <f t="shared" si="17"/>
        <v>0</v>
      </c>
      <c r="K89" s="188">
        <f t="shared" si="17"/>
        <v>0</v>
      </c>
      <c r="L89" s="188">
        <f t="shared" si="17"/>
        <v>0</v>
      </c>
      <c r="M89" s="188">
        <f t="shared" si="17"/>
        <v>0</v>
      </c>
      <c r="N89" s="188">
        <f t="shared" si="17"/>
        <v>0</v>
      </c>
      <c r="O89" s="188">
        <f t="shared" si="17"/>
        <v>0</v>
      </c>
      <c r="P89" s="188">
        <f t="shared" si="17"/>
        <v>0</v>
      </c>
      <c r="Q89" s="188">
        <f t="shared" si="17"/>
        <v>0</v>
      </c>
      <c r="R89" s="188">
        <f t="shared" si="17"/>
        <v>0</v>
      </c>
      <c r="S89" s="188">
        <f t="shared" si="17"/>
        <v>-6810.5599999999977</v>
      </c>
      <c r="T89" s="188">
        <f t="shared" si="17"/>
        <v>0</v>
      </c>
      <c r="U89" s="188">
        <f t="shared" si="17"/>
        <v>0</v>
      </c>
      <c r="V89" s="188">
        <f t="shared" si="17"/>
        <v>0</v>
      </c>
      <c r="W89" s="188">
        <f t="shared" si="17"/>
        <v>0</v>
      </c>
      <c r="X89" s="188">
        <f t="shared" si="17"/>
        <v>0</v>
      </c>
      <c r="Y89" s="188">
        <f t="shared" si="17"/>
        <v>0</v>
      </c>
    </row>
    <row r="90" spans="1:26" x14ac:dyDescent="0.2">
      <c r="A90" s="4"/>
      <c r="B90" s="3"/>
      <c r="E90" s="31"/>
      <c r="F90" s="31"/>
      <c r="G90" s="31"/>
      <c r="H90" s="31"/>
      <c r="I90" s="31"/>
    </row>
    <row r="91" spans="1:26" s="149" customFormat="1" ht="20.25" customHeight="1" x14ac:dyDescent="0.2">
      <c r="A91" s="185"/>
      <c r="B91" s="186"/>
      <c r="C91" s="187" t="s">
        <v>197</v>
      </c>
      <c r="D91" s="188">
        <f>+D82+D89</f>
        <v>0</v>
      </c>
      <c r="E91" s="188">
        <f t="shared" ref="E91:Y91" si="18">+E82+E89</f>
        <v>-34364847.07</v>
      </c>
      <c r="F91" s="188">
        <f t="shared" si="18"/>
        <v>0</v>
      </c>
      <c r="G91" s="188">
        <f t="shared" si="18"/>
        <v>-10799386.84</v>
      </c>
      <c r="H91" s="188">
        <f t="shared" si="18"/>
        <v>0</v>
      </c>
      <c r="I91" s="188">
        <f t="shared" si="18"/>
        <v>-2381634.5000000005</v>
      </c>
      <c r="J91" s="188">
        <f t="shared" si="18"/>
        <v>0</v>
      </c>
      <c r="K91" s="188">
        <f t="shared" si="18"/>
        <v>-1394542.32</v>
      </c>
      <c r="L91" s="188">
        <f t="shared" si="18"/>
        <v>0</v>
      </c>
      <c r="M91" s="188">
        <f t="shared" si="18"/>
        <v>0</v>
      </c>
      <c r="N91" s="188">
        <f t="shared" si="18"/>
        <v>0</v>
      </c>
      <c r="O91" s="188">
        <f t="shared" si="18"/>
        <v>-1391783.1400000001</v>
      </c>
      <c r="P91" s="188">
        <f t="shared" si="18"/>
        <v>0</v>
      </c>
      <c r="Q91" s="188">
        <f t="shared" si="18"/>
        <v>-2810479.69</v>
      </c>
      <c r="R91" s="188">
        <f t="shared" si="18"/>
        <v>0</v>
      </c>
      <c r="S91" s="188">
        <f t="shared" si="18"/>
        <v>-10643004.58</v>
      </c>
      <c r="T91" s="188">
        <f t="shared" si="18"/>
        <v>0</v>
      </c>
      <c r="U91" s="188">
        <f t="shared" si="18"/>
        <v>-4789624</v>
      </c>
      <c r="V91" s="188">
        <f t="shared" si="18"/>
        <v>0</v>
      </c>
      <c r="W91" s="188">
        <f t="shared" si="18"/>
        <v>0</v>
      </c>
      <c r="X91" s="188">
        <f t="shared" si="18"/>
        <v>0</v>
      </c>
      <c r="Y91" s="188">
        <f t="shared" si="18"/>
        <v>-154392</v>
      </c>
    </row>
    <row r="92" spans="1:26" s="14" customFormat="1" x14ac:dyDescent="0.2">
      <c r="A92" s="199"/>
      <c r="B92" s="200"/>
      <c r="C92" s="14" t="s">
        <v>83</v>
      </c>
      <c r="D92" s="31">
        <v>0</v>
      </c>
      <c r="E92" s="156">
        <v>-34364847.070000008</v>
      </c>
      <c r="F92" s="14">
        <v>0</v>
      </c>
      <c r="G92" s="14">
        <v>-10799386.84</v>
      </c>
      <c r="H92" s="14">
        <v>0</v>
      </c>
      <c r="I92" s="14">
        <v>-2381634.5</v>
      </c>
      <c r="J92" s="14">
        <v>0</v>
      </c>
      <c r="K92" s="14">
        <v>-1394542.32</v>
      </c>
      <c r="L92" s="14">
        <v>0</v>
      </c>
      <c r="M92" s="14">
        <v>0</v>
      </c>
      <c r="N92" s="14">
        <v>0</v>
      </c>
      <c r="O92" s="14">
        <v>-1391783.14</v>
      </c>
      <c r="P92" s="14">
        <v>0</v>
      </c>
      <c r="Q92" s="14">
        <v>-2810479.69</v>
      </c>
      <c r="R92" s="14">
        <v>0</v>
      </c>
      <c r="S92" s="14">
        <v>-10643004.580000002</v>
      </c>
      <c r="T92" s="14">
        <v>0</v>
      </c>
      <c r="U92" s="14">
        <v>-4789624</v>
      </c>
      <c r="V92" s="14">
        <v>0</v>
      </c>
      <c r="W92" s="14">
        <v>0</v>
      </c>
      <c r="X92" s="14">
        <v>0</v>
      </c>
      <c r="Y92" s="14">
        <v>-154392</v>
      </c>
    </row>
    <row r="93" spans="1:26" x14ac:dyDescent="0.2">
      <c r="A93" s="4"/>
      <c r="B93" s="3"/>
    </row>
    <row r="94" spans="1:26" x14ac:dyDescent="0.2">
      <c r="A94" s="4"/>
      <c r="B94" s="3"/>
    </row>
    <row r="95" spans="1:26" x14ac:dyDescent="0.2">
      <c r="A95" s="4"/>
      <c r="B95" s="3"/>
    </row>
    <row r="96" spans="1:26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160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58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v>50015649</v>
      </c>
      <c r="E11" s="65">
        <v>91648139</v>
      </c>
      <c r="F11" s="60">
        <f>H11-D11</f>
        <v>0</v>
      </c>
      <c r="G11" s="37">
        <f>I11-E11</f>
        <v>0</v>
      </c>
      <c r="H11" s="65">
        <f t="shared" ref="H11:I15" si="0">D11</f>
        <v>50015649</v>
      </c>
      <c r="I11" s="66">
        <f t="shared" si="0"/>
        <v>91648139</v>
      </c>
      <c r="J11" s="37"/>
      <c r="K11" s="38"/>
      <c r="L11" s="60">
        <f t="shared" ref="L11:M15" si="1">H11+J11</f>
        <v>50015649</v>
      </c>
      <c r="M11" s="38">
        <f t="shared" si="1"/>
        <v>91648139</v>
      </c>
    </row>
    <row r="12" spans="1:26" x14ac:dyDescent="0.2">
      <c r="A12" s="9">
        <v>2</v>
      </c>
      <c r="B12" s="7"/>
      <c r="C12" s="18" t="s">
        <v>30</v>
      </c>
      <c r="D12" s="65">
        <v>0</v>
      </c>
      <c r="E12" s="65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31</v>
      </c>
      <c r="D13" s="65">
        <v>15076907</v>
      </c>
      <c r="E13" s="65">
        <v>28472210</v>
      </c>
      <c r="F13" s="60">
        <f t="shared" si="2"/>
        <v>0</v>
      </c>
      <c r="G13" s="37">
        <f t="shared" si="2"/>
        <v>0</v>
      </c>
      <c r="H13" s="65">
        <f t="shared" si="0"/>
        <v>15076907</v>
      </c>
      <c r="I13" s="66">
        <f t="shared" si="0"/>
        <v>28472210</v>
      </c>
      <c r="J13" s="37"/>
      <c r="K13" s="38"/>
      <c r="L13" s="60">
        <f t="shared" si="1"/>
        <v>15076907</v>
      </c>
      <c r="M13" s="38">
        <f t="shared" si="1"/>
        <v>28472210</v>
      </c>
    </row>
    <row r="14" spans="1:26" x14ac:dyDescent="0.2">
      <c r="A14" s="9">
        <v>4</v>
      </c>
      <c r="B14" s="7"/>
      <c r="C14" s="18" t="s">
        <v>32</v>
      </c>
      <c r="D14" s="65">
        <v>0</v>
      </c>
      <c r="E14" s="65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33</v>
      </c>
      <c r="D15" s="65">
        <v>0</v>
      </c>
      <c r="E15" s="65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34</v>
      </c>
      <c r="C16" s="6"/>
      <c r="D16" s="61">
        <v>65092556</v>
      </c>
      <c r="E16" s="39">
        <v>120120349</v>
      </c>
      <c r="F16" s="61">
        <f t="shared" ref="F16:M16" si="3">SUM(F11:F15)</f>
        <v>0</v>
      </c>
      <c r="G16" s="39">
        <f t="shared" si="3"/>
        <v>0</v>
      </c>
      <c r="H16" s="61">
        <f>SUM(H11:H15)</f>
        <v>65092556</v>
      </c>
      <c r="I16" s="39">
        <f>SUM(I11:I15)</f>
        <v>120120349</v>
      </c>
      <c r="J16" s="159">
        <f t="shared" si="3"/>
        <v>0</v>
      </c>
      <c r="K16" s="39">
        <f t="shared" si="3"/>
        <v>0</v>
      </c>
      <c r="L16" s="61">
        <f t="shared" si="3"/>
        <v>65092556</v>
      </c>
      <c r="M16" s="39">
        <f t="shared" si="3"/>
        <v>120120349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5">
        <v>-39890734</v>
      </c>
      <c r="E19" s="65">
        <v>-71917584</v>
      </c>
      <c r="F19" s="60">
        <f>H19-D19</f>
        <v>0</v>
      </c>
      <c r="G19" s="37">
        <f>I19-E19</f>
        <v>0</v>
      </c>
      <c r="H19" s="65">
        <f t="shared" si="4"/>
        <v>-39890734</v>
      </c>
      <c r="I19" s="66">
        <f t="shared" si="4"/>
        <v>-71917584</v>
      </c>
      <c r="J19" s="37"/>
      <c r="K19" s="38"/>
      <c r="L19" s="60">
        <f t="shared" ref="L19:M23" si="5">H19+J19</f>
        <v>-39890734</v>
      </c>
      <c r="M19" s="38">
        <f t="shared" si="5"/>
        <v>-71917584</v>
      </c>
    </row>
    <row r="20" spans="1:13" x14ac:dyDescent="0.2">
      <c r="A20" s="9">
        <v>7</v>
      </c>
      <c r="B20" s="7"/>
      <c r="C20" s="18" t="s">
        <v>30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5">
        <v>-25249410</v>
      </c>
      <c r="E21" s="65">
        <v>-46363228</v>
      </c>
      <c r="F21" s="60">
        <f t="shared" si="6"/>
        <v>0</v>
      </c>
      <c r="G21" s="37">
        <f t="shared" si="6"/>
        <v>0</v>
      </c>
      <c r="H21" s="65">
        <f t="shared" si="4"/>
        <v>-25249410</v>
      </c>
      <c r="I21" s="66">
        <f t="shared" si="4"/>
        <v>-46363228</v>
      </c>
      <c r="J21" s="37"/>
      <c r="K21" s="38"/>
      <c r="L21" s="60">
        <f t="shared" si="5"/>
        <v>-25249410</v>
      </c>
      <c r="M21" s="38">
        <f t="shared" si="5"/>
        <v>-46363228</v>
      </c>
    </row>
    <row r="22" spans="1:13" x14ac:dyDescent="0.2">
      <c r="A22" s="9">
        <v>9</v>
      </c>
      <c r="B22" s="7"/>
      <c r="C22" s="18" t="s">
        <v>32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5">
        <v>331134</v>
      </c>
      <c r="E23" s="65">
        <v>601001</v>
      </c>
      <c r="F23" s="60">
        <f t="shared" si="6"/>
        <v>0</v>
      </c>
      <c r="G23" s="37">
        <f t="shared" si="6"/>
        <v>0</v>
      </c>
      <c r="H23" s="65">
        <f t="shared" si="4"/>
        <v>331134</v>
      </c>
      <c r="I23" s="66">
        <f t="shared" si="4"/>
        <v>601001</v>
      </c>
      <c r="J23" s="37"/>
      <c r="K23" s="38"/>
      <c r="L23" s="60">
        <f t="shared" si="5"/>
        <v>331134</v>
      </c>
      <c r="M23" s="38">
        <f t="shared" si="5"/>
        <v>601001</v>
      </c>
    </row>
    <row r="24" spans="1:13" x14ac:dyDescent="0.2">
      <c r="A24" s="9"/>
      <c r="B24" s="7" t="s">
        <v>37</v>
      </c>
      <c r="C24" s="6"/>
      <c r="D24" s="61">
        <v>-64809010</v>
      </c>
      <c r="E24" s="39">
        <v>-117679811</v>
      </c>
      <c r="F24" s="61">
        <f t="shared" ref="F24:M24" si="7">SUM(F19:F23)</f>
        <v>0</v>
      </c>
      <c r="G24" s="39">
        <f t="shared" si="7"/>
        <v>0</v>
      </c>
      <c r="H24" s="61">
        <f>SUM(H19:H23)</f>
        <v>-64809010</v>
      </c>
      <c r="I24" s="39">
        <f>SUM(I19:I23)</f>
        <v>-117679811</v>
      </c>
      <c r="J24" s="159">
        <f t="shared" si="7"/>
        <v>0</v>
      </c>
      <c r="K24" s="39">
        <f t="shared" si="7"/>
        <v>0</v>
      </c>
      <c r="L24" s="61">
        <f t="shared" si="7"/>
        <v>-64809010</v>
      </c>
      <c r="M24" s="39">
        <f t="shared" si="7"/>
        <v>-117679811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40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41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59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5">
        <v>4931167</v>
      </c>
      <c r="E32" s="65">
        <v>9438269</v>
      </c>
      <c r="F32" s="60">
        <f>H32-D32</f>
        <v>0</v>
      </c>
      <c r="G32" s="37">
        <f>I32-E32</f>
        <v>0</v>
      </c>
      <c r="H32" s="65">
        <f t="shared" ref="H32:I35" si="9">D32</f>
        <v>4931167</v>
      </c>
      <c r="I32" s="66">
        <f t="shared" si="9"/>
        <v>9438269</v>
      </c>
      <c r="J32" s="37"/>
      <c r="K32" s="38"/>
      <c r="L32" s="60">
        <f t="shared" ref="L32:M35" si="10">H32+J32</f>
        <v>4931167</v>
      </c>
      <c r="M32" s="38">
        <f t="shared" si="10"/>
        <v>9438269</v>
      </c>
    </row>
    <row r="33" spans="1:13" x14ac:dyDescent="0.2">
      <c r="A33" s="9">
        <v>14</v>
      </c>
      <c r="B33" s="7"/>
      <c r="C33" s="18" t="s">
        <v>44</v>
      </c>
      <c r="D33" s="65">
        <v>-5214713</v>
      </c>
      <c r="E33" s="65">
        <v>-9872539.2115928493</v>
      </c>
      <c r="F33" s="60">
        <f t="shared" ref="F33:G35" si="11">H33-D33</f>
        <v>0</v>
      </c>
      <c r="G33" s="37">
        <f t="shared" si="11"/>
        <v>0</v>
      </c>
      <c r="H33" s="65">
        <f t="shared" si="9"/>
        <v>-5214713</v>
      </c>
      <c r="I33" s="66">
        <f t="shared" si="9"/>
        <v>-9872539.2115928493</v>
      </c>
      <c r="J33" s="37"/>
      <c r="K33" s="38"/>
      <c r="L33" s="60">
        <f t="shared" si="10"/>
        <v>-5214713</v>
      </c>
      <c r="M33" s="38">
        <f t="shared" si="10"/>
        <v>-9872539.2115928493</v>
      </c>
    </row>
    <row r="34" spans="1:13" x14ac:dyDescent="0.2">
      <c r="A34" s="9">
        <v>15</v>
      </c>
      <c r="B34" s="7"/>
      <c r="C34" s="18" t="s">
        <v>45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46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47</v>
      </c>
      <c r="C36" s="6"/>
      <c r="D36" s="61">
        <v>-283546</v>
      </c>
      <c r="E36" s="39">
        <v>-434270.21159284934</v>
      </c>
      <c r="F36" s="61">
        <f>SUM(F32:F35)</f>
        <v>0</v>
      </c>
      <c r="G36" s="39">
        <f>SUM(G32:G35)</f>
        <v>0</v>
      </c>
      <c r="H36" s="61">
        <f>SUM(H32:H35)</f>
        <v>-283546</v>
      </c>
      <c r="I36" s="39">
        <f>SUM(I32:I35)</f>
        <v>-434270.21159284934</v>
      </c>
      <c r="J36" s="159">
        <f>SUM(J32:J34)</f>
        <v>0</v>
      </c>
      <c r="K36" s="39">
        <f>SUM(K32:K34)</f>
        <v>0</v>
      </c>
      <c r="L36" s="61">
        <f>SUM(L32:L35)</f>
        <v>-283546</v>
      </c>
      <c r="M36" s="39">
        <f>SUM(M32:M35)</f>
        <v>-434270.21159284934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50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51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52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59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53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59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37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5">
        <v>-331134</v>
      </c>
      <c r="E51" s="65">
        <v>-601001</v>
      </c>
      <c r="F51" s="60">
        <f>H51-D51</f>
        <v>0</v>
      </c>
      <c r="G51" s="37">
        <f>I51-E51</f>
        <v>0</v>
      </c>
      <c r="H51" s="65">
        <f>D51</f>
        <v>-331134</v>
      </c>
      <c r="I51" s="66">
        <f>E51</f>
        <v>-601001</v>
      </c>
      <c r="J51" s="37"/>
      <c r="K51" s="38"/>
      <c r="L51" s="60">
        <f>H51+J51</f>
        <v>-331134</v>
      </c>
      <c r="M51" s="38">
        <f>I51+K51</f>
        <v>-601001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5">
        <v>0</v>
      </c>
      <c r="E54" s="65">
        <v>-167761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-167761</v>
      </c>
      <c r="J54" s="37"/>
      <c r="K54" s="38"/>
      <c r="L54" s="60">
        <f>H54+J54</f>
        <v>0</v>
      </c>
      <c r="M54" s="38">
        <f>I54+K54</f>
        <v>-167761</v>
      </c>
    </row>
    <row r="55" spans="1:15" x14ac:dyDescent="0.2">
      <c r="A55" s="9">
        <v>25</v>
      </c>
      <c r="B55" s="7"/>
      <c r="C55" s="18" t="s">
        <v>60</v>
      </c>
      <c r="D55" s="65">
        <v>0</v>
      </c>
      <c r="E55" s="65">
        <v>-2222198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-2222198</v>
      </c>
      <c r="J55" s="37"/>
      <c r="K55" s="38"/>
      <c r="L55" s="60">
        <f>H55+J55</f>
        <v>0</v>
      </c>
      <c r="M55" s="38">
        <f>I55+K55</f>
        <v>-2222198</v>
      </c>
    </row>
    <row r="56" spans="1:15" x14ac:dyDescent="0.2">
      <c r="A56" s="9"/>
      <c r="B56" s="7" t="s">
        <v>61</v>
      </c>
      <c r="C56" s="6"/>
      <c r="D56" s="61">
        <v>0</v>
      </c>
      <c r="E56" s="39">
        <v>-2389959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-2389959</v>
      </c>
      <c r="J56" s="159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-2389959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64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59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59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71</v>
      </c>
      <c r="D70" s="65">
        <v>0</v>
      </c>
      <c r="E70" s="65">
        <v>1333277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1333277</v>
      </c>
      <c r="J70" s="37"/>
      <c r="K70" s="38"/>
      <c r="L70" s="60">
        <f t="shared" si="20"/>
        <v>0</v>
      </c>
      <c r="M70" s="38">
        <f t="shared" si="20"/>
        <v>1333277</v>
      </c>
    </row>
    <row r="71" spans="1:13" x14ac:dyDescent="0.2">
      <c r="A71" s="9">
        <v>31</v>
      </c>
      <c r="B71" s="3"/>
      <c r="C71" s="10" t="s">
        <v>72</v>
      </c>
      <c r="D71" s="65">
        <v>0</v>
      </c>
      <c r="E71" s="65">
        <v>-2009111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-2009111</v>
      </c>
      <c r="J71" s="37"/>
      <c r="K71" s="38"/>
      <c r="L71" s="60">
        <f t="shared" si="20"/>
        <v>0</v>
      </c>
      <c r="M71" s="38">
        <f t="shared" si="20"/>
        <v>-2009111</v>
      </c>
    </row>
    <row r="72" spans="1:13" x14ac:dyDescent="0.2">
      <c r="A72" s="9"/>
      <c r="B72" s="3"/>
      <c r="C72" s="55" t="s">
        <v>73</v>
      </c>
      <c r="D72" s="61">
        <v>0</v>
      </c>
      <c r="E72" s="39">
        <v>-675834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-675834</v>
      </c>
      <c r="J72" s="159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-675834</v>
      </c>
    </row>
    <row r="73" spans="1:13" x14ac:dyDescent="0.2">
      <c r="A73" s="9">
        <v>32</v>
      </c>
      <c r="B73" s="3"/>
      <c r="C73" s="10" t="s">
        <v>74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75</v>
      </c>
      <c r="D74" s="65">
        <v>0</v>
      </c>
      <c r="E74" s="65">
        <v>734642.70588235301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734642.70588235301</v>
      </c>
      <c r="J74" s="37"/>
      <c r="K74" s="38"/>
      <c r="L74" s="60">
        <f t="shared" si="24"/>
        <v>0</v>
      </c>
      <c r="M74" s="38">
        <f t="shared" si="24"/>
        <v>734642.70588235301</v>
      </c>
    </row>
    <row r="75" spans="1:13" x14ac:dyDescent="0.2">
      <c r="A75" s="9">
        <v>34</v>
      </c>
      <c r="B75" s="3"/>
      <c r="C75" s="10" t="s">
        <v>76</v>
      </c>
      <c r="D75" s="65">
        <v>0</v>
      </c>
      <c r="E75" s="65">
        <v>330670.5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330670.5</v>
      </c>
      <c r="J75" s="37"/>
      <c r="K75" s="38"/>
      <c r="L75" s="60">
        <f t="shared" si="24"/>
        <v>0</v>
      </c>
      <c r="M75" s="38">
        <f t="shared" si="24"/>
        <v>330670.5</v>
      </c>
    </row>
    <row r="76" spans="1:13" x14ac:dyDescent="0.2">
      <c r="A76" s="9">
        <v>35</v>
      </c>
      <c r="B76" s="3"/>
      <c r="C76" s="10" t="s">
        <v>77</v>
      </c>
      <c r="D76" s="65">
        <v>0</v>
      </c>
      <c r="E76" s="65">
        <v>-10268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-10268</v>
      </c>
      <c r="J76" s="37"/>
      <c r="K76" s="38"/>
      <c r="L76" s="60">
        <f t="shared" si="24"/>
        <v>0</v>
      </c>
      <c r="M76" s="38">
        <f t="shared" si="24"/>
        <v>-10268</v>
      </c>
    </row>
    <row r="77" spans="1:13" x14ac:dyDescent="0.2">
      <c r="A77" s="9">
        <v>36</v>
      </c>
      <c r="B77" s="3"/>
      <c r="C77" s="10" t="s">
        <v>78</v>
      </c>
      <c r="D77" s="65">
        <v>0</v>
      </c>
      <c r="E77" s="65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79</v>
      </c>
      <c r="D78" s="65">
        <v>0</v>
      </c>
      <c r="E78" s="65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80</v>
      </c>
      <c r="D79" s="65">
        <v>0</v>
      </c>
      <c r="E79" s="65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">
      <c r="A80" s="9">
        <v>39</v>
      </c>
      <c r="B80" s="3"/>
      <c r="C80" s="10" t="s">
        <v>81</v>
      </c>
      <c r="D80" s="65">
        <v>0</v>
      </c>
      <c r="E80" s="65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82</v>
      </c>
      <c r="D81" s="65">
        <v>0</v>
      </c>
      <c r="E81" s="65">
        <v>-126121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62">
        <f t="shared" si="23"/>
        <v>-126121</v>
      </c>
      <c r="J81" s="37"/>
      <c r="K81" s="38"/>
      <c r="L81" s="60">
        <f t="shared" si="24"/>
        <v>0</v>
      </c>
      <c r="M81" s="38">
        <f t="shared" si="24"/>
        <v>-126121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0</v>
      </c>
      <c r="E82" s="74">
        <f>SUM(E72:E81)+E16+E24+E29+E36+E43+E45+E47+E49+E51+E56+E61+E66</f>
        <v>-731602.00571049377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61">
        <f>SUM(I72:I81)+I16+I24+I29+I36+I43+I45+I47+I49+I51+I56+I61+I66</f>
        <v>-731602.00571049377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-731602.00571049377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  <c r="L85" s="45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BO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'NE-VAR'!A4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v>115626241</v>
      </c>
      <c r="E11" s="38">
        <v>204484840</v>
      </c>
      <c r="F11" s="60">
        <f>H11-D11</f>
        <v>0</v>
      </c>
      <c r="G11" s="37">
        <f>I11-E11</f>
        <v>0</v>
      </c>
      <c r="H11" s="65">
        <f>D11</f>
        <v>115626241</v>
      </c>
      <c r="I11" s="66">
        <f>E11</f>
        <v>204484840</v>
      </c>
      <c r="J11" s="60"/>
      <c r="K11" s="38"/>
      <c r="L11" s="60">
        <f t="shared" ref="L11:M15" si="0">H11+J11</f>
        <v>115626241</v>
      </c>
      <c r="M11" s="38">
        <f t="shared" si="0"/>
        <v>204484840</v>
      </c>
    </row>
    <row r="12" spans="1:26" x14ac:dyDescent="0.2">
      <c r="A12" s="9">
        <v>2</v>
      </c>
      <c r="B12" s="7"/>
      <c r="C12" s="18" t="s">
        <v>30</v>
      </c>
      <c r="D12" s="60">
        <v>0</v>
      </c>
      <c r="E12" s="3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0">
        <v>84822596</v>
      </c>
      <c r="E13" s="38">
        <v>172796928.76049489</v>
      </c>
      <c r="F13" s="60">
        <f t="shared" si="1"/>
        <v>0</v>
      </c>
      <c r="G13" s="37">
        <f t="shared" si="1"/>
        <v>0</v>
      </c>
      <c r="H13" s="65">
        <f t="shared" si="2"/>
        <v>84822596</v>
      </c>
      <c r="I13" s="66">
        <f t="shared" si="2"/>
        <v>172796928.76049489</v>
      </c>
      <c r="J13" s="60"/>
      <c r="K13" s="38"/>
      <c r="L13" s="60">
        <f t="shared" si="0"/>
        <v>84822596</v>
      </c>
      <c r="M13" s="38">
        <f t="shared" si="0"/>
        <v>172796928.76049489</v>
      </c>
    </row>
    <row r="14" spans="1:26" x14ac:dyDescent="0.2">
      <c r="A14" s="9">
        <v>4</v>
      </c>
      <c r="B14" s="7"/>
      <c r="C14" s="18" t="s">
        <v>32</v>
      </c>
      <c r="D14" s="60">
        <v>0</v>
      </c>
      <c r="E14" s="38">
        <v>9846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9846</v>
      </c>
      <c r="J14" s="60"/>
      <c r="K14" s="38"/>
      <c r="L14" s="60">
        <f t="shared" si="0"/>
        <v>0</v>
      </c>
      <c r="M14" s="38">
        <f t="shared" si="0"/>
        <v>9846</v>
      </c>
    </row>
    <row r="15" spans="1:26" x14ac:dyDescent="0.2">
      <c r="A15" s="9">
        <v>5</v>
      </c>
      <c r="B15" s="7"/>
      <c r="C15" s="18" t="s">
        <v>33</v>
      </c>
      <c r="D15" s="60">
        <v>0</v>
      </c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v>200448837</v>
      </c>
      <c r="E16" s="39">
        <v>377291614.76049489</v>
      </c>
      <c r="F16" s="61">
        <f t="shared" ref="F16:M16" si="3">SUM(F11:F15)</f>
        <v>0</v>
      </c>
      <c r="G16" s="39">
        <f t="shared" si="3"/>
        <v>0</v>
      </c>
      <c r="H16" s="61">
        <f>SUM(H11:H15)</f>
        <v>200448837</v>
      </c>
      <c r="I16" s="39">
        <f>SUM(I11:I15)</f>
        <v>377291614.76049489</v>
      </c>
      <c r="J16" s="61">
        <f t="shared" si="3"/>
        <v>0</v>
      </c>
      <c r="K16" s="39">
        <f t="shared" si="3"/>
        <v>0</v>
      </c>
      <c r="L16" s="61">
        <f t="shared" si="3"/>
        <v>200448837</v>
      </c>
      <c r="M16" s="39">
        <f t="shared" si="3"/>
        <v>377291614.76049489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0">
        <v>-114171418</v>
      </c>
      <c r="E19" s="38">
        <v>-205822962</v>
      </c>
      <c r="F19" s="60">
        <f>H19-D19</f>
        <v>0</v>
      </c>
      <c r="G19" s="37">
        <f>I19-E19</f>
        <v>0</v>
      </c>
      <c r="H19" s="65">
        <f t="shared" si="4"/>
        <v>-114171418</v>
      </c>
      <c r="I19" s="66">
        <f t="shared" si="4"/>
        <v>-205822962</v>
      </c>
      <c r="J19" s="60"/>
      <c r="K19" s="38"/>
      <c r="L19" s="60">
        <f t="shared" ref="L19:M23" si="5">H19+J19</f>
        <v>-114171418</v>
      </c>
      <c r="M19" s="38">
        <f t="shared" si="5"/>
        <v>-205822962</v>
      </c>
    </row>
    <row r="20" spans="1:13" x14ac:dyDescent="0.2">
      <c r="A20" s="9">
        <v>7</v>
      </c>
      <c r="B20" s="7"/>
      <c r="C20" s="18" t="s">
        <v>30</v>
      </c>
      <c r="D20" s="60">
        <v>0</v>
      </c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0">
        <v>-75996667</v>
      </c>
      <c r="E21" s="38">
        <v>-158370293</v>
      </c>
      <c r="F21" s="60">
        <f t="shared" si="6"/>
        <v>0</v>
      </c>
      <c r="G21" s="37">
        <f t="shared" si="6"/>
        <v>0</v>
      </c>
      <c r="H21" s="65">
        <f t="shared" si="4"/>
        <v>-75996667</v>
      </c>
      <c r="I21" s="66">
        <f t="shared" si="4"/>
        <v>-158370293</v>
      </c>
      <c r="J21" s="60"/>
      <c r="K21" s="38"/>
      <c r="L21" s="60">
        <f t="shared" si="5"/>
        <v>-75996667</v>
      </c>
      <c r="M21" s="38">
        <f t="shared" si="5"/>
        <v>-158370293</v>
      </c>
    </row>
    <row r="22" spans="1:13" x14ac:dyDescent="0.2">
      <c r="A22" s="9">
        <v>9</v>
      </c>
      <c r="B22" s="7"/>
      <c r="C22" s="18" t="s">
        <v>32</v>
      </c>
      <c r="D22" s="60">
        <v>0</v>
      </c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0">
        <v>894213</v>
      </c>
      <c r="E23" s="38">
        <v>1720010</v>
      </c>
      <c r="F23" s="60">
        <f t="shared" si="6"/>
        <v>0</v>
      </c>
      <c r="G23" s="37">
        <f t="shared" si="6"/>
        <v>0</v>
      </c>
      <c r="H23" s="65">
        <f t="shared" si="4"/>
        <v>894213</v>
      </c>
      <c r="I23" s="66">
        <f t="shared" si="4"/>
        <v>1720010</v>
      </c>
      <c r="J23" s="60"/>
      <c r="K23" s="38"/>
      <c r="L23" s="60">
        <f t="shared" si="5"/>
        <v>894213</v>
      </c>
      <c r="M23" s="38">
        <f t="shared" si="5"/>
        <v>1720010</v>
      </c>
    </row>
    <row r="24" spans="1:13" x14ac:dyDescent="0.2">
      <c r="A24" s="9"/>
      <c r="B24" s="7" t="s">
        <v>37</v>
      </c>
      <c r="C24" s="6"/>
      <c r="D24" s="61">
        <v>-189273872</v>
      </c>
      <c r="E24" s="39">
        <v>-362473245</v>
      </c>
      <c r="F24" s="61">
        <f t="shared" ref="F24:M24" si="7">SUM(F19:F23)</f>
        <v>0</v>
      </c>
      <c r="G24" s="39">
        <f t="shared" si="7"/>
        <v>0</v>
      </c>
      <c r="H24" s="61">
        <f>SUM(H19:H23)</f>
        <v>-189273872</v>
      </c>
      <c r="I24" s="39">
        <f>SUM(I19:I23)</f>
        <v>-362473245</v>
      </c>
      <c r="J24" s="61">
        <f t="shared" si="7"/>
        <v>0</v>
      </c>
      <c r="K24" s="39">
        <f t="shared" si="7"/>
        <v>0</v>
      </c>
      <c r="L24" s="61">
        <f t="shared" si="7"/>
        <v>-189273872</v>
      </c>
      <c r="M24" s="39">
        <f t="shared" si="7"/>
        <v>-362473245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0">
        <v>-978794</v>
      </c>
      <c r="E27" s="38">
        <v>-1772939</v>
      </c>
      <c r="F27" s="60">
        <f>H27-D27</f>
        <v>0</v>
      </c>
      <c r="G27" s="37">
        <f>I27-E27</f>
        <v>0</v>
      </c>
      <c r="H27" s="65">
        <f>D27</f>
        <v>-978794</v>
      </c>
      <c r="I27" s="66">
        <f>E27</f>
        <v>-1772939</v>
      </c>
      <c r="J27" s="60"/>
      <c r="K27" s="38"/>
      <c r="L27" s="60">
        <f>H27+J27</f>
        <v>-978794</v>
      </c>
      <c r="M27" s="38">
        <f>I27+K27</f>
        <v>-1772939</v>
      </c>
    </row>
    <row r="28" spans="1:13" x14ac:dyDescent="0.2">
      <c r="A28" s="9">
        <v>12</v>
      </c>
      <c r="B28" s="7"/>
      <c r="C28" s="18" t="s">
        <v>40</v>
      </c>
      <c r="D28" s="60">
        <v>1476461</v>
      </c>
      <c r="E28" s="38">
        <v>2857245</v>
      </c>
      <c r="F28" s="60">
        <f>H28-D28</f>
        <v>0</v>
      </c>
      <c r="G28" s="37">
        <f>I28-E28</f>
        <v>0</v>
      </c>
      <c r="H28" s="65">
        <f>D28</f>
        <v>1476461</v>
      </c>
      <c r="I28" s="66">
        <f>E28</f>
        <v>2857245</v>
      </c>
      <c r="J28" s="60"/>
      <c r="K28" s="38"/>
      <c r="L28" s="60">
        <f>H28+J28</f>
        <v>1476461</v>
      </c>
      <c r="M28" s="38">
        <f>I28+K28</f>
        <v>2857245</v>
      </c>
    </row>
    <row r="29" spans="1:13" x14ac:dyDescent="0.2">
      <c r="A29" s="9"/>
      <c r="B29" s="7" t="s">
        <v>41</v>
      </c>
      <c r="C29" s="6"/>
      <c r="D29" s="61">
        <v>497667</v>
      </c>
      <c r="E29" s="39">
        <v>1084306</v>
      </c>
      <c r="F29" s="61">
        <f t="shared" ref="F29:M29" si="8">SUM(F27:F28)</f>
        <v>0</v>
      </c>
      <c r="G29" s="39">
        <f t="shared" si="8"/>
        <v>0</v>
      </c>
      <c r="H29" s="61">
        <f>SUM(H27:H28)</f>
        <v>497667</v>
      </c>
      <c r="I29" s="39">
        <f>SUM(I27:I28)</f>
        <v>1084306</v>
      </c>
      <c r="J29" s="61">
        <f t="shared" si="8"/>
        <v>0</v>
      </c>
      <c r="K29" s="39">
        <f t="shared" si="8"/>
        <v>0</v>
      </c>
      <c r="L29" s="61">
        <f t="shared" si="8"/>
        <v>497667</v>
      </c>
      <c r="M29" s="39">
        <f t="shared" si="8"/>
        <v>1084306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0">
        <v>160916</v>
      </c>
      <c r="E32" s="38">
        <v>310946</v>
      </c>
      <c r="F32" s="60">
        <f>H32-D32</f>
        <v>0</v>
      </c>
      <c r="G32" s="37">
        <f>I32-E32</f>
        <v>0</v>
      </c>
      <c r="H32" s="65">
        <f t="shared" ref="H32:I35" si="9">D32</f>
        <v>160916</v>
      </c>
      <c r="I32" s="66">
        <f t="shared" si="9"/>
        <v>310946</v>
      </c>
      <c r="J32" s="60"/>
      <c r="K32" s="38"/>
      <c r="L32" s="60">
        <f t="shared" ref="L32:M35" si="10">H32+J32</f>
        <v>160916</v>
      </c>
      <c r="M32" s="38">
        <f t="shared" si="10"/>
        <v>310946</v>
      </c>
    </row>
    <row r="33" spans="1:13" x14ac:dyDescent="0.2">
      <c r="A33" s="9">
        <v>14</v>
      </c>
      <c r="B33" s="7"/>
      <c r="C33" s="18" t="s">
        <v>44</v>
      </c>
      <c r="D33" s="60">
        <v>92358</v>
      </c>
      <c r="E33" s="38">
        <v>138835.47962299478</v>
      </c>
      <c r="F33" s="60">
        <f t="shared" ref="F33:G35" si="11">H33-D33</f>
        <v>0</v>
      </c>
      <c r="G33" s="37">
        <f t="shared" si="11"/>
        <v>0</v>
      </c>
      <c r="H33" s="65">
        <f t="shared" si="9"/>
        <v>92358</v>
      </c>
      <c r="I33" s="66">
        <f t="shared" si="9"/>
        <v>138835.47962299478</v>
      </c>
      <c r="J33" s="60"/>
      <c r="K33" s="38"/>
      <c r="L33" s="60">
        <f t="shared" si="10"/>
        <v>92358</v>
      </c>
      <c r="M33" s="38">
        <f t="shared" si="10"/>
        <v>138835.47962299478</v>
      </c>
    </row>
    <row r="34" spans="1:13" x14ac:dyDescent="0.2">
      <c r="A34" s="9">
        <v>15</v>
      </c>
      <c r="B34" s="7"/>
      <c r="C34" s="18" t="s">
        <v>45</v>
      </c>
      <c r="D34" s="60">
        <v>370827</v>
      </c>
      <c r="E34" s="38">
        <v>681979</v>
      </c>
      <c r="F34" s="60">
        <f t="shared" si="11"/>
        <v>0</v>
      </c>
      <c r="G34" s="37">
        <f t="shared" si="11"/>
        <v>0</v>
      </c>
      <c r="H34" s="65">
        <f t="shared" si="9"/>
        <v>370827</v>
      </c>
      <c r="I34" s="66">
        <f t="shared" si="9"/>
        <v>681979</v>
      </c>
      <c r="J34" s="60"/>
      <c r="K34" s="38"/>
      <c r="L34" s="60">
        <f t="shared" si="10"/>
        <v>370827</v>
      </c>
      <c r="M34" s="38">
        <f t="shared" si="10"/>
        <v>681979</v>
      </c>
    </row>
    <row r="35" spans="1:13" x14ac:dyDescent="0.2">
      <c r="A35" s="9">
        <v>16</v>
      </c>
      <c r="B35" s="7"/>
      <c r="C35" s="18" t="s">
        <v>46</v>
      </c>
      <c r="D35" s="60">
        <v>-296839</v>
      </c>
      <c r="E35" s="38">
        <v>-557042</v>
      </c>
      <c r="F35" s="60">
        <f t="shared" si="11"/>
        <v>0</v>
      </c>
      <c r="G35" s="37">
        <f t="shared" si="11"/>
        <v>0</v>
      </c>
      <c r="H35" s="65">
        <f t="shared" si="9"/>
        <v>-296839</v>
      </c>
      <c r="I35" s="66">
        <f t="shared" si="9"/>
        <v>-557042</v>
      </c>
      <c r="J35" s="60"/>
      <c r="K35" s="38"/>
      <c r="L35" s="60">
        <f t="shared" si="10"/>
        <v>-296839</v>
      </c>
      <c r="M35" s="38">
        <f t="shared" si="10"/>
        <v>-557042</v>
      </c>
    </row>
    <row r="36" spans="1:13" x14ac:dyDescent="0.2">
      <c r="A36" s="9"/>
      <c r="B36" s="7" t="s">
        <v>47</v>
      </c>
      <c r="C36" s="6"/>
      <c r="D36" s="61">
        <v>327262</v>
      </c>
      <c r="E36" s="39">
        <v>574718.47962299478</v>
      </c>
      <c r="F36" s="61">
        <f>SUM(F32:F35)</f>
        <v>0</v>
      </c>
      <c r="G36" s="39">
        <f>SUM(G32:G35)</f>
        <v>0</v>
      </c>
      <c r="H36" s="61">
        <f>SUM(H32:H35)</f>
        <v>327262</v>
      </c>
      <c r="I36" s="39">
        <f>SUM(I32:I35)</f>
        <v>574718.47962299478</v>
      </c>
      <c r="J36" s="61">
        <f>SUM(J32:J34)</f>
        <v>0</v>
      </c>
      <c r="K36" s="39">
        <f>SUM(K32:K34)</f>
        <v>0</v>
      </c>
      <c r="L36" s="61">
        <f>SUM(L32:L35)</f>
        <v>327262</v>
      </c>
      <c r="M36" s="39">
        <f>SUM(M32:M35)</f>
        <v>574718.47962299478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0">
        <v>888159</v>
      </c>
      <c r="E39" s="38">
        <v>1591242</v>
      </c>
      <c r="F39" s="60">
        <f t="shared" ref="F39:G41" si="13">H39-D39</f>
        <v>0</v>
      </c>
      <c r="G39" s="37">
        <f t="shared" si="13"/>
        <v>0</v>
      </c>
      <c r="H39" s="65">
        <f t="shared" si="12"/>
        <v>888159</v>
      </c>
      <c r="I39" s="66">
        <f t="shared" si="12"/>
        <v>1591242</v>
      </c>
      <c r="J39" s="60"/>
      <c r="K39" s="38"/>
      <c r="L39" s="60">
        <f t="shared" ref="L39:M41" si="14">H39+J39</f>
        <v>888159</v>
      </c>
      <c r="M39" s="38">
        <f t="shared" si="14"/>
        <v>1591242</v>
      </c>
    </row>
    <row r="40" spans="1:13" ht="22.5" customHeight="1" x14ac:dyDescent="0.2">
      <c r="A40" s="9">
        <v>18</v>
      </c>
      <c r="B40" s="7"/>
      <c r="C40" s="18" t="s">
        <v>50</v>
      </c>
      <c r="D40" s="60">
        <v>-13695957</v>
      </c>
      <c r="E40" s="38">
        <v>-14078658</v>
      </c>
      <c r="F40" s="60">
        <f t="shared" si="13"/>
        <v>0</v>
      </c>
      <c r="G40" s="37">
        <f t="shared" si="13"/>
        <v>0</v>
      </c>
      <c r="H40" s="65">
        <f t="shared" si="12"/>
        <v>-13695957</v>
      </c>
      <c r="I40" s="66">
        <f t="shared" si="12"/>
        <v>-14078658</v>
      </c>
      <c r="J40" s="60"/>
      <c r="K40" s="38"/>
      <c r="L40" s="60">
        <f t="shared" si="14"/>
        <v>-13695957</v>
      </c>
      <c r="M40" s="38">
        <f t="shared" si="14"/>
        <v>-14078658</v>
      </c>
    </row>
    <row r="41" spans="1:13" x14ac:dyDescent="0.2">
      <c r="A41" s="9">
        <v>19</v>
      </c>
      <c r="B41" s="7"/>
      <c r="C41" s="18" t="s">
        <v>51</v>
      </c>
      <c r="D41" s="37">
        <v>0</v>
      </c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52</v>
      </c>
      <c r="D42" s="61">
        <v>-13695957</v>
      </c>
      <c r="E42" s="39">
        <v>-14078658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-13695957</v>
      </c>
      <c r="I42" s="39">
        <f>SUM(I40:I41)</f>
        <v>-14078658</v>
      </c>
      <c r="J42" s="61">
        <f t="shared" si="15"/>
        <v>0</v>
      </c>
      <c r="K42" s="39">
        <f t="shared" si="15"/>
        <v>0</v>
      </c>
      <c r="L42" s="61">
        <f t="shared" si="15"/>
        <v>-13695957</v>
      </c>
      <c r="M42" s="39">
        <f t="shared" si="15"/>
        <v>-14078658</v>
      </c>
    </row>
    <row r="43" spans="1:13" ht="21" customHeight="1" x14ac:dyDescent="0.2">
      <c r="A43" s="9"/>
      <c r="B43" s="7" t="s">
        <v>53</v>
      </c>
      <c r="C43" s="6"/>
      <c r="D43" s="61">
        <v>-12807798</v>
      </c>
      <c r="E43" s="39">
        <v>-12487416</v>
      </c>
      <c r="F43" s="61">
        <f t="shared" ref="F43:M43" si="16">F42+F39</f>
        <v>0</v>
      </c>
      <c r="G43" s="39">
        <f t="shared" si="16"/>
        <v>0</v>
      </c>
      <c r="H43" s="61">
        <f>H42+H39</f>
        <v>-12807798</v>
      </c>
      <c r="I43" s="39">
        <f>I42+I39</f>
        <v>-12487416</v>
      </c>
      <c r="J43" s="61">
        <f t="shared" si="16"/>
        <v>0</v>
      </c>
      <c r="K43" s="39">
        <f t="shared" si="16"/>
        <v>0</v>
      </c>
      <c r="L43" s="61">
        <f t="shared" si="16"/>
        <v>-12807798</v>
      </c>
      <c r="M43" s="39">
        <f t="shared" si="16"/>
        <v>-12487416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0">
        <v>0</v>
      </c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0">
        <v>0</v>
      </c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0">
        <v>927904</v>
      </c>
      <c r="E49" s="38">
        <v>1694569.7466751307</v>
      </c>
      <c r="F49" s="60">
        <f>H49-D49</f>
        <v>0</v>
      </c>
      <c r="G49" s="37">
        <f>I49-E49</f>
        <v>0</v>
      </c>
      <c r="H49" s="65">
        <f>D49</f>
        <v>927904</v>
      </c>
      <c r="I49" s="66">
        <f>E49</f>
        <v>1694569.7466751307</v>
      </c>
      <c r="J49" s="60"/>
      <c r="K49" s="38"/>
      <c r="L49" s="60">
        <f>H49+J49</f>
        <v>927904</v>
      </c>
      <c r="M49" s="38">
        <f>I49+K49</f>
        <v>1694569.7466751307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0">
        <v>-894213</v>
      </c>
      <c r="E51" s="38">
        <v>-1831541.7040676132</v>
      </c>
      <c r="F51" s="60">
        <f>H51-D51</f>
        <v>0</v>
      </c>
      <c r="G51" s="37">
        <f>I51-E51</f>
        <v>0</v>
      </c>
      <c r="H51" s="65">
        <f>D51</f>
        <v>-894213</v>
      </c>
      <c r="I51" s="66">
        <f>E51</f>
        <v>-1831541.7040676132</v>
      </c>
      <c r="J51" s="60"/>
      <c r="K51" s="38"/>
      <c r="L51" s="60">
        <f>H51+J51</f>
        <v>-894213</v>
      </c>
      <c r="M51" s="38">
        <f>I51+K51</f>
        <v>-1831541.7040676132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0">
        <v>0</v>
      </c>
      <c r="E54" s="38">
        <v>-1952872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-1952872</v>
      </c>
      <c r="J54" s="60"/>
      <c r="K54" s="38"/>
      <c r="L54" s="60">
        <f>H54+J54</f>
        <v>0</v>
      </c>
      <c r="M54" s="38">
        <f>I54+K54</f>
        <v>-1952872</v>
      </c>
    </row>
    <row r="55" spans="1:15" x14ac:dyDescent="0.2">
      <c r="A55" s="9">
        <v>25</v>
      </c>
      <c r="B55" s="7"/>
      <c r="C55" s="18" t="s">
        <v>60</v>
      </c>
      <c r="D55" s="60">
        <v>0</v>
      </c>
      <c r="E55" s="38">
        <v>-12941863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-12941863</v>
      </c>
      <c r="J55" s="60"/>
      <c r="K55" s="38"/>
      <c r="L55" s="60">
        <f>H55+J55</f>
        <v>0</v>
      </c>
      <c r="M55" s="38">
        <f>I55+K55</f>
        <v>-12941863</v>
      </c>
    </row>
    <row r="56" spans="1:15" x14ac:dyDescent="0.2">
      <c r="A56" s="9"/>
      <c r="B56" s="7" t="s">
        <v>61</v>
      </c>
      <c r="C56" s="6"/>
      <c r="D56" s="61">
        <v>0</v>
      </c>
      <c r="E56" s="39">
        <v>-14894735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-14894735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-14894735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0">
        <v>0</v>
      </c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64</v>
      </c>
      <c r="D60" s="60">
        <v>0</v>
      </c>
      <c r="E60" s="38">
        <v>-133947.92000000001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-133947.92000000001</v>
      </c>
      <c r="J60" s="60"/>
      <c r="K60" s="38"/>
      <c r="L60" s="60">
        <f>H60+J60</f>
        <v>0</v>
      </c>
      <c r="M60" s="38">
        <f>I60+K60</f>
        <v>-133947.92000000001</v>
      </c>
    </row>
    <row r="61" spans="1:15" x14ac:dyDescent="0.2">
      <c r="A61" s="9"/>
      <c r="B61" s="62" t="s">
        <v>65</v>
      </c>
      <c r="C61" s="6"/>
      <c r="D61" s="61">
        <v>0</v>
      </c>
      <c r="E61" s="39">
        <v>-133947.92000000001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-133947.92000000001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-133947.92000000001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0">
        <v>0</v>
      </c>
      <c r="E64" s="38">
        <v>182067.92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182067.92</v>
      </c>
      <c r="J64" s="60"/>
      <c r="K64" s="38"/>
      <c r="L64" s="60">
        <f>H64+J64</f>
        <v>0</v>
      </c>
      <c r="M64" s="38">
        <f>I64+K64</f>
        <v>182067.92</v>
      </c>
    </row>
    <row r="65" spans="1:13" x14ac:dyDescent="0.2">
      <c r="A65" s="9">
        <v>29</v>
      </c>
      <c r="B65" s="11"/>
      <c r="C65" s="18" t="s">
        <v>67</v>
      </c>
      <c r="D65" s="60">
        <v>0</v>
      </c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v>0</v>
      </c>
      <c r="E66" s="39">
        <v>182067.92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182067.92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182067.92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71</v>
      </c>
      <c r="D70" s="60">
        <v>0</v>
      </c>
      <c r="E70" s="38">
        <f>6867542.64-6867542.64-3892111</f>
        <v>-3892111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-3892111</v>
      </c>
      <c r="J70" s="60"/>
      <c r="K70" s="38"/>
      <c r="L70" s="60">
        <f>H70+J70</f>
        <v>0</v>
      </c>
      <c r="M70" s="38">
        <f>I70+K70</f>
        <v>-3892111</v>
      </c>
    </row>
    <row r="71" spans="1:13" x14ac:dyDescent="0.2">
      <c r="A71" s="9">
        <v>31</v>
      </c>
      <c r="B71" s="3"/>
      <c r="C71" s="10" t="s">
        <v>72</v>
      </c>
      <c r="D71" s="60">
        <v>0</v>
      </c>
      <c r="E71" s="38">
        <v>-7870825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-7870825</v>
      </c>
      <c r="J71" s="60"/>
      <c r="K71" s="38"/>
      <c r="L71" s="60">
        <f>H71+J71</f>
        <v>0</v>
      </c>
      <c r="M71" s="38">
        <f>I71+K71</f>
        <v>-7870825</v>
      </c>
    </row>
    <row r="72" spans="1:13" x14ac:dyDescent="0.2">
      <c r="A72" s="9"/>
      <c r="B72" s="3"/>
      <c r="C72" s="55" t="s">
        <v>73</v>
      </c>
      <c r="D72" s="61">
        <v>0</v>
      </c>
      <c r="E72" s="39">
        <f>+E70+E71</f>
        <v>-11762936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-11762936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-11762936</v>
      </c>
    </row>
    <row r="73" spans="1:13" x14ac:dyDescent="0.2">
      <c r="A73" s="9">
        <v>32</v>
      </c>
      <c r="B73" s="3"/>
      <c r="C73" s="10" t="s">
        <v>74</v>
      </c>
      <c r="D73" s="60">
        <v>0</v>
      </c>
      <c r="E73" s="38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75</v>
      </c>
      <c r="D74" s="60">
        <v>0</v>
      </c>
      <c r="E74" s="38">
        <f>-56016+10759653</f>
        <v>10703637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10703637</v>
      </c>
      <c r="J74" s="60"/>
      <c r="K74" s="38"/>
      <c r="L74" s="60">
        <f t="shared" si="22"/>
        <v>0</v>
      </c>
      <c r="M74" s="38">
        <f t="shared" si="22"/>
        <v>10703637</v>
      </c>
    </row>
    <row r="75" spans="1:13" x14ac:dyDescent="0.2">
      <c r="A75" s="9">
        <v>34</v>
      </c>
      <c r="B75" s="3"/>
      <c r="C75" s="10" t="s">
        <v>76</v>
      </c>
      <c r="D75" s="60">
        <v>0</v>
      </c>
      <c r="E75" s="38">
        <v>191499.5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191499.5</v>
      </c>
      <c r="J75" s="60"/>
      <c r="K75" s="38"/>
      <c r="L75" s="60">
        <f t="shared" si="22"/>
        <v>0</v>
      </c>
      <c r="M75" s="38">
        <f t="shared" si="22"/>
        <v>191499.5</v>
      </c>
    </row>
    <row r="76" spans="1:13" x14ac:dyDescent="0.2">
      <c r="A76" s="9">
        <v>35</v>
      </c>
      <c r="B76" s="3"/>
      <c r="C76" s="10" t="s">
        <v>77</v>
      </c>
      <c r="D76" s="60">
        <v>0</v>
      </c>
      <c r="E76" s="38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78</v>
      </c>
      <c r="D77" s="60">
        <v>0</v>
      </c>
      <c r="E77" s="38">
        <v>1738274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1738274</v>
      </c>
      <c r="J77" s="60"/>
      <c r="K77" s="38"/>
      <c r="L77" s="60">
        <f t="shared" si="22"/>
        <v>0</v>
      </c>
      <c r="M77" s="38">
        <f t="shared" si="22"/>
        <v>1738274</v>
      </c>
    </row>
    <row r="78" spans="1:13" x14ac:dyDescent="0.2">
      <c r="A78" s="9">
        <v>37</v>
      </c>
      <c r="B78" s="3"/>
      <c r="C78" s="10" t="s">
        <v>79</v>
      </c>
      <c r="D78" s="60">
        <v>0</v>
      </c>
      <c r="E78" s="38">
        <v>23732.945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23732.945</v>
      </c>
      <c r="J78" s="60"/>
      <c r="K78" s="38"/>
      <c r="L78" s="60">
        <f t="shared" si="22"/>
        <v>0</v>
      </c>
      <c r="M78" s="38">
        <f t="shared" si="22"/>
        <v>23732.945</v>
      </c>
    </row>
    <row r="79" spans="1:13" x14ac:dyDescent="0.2">
      <c r="A79" s="9">
        <v>38</v>
      </c>
      <c r="B79" s="3"/>
      <c r="C79" s="10" t="s">
        <v>80</v>
      </c>
      <c r="D79" s="60">
        <v>0</v>
      </c>
      <c r="E79" s="38">
        <v>12201070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12201070</v>
      </c>
      <c r="J79" s="60"/>
      <c r="K79" s="38"/>
      <c r="L79" s="60">
        <f t="shared" si="22"/>
        <v>0</v>
      </c>
      <c r="M79" s="38">
        <f t="shared" si="22"/>
        <v>12201070</v>
      </c>
    </row>
    <row r="80" spans="1:13" x14ac:dyDescent="0.2">
      <c r="A80" s="9">
        <v>39</v>
      </c>
      <c r="B80" s="3"/>
      <c r="C80" s="10" t="s">
        <v>81</v>
      </c>
      <c r="D80" s="60">
        <v>0</v>
      </c>
      <c r="E80" s="38">
        <v>152798.017028186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152798.017028186</v>
      </c>
      <c r="J80" s="60"/>
      <c r="K80" s="38"/>
      <c r="L80" s="60">
        <f t="shared" si="22"/>
        <v>0</v>
      </c>
      <c r="M80" s="38">
        <f t="shared" si="22"/>
        <v>152798.017028186</v>
      </c>
    </row>
    <row r="81" spans="1:67" x14ac:dyDescent="0.2">
      <c r="A81" s="9">
        <v>40</v>
      </c>
      <c r="B81" s="3"/>
      <c r="C81" s="10" t="s">
        <v>82</v>
      </c>
      <c r="D81" s="60">
        <v>0</v>
      </c>
      <c r="E81" s="38">
        <v>-1568146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62">
        <f t="shared" si="21"/>
        <v>-1568146</v>
      </c>
      <c r="J81" s="60"/>
      <c r="K81" s="38"/>
      <c r="L81" s="60">
        <f t="shared" si="22"/>
        <v>0</v>
      </c>
      <c r="M81" s="38">
        <f t="shared" si="22"/>
        <v>-1568146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120000</v>
      </c>
      <c r="E82" s="74">
        <f>SUM(E72:E81)+E16+E24+E29+E36+E43+E45+E47+E49+E51+E56+E61+E66</f>
        <v>686320.74475360289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120000</v>
      </c>
      <c r="I82" s="161">
        <f>SUM(I72:I81)+I16+I24+I29+I36+I43+I45+I47+I49+I51+I56+I61+I66</f>
        <v>686320.74475360289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120000</v>
      </c>
      <c r="M82" s="74">
        <f>SUM(M72:M81)+M16+M24+M29+M36+M43+M45+M47+M49+M51+M56+M61+M66</f>
        <v>686320.74475360289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192</v>
      </c>
      <c r="B85" s="3"/>
      <c r="K85" s="45"/>
    </row>
    <row r="86" spans="1:67" s="3" customFormat="1" x14ac:dyDescent="0.2">
      <c r="A86" s="181"/>
      <c r="C86" s="10" t="s">
        <v>189</v>
      </c>
      <c r="D86" s="168">
        <v>0</v>
      </c>
      <c r="E86" s="168">
        <v>97571</v>
      </c>
      <c r="F86" s="168">
        <f t="shared" ref="F86:G88" si="24">H86-D86</f>
        <v>0</v>
      </c>
      <c r="G86" s="168">
        <f t="shared" si="24"/>
        <v>0</v>
      </c>
      <c r="H86" s="168">
        <f t="shared" ref="H86:I88" si="25">D86</f>
        <v>0</v>
      </c>
      <c r="I86" s="168">
        <f t="shared" si="25"/>
        <v>97571</v>
      </c>
      <c r="J86" s="168"/>
      <c r="K86" s="168"/>
      <c r="L86" s="168">
        <f t="shared" ref="L86:M88" si="26">H86+J86</f>
        <v>0</v>
      </c>
      <c r="M86" s="168">
        <f t="shared" si="26"/>
        <v>97571</v>
      </c>
    </row>
    <row r="87" spans="1:67" s="3" customFormat="1" x14ac:dyDescent="0.2">
      <c r="A87" s="181"/>
      <c r="C87" s="10" t="s">
        <v>75</v>
      </c>
      <c r="D87" s="169">
        <v>0</v>
      </c>
      <c r="E87" s="169">
        <v>0</v>
      </c>
      <c r="F87" s="169">
        <f t="shared" si="24"/>
        <v>0</v>
      </c>
      <c r="G87" s="169">
        <f t="shared" si="24"/>
        <v>0</v>
      </c>
      <c r="H87" s="169">
        <f t="shared" si="25"/>
        <v>0</v>
      </c>
      <c r="I87" s="169">
        <f t="shared" si="25"/>
        <v>0</v>
      </c>
      <c r="J87" s="169"/>
      <c r="K87" s="169"/>
      <c r="L87" s="169">
        <f t="shared" si="26"/>
        <v>0</v>
      </c>
      <c r="M87" s="169">
        <f t="shared" si="26"/>
        <v>0</v>
      </c>
    </row>
    <row r="88" spans="1:67" s="3" customFormat="1" x14ac:dyDescent="0.2">
      <c r="A88" s="181"/>
      <c r="C88" s="10" t="s">
        <v>76</v>
      </c>
      <c r="D88" s="170">
        <v>0</v>
      </c>
      <c r="E88" s="170">
        <v>-201905</v>
      </c>
      <c r="F88" s="170">
        <f t="shared" si="24"/>
        <v>0</v>
      </c>
      <c r="G88" s="170">
        <f t="shared" si="24"/>
        <v>0</v>
      </c>
      <c r="H88" s="170">
        <f t="shared" si="25"/>
        <v>0</v>
      </c>
      <c r="I88" s="170">
        <f t="shared" si="25"/>
        <v>-201905</v>
      </c>
      <c r="J88" s="170"/>
      <c r="K88" s="170"/>
      <c r="L88" s="170">
        <f t="shared" si="26"/>
        <v>0</v>
      </c>
      <c r="M88" s="170">
        <f t="shared" si="26"/>
        <v>-201905</v>
      </c>
    </row>
    <row r="89" spans="1:67" s="44" customFormat="1" ht="20.25" customHeight="1" x14ac:dyDescent="0.2">
      <c r="A89" s="190"/>
      <c r="B89" s="191"/>
      <c r="C89" s="192" t="s">
        <v>190</v>
      </c>
      <c r="D89" s="193">
        <f>SUM(D86:D88)</f>
        <v>0</v>
      </c>
      <c r="E89" s="193">
        <f t="shared" ref="E89:M89" si="27">SUM(E86:E88)</f>
        <v>-104334</v>
      </c>
      <c r="F89" s="193">
        <f t="shared" si="27"/>
        <v>0</v>
      </c>
      <c r="G89" s="193">
        <f t="shared" si="27"/>
        <v>0</v>
      </c>
      <c r="H89" s="193">
        <f t="shared" si="27"/>
        <v>0</v>
      </c>
      <c r="I89" s="193">
        <f t="shared" si="27"/>
        <v>-104334</v>
      </c>
      <c r="J89" s="193">
        <f t="shared" si="27"/>
        <v>0</v>
      </c>
      <c r="K89" s="193">
        <f t="shared" si="27"/>
        <v>0</v>
      </c>
      <c r="L89" s="193">
        <f t="shared" si="27"/>
        <v>0</v>
      </c>
      <c r="M89" s="193">
        <f t="shared" si="27"/>
        <v>-104334</v>
      </c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</row>
    <row r="90" spans="1:67" x14ac:dyDescent="0.2">
      <c r="A90" s="4"/>
      <c r="B90" s="3"/>
    </row>
    <row r="91" spans="1:67" s="44" customFormat="1" ht="20.25" customHeight="1" x14ac:dyDescent="0.2">
      <c r="A91" s="190"/>
      <c r="B91" s="191"/>
      <c r="C91" s="192" t="s">
        <v>193</v>
      </c>
      <c r="D91" s="193">
        <f>+D82+D89</f>
        <v>120000</v>
      </c>
      <c r="E91" s="193">
        <f t="shared" ref="E91:M91" si="28">+E82+E89</f>
        <v>581986.74475360289</v>
      </c>
      <c r="F91" s="193">
        <f t="shared" si="28"/>
        <v>0</v>
      </c>
      <c r="G91" s="193">
        <f t="shared" si="28"/>
        <v>0</v>
      </c>
      <c r="H91" s="193">
        <f t="shared" si="28"/>
        <v>120000</v>
      </c>
      <c r="I91" s="193">
        <f t="shared" si="28"/>
        <v>581986.74475360289</v>
      </c>
      <c r="J91" s="193">
        <f t="shared" si="28"/>
        <v>0</v>
      </c>
      <c r="K91" s="193">
        <f t="shared" si="28"/>
        <v>0</v>
      </c>
      <c r="L91" s="193">
        <f t="shared" si="28"/>
        <v>120000</v>
      </c>
      <c r="M91" s="193">
        <f t="shared" si="28"/>
        <v>581986.74475360289</v>
      </c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87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D76" sqref="D7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'SE-EGM-VAR'!A4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30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32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30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32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37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40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41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44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45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46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47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50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51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52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53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60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61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64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71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72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73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74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75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76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77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78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79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80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81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82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62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61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87"/>
  <sheetViews>
    <sheetView zoomScale="75" workbookViewId="0">
      <pane xSplit="3" ySplit="9" topLeftCell="D53" activePane="bottomRight" state="frozen"/>
      <selection activeCell="E14" sqref="E14"/>
      <selection pane="topRight" activeCell="E14" sqref="E14"/>
      <selection pane="bottomLeft" activeCell="E14" sqref="E14"/>
      <selection pane="bottomRight" activeCell="D53" sqref="D5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'SE-EGM-VAR'!A4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v>9140188</v>
      </c>
      <c r="E11" s="65">
        <v>16844935</v>
      </c>
      <c r="F11" s="65">
        <f>H11-D11</f>
        <v>0</v>
      </c>
      <c r="G11" s="63">
        <f>I11-E11</f>
        <v>0</v>
      </c>
      <c r="H11" s="65">
        <f>D11</f>
        <v>9140188</v>
      </c>
      <c r="I11" s="66">
        <f>E11</f>
        <v>16844935</v>
      </c>
      <c r="J11" s="60"/>
      <c r="K11" s="38"/>
      <c r="L11" s="60">
        <f t="shared" ref="L11:M15" si="0">H11+J11</f>
        <v>9140188</v>
      </c>
      <c r="M11" s="38">
        <f t="shared" si="0"/>
        <v>16844935</v>
      </c>
    </row>
    <row r="12" spans="1:26" x14ac:dyDescent="0.2">
      <c r="A12" s="9">
        <v>2</v>
      </c>
      <c r="B12" s="7"/>
      <c r="C12" s="18" t="s">
        <v>30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0">
        <v>4217731</v>
      </c>
      <c r="E13" s="60">
        <v>7863361.2395051038</v>
      </c>
      <c r="F13" s="65">
        <f t="shared" si="1"/>
        <v>0</v>
      </c>
      <c r="G13" s="63">
        <f t="shared" si="1"/>
        <v>0</v>
      </c>
      <c r="H13" s="65">
        <f t="shared" si="2"/>
        <v>4217731</v>
      </c>
      <c r="I13" s="66">
        <f t="shared" si="2"/>
        <v>7863361.2395051038</v>
      </c>
      <c r="J13" s="60"/>
      <c r="K13" s="38"/>
      <c r="L13" s="60">
        <f t="shared" si="0"/>
        <v>4217731</v>
      </c>
      <c r="M13" s="38">
        <f t="shared" si="0"/>
        <v>7863361.2395051038</v>
      </c>
    </row>
    <row r="14" spans="1:26" x14ac:dyDescent="0.2">
      <c r="A14" s="9">
        <v>4</v>
      </c>
      <c r="B14" s="7"/>
      <c r="C14" s="18" t="s">
        <v>32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v>13357919</v>
      </c>
      <c r="E16" s="61">
        <v>24708296.239505105</v>
      </c>
      <c r="F16" s="61">
        <f t="shared" ref="F16:M16" si="3">SUM(F11:F15)</f>
        <v>0</v>
      </c>
      <c r="G16" s="39">
        <f t="shared" si="3"/>
        <v>0</v>
      </c>
      <c r="H16" s="61">
        <f>SUM(H11:H15)</f>
        <v>13357919</v>
      </c>
      <c r="I16" s="39">
        <f>SUM(I11:I15)</f>
        <v>24708296.239505105</v>
      </c>
      <c r="J16" s="61">
        <f t="shared" si="3"/>
        <v>0</v>
      </c>
      <c r="K16" s="39">
        <f t="shared" si="3"/>
        <v>0</v>
      </c>
      <c r="L16" s="61">
        <f t="shared" si="3"/>
        <v>13357919</v>
      </c>
      <c r="M16" s="39">
        <f t="shared" si="3"/>
        <v>24708296.239505105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0">
        <v>-2320411</v>
      </c>
      <c r="E19" s="60">
        <v>-4147235</v>
      </c>
      <c r="F19" s="65">
        <f>H19-D19</f>
        <v>0</v>
      </c>
      <c r="G19" s="63">
        <f>I19-E19</f>
        <v>0</v>
      </c>
      <c r="H19" s="65">
        <f t="shared" si="4"/>
        <v>-2320411</v>
      </c>
      <c r="I19" s="66">
        <f t="shared" si="4"/>
        <v>-4147235</v>
      </c>
      <c r="J19" s="60"/>
      <c r="K19" s="38"/>
      <c r="L19" s="60">
        <f t="shared" ref="L19:M23" si="5">H19+J19</f>
        <v>-2320411</v>
      </c>
      <c r="M19" s="38">
        <f t="shared" si="5"/>
        <v>-4147235</v>
      </c>
    </row>
    <row r="20" spans="1:13" x14ac:dyDescent="0.2">
      <c r="A20" s="9">
        <v>7</v>
      </c>
      <c r="B20" s="7"/>
      <c r="C20" s="18" t="s">
        <v>30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0">
        <v>-9663424</v>
      </c>
      <c r="E21" s="60">
        <v>-17568887</v>
      </c>
      <c r="F21" s="65">
        <f t="shared" si="6"/>
        <v>0</v>
      </c>
      <c r="G21" s="63">
        <f t="shared" si="6"/>
        <v>0</v>
      </c>
      <c r="H21" s="65">
        <f t="shared" si="4"/>
        <v>-9663424</v>
      </c>
      <c r="I21" s="66">
        <f t="shared" si="4"/>
        <v>-17568887</v>
      </c>
      <c r="J21" s="60"/>
      <c r="K21" s="38"/>
      <c r="L21" s="60">
        <f t="shared" si="5"/>
        <v>-9663424</v>
      </c>
      <c r="M21" s="38">
        <f t="shared" si="5"/>
        <v>-17568887</v>
      </c>
    </row>
    <row r="22" spans="1:13" x14ac:dyDescent="0.2">
      <c r="A22" s="9">
        <v>9</v>
      </c>
      <c r="B22" s="7"/>
      <c r="C22" s="18" t="s">
        <v>32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37</v>
      </c>
      <c r="C24" s="6"/>
      <c r="D24" s="61">
        <v>-11983835</v>
      </c>
      <c r="E24" s="61">
        <v>-21716122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-11983835</v>
      </c>
      <c r="I24" s="39">
        <f>SUM(I19:I23)</f>
        <v>-21716122</v>
      </c>
      <c r="J24" s="61">
        <f t="shared" si="7"/>
        <v>0</v>
      </c>
      <c r="K24" s="39">
        <f t="shared" si="7"/>
        <v>0</v>
      </c>
      <c r="L24" s="61">
        <f t="shared" si="7"/>
        <v>-11983835</v>
      </c>
      <c r="M24" s="39">
        <f t="shared" si="7"/>
        <v>-21716122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0">
        <v>978794</v>
      </c>
      <c r="E27" s="60">
        <v>1772939</v>
      </c>
      <c r="F27" s="65">
        <f>H27-D27</f>
        <v>0</v>
      </c>
      <c r="G27" s="63">
        <f>I27-E27</f>
        <v>0</v>
      </c>
      <c r="H27" s="65">
        <f>D27</f>
        <v>978794</v>
      </c>
      <c r="I27" s="66">
        <f>E27</f>
        <v>1772939</v>
      </c>
      <c r="J27" s="60"/>
      <c r="K27" s="38"/>
      <c r="L27" s="60">
        <f>H27+J27</f>
        <v>978794</v>
      </c>
      <c r="M27" s="38">
        <f>I27+K27</f>
        <v>1772939</v>
      </c>
    </row>
    <row r="28" spans="1:13" x14ac:dyDescent="0.2">
      <c r="A28" s="9">
        <v>12</v>
      </c>
      <c r="B28" s="7"/>
      <c r="C28" s="18" t="s">
        <v>40</v>
      </c>
      <c r="D28" s="60">
        <v>-1476461</v>
      </c>
      <c r="E28" s="60">
        <v>-2857245</v>
      </c>
      <c r="F28" s="65">
        <f>H28-D28</f>
        <v>0</v>
      </c>
      <c r="G28" s="63">
        <f>I28-E28</f>
        <v>0</v>
      </c>
      <c r="H28" s="65">
        <f>D28</f>
        <v>-1476461</v>
      </c>
      <c r="I28" s="66">
        <f>E28</f>
        <v>-2857245</v>
      </c>
      <c r="J28" s="60"/>
      <c r="K28" s="38"/>
      <c r="L28" s="60">
        <f>H28+J28</f>
        <v>-1476461</v>
      </c>
      <c r="M28" s="38">
        <f>I28+K28</f>
        <v>-2857245</v>
      </c>
    </row>
    <row r="29" spans="1:13" x14ac:dyDescent="0.2">
      <c r="A29" s="9"/>
      <c r="B29" s="7" t="s">
        <v>41</v>
      </c>
      <c r="C29" s="6"/>
      <c r="D29" s="61">
        <v>-497667</v>
      </c>
      <c r="E29" s="61">
        <v>-1084306</v>
      </c>
      <c r="F29" s="61">
        <f t="shared" ref="F29:M29" si="8">SUM(F27:F28)</f>
        <v>0</v>
      </c>
      <c r="G29" s="39">
        <f t="shared" si="8"/>
        <v>0</v>
      </c>
      <c r="H29" s="61">
        <f>SUM(H27:H28)</f>
        <v>-497667</v>
      </c>
      <c r="I29" s="39">
        <f>SUM(I27:I28)</f>
        <v>-1084306</v>
      </c>
      <c r="J29" s="61">
        <f t="shared" si="8"/>
        <v>0</v>
      </c>
      <c r="K29" s="39">
        <f t="shared" si="8"/>
        <v>0</v>
      </c>
      <c r="L29" s="61">
        <f t="shared" si="8"/>
        <v>-497667</v>
      </c>
      <c r="M29" s="39">
        <f t="shared" si="8"/>
        <v>-1084306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0">
        <v>372334</v>
      </c>
      <c r="E32" s="60">
        <v>689049</v>
      </c>
      <c r="F32" s="65">
        <f>H32-D32</f>
        <v>0</v>
      </c>
      <c r="G32" s="63">
        <f>I32-E32</f>
        <v>0</v>
      </c>
      <c r="H32" s="65">
        <f t="shared" ref="H32:I35" si="9">D32</f>
        <v>372334</v>
      </c>
      <c r="I32" s="66">
        <f t="shared" si="9"/>
        <v>689049</v>
      </c>
      <c r="J32" s="60"/>
      <c r="K32" s="38"/>
      <c r="L32" s="60">
        <f t="shared" ref="L32:M35" si="10">H32+J32</f>
        <v>372334</v>
      </c>
      <c r="M32" s="38">
        <f t="shared" si="10"/>
        <v>689049</v>
      </c>
    </row>
    <row r="33" spans="1:13" x14ac:dyDescent="0.2">
      <c r="A33" s="9">
        <v>14</v>
      </c>
      <c r="B33" s="7"/>
      <c r="C33" s="18" t="s">
        <v>44</v>
      </c>
      <c r="D33" s="60">
        <v>-440847</v>
      </c>
      <c r="E33" s="60">
        <v>-812591</v>
      </c>
      <c r="F33" s="65">
        <f t="shared" ref="F33:G35" si="11">H33-D33</f>
        <v>0</v>
      </c>
      <c r="G33" s="63">
        <f t="shared" si="11"/>
        <v>0</v>
      </c>
      <c r="H33" s="65">
        <f t="shared" si="9"/>
        <v>-440847</v>
      </c>
      <c r="I33" s="66">
        <f t="shared" si="9"/>
        <v>-812591</v>
      </c>
      <c r="J33" s="60"/>
      <c r="K33" s="38"/>
      <c r="L33" s="60">
        <f t="shared" si="10"/>
        <v>-440847</v>
      </c>
      <c r="M33" s="38">
        <f t="shared" si="10"/>
        <v>-812591</v>
      </c>
    </row>
    <row r="34" spans="1:13" x14ac:dyDescent="0.2">
      <c r="A34" s="9">
        <v>15</v>
      </c>
      <c r="B34" s="7"/>
      <c r="C34" s="18" t="s">
        <v>45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46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47</v>
      </c>
      <c r="C36" s="6"/>
      <c r="D36" s="61">
        <v>-68513</v>
      </c>
      <c r="E36" s="61">
        <v>-123542</v>
      </c>
      <c r="F36" s="61">
        <f>SUM(F32:F35)</f>
        <v>0</v>
      </c>
      <c r="G36" s="39">
        <f>SUM(G32:G35)</f>
        <v>0</v>
      </c>
      <c r="H36" s="61">
        <f>SUM(H32:H35)</f>
        <v>-68513</v>
      </c>
      <c r="I36" s="39">
        <f>SUM(I32:I35)</f>
        <v>-123542</v>
      </c>
      <c r="J36" s="61">
        <f>SUM(J32:J34)</f>
        <v>0</v>
      </c>
      <c r="K36" s="39">
        <f>SUM(K32:K34)</f>
        <v>0</v>
      </c>
      <c r="L36" s="61">
        <f>SUM(L32:L35)</f>
        <v>-68513</v>
      </c>
      <c r="M36" s="39">
        <f>SUM(M32:M35)</f>
        <v>-123542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50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51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52</v>
      </c>
      <c r="D42" s="61">
        <v>0</v>
      </c>
      <c r="E42" s="61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53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0">
        <v>-927904</v>
      </c>
      <c r="E49" s="60">
        <v>-1694569.7466751307</v>
      </c>
      <c r="F49" s="65">
        <f>H49-D49</f>
        <v>0</v>
      </c>
      <c r="G49" s="63">
        <f>I49-E49</f>
        <v>0</v>
      </c>
      <c r="H49" s="65">
        <f>D49</f>
        <v>-927904</v>
      </c>
      <c r="I49" s="66">
        <f>E49</f>
        <v>-1694569.7466751307</v>
      </c>
      <c r="J49" s="60"/>
      <c r="K49" s="38"/>
      <c r="L49" s="60">
        <f>H49+J49</f>
        <v>-927904</v>
      </c>
      <c r="M49" s="38">
        <f>I49+K49</f>
        <v>-1694569.7466751307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60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60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61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60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64</v>
      </c>
      <c r="D60" s="60">
        <v>0</v>
      </c>
      <c r="E60" s="60">
        <v>133947.92000000001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133947.92000000001</v>
      </c>
      <c r="J60" s="60"/>
      <c r="K60" s="38"/>
      <c r="L60" s="60">
        <f>H60+J60</f>
        <v>0</v>
      </c>
      <c r="M60" s="38">
        <f>I60+K60</f>
        <v>133947.92000000001</v>
      </c>
    </row>
    <row r="61" spans="1:15" x14ac:dyDescent="0.2">
      <c r="A61" s="9"/>
      <c r="B61" s="62" t="s">
        <v>65</v>
      </c>
      <c r="C61" s="6"/>
      <c r="D61" s="61">
        <v>0</v>
      </c>
      <c r="E61" s="61">
        <v>133947.92000000001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133947.92000000001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133947.92000000001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60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71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72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73</v>
      </c>
      <c r="D72" s="61">
        <v>0</v>
      </c>
      <c r="E72" s="61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74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75</v>
      </c>
      <c r="D74" s="60">
        <v>0</v>
      </c>
      <c r="E74" s="60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76</v>
      </c>
      <c r="D75" s="60">
        <v>0</v>
      </c>
      <c r="E75" s="60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77</v>
      </c>
      <c r="D76" s="60">
        <v>0</v>
      </c>
      <c r="E76" s="60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78</v>
      </c>
      <c r="D77" s="60">
        <v>0</v>
      </c>
      <c r="E77" s="60">
        <v>-3000000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-3000000</v>
      </c>
      <c r="J77" s="60"/>
      <c r="K77" s="38"/>
      <c r="L77" s="60">
        <f t="shared" si="22"/>
        <v>0</v>
      </c>
      <c r="M77" s="38">
        <f t="shared" si="22"/>
        <v>-3000000</v>
      </c>
    </row>
    <row r="78" spans="1:13" x14ac:dyDescent="0.2">
      <c r="A78" s="9">
        <v>37</v>
      </c>
      <c r="B78" s="3"/>
      <c r="C78" s="10" t="s">
        <v>79</v>
      </c>
      <c r="D78" s="60">
        <v>0</v>
      </c>
      <c r="E78" s="60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80</v>
      </c>
      <c r="D79" s="60">
        <v>0</v>
      </c>
      <c r="E79" s="60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81</v>
      </c>
      <c r="D80" s="60">
        <v>0</v>
      </c>
      <c r="E80" s="60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82</v>
      </c>
      <c r="D81" s="60">
        <v>0</v>
      </c>
      <c r="E81" s="60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62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-120000</v>
      </c>
      <c r="E82" s="74">
        <f>SUM(E72:E81)+E16+E24+E29+E36+E43+E45+E47+E49+E51+E56+E61+E66</f>
        <v>-2776295.5871700263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-120000</v>
      </c>
      <c r="I82" s="161">
        <f>SUM(I72:I81)+I16+I24+I29+I36+I43+I45+I47+I49+I51+I56+I61+I66</f>
        <v>-2776295.5871700263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-120000</v>
      </c>
      <c r="M82" s="74">
        <f>SUM(M72:M81)+M16+M24+M29+M36+M43+M45+M47+M49+M51+M56+M61+M66</f>
        <v>-2776295.5871700263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7"/>
  <sheetViews>
    <sheetView zoomScale="75" workbookViewId="0">
      <pane xSplit="3" ySplit="9" topLeftCell="D74" activePane="bottomRight" state="frozen"/>
      <selection activeCell="E14" sqref="E14"/>
      <selection pane="topRight" activeCell="E14" sqref="E14"/>
      <selection pane="bottomLeft" activeCell="E14" sqref="E14"/>
      <selection pane="bottomRight" activeCell="E85" sqref="E8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170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f>'SE-EGM-FLSH'!D11+'SE-LRC-FLSH'!D11</f>
        <v>9140188</v>
      </c>
      <c r="E11" s="66">
        <f>'SE-EGM-FLSH'!E11+'SE-LRC-FLSH'!E11</f>
        <v>16844935</v>
      </c>
      <c r="F11" s="37">
        <f>H11-D11</f>
        <v>0</v>
      </c>
      <c r="G11" s="37">
        <f>I11-E11</f>
        <v>0</v>
      </c>
      <c r="H11" s="60">
        <f>'SE-EGM-FLSH'!H11+'SE-LRC-FLSH'!H11</f>
        <v>9140188</v>
      </c>
      <c r="I11" s="38">
        <f>'SE-EGM-FLSH'!I11+'SE-LRC-FLSH'!I11</f>
        <v>16844935</v>
      </c>
      <c r="J11" s="60">
        <f>'SE-EGM-FLSH'!J11+'SE-LRC-FLSH'!J11</f>
        <v>0</v>
      </c>
      <c r="K11" s="38">
        <f>'SE-EGM-FLSH'!K11+'SE-LRC-FLSH'!K11</f>
        <v>0</v>
      </c>
      <c r="L11" s="60">
        <f t="shared" ref="L11:M15" si="0">H11+J11</f>
        <v>9140188</v>
      </c>
      <c r="M11" s="38">
        <f t="shared" si="0"/>
        <v>16844935</v>
      </c>
    </row>
    <row r="12" spans="1:26" x14ac:dyDescent="0.2">
      <c r="A12" s="9">
        <v>2</v>
      </c>
      <c r="B12" s="7"/>
      <c r="C12" s="18" t="s">
        <v>30</v>
      </c>
      <c r="D12" s="65">
        <f>'SE-EGM-FLSH'!D12+'SE-LRC-FLSH'!D12</f>
        <v>0</v>
      </c>
      <c r="E12" s="66">
        <f>'SE-EGM-FLSH'!E12+'SE-LRC-FLSH'!E12</f>
        <v>0</v>
      </c>
      <c r="F12" s="60">
        <f t="shared" ref="F12:G15" si="1">H12-D12</f>
        <v>0</v>
      </c>
      <c r="G12" s="37">
        <f t="shared" si="1"/>
        <v>0</v>
      </c>
      <c r="H12" s="60">
        <f>'SE-EGM-FLSH'!H12+'SE-LRC-FLSH'!H12</f>
        <v>0</v>
      </c>
      <c r="I12" s="38">
        <f>'SE-EGM-FLSH'!I12+'SE-LRC-FLSH'!I12</f>
        <v>0</v>
      </c>
      <c r="J12" s="60">
        <f>'SE-EGM-FLSH'!J12+'SE-LRC-FLSH'!J12</f>
        <v>0</v>
      </c>
      <c r="K12" s="38">
        <f>'SE-EGM-FLSH'!K12+'SE-LRC-FLSH'!K12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5">
        <f>'SE-EGM-FLSH'!D13+'SE-LRC-FLSH'!D13</f>
        <v>4217731</v>
      </c>
      <c r="E13" s="66">
        <f>'SE-EGM-FLSH'!E13+'SE-LRC-FLSH'!E13</f>
        <v>7863361.2395051038</v>
      </c>
      <c r="F13" s="60">
        <f t="shared" si="1"/>
        <v>0</v>
      </c>
      <c r="G13" s="37">
        <f t="shared" si="1"/>
        <v>0</v>
      </c>
      <c r="H13" s="60">
        <f>'SE-EGM-FLSH'!H13+'SE-LRC-FLSH'!H13</f>
        <v>4217731</v>
      </c>
      <c r="I13" s="38">
        <f>'SE-EGM-FLSH'!I13+'SE-LRC-FLSH'!I13</f>
        <v>7863361.2395051038</v>
      </c>
      <c r="J13" s="60">
        <f>'SE-EGM-FLSH'!J13+'SE-LRC-FLSH'!J13</f>
        <v>0</v>
      </c>
      <c r="K13" s="38">
        <f>'SE-EGM-FLSH'!K13+'SE-LRC-FLSH'!K13</f>
        <v>0</v>
      </c>
      <c r="L13" s="60">
        <f t="shared" si="0"/>
        <v>4217731</v>
      </c>
      <c r="M13" s="38">
        <f t="shared" si="0"/>
        <v>7863361.2395051038</v>
      </c>
    </row>
    <row r="14" spans="1:26" x14ac:dyDescent="0.2">
      <c r="A14" s="9">
        <v>4</v>
      </c>
      <c r="B14" s="7"/>
      <c r="C14" s="18" t="s">
        <v>32</v>
      </c>
      <c r="D14" s="65">
        <f>'SE-EGM-FLSH'!D14+'SE-LRC-FLSH'!D14</f>
        <v>0</v>
      </c>
      <c r="E14" s="66">
        <f>'SE-EGM-FLSH'!E14+'SE-LRC-FLSH'!E14</f>
        <v>0</v>
      </c>
      <c r="F14" s="60">
        <f t="shared" si="1"/>
        <v>0</v>
      </c>
      <c r="G14" s="37">
        <f t="shared" si="1"/>
        <v>0</v>
      </c>
      <c r="H14" s="60">
        <f>'SE-EGM-FLSH'!H14+'SE-LRC-FLSH'!H14</f>
        <v>0</v>
      </c>
      <c r="I14" s="38">
        <f>'SE-EGM-FLSH'!I14+'SE-LRC-FLSH'!I14</f>
        <v>0</v>
      </c>
      <c r="J14" s="60">
        <f>'SE-EGM-FLSH'!J14+'SE-LRC-FLSH'!J14</f>
        <v>0</v>
      </c>
      <c r="K14" s="38">
        <f>'SE-EGM-FLSH'!K14+'SE-LRC-FLSH'!K14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5">
        <f>'SE-EGM-FLSH'!D15+'SE-LRC-FLSH'!D15</f>
        <v>0</v>
      </c>
      <c r="E15" s="66">
        <f>'SE-EGM-FLSH'!E15+'SE-LRC-FLSH'!E15</f>
        <v>0</v>
      </c>
      <c r="F15" s="60">
        <f t="shared" si="1"/>
        <v>0</v>
      </c>
      <c r="G15" s="37">
        <f t="shared" si="1"/>
        <v>0</v>
      </c>
      <c r="H15" s="60">
        <f>'SE-EGM-FLSH'!H15+'SE-LRC-FLSH'!H15</f>
        <v>0</v>
      </c>
      <c r="I15" s="38">
        <f>'SE-EGM-FLSH'!I15+'SE-LRC-FLSH'!I15</f>
        <v>0</v>
      </c>
      <c r="J15" s="60">
        <f>'SE-EGM-FLSH'!J15+'SE-LRC-FLSH'!J15</f>
        <v>0</v>
      </c>
      <c r="K15" s="38">
        <f>'SE-EGM-FLSH'!K15+'SE-LRC-FLSH'!K15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f>SUM(D11:D15)</f>
        <v>13357919</v>
      </c>
      <c r="E16" s="39">
        <f>SUM(E11:E15)</f>
        <v>24708296.239505105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13357919</v>
      </c>
      <c r="I16" s="39">
        <f t="shared" si="2"/>
        <v>24708296.239505105</v>
      </c>
      <c r="J16" s="61">
        <f t="shared" si="2"/>
        <v>0</v>
      </c>
      <c r="K16" s="39">
        <f t="shared" si="2"/>
        <v>0</v>
      </c>
      <c r="L16" s="61">
        <f t="shared" si="2"/>
        <v>13357919</v>
      </c>
      <c r="M16" s="39">
        <f t="shared" si="2"/>
        <v>24708296.239505105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5">
        <f>'SE-EGM-FLSH'!D19+'SE-LRC-FLSH'!D19</f>
        <v>-2320411</v>
      </c>
      <c r="E19" s="66">
        <f>'SE-EGM-FLSH'!E19+'SE-LRC-FLSH'!E19</f>
        <v>-4147235</v>
      </c>
      <c r="F19" s="60">
        <f>H19-D19</f>
        <v>0</v>
      </c>
      <c r="G19" s="37">
        <f>I19-E19</f>
        <v>0</v>
      </c>
      <c r="H19" s="60">
        <f>'SE-EGM-FLSH'!H19+'SE-LRC-FLSH'!H19</f>
        <v>-2320411</v>
      </c>
      <c r="I19" s="38">
        <f>'SE-EGM-FLSH'!I19+'SE-LRC-FLSH'!I19</f>
        <v>-4147235</v>
      </c>
      <c r="J19" s="60">
        <f>'SE-EGM-FLSH'!J19+'SE-LRC-FLSH'!J19</f>
        <v>0</v>
      </c>
      <c r="K19" s="38">
        <f>'SE-EGM-FLSH'!K19+'SE-LRC-FLSH'!K19</f>
        <v>0</v>
      </c>
      <c r="L19" s="60">
        <f t="shared" ref="L19:M23" si="3">H19+J19</f>
        <v>-2320411</v>
      </c>
      <c r="M19" s="38">
        <f t="shared" si="3"/>
        <v>-4147235</v>
      </c>
    </row>
    <row r="20" spans="1:13" x14ac:dyDescent="0.2">
      <c r="A20" s="9">
        <v>7</v>
      </c>
      <c r="B20" s="7"/>
      <c r="C20" s="18" t="s">
        <v>30</v>
      </c>
      <c r="D20" s="65">
        <f>'SE-EGM-FLSH'!D20+'SE-LRC-FLSH'!D20</f>
        <v>0</v>
      </c>
      <c r="E20" s="66">
        <f>'SE-EGM-FLSH'!E20+'SE-LRC-FLSH'!E20</f>
        <v>0</v>
      </c>
      <c r="F20" s="60">
        <f t="shared" ref="F20:G23" si="4">H20-D20</f>
        <v>0</v>
      </c>
      <c r="G20" s="37">
        <f t="shared" si="4"/>
        <v>0</v>
      </c>
      <c r="H20" s="60">
        <f>'SE-EGM-FLSH'!H20+'SE-LRC-FLSH'!H20</f>
        <v>0</v>
      </c>
      <c r="I20" s="38">
        <f>'SE-EGM-FLSH'!I20+'SE-LRC-FLSH'!I20</f>
        <v>0</v>
      </c>
      <c r="J20" s="60">
        <f>'SE-EGM-FLSH'!J20+'SE-LRC-FLSH'!J20</f>
        <v>0</v>
      </c>
      <c r="K20" s="38">
        <f>'SE-EGM-FLSH'!K20+'SE-LRC-FLSH'!K20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31</v>
      </c>
      <c r="D21" s="65">
        <f>'SE-EGM-FLSH'!D21+'SE-LRC-FLSH'!D21</f>
        <v>-9663424</v>
      </c>
      <c r="E21" s="66">
        <f>'SE-EGM-FLSH'!E21+'SE-LRC-FLSH'!E21</f>
        <v>-17568887</v>
      </c>
      <c r="F21" s="60">
        <f t="shared" si="4"/>
        <v>0</v>
      </c>
      <c r="G21" s="37">
        <f t="shared" si="4"/>
        <v>0</v>
      </c>
      <c r="H21" s="60">
        <f>'SE-EGM-FLSH'!H21+'SE-LRC-FLSH'!H21</f>
        <v>-9663424</v>
      </c>
      <c r="I21" s="38">
        <f>'SE-EGM-FLSH'!I21+'SE-LRC-FLSH'!I21</f>
        <v>-17568887</v>
      </c>
      <c r="J21" s="60">
        <f>'SE-EGM-FLSH'!J21+'SE-LRC-FLSH'!J21</f>
        <v>0</v>
      </c>
      <c r="K21" s="38">
        <f>'SE-EGM-FLSH'!K21+'SE-LRC-FLSH'!K21</f>
        <v>0</v>
      </c>
      <c r="L21" s="60">
        <f t="shared" si="3"/>
        <v>-9663424</v>
      </c>
      <c r="M21" s="38">
        <f t="shared" si="3"/>
        <v>-17568887</v>
      </c>
    </row>
    <row r="22" spans="1:13" x14ac:dyDescent="0.2">
      <c r="A22" s="9">
        <v>9</v>
      </c>
      <c r="B22" s="7"/>
      <c r="C22" s="18" t="s">
        <v>32</v>
      </c>
      <c r="D22" s="65">
        <f>'SE-EGM-FLSH'!D22+'SE-LRC-FLSH'!D22</f>
        <v>0</v>
      </c>
      <c r="E22" s="66">
        <f>'SE-EGM-FLSH'!E22+'SE-LRC-FLSH'!E22</f>
        <v>0</v>
      </c>
      <c r="F22" s="60">
        <f t="shared" si="4"/>
        <v>0</v>
      </c>
      <c r="G22" s="37">
        <f t="shared" si="4"/>
        <v>0</v>
      </c>
      <c r="H22" s="60">
        <f>'SE-EGM-FLSH'!H22+'SE-LRC-FLSH'!H22</f>
        <v>0</v>
      </c>
      <c r="I22" s="38">
        <f>'SE-EGM-FLSH'!I22+'SE-LRC-FLSH'!I22</f>
        <v>0</v>
      </c>
      <c r="J22" s="60">
        <f>'SE-EGM-FLSH'!J22+'SE-LRC-FLSH'!J22</f>
        <v>0</v>
      </c>
      <c r="K22" s="38">
        <f>'SE-EGM-FLSH'!K22+'SE-LRC-FLSH'!K22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36</v>
      </c>
      <c r="D23" s="65">
        <f>'SE-EGM-FLSH'!D23+'SE-LRC-FLSH'!D23</f>
        <v>0</v>
      </c>
      <c r="E23" s="66">
        <f>'SE-EGM-FLSH'!E23+'SE-LRC-FLSH'!E23</f>
        <v>0</v>
      </c>
      <c r="F23" s="60">
        <f t="shared" si="4"/>
        <v>0</v>
      </c>
      <c r="G23" s="37">
        <f t="shared" si="4"/>
        <v>0</v>
      </c>
      <c r="H23" s="60">
        <f>'SE-EGM-FLSH'!H23+'SE-LRC-FLSH'!H23</f>
        <v>0</v>
      </c>
      <c r="I23" s="38">
        <f>'SE-EGM-FLSH'!I23+'SE-LRC-FLSH'!I23</f>
        <v>0</v>
      </c>
      <c r="J23" s="60">
        <f>'SE-EGM-FLSH'!J23+'SE-LRC-FLSH'!J23</f>
        <v>0</v>
      </c>
      <c r="K23" s="38">
        <f>'SE-EGM-FLSH'!K23+'SE-LRC-FLSH'!K23</f>
        <v>0</v>
      </c>
      <c r="L23" s="60">
        <f t="shared" si="3"/>
        <v>0</v>
      </c>
      <c r="M23" s="38">
        <f t="shared" si="3"/>
        <v>0</v>
      </c>
    </row>
    <row r="24" spans="1:13" x14ac:dyDescent="0.2">
      <c r="A24" s="9"/>
      <c r="B24" s="7" t="s">
        <v>37</v>
      </c>
      <c r="C24" s="6"/>
      <c r="D24" s="61">
        <f>SUM(D19:D23)</f>
        <v>-11983835</v>
      </c>
      <c r="E24" s="39">
        <f>SUM(E19:E23)</f>
        <v>-21716122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-11983835</v>
      </c>
      <c r="I24" s="39">
        <f t="shared" si="5"/>
        <v>-21716122</v>
      </c>
      <c r="J24" s="61">
        <f t="shared" si="5"/>
        <v>0</v>
      </c>
      <c r="K24" s="39">
        <f t="shared" si="5"/>
        <v>0</v>
      </c>
      <c r="L24" s="61">
        <f t="shared" si="5"/>
        <v>-11983835</v>
      </c>
      <c r="M24" s="39">
        <f t="shared" si="5"/>
        <v>-21716122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5">
        <f>'SE-EGM-FLSH'!D27+'SE-LRC-FLSH'!D27</f>
        <v>978794</v>
      </c>
      <c r="E27" s="66">
        <f>'SE-EGM-FLSH'!E27+'SE-LRC-FLSH'!E27</f>
        <v>1772939</v>
      </c>
      <c r="F27" s="60">
        <f>H27-D27</f>
        <v>0</v>
      </c>
      <c r="G27" s="37">
        <f>I27-E27</f>
        <v>0</v>
      </c>
      <c r="H27" s="60">
        <f>'SE-EGM-FLSH'!H27+'SE-LRC-FLSH'!H27</f>
        <v>978794</v>
      </c>
      <c r="I27" s="38">
        <f>'SE-EGM-FLSH'!I27+'SE-LRC-FLSH'!I27</f>
        <v>1772939</v>
      </c>
      <c r="J27" s="60">
        <f>'SE-EGM-FLSH'!J27+'SE-LRC-FLSH'!J27</f>
        <v>0</v>
      </c>
      <c r="K27" s="38">
        <f>'SE-EGM-FLSH'!K27+'SE-LRC-FLSH'!K27</f>
        <v>0</v>
      </c>
      <c r="L27" s="60">
        <f>H27+J27</f>
        <v>978794</v>
      </c>
      <c r="M27" s="38">
        <f>I27+K27</f>
        <v>1772939</v>
      </c>
    </row>
    <row r="28" spans="1:13" x14ac:dyDescent="0.2">
      <c r="A28" s="9">
        <v>12</v>
      </c>
      <c r="B28" s="7"/>
      <c r="C28" s="18" t="s">
        <v>40</v>
      </c>
      <c r="D28" s="65">
        <f>'SE-EGM-FLSH'!D28+'SE-LRC-FLSH'!D28</f>
        <v>-1476461</v>
      </c>
      <c r="E28" s="66">
        <f>'SE-EGM-FLSH'!E28+'SE-LRC-FLSH'!E28</f>
        <v>-2857245</v>
      </c>
      <c r="F28" s="60">
        <f>H28-D28</f>
        <v>0</v>
      </c>
      <c r="G28" s="37">
        <f>I28-E28</f>
        <v>0</v>
      </c>
      <c r="H28" s="60">
        <f>'SE-EGM-FLSH'!H28+'SE-LRC-FLSH'!H28</f>
        <v>-1476461</v>
      </c>
      <c r="I28" s="38">
        <f>'SE-EGM-FLSH'!I28+'SE-LRC-FLSH'!I28</f>
        <v>-2857245</v>
      </c>
      <c r="J28" s="60">
        <f>'SE-EGM-FLSH'!J28+'SE-LRC-FLSH'!J28</f>
        <v>0</v>
      </c>
      <c r="K28" s="38">
        <f>'SE-EGM-FLSH'!K28+'SE-LRC-FLSH'!K28</f>
        <v>0</v>
      </c>
      <c r="L28" s="60">
        <f>H28+J28</f>
        <v>-1476461</v>
      </c>
      <c r="M28" s="38">
        <f>I28+K28</f>
        <v>-2857245</v>
      </c>
    </row>
    <row r="29" spans="1:13" x14ac:dyDescent="0.2">
      <c r="A29" s="9"/>
      <c r="B29" s="7" t="s">
        <v>41</v>
      </c>
      <c r="C29" s="6"/>
      <c r="D29" s="61">
        <f>SUM(D27:D28)</f>
        <v>-497667</v>
      </c>
      <c r="E29" s="39">
        <f>SUM(E27:E28)</f>
        <v>-1084306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-497667</v>
      </c>
      <c r="I29" s="39">
        <f t="shared" si="6"/>
        <v>-1084306</v>
      </c>
      <c r="J29" s="61">
        <f t="shared" si="6"/>
        <v>0</v>
      </c>
      <c r="K29" s="39">
        <f t="shared" si="6"/>
        <v>0</v>
      </c>
      <c r="L29" s="61">
        <f t="shared" si="6"/>
        <v>-497667</v>
      </c>
      <c r="M29" s="39">
        <f t="shared" si="6"/>
        <v>-1084306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5">
        <f>'SE-EGM-FLSH'!D32+'SE-LRC-FLSH'!D32</f>
        <v>372334</v>
      </c>
      <c r="E32" s="66">
        <f>'SE-EGM-FLSH'!E32+'SE-LRC-FLSH'!E32</f>
        <v>689049</v>
      </c>
      <c r="F32" s="60">
        <f>H32-D32</f>
        <v>0</v>
      </c>
      <c r="G32" s="37">
        <f>I32-E32</f>
        <v>0</v>
      </c>
      <c r="H32" s="60">
        <f>'SE-EGM-FLSH'!H32+'SE-LRC-FLSH'!H32</f>
        <v>372334</v>
      </c>
      <c r="I32" s="38">
        <f>'SE-EGM-FLSH'!I32+'SE-LRC-FLSH'!I32</f>
        <v>689049</v>
      </c>
      <c r="J32" s="60">
        <f>'SE-EGM-FLSH'!J32+'SE-LRC-FLSH'!J32</f>
        <v>0</v>
      </c>
      <c r="K32" s="38">
        <f>'SE-EGM-FLSH'!K32+'SE-LRC-FLSH'!K32</f>
        <v>0</v>
      </c>
      <c r="L32" s="60">
        <f t="shared" ref="L32:M35" si="7">H32+J32</f>
        <v>372334</v>
      </c>
      <c r="M32" s="38">
        <f t="shared" si="7"/>
        <v>689049</v>
      </c>
    </row>
    <row r="33" spans="1:13" x14ac:dyDescent="0.2">
      <c r="A33" s="9">
        <v>14</v>
      </c>
      <c r="B33" s="7"/>
      <c r="C33" s="18" t="s">
        <v>44</v>
      </c>
      <c r="D33" s="65">
        <f>'SE-EGM-FLSH'!D33+'SE-LRC-FLSH'!D33</f>
        <v>-440847</v>
      </c>
      <c r="E33" s="66">
        <f>'SE-EGM-FLSH'!E33+'SE-LRC-FLSH'!E33</f>
        <v>-812591</v>
      </c>
      <c r="F33" s="60">
        <f t="shared" ref="F33:G35" si="8">H33-D33</f>
        <v>0</v>
      </c>
      <c r="G33" s="37">
        <f t="shared" si="8"/>
        <v>0</v>
      </c>
      <c r="H33" s="60">
        <f>'SE-EGM-FLSH'!H33+'SE-LRC-FLSH'!H33</f>
        <v>-440847</v>
      </c>
      <c r="I33" s="38">
        <f>'SE-EGM-FLSH'!I33+'SE-LRC-FLSH'!I33</f>
        <v>-812591</v>
      </c>
      <c r="J33" s="60">
        <f>'SE-EGM-FLSH'!J33+'SE-LRC-FLSH'!J33</f>
        <v>0</v>
      </c>
      <c r="K33" s="38">
        <f>'SE-EGM-FLSH'!K33+'SE-LRC-FLSH'!K33</f>
        <v>0</v>
      </c>
      <c r="L33" s="60">
        <f t="shared" si="7"/>
        <v>-440847</v>
      </c>
      <c r="M33" s="38">
        <f t="shared" si="7"/>
        <v>-812591</v>
      </c>
    </row>
    <row r="34" spans="1:13" x14ac:dyDescent="0.2">
      <c r="A34" s="9">
        <v>15</v>
      </c>
      <c r="B34" s="7"/>
      <c r="C34" s="18" t="s">
        <v>45</v>
      </c>
      <c r="D34" s="65">
        <f>'SE-EGM-FLSH'!D34+'SE-LRC-FLSH'!D34</f>
        <v>0</v>
      </c>
      <c r="E34" s="66">
        <f>'SE-EGM-FLSH'!E34+'SE-LRC-FLSH'!E34</f>
        <v>0</v>
      </c>
      <c r="F34" s="60">
        <f t="shared" si="8"/>
        <v>0</v>
      </c>
      <c r="G34" s="37">
        <f t="shared" si="8"/>
        <v>0</v>
      </c>
      <c r="H34" s="60">
        <f>'SE-EGM-FLSH'!H34+'SE-LRC-FLSH'!H34</f>
        <v>0</v>
      </c>
      <c r="I34" s="38">
        <f>'SE-EGM-FLSH'!I34+'SE-LRC-FLSH'!I34</f>
        <v>0</v>
      </c>
      <c r="J34" s="60">
        <f>'SE-EGM-FLSH'!J34+'SE-LRC-FLSH'!J34</f>
        <v>0</v>
      </c>
      <c r="K34" s="38">
        <f>'SE-EGM-FLSH'!K34+'SE-LRC-FLSH'!K34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46</v>
      </c>
      <c r="D35" s="65">
        <f>'SE-EGM-FLSH'!D35+'SE-LRC-FLSH'!D35</f>
        <v>0</v>
      </c>
      <c r="E35" s="66">
        <f>'SE-EGM-FLSH'!E35+'SE-LRC-FLSH'!E35</f>
        <v>0</v>
      </c>
      <c r="F35" s="60">
        <f t="shared" si="8"/>
        <v>0</v>
      </c>
      <c r="G35" s="37">
        <f t="shared" si="8"/>
        <v>0</v>
      </c>
      <c r="H35" s="60">
        <f>'SE-EGM-FLSH'!H35+'SE-LRC-FLSH'!H35</f>
        <v>0</v>
      </c>
      <c r="I35" s="38">
        <f>'SE-EGM-FLSH'!I35+'SE-LRC-FLSH'!I35</f>
        <v>0</v>
      </c>
      <c r="J35" s="60">
        <f>'SE-EGM-FLSH'!J35+'SE-LRC-FLSH'!J35</f>
        <v>0</v>
      </c>
      <c r="K35" s="38">
        <f>'SE-EGM-FLSH'!K35+'SE-LRC-FLSH'!K35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47</v>
      </c>
      <c r="C36" s="6"/>
      <c r="D36" s="61">
        <f t="shared" ref="D36:I36" si="9">SUM(D32:D35)</f>
        <v>-68513</v>
      </c>
      <c r="E36" s="39">
        <f t="shared" si="9"/>
        <v>-123542</v>
      </c>
      <c r="F36" s="61">
        <f t="shared" si="9"/>
        <v>0</v>
      </c>
      <c r="G36" s="39">
        <f t="shared" si="9"/>
        <v>0</v>
      </c>
      <c r="H36" s="61">
        <f t="shared" si="9"/>
        <v>-68513</v>
      </c>
      <c r="I36" s="39">
        <f t="shared" si="9"/>
        <v>-123542</v>
      </c>
      <c r="J36" s="61">
        <f>SUM(J32:J34)</f>
        <v>0</v>
      </c>
      <c r="K36" s="39">
        <f>SUM(K32:K34)</f>
        <v>0</v>
      </c>
      <c r="L36" s="61">
        <f>SUM(L32:L35)</f>
        <v>-68513</v>
      </c>
      <c r="M36" s="39">
        <f>SUM(M32:M35)</f>
        <v>-123542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5">
        <f>'SE-EGM-FLSH'!D39+'SE-LRC-FLSH'!D39</f>
        <v>0</v>
      </c>
      <c r="E39" s="66">
        <f>'SE-EGM-FLSH'!E39+'SE-LRC-FLSH'!E39</f>
        <v>0</v>
      </c>
      <c r="F39" s="60">
        <f t="shared" ref="F39:G41" si="10">H39-D39</f>
        <v>0</v>
      </c>
      <c r="G39" s="37">
        <f t="shared" si="10"/>
        <v>0</v>
      </c>
      <c r="H39" s="60">
        <f>'SE-EGM-FLSH'!H39+'SE-LRC-FLSH'!H39</f>
        <v>0</v>
      </c>
      <c r="I39" s="38">
        <f>'SE-EGM-FLSH'!I39+'SE-LRC-FLSH'!I39</f>
        <v>0</v>
      </c>
      <c r="J39" s="60">
        <f>'SE-EGM-FLSH'!J39+'SE-LRC-FLSH'!J39</f>
        <v>0</v>
      </c>
      <c r="K39" s="38">
        <f>'SE-EGM-FLSH'!K39+'SE-LRC-FLSH'!K39</f>
        <v>0</v>
      </c>
      <c r="L39" s="60">
        <f t="shared" ref="L39:M41" si="11">H39+J39</f>
        <v>0</v>
      </c>
      <c r="M39" s="38">
        <f t="shared" si="11"/>
        <v>0</v>
      </c>
    </row>
    <row r="40" spans="1:13" ht="22.5" customHeight="1" x14ac:dyDescent="0.2">
      <c r="A40" s="9">
        <v>18</v>
      </c>
      <c r="B40" s="7"/>
      <c r="C40" s="18" t="s">
        <v>50</v>
      </c>
      <c r="D40" s="65">
        <f>'SE-EGM-FLSH'!D40+'SE-LRC-FLSH'!D40</f>
        <v>0</v>
      </c>
      <c r="E40" s="66">
        <f>'SE-EGM-FLSH'!E40+'SE-LRC-FLSH'!E40</f>
        <v>0</v>
      </c>
      <c r="F40" s="60">
        <f t="shared" si="10"/>
        <v>0</v>
      </c>
      <c r="G40" s="37">
        <f t="shared" si="10"/>
        <v>0</v>
      </c>
      <c r="H40" s="60">
        <f>'SE-EGM-FLSH'!H40+'SE-LRC-FLSH'!H40</f>
        <v>0</v>
      </c>
      <c r="I40" s="38">
        <f>'SE-EGM-FLSH'!I40+'SE-LRC-FLSH'!I40</f>
        <v>0</v>
      </c>
      <c r="J40" s="60">
        <f>'SE-EGM-FLSH'!J40+'SE-LRC-FLSH'!J40</f>
        <v>0</v>
      </c>
      <c r="K40" s="38">
        <f>'SE-EGM-FLSH'!K40+'SE-LRC-FLSH'!K40</f>
        <v>0</v>
      </c>
      <c r="L40" s="60">
        <f t="shared" si="11"/>
        <v>0</v>
      </c>
      <c r="M40" s="38">
        <f t="shared" si="11"/>
        <v>0</v>
      </c>
    </row>
    <row r="41" spans="1:13" x14ac:dyDescent="0.2">
      <c r="A41" s="9">
        <v>19</v>
      </c>
      <c r="B41" s="7"/>
      <c r="C41" s="18" t="s">
        <v>51</v>
      </c>
      <c r="D41" s="65">
        <f>'SE-EGM-FLSH'!D41+'SE-LRC-FLSH'!D41</f>
        <v>0</v>
      </c>
      <c r="E41" s="66">
        <f>'SE-EGM-FLSH'!E41+'SE-LRC-FLSH'!E41</f>
        <v>0</v>
      </c>
      <c r="F41" s="60">
        <f t="shared" si="10"/>
        <v>0</v>
      </c>
      <c r="G41" s="37">
        <f t="shared" si="10"/>
        <v>0</v>
      </c>
      <c r="H41" s="60">
        <f>'SE-EGM-FLSH'!H41+'SE-LRC-FLSH'!H41</f>
        <v>0</v>
      </c>
      <c r="I41" s="38">
        <f>'SE-EGM-FLSH'!I41+'SE-LRC-FLSH'!I41</f>
        <v>0</v>
      </c>
      <c r="J41" s="60">
        <f>'SE-EGM-FLSH'!J41+'SE-LRC-FLSH'!J41</f>
        <v>0</v>
      </c>
      <c r="K41" s="38">
        <f>'SE-EGM-FLSH'!K41+'SE-LRC-FLSH'!K41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52</v>
      </c>
      <c r="D42" s="61">
        <f>SUM(D40:D41)</f>
        <v>0</v>
      </c>
      <c r="E42" s="39">
        <f>SUM(E40:E41)</f>
        <v>0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</row>
    <row r="43" spans="1:13" ht="21" customHeight="1" x14ac:dyDescent="0.2">
      <c r="A43" s="9"/>
      <c r="B43" s="7" t="s">
        <v>53</v>
      </c>
      <c r="C43" s="6"/>
      <c r="D43" s="61">
        <f>D42+D39</f>
        <v>0</v>
      </c>
      <c r="E43" s="39">
        <f>E42+E39</f>
        <v>0</v>
      </c>
      <c r="F43" s="61">
        <f t="shared" ref="F43:M43" si="13">F42+F39</f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si="13"/>
        <v>0</v>
      </c>
      <c r="K43" s="39">
        <f t="shared" si="13"/>
        <v>0</v>
      </c>
      <c r="L43" s="61">
        <f t="shared" si="13"/>
        <v>0</v>
      </c>
      <c r="M43" s="39">
        <f t="shared" si="13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5">
        <f>'SE-EGM-FLSH'!D45+'SE-LRC-FLSH'!D45</f>
        <v>0</v>
      </c>
      <c r="E45" s="66">
        <f>'SE-EGM-FLSH'!E45+'SE-LRC-FLSH'!E45</f>
        <v>0</v>
      </c>
      <c r="F45" s="60">
        <f>H45-D45</f>
        <v>0</v>
      </c>
      <c r="G45" s="37">
        <f>I45-E45</f>
        <v>0</v>
      </c>
      <c r="H45" s="60">
        <f>'SE-EGM-FLSH'!H45+'SE-LRC-FLSH'!H45</f>
        <v>0</v>
      </c>
      <c r="I45" s="38">
        <f>'SE-EGM-FLSH'!I45+'SE-LRC-FLSH'!I45</f>
        <v>0</v>
      </c>
      <c r="J45" s="60">
        <f>'SE-EGM-FLSH'!J45+'SE-LRC-FLSH'!J45</f>
        <v>0</v>
      </c>
      <c r="K45" s="38">
        <f>'SE-EGM-FLSH'!K45+'SE-LRC-FLSH'!K45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5">
        <f>'SE-EGM-FLSH'!D47+'SE-LRC-FLSH'!D47</f>
        <v>0</v>
      </c>
      <c r="E47" s="66">
        <f>'SE-EGM-FLSH'!E47+'SE-LRC-FLSH'!E47</f>
        <v>0</v>
      </c>
      <c r="F47" s="60">
        <f>H47-D47</f>
        <v>0</v>
      </c>
      <c r="G47" s="37">
        <f>I47-E47</f>
        <v>0</v>
      </c>
      <c r="H47" s="60">
        <f>'SE-EGM-FLSH'!H47+'SE-LRC-FLSH'!H47</f>
        <v>0</v>
      </c>
      <c r="I47" s="38">
        <f>'SE-EGM-FLSH'!I47+'SE-LRC-FLSH'!I47</f>
        <v>0</v>
      </c>
      <c r="J47" s="60">
        <f>'SE-EGM-FLSH'!J47+'SE-LRC-FLSH'!J47</f>
        <v>0</v>
      </c>
      <c r="K47" s="38">
        <f>'SE-EGM-FLSH'!K47+'SE-LRC-FLSH'!K47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5">
        <f>'SE-EGM-FLSH'!D49+'SE-LRC-FLSH'!D49</f>
        <v>-927904</v>
      </c>
      <c r="E49" s="66">
        <f>'SE-EGM-FLSH'!E49+'SE-LRC-FLSH'!E49</f>
        <v>-1694569.7466751307</v>
      </c>
      <c r="F49" s="60">
        <f>H49-D49</f>
        <v>0</v>
      </c>
      <c r="G49" s="37">
        <f>I49-E49</f>
        <v>0</v>
      </c>
      <c r="H49" s="60">
        <f>'SE-EGM-FLSH'!H49+'SE-LRC-FLSH'!H49</f>
        <v>-927904</v>
      </c>
      <c r="I49" s="38">
        <f>'SE-EGM-FLSH'!I49+'SE-LRC-FLSH'!I49</f>
        <v>-1694569.7466751307</v>
      </c>
      <c r="J49" s="60">
        <f>'SE-EGM-FLSH'!J49+'SE-LRC-FLSH'!J49</f>
        <v>0</v>
      </c>
      <c r="K49" s="38">
        <f>'SE-EGM-FLSH'!K49+'SE-LRC-FLSH'!K49</f>
        <v>0</v>
      </c>
      <c r="L49" s="60">
        <f>H49+J49</f>
        <v>-927904</v>
      </c>
      <c r="M49" s="38">
        <f>I49+K49</f>
        <v>-1694569.7466751307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5">
        <f>'SE-EGM-FLSH'!D51+'SE-LRC-FLSH'!D51</f>
        <v>0</v>
      </c>
      <c r="E51" s="66">
        <f>'SE-EGM-FLSH'!E51+'SE-LRC-FLSH'!E51</f>
        <v>0</v>
      </c>
      <c r="F51" s="60">
        <f>H51-D51</f>
        <v>0</v>
      </c>
      <c r="G51" s="37">
        <f>I51-E51</f>
        <v>0</v>
      </c>
      <c r="H51" s="60">
        <f>'SE-EGM-FLSH'!H51+'SE-LRC-FLSH'!H51</f>
        <v>0</v>
      </c>
      <c r="I51" s="38">
        <f>'SE-EGM-FLSH'!I51+'SE-LRC-FLSH'!I51</f>
        <v>0</v>
      </c>
      <c r="J51" s="60">
        <f>'SE-EGM-FLSH'!J51+'SE-LRC-FLSH'!J51</f>
        <v>0</v>
      </c>
      <c r="K51" s="38">
        <f>'SE-EGM-FLSH'!K51+'SE-LRC-FLSH'!K51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5">
        <f>'SE-EGM-FLSH'!D54+'SE-LRC-FLSH'!D54</f>
        <v>0</v>
      </c>
      <c r="E54" s="66">
        <f>'SE-EGM-FLSH'!E54+'SE-LRC-FLSH'!E54</f>
        <v>0</v>
      </c>
      <c r="F54" s="60">
        <f>H54-D54</f>
        <v>0</v>
      </c>
      <c r="G54" s="37">
        <f>I54-E54</f>
        <v>0</v>
      </c>
      <c r="H54" s="60">
        <f>'SE-EGM-FLSH'!H54+'SE-LRC-FLSH'!H54</f>
        <v>0</v>
      </c>
      <c r="I54" s="38">
        <f>'SE-EGM-FLSH'!I54+'SE-LRC-FLSH'!I54</f>
        <v>0</v>
      </c>
      <c r="J54" s="60">
        <f>'SE-EGM-FLSH'!J54+'SE-LRC-FLSH'!J54</f>
        <v>0</v>
      </c>
      <c r="K54" s="38">
        <f>'SE-EGM-FLSH'!K54+'SE-LRC-FLSH'!K54</f>
        <v>0</v>
      </c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60</v>
      </c>
      <c r="D55" s="65">
        <f>'SE-EGM-FLSH'!D55+'SE-LRC-FLSH'!D55</f>
        <v>0</v>
      </c>
      <c r="E55" s="66">
        <f>'SE-EGM-FLSH'!E55+'SE-LRC-FLSH'!E55</f>
        <v>0</v>
      </c>
      <c r="F55" s="60">
        <f>H55-D55</f>
        <v>0</v>
      </c>
      <c r="G55" s="37">
        <f>I55-E55</f>
        <v>0</v>
      </c>
      <c r="H55" s="60">
        <f>'SE-EGM-FLSH'!H55+'SE-LRC-FLSH'!H55</f>
        <v>0</v>
      </c>
      <c r="I55" s="38">
        <f>'SE-EGM-FLSH'!I55+'SE-LRC-FLSH'!I55</f>
        <v>0</v>
      </c>
      <c r="J55" s="60">
        <f>'SE-EGM-FLSH'!J55+'SE-LRC-FLSH'!J55</f>
        <v>0</v>
      </c>
      <c r="K55" s="38">
        <f>'SE-EGM-FLSH'!K55+'SE-LRC-FLSH'!K55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61</v>
      </c>
      <c r="C56" s="6"/>
      <c r="D56" s="61">
        <f>SUM(D54:D55)</f>
        <v>0</v>
      </c>
      <c r="E56" s="39">
        <f>SUM(E54:E55)</f>
        <v>0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0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5">
        <f>'SE-EGM-FLSH'!D59+'SE-LRC-FLSH'!D59</f>
        <v>0</v>
      </c>
      <c r="E59" s="66">
        <f>'SE-EGM-FLSH'!E59+'SE-LRC-FLSH'!E59</f>
        <v>0</v>
      </c>
      <c r="F59" s="60">
        <f>H59-D59</f>
        <v>0</v>
      </c>
      <c r="G59" s="37">
        <f>I59-E59</f>
        <v>0</v>
      </c>
      <c r="H59" s="60">
        <f>'SE-EGM-FLSH'!H59+'SE-LRC-FLSH'!H59</f>
        <v>0</v>
      </c>
      <c r="I59" s="38">
        <f>'SE-EGM-FLSH'!I59+'SE-LRC-FLSH'!I59</f>
        <v>0</v>
      </c>
      <c r="J59" s="60">
        <f>'SE-EGM-FLSH'!J59+'SE-LRC-FLSH'!J59</f>
        <v>0</v>
      </c>
      <c r="K59" s="38">
        <f>'SE-EGM-FLSH'!K59+'SE-LRC-FLSH'!K59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64</v>
      </c>
      <c r="D60" s="65">
        <f>'SE-EGM-FLSH'!D60+'SE-LRC-FLSH'!D60</f>
        <v>0</v>
      </c>
      <c r="E60" s="66">
        <f>'SE-EGM-FLSH'!E60+'SE-LRC-FLSH'!E60</f>
        <v>133947.92000000001</v>
      </c>
      <c r="F60" s="60">
        <f>H60-D60</f>
        <v>0</v>
      </c>
      <c r="G60" s="37">
        <f>I60-E60</f>
        <v>0</v>
      </c>
      <c r="H60" s="60">
        <f>'SE-EGM-FLSH'!H60+'SE-LRC-FLSH'!H60</f>
        <v>0</v>
      </c>
      <c r="I60" s="38">
        <f>'SE-EGM-FLSH'!I60+'SE-LRC-FLSH'!I60</f>
        <v>133947.92000000001</v>
      </c>
      <c r="J60" s="60">
        <f>'SE-EGM-FLSH'!J60+'SE-LRC-FLSH'!J60</f>
        <v>0</v>
      </c>
      <c r="K60" s="38">
        <f>'SE-EGM-FLSH'!K60+'SE-LRC-FLSH'!K60</f>
        <v>0</v>
      </c>
      <c r="L60" s="60">
        <f>H60+J60</f>
        <v>0</v>
      </c>
      <c r="M60" s="38">
        <f>I60+K60</f>
        <v>133947.92000000001</v>
      </c>
    </row>
    <row r="61" spans="1:15" x14ac:dyDescent="0.2">
      <c r="A61" s="9"/>
      <c r="B61" s="62" t="s">
        <v>65</v>
      </c>
      <c r="C61" s="6"/>
      <c r="D61" s="61">
        <f>SUM(D59:D60)</f>
        <v>0</v>
      </c>
      <c r="E61" s="39">
        <f>SUM(E59:E60)</f>
        <v>133947.92000000001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133947.92000000001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133947.92000000001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5">
        <f>'SE-EGM-FLSH'!D64+'SE-LRC-FLSH'!D64</f>
        <v>0</v>
      </c>
      <c r="E64" s="66">
        <f>'SE-EGM-FLSH'!E64+'SE-LRC-FLSH'!E64</f>
        <v>0</v>
      </c>
      <c r="F64" s="60">
        <f>H64-D64</f>
        <v>0</v>
      </c>
      <c r="G64" s="37">
        <f>I64-E64</f>
        <v>0</v>
      </c>
      <c r="H64" s="60">
        <f>'SE-EGM-FLSH'!H64+'SE-LRC-FLSH'!H64</f>
        <v>0</v>
      </c>
      <c r="I64" s="38">
        <f>'SE-EGM-FLSH'!I64+'SE-LRC-FLSH'!I64</f>
        <v>0</v>
      </c>
      <c r="J64" s="60">
        <f>'SE-EGM-FLSH'!J64+'SE-LRC-FLSH'!J64</f>
        <v>0</v>
      </c>
      <c r="K64" s="38">
        <f>'SE-EGM-FLSH'!K64+'SE-LRC-FLSH'!K64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5">
        <f>'SE-EGM-FLSH'!D65+'SE-LRC-FLSH'!D65</f>
        <v>0</v>
      </c>
      <c r="E65" s="66">
        <f>'SE-EGM-FLSH'!E65+'SE-LRC-FLSH'!E65</f>
        <v>0</v>
      </c>
      <c r="F65" s="60">
        <f>H65-D65</f>
        <v>0</v>
      </c>
      <c r="G65" s="37">
        <f>I65-E65</f>
        <v>0</v>
      </c>
      <c r="H65" s="60">
        <f>'SE-EGM-FLSH'!H65+'SE-LRC-FLSH'!H65</f>
        <v>0</v>
      </c>
      <c r="I65" s="38">
        <f>'SE-EGM-FLSH'!I65+'SE-LRC-FLSH'!I65</f>
        <v>0</v>
      </c>
      <c r="J65" s="60">
        <f>'SE-EGM-FLSH'!J65+'SE-LRC-FLSH'!J65</f>
        <v>0</v>
      </c>
      <c r="K65" s="38">
        <f>'SE-EGM-FLSH'!K65+'SE-LRC-FLSH'!K65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71</v>
      </c>
      <c r="D70" s="65">
        <f>'SE-EGM-FLSH'!D70+'SE-LRC-FLSH'!D70</f>
        <v>0</v>
      </c>
      <c r="E70" s="66">
        <f>'SE-EGM-FLSH'!E70+'SE-LRC-FLSH'!E70</f>
        <v>0</v>
      </c>
      <c r="F70" s="60">
        <f>H70-D70</f>
        <v>0</v>
      </c>
      <c r="G70" s="37">
        <f>I70-E70</f>
        <v>0</v>
      </c>
      <c r="H70" s="60">
        <f>'SE-EGM-FLSH'!H70+'SE-LRC-FLSH'!H70</f>
        <v>0</v>
      </c>
      <c r="I70" s="38">
        <f>'SE-EGM-FLSH'!I70+'SE-LRC-FLSH'!I70</f>
        <v>0</v>
      </c>
      <c r="J70" s="60">
        <f>'SE-EGM-FLSH'!J70+'SE-LRC-FLSH'!J70</f>
        <v>0</v>
      </c>
      <c r="K70" s="38">
        <f>'SE-EGM-FLSH'!K70+'SE-LRC-FLSH'!K70</f>
        <v>0</v>
      </c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72</v>
      </c>
      <c r="D71" s="65">
        <f>'SE-EGM-FLSH'!D71+'SE-LRC-FLSH'!D71</f>
        <v>0</v>
      </c>
      <c r="E71" s="66">
        <f>'SE-EGM-FLSH'!E71+'SE-LRC-FLSH'!E71</f>
        <v>0</v>
      </c>
      <c r="F71" s="60">
        <f>H71-D71</f>
        <v>0</v>
      </c>
      <c r="G71" s="37">
        <f>I71-E71</f>
        <v>0</v>
      </c>
      <c r="H71" s="60">
        <f>'SE-EGM-FLSH'!H71+'SE-LRC-FLSH'!H71</f>
        <v>0</v>
      </c>
      <c r="I71" s="38">
        <f>'SE-EGM-FLSH'!I71+'SE-LRC-FLSH'!I71</f>
        <v>0</v>
      </c>
      <c r="J71" s="60">
        <f>'SE-EGM-FLSH'!J71+'SE-LRC-FLSH'!J71</f>
        <v>0</v>
      </c>
      <c r="K71" s="38">
        <f>'SE-EGM-FLSH'!K71+'SE-LRC-FLSH'!K71</f>
        <v>0</v>
      </c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0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0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0</v>
      </c>
    </row>
    <row r="73" spans="1:13" x14ac:dyDescent="0.2">
      <c r="A73" s="9">
        <v>32</v>
      </c>
      <c r="B73" s="3"/>
      <c r="C73" s="10" t="s">
        <v>74</v>
      </c>
      <c r="D73" s="65">
        <f>'SE-EGM-FLSH'!D73+'SE-LRC-FLSH'!D73</f>
        <v>0</v>
      </c>
      <c r="E73" s="66">
        <f>'SE-EGM-FLSH'!E73+'SE-LRC-FLSH'!E73</f>
        <v>0</v>
      </c>
      <c r="F73" s="60">
        <f>H73-D73</f>
        <v>0</v>
      </c>
      <c r="G73" s="37">
        <f>I73-E73</f>
        <v>0</v>
      </c>
      <c r="H73" s="60">
        <f>'SE-EGM-FLSH'!H73+'SE-LRC-FLSH'!H73</f>
        <v>0</v>
      </c>
      <c r="I73" s="38">
        <f>'SE-EGM-FLSH'!I73+'SE-LRC-FLSH'!I73</f>
        <v>0</v>
      </c>
      <c r="J73" s="60">
        <f>'SE-EGM-FLSH'!J73+'SE-LRC-FLSH'!J73</f>
        <v>0</v>
      </c>
      <c r="K73" s="38">
        <f>'SE-EGM-FLSH'!K73+'SE-LRC-FLSH'!K73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75</v>
      </c>
      <c r="D74" s="65">
        <f>'SE-EGM-FLSH'!D74+'SE-LRC-FLSH'!D74</f>
        <v>0</v>
      </c>
      <c r="E74" s="66">
        <f>'SE-EGM-FLSH'!E74+'SE-LRC-FLSH'!E74</f>
        <v>0</v>
      </c>
      <c r="F74" s="60">
        <f t="shared" ref="F74:G81" si="19">H74-D74</f>
        <v>0</v>
      </c>
      <c r="G74" s="37">
        <f t="shared" si="19"/>
        <v>0</v>
      </c>
      <c r="H74" s="60">
        <f>'SE-EGM-FLSH'!H74+'SE-LRC-FLSH'!H74</f>
        <v>0</v>
      </c>
      <c r="I74" s="38">
        <f>'SE-EGM-FLSH'!I74+'SE-LRC-FLSH'!I74</f>
        <v>0</v>
      </c>
      <c r="J74" s="60">
        <f>'SE-EGM-FLSH'!J74+'SE-LRC-FLSH'!J74</f>
        <v>0</v>
      </c>
      <c r="K74" s="38">
        <f>'SE-EGM-FLSH'!K74+'SE-LRC-FLSH'!K74</f>
        <v>0</v>
      </c>
      <c r="L74" s="60">
        <f t="shared" si="18"/>
        <v>0</v>
      </c>
      <c r="M74" s="38">
        <f t="shared" si="18"/>
        <v>0</v>
      </c>
    </row>
    <row r="75" spans="1:13" x14ac:dyDescent="0.2">
      <c r="A75" s="9">
        <v>34</v>
      </c>
      <c r="B75" s="3"/>
      <c r="C75" s="10" t="s">
        <v>76</v>
      </c>
      <c r="D75" s="65">
        <f>'SE-EGM-FLSH'!D75+'SE-LRC-FLSH'!D75</f>
        <v>0</v>
      </c>
      <c r="E75" s="66">
        <f>'SE-EGM-FLSH'!E75+'SE-LRC-FLSH'!E75</f>
        <v>0</v>
      </c>
      <c r="F75" s="60">
        <f t="shared" si="19"/>
        <v>0</v>
      </c>
      <c r="G75" s="37">
        <f t="shared" si="19"/>
        <v>0</v>
      </c>
      <c r="H75" s="60">
        <f>'SE-EGM-FLSH'!H75+'SE-LRC-FLSH'!H75</f>
        <v>0</v>
      </c>
      <c r="I75" s="38">
        <f>'SE-EGM-FLSH'!I75+'SE-LRC-FLSH'!I75</f>
        <v>0</v>
      </c>
      <c r="J75" s="60">
        <f>'SE-EGM-FLSH'!J75+'SE-LRC-FLSH'!J75</f>
        <v>0</v>
      </c>
      <c r="K75" s="38">
        <f>'SE-EGM-FLSH'!K75+'SE-LRC-FLSH'!K75</f>
        <v>0</v>
      </c>
      <c r="L75" s="60">
        <f t="shared" si="18"/>
        <v>0</v>
      </c>
      <c r="M75" s="38">
        <f t="shared" si="18"/>
        <v>0</v>
      </c>
    </row>
    <row r="76" spans="1:13" x14ac:dyDescent="0.2">
      <c r="A76" s="9">
        <v>35</v>
      </c>
      <c r="B76" s="3"/>
      <c r="C76" s="10" t="s">
        <v>77</v>
      </c>
      <c r="D76" s="65">
        <f>'SE-EGM-FLSH'!D76+'SE-LRC-FLSH'!D76</f>
        <v>0</v>
      </c>
      <c r="E76" s="66">
        <f>'SE-EGM-FLSH'!E76+'SE-LRC-FLSH'!E76</f>
        <v>0</v>
      </c>
      <c r="F76" s="60">
        <f t="shared" si="19"/>
        <v>0</v>
      </c>
      <c r="G76" s="37">
        <f t="shared" si="19"/>
        <v>0</v>
      </c>
      <c r="H76" s="60">
        <f>'SE-EGM-FLSH'!H76+'SE-LRC-FLSH'!H76</f>
        <v>0</v>
      </c>
      <c r="I76" s="38">
        <f>'SE-EGM-FLSH'!I76+'SE-LRC-FLSH'!I76</f>
        <v>0</v>
      </c>
      <c r="J76" s="60">
        <f>'SE-EGM-FLSH'!J76+'SE-LRC-FLSH'!J76</f>
        <v>0</v>
      </c>
      <c r="K76" s="38">
        <f>'SE-EGM-FLSH'!K76+'SE-LRC-FLSH'!K76</f>
        <v>0</v>
      </c>
      <c r="L76" s="60">
        <f t="shared" si="18"/>
        <v>0</v>
      </c>
      <c r="M76" s="38">
        <f t="shared" si="18"/>
        <v>0</v>
      </c>
    </row>
    <row r="77" spans="1:13" x14ac:dyDescent="0.2">
      <c r="A77" s="9">
        <v>36</v>
      </c>
      <c r="B77" s="3"/>
      <c r="C77" s="10" t="s">
        <v>78</v>
      </c>
      <c r="D77" s="65">
        <f>'SE-EGM-FLSH'!D77+'SE-LRC-FLSH'!D77</f>
        <v>0</v>
      </c>
      <c r="E77" s="66">
        <f>'SE-EGM-FLSH'!E77+'SE-LRC-FLSH'!E77</f>
        <v>-3000000</v>
      </c>
      <c r="F77" s="60">
        <f t="shared" si="19"/>
        <v>0</v>
      </c>
      <c r="G77" s="37">
        <f t="shared" si="19"/>
        <v>0</v>
      </c>
      <c r="H77" s="60">
        <f>'SE-EGM-FLSH'!H77+'SE-LRC-FLSH'!H77</f>
        <v>0</v>
      </c>
      <c r="I77" s="38">
        <f>'SE-EGM-FLSH'!I77+'SE-LRC-FLSH'!I77</f>
        <v>-3000000</v>
      </c>
      <c r="J77" s="60">
        <f>'SE-EGM-FLSH'!J77+'SE-LRC-FLSH'!J77</f>
        <v>0</v>
      </c>
      <c r="K77" s="38">
        <f>'SE-EGM-FLSH'!K77+'SE-LRC-FLSH'!K77</f>
        <v>0</v>
      </c>
      <c r="L77" s="60">
        <f t="shared" si="18"/>
        <v>0</v>
      </c>
      <c r="M77" s="38">
        <f t="shared" si="18"/>
        <v>-3000000</v>
      </c>
    </row>
    <row r="78" spans="1:13" x14ac:dyDescent="0.2">
      <c r="A78" s="9">
        <v>37</v>
      </c>
      <c r="B78" s="3"/>
      <c r="C78" s="10" t="s">
        <v>79</v>
      </c>
      <c r="D78" s="65">
        <f>'SE-EGM-FLSH'!D78+'SE-LRC-FLSH'!D78</f>
        <v>0</v>
      </c>
      <c r="E78" s="66">
        <f>'SE-EGM-FLSH'!E78+'SE-LRC-FLSH'!E78</f>
        <v>0</v>
      </c>
      <c r="F78" s="60">
        <f t="shared" si="19"/>
        <v>0</v>
      </c>
      <c r="G78" s="37">
        <f t="shared" si="19"/>
        <v>0</v>
      </c>
      <c r="H78" s="60">
        <f>'SE-EGM-FLSH'!H78+'SE-LRC-FLSH'!H78</f>
        <v>0</v>
      </c>
      <c r="I78" s="38">
        <f>'SE-EGM-FLSH'!I78+'SE-LRC-FLSH'!I78</f>
        <v>0</v>
      </c>
      <c r="J78" s="60">
        <f>'SE-EGM-FLSH'!J78+'SE-LRC-FLSH'!J78</f>
        <v>0</v>
      </c>
      <c r="K78" s="38">
        <f>'SE-EGM-FLSH'!K78+'SE-LRC-FLSH'!K78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80</v>
      </c>
      <c r="D79" s="65">
        <f>'SE-EGM-FLSH'!D79+'SE-LRC-FLSH'!D79</f>
        <v>0</v>
      </c>
      <c r="E79" s="66">
        <f>'SE-EGM-FLSH'!E79+'SE-LRC-FLSH'!E79</f>
        <v>0</v>
      </c>
      <c r="F79" s="60">
        <f t="shared" si="19"/>
        <v>0</v>
      </c>
      <c r="G79" s="37">
        <f t="shared" si="19"/>
        <v>0</v>
      </c>
      <c r="H79" s="60">
        <f>'SE-EGM-FLSH'!H79+'SE-LRC-FLSH'!H79</f>
        <v>0</v>
      </c>
      <c r="I79" s="38">
        <f>'SE-EGM-FLSH'!I79+'SE-LRC-FLSH'!I79</f>
        <v>0</v>
      </c>
      <c r="J79" s="60">
        <f>'SE-EGM-FLSH'!J79+'SE-LRC-FLSH'!J79</f>
        <v>0</v>
      </c>
      <c r="K79" s="38">
        <f>'SE-EGM-FLSH'!K79+'SE-LRC-FLSH'!K79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81</v>
      </c>
      <c r="D80" s="65">
        <f>'SE-EGM-FLSH'!D80+'SE-LRC-FLSH'!D80</f>
        <v>0</v>
      </c>
      <c r="E80" s="66">
        <f>'SE-EGM-FLSH'!E80+'SE-LRC-FLSH'!E80</f>
        <v>0</v>
      </c>
      <c r="F80" s="60">
        <f t="shared" si="19"/>
        <v>0</v>
      </c>
      <c r="G80" s="37">
        <f t="shared" si="19"/>
        <v>0</v>
      </c>
      <c r="H80" s="60">
        <f>'SE-EGM-FLSH'!H80+'SE-LRC-FLSH'!H80</f>
        <v>0</v>
      </c>
      <c r="I80" s="38">
        <f>'SE-EGM-FLSH'!I80+'SE-LRC-FLSH'!I80</f>
        <v>0</v>
      </c>
      <c r="J80" s="60">
        <f>'SE-EGM-FLSH'!J80+'SE-LRC-FLSH'!J80</f>
        <v>0</v>
      </c>
      <c r="K80" s="38">
        <f>'SE-EGM-FLSH'!K80+'SE-LRC-FLSH'!K80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82</v>
      </c>
      <c r="D81" s="60"/>
      <c r="E81" s="66">
        <f>'SE-EGM-FLSH'!E81+'SE-LRC-FLSH'!E81</f>
        <v>0</v>
      </c>
      <c r="F81" s="60">
        <f t="shared" si="19"/>
        <v>0</v>
      </c>
      <c r="G81" s="37">
        <f t="shared" si="19"/>
        <v>0</v>
      </c>
      <c r="H81" s="60">
        <f>'SE-EGM-FLSH'!H81+'SE-LRC-FLSH'!H81</f>
        <v>0</v>
      </c>
      <c r="I81" s="38">
        <f>'SE-EGM-FLSH'!I81+'SE-LRC-FLSH'!I81</f>
        <v>0</v>
      </c>
      <c r="J81" s="60">
        <f>'SE-EGM-FLSH'!J81+'SE-LRC-FLSH'!J81</f>
        <v>0</v>
      </c>
      <c r="K81" s="38">
        <f>'SE-EGM-FLSH'!K81+'SE-LRC-FLSH'!K81</f>
        <v>0</v>
      </c>
      <c r="L81" s="60">
        <f t="shared" si="18"/>
        <v>0</v>
      </c>
      <c r="M81" s="38">
        <f t="shared" si="18"/>
        <v>0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-120000</v>
      </c>
      <c r="E82" s="74">
        <f>SUM(E72:E81)+E16+E24+E29+E36+E43+E45+E47+E49+E51+E56+E61+E66</f>
        <v>-2776295.5871700263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-120000</v>
      </c>
      <c r="I82" s="74">
        <f>SUM(I72:I81)+I16+I24+I29+I36+I43+I45+I47+I49+I51+I56+I61+I66</f>
        <v>-2776295.5871700263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-120000</v>
      </c>
      <c r="M82" s="74">
        <f>SUM(M72:M81)+M16+M24+M29+M36+M43+M45+M47+M49+M51+M56+M61+M66</f>
        <v>-2776295.5871700263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M84" s="45"/>
    </row>
    <row r="85" spans="1:67" x14ac:dyDescent="0.2">
      <c r="A85" s="4"/>
      <c r="B85" s="3"/>
      <c r="E85" s="31">
        <f>+'SE-LRC-FLSH'!E82+'SE-EGM-FLSH'!E82</f>
        <v>-2776295.5871700263</v>
      </c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  <c r="J88" s="45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7"/>
  <sheetViews>
    <sheetView topLeftCell="B62" zoomScale="75" workbookViewId="0">
      <selection activeCell="E70" sqref="E7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175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f>'SE-EGM-FLSH'!D11+'SE-LRC-FLSH'!D11+'NE-FLSH'!D11+BGC_FLSH!D11</f>
        <v>130973369</v>
      </c>
      <c r="E11" s="66">
        <f>'SE-EGM-FLSH'!E11+'SE-LRC-FLSH'!E11+'NE-FLSH'!E11+BGC_FLSH!E11</f>
        <v>227720275</v>
      </c>
      <c r="F11" s="37">
        <f>H11-D11</f>
        <v>0</v>
      </c>
      <c r="G11" s="37">
        <f>I11-E11</f>
        <v>0</v>
      </c>
      <c r="H11" s="65">
        <f>'SE-EGM-FLSH'!H11+'SE-LRC-FLSH'!H11+'NE-FLSH'!H11+BGC_FLSH!H11</f>
        <v>130973369</v>
      </c>
      <c r="I11" s="66">
        <f>'SE-EGM-FLSH'!I11+'SE-LRC-FLSH'!I11+'NE-FLSH'!I11+BGC_FLSH!I11</f>
        <v>227720275</v>
      </c>
      <c r="J11" s="60">
        <f>'SE-EGM-FLSH'!J11+'SE-LRC-FLSH'!J11</f>
        <v>0</v>
      </c>
      <c r="K11" s="38">
        <f>'SE-EGM-FLSH'!K11+'SE-LRC-FLSH'!K11</f>
        <v>0</v>
      </c>
      <c r="L11" s="60">
        <f t="shared" ref="L11:M15" si="0">H11+J11</f>
        <v>130973369</v>
      </c>
      <c r="M11" s="38">
        <f t="shared" si="0"/>
        <v>227720275</v>
      </c>
    </row>
    <row r="12" spans="1:26" x14ac:dyDescent="0.2">
      <c r="A12" s="9">
        <v>2</v>
      </c>
      <c r="B12" s="7"/>
      <c r="C12" s="18" t="s">
        <v>30</v>
      </c>
      <c r="D12" s="65">
        <f>'SE-EGM-FLSH'!D12+'SE-LRC-FLSH'!D12+'NE-FLSH'!D12+BGC_FLSH!D12</f>
        <v>0</v>
      </c>
      <c r="E12" s="66">
        <f>'SE-EGM-FLSH'!E12+'SE-LRC-FLSH'!E12+'NE-FLSH'!E12+BGC_FLSH!E12</f>
        <v>0</v>
      </c>
      <c r="F12" s="60">
        <f t="shared" ref="F12:G15" si="1">H12-D12</f>
        <v>0</v>
      </c>
      <c r="G12" s="37">
        <f t="shared" si="1"/>
        <v>0</v>
      </c>
      <c r="H12" s="65">
        <f>'SE-EGM-FLSH'!H12+'SE-LRC-FLSH'!H12+'NE-FLSH'!H12+BGC_FLSH!H12</f>
        <v>0</v>
      </c>
      <c r="I12" s="66">
        <f>'SE-EGM-FLSH'!I12+'SE-LRC-FLSH'!I12+'NE-FLSH'!I12+BGC_FLSH!I12</f>
        <v>0</v>
      </c>
      <c r="J12" s="60">
        <f>'SE-EGM-FLSH'!J12+'SE-LRC-FLSH'!J12</f>
        <v>0</v>
      </c>
      <c r="K12" s="38">
        <f>'SE-EGM-FLSH'!K12+'SE-LRC-FLSH'!K12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5">
        <f>'SE-EGM-FLSH'!D13+'SE-LRC-FLSH'!D13+'NE-FLSH'!D13+BGC_FLSH!D13</f>
        <v>103119290</v>
      </c>
      <c r="E13" s="66">
        <f>'SE-EGM-FLSH'!E13+'SE-LRC-FLSH'!E13+'NE-FLSH'!E13+BGC_FLSH!E13</f>
        <v>212064159</v>
      </c>
      <c r="F13" s="60">
        <f t="shared" si="1"/>
        <v>0</v>
      </c>
      <c r="G13" s="37">
        <f t="shared" si="1"/>
        <v>0</v>
      </c>
      <c r="H13" s="65">
        <f>'SE-EGM-FLSH'!H13+'SE-LRC-FLSH'!H13+'NE-FLSH'!H13+BGC_FLSH!H13</f>
        <v>103119290</v>
      </c>
      <c r="I13" s="66">
        <f>'SE-EGM-FLSH'!I13+'SE-LRC-FLSH'!I13+'NE-FLSH'!I13+BGC_FLSH!I13</f>
        <v>212064159</v>
      </c>
      <c r="J13" s="60">
        <f>'SE-EGM-FLSH'!J13+'SE-LRC-FLSH'!J13</f>
        <v>0</v>
      </c>
      <c r="K13" s="38">
        <f>'SE-EGM-FLSH'!K13+'SE-LRC-FLSH'!K13</f>
        <v>0</v>
      </c>
      <c r="L13" s="60">
        <f t="shared" si="0"/>
        <v>103119290</v>
      </c>
      <c r="M13" s="38">
        <f t="shared" si="0"/>
        <v>212064159</v>
      </c>
    </row>
    <row r="14" spans="1:26" x14ac:dyDescent="0.2">
      <c r="A14" s="9">
        <v>4</v>
      </c>
      <c r="B14" s="7"/>
      <c r="C14" s="18" t="s">
        <v>32</v>
      </c>
      <c r="D14" s="65">
        <f>'SE-EGM-FLSH'!D14+'SE-LRC-FLSH'!D14+'NE-FLSH'!D14+BGC_FLSH!D14</f>
        <v>0</v>
      </c>
      <c r="E14" s="66">
        <f>'SE-EGM-FLSH'!E14+'SE-LRC-FLSH'!E14+'NE-FLSH'!E14+BGC_FLSH!E14</f>
        <v>9846</v>
      </c>
      <c r="F14" s="60">
        <f t="shared" si="1"/>
        <v>0</v>
      </c>
      <c r="G14" s="37">
        <f t="shared" si="1"/>
        <v>0</v>
      </c>
      <c r="H14" s="65">
        <f>'SE-EGM-FLSH'!H14+'SE-LRC-FLSH'!H14+'NE-FLSH'!H14+BGC_FLSH!H14</f>
        <v>0</v>
      </c>
      <c r="I14" s="66">
        <f>'SE-EGM-FLSH'!I14+'SE-LRC-FLSH'!I14+'NE-FLSH'!I14+BGC_FLSH!I14</f>
        <v>9846</v>
      </c>
      <c r="J14" s="60">
        <f>'SE-EGM-FLSH'!J14+'SE-LRC-FLSH'!J14</f>
        <v>0</v>
      </c>
      <c r="K14" s="38">
        <f>'SE-EGM-FLSH'!K14+'SE-LRC-FLSH'!K14</f>
        <v>0</v>
      </c>
      <c r="L14" s="60">
        <f t="shared" si="0"/>
        <v>0</v>
      </c>
      <c r="M14" s="38">
        <f t="shared" si="0"/>
        <v>9846</v>
      </c>
    </row>
    <row r="15" spans="1:26" x14ac:dyDescent="0.2">
      <c r="A15" s="9">
        <v>5</v>
      </c>
      <c r="B15" s="7"/>
      <c r="C15" s="18" t="s">
        <v>33</v>
      </c>
      <c r="D15" s="65">
        <f>'SE-EGM-FLSH'!D15+'SE-LRC-FLSH'!D15+'NE-FLSH'!D15+BGC_FLSH!D15</f>
        <v>0</v>
      </c>
      <c r="E15" s="66">
        <f>'SE-EGM-FLSH'!E15+'SE-LRC-FLSH'!E15+'NE-FLSH'!E15+BGC_FLSH!E15</f>
        <v>0</v>
      </c>
      <c r="F15" s="60">
        <f t="shared" si="1"/>
        <v>0</v>
      </c>
      <c r="G15" s="37">
        <f t="shared" si="1"/>
        <v>0</v>
      </c>
      <c r="H15" s="65">
        <f>'SE-EGM-FLSH'!H15+'SE-LRC-FLSH'!H15+'NE-FLSH'!H15+BGC_FLSH!H15</f>
        <v>0</v>
      </c>
      <c r="I15" s="66">
        <f>'SE-EGM-FLSH'!I15+'SE-LRC-FLSH'!I15+'NE-FLSH'!I15+BGC_FLSH!I15</f>
        <v>0</v>
      </c>
      <c r="J15" s="60">
        <f>'SE-EGM-FLSH'!J15+'SE-LRC-FLSH'!J15</f>
        <v>0</v>
      </c>
      <c r="K15" s="38">
        <f>'SE-EGM-FLSH'!K15+'SE-LRC-FLSH'!K15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f>SUM(D11:D15)</f>
        <v>234092659</v>
      </c>
      <c r="E16" s="39">
        <f>SUM(E11:E15)</f>
        <v>439794280</v>
      </c>
      <c r="F16" s="61">
        <f t="shared" ref="F16:M16" si="2">SUM(F11:F15)</f>
        <v>0</v>
      </c>
      <c r="G16" s="39">
        <f t="shared" si="2"/>
        <v>0</v>
      </c>
      <c r="H16" s="61">
        <f>SUM(H11:H15)</f>
        <v>234092659</v>
      </c>
      <c r="I16" s="39">
        <f>SUM(I11:I15)</f>
        <v>439794280</v>
      </c>
      <c r="J16" s="61">
        <f t="shared" si="2"/>
        <v>0</v>
      </c>
      <c r="K16" s="39">
        <f t="shared" si="2"/>
        <v>0</v>
      </c>
      <c r="L16" s="61">
        <f t="shared" si="2"/>
        <v>234092659</v>
      </c>
      <c r="M16" s="39">
        <f t="shared" si="2"/>
        <v>439794280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5">
        <f>'SE-EGM-FLSH'!D19+'SE-LRC-FLSH'!D19+'NE-FLSH'!D19+BGC_FLSH!D19</f>
        <v>-119040367</v>
      </c>
      <c r="E19" s="66">
        <f>'SE-EGM-FLSH'!E19+'SE-LRC-FLSH'!E19+'NE-FLSH'!E19+BGC_FLSH!E19</f>
        <v>-211355016</v>
      </c>
      <c r="F19" s="60">
        <f>H19-D19</f>
        <v>0</v>
      </c>
      <c r="G19" s="37">
        <f>I19-E19</f>
        <v>0</v>
      </c>
      <c r="H19" s="65">
        <f>'SE-EGM-FLSH'!H19+'SE-LRC-FLSH'!H19+'NE-FLSH'!H19+BGC_FLSH!H19</f>
        <v>-119040367</v>
      </c>
      <c r="I19" s="66">
        <f>'SE-EGM-FLSH'!I19+'SE-LRC-FLSH'!I19+'NE-FLSH'!I19+BGC_FLSH!I19</f>
        <v>-211355016</v>
      </c>
      <c r="J19" s="60">
        <f>'SE-EGM-FLSH'!J19+'SE-LRC-FLSH'!J19</f>
        <v>0</v>
      </c>
      <c r="K19" s="38">
        <f>'SE-EGM-FLSH'!K19+'SE-LRC-FLSH'!K19</f>
        <v>0</v>
      </c>
      <c r="L19" s="60">
        <f t="shared" ref="L19:M23" si="3">H19+J19</f>
        <v>-119040367</v>
      </c>
      <c r="M19" s="38">
        <f t="shared" si="3"/>
        <v>-211355016</v>
      </c>
    </row>
    <row r="20" spans="1:13" x14ac:dyDescent="0.2">
      <c r="A20" s="9">
        <v>7</v>
      </c>
      <c r="B20" s="7"/>
      <c r="C20" s="18" t="s">
        <v>30</v>
      </c>
      <c r="D20" s="65">
        <f>'SE-EGM-FLSH'!D20+'SE-LRC-FLSH'!D20+'NE-FLSH'!D20+BGC_FLSH!D20</f>
        <v>0</v>
      </c>
      <c r="E20" s="66">
        <f>'SE-EGM-FLSH'!E20+'SE-LRC-FLSH'!E20+'NE-FLSH'!E20+BGC_FLSH!E20</f>
        <v>0</v>
      </c>
      <c r="F20" s="60">
        <f t="shared" ref="F20:G23" si="4">H20-D20</f>
        <v>0</v>
      </c>
      <c r="G20" s="37">
        <f t="shared" si="4"/>
        <v>0</v>
      </c>
      <c r="H20" s="65">
        <f>'SE-EGM-FLSH'!H20+'SE-LRC-FLSH'!H20+'NE-FLSH'!H20+BGC_FLSH!H20</f>
        <v>0</v>
      </c>
      <c r="I20" s="66">
        <f>'SE-EGM-FLSH'!I20+'SE-LRC-FLSH'!I20+'NE-FLSH'!I20+BGC_FLSH!I20</f>
        <v>0</v>
      </c>
      <c r="J20" s="60">
        <f>'SE-EGM-FLSH'!J20+'SE-LRC-FLSH'!J20</f>
        <v>0</v>
      </c>
      <c r="K20" s="38">
        <f>'SE-EGM-FLSH'!K20+'SE-LRC-FLSH'!K20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31</v>
      </c>
      <c r="D21" s="65">
        <f>'SE-EGM-FLSH'!D21+'SE-LRC-FLSH'!D21+'NE-FLSH'!D21+BGC_FLSH!D21</f>
        <v>-102142866</v>
      </c>
      <c r="E21" s="66">
        <f>'SE-EGM-FLSH'!E21+'SE-LRC-FLSH'!E21+'NE-FLSH'!E21+BGC_FLSH!E21</f>
        <v>-211403649</v>
      </c>
      <c r="F21" s="60">
        <f t="shared" si="4"/>
        <v>0</v>
      </c>
      <c r="G21" s="37">
        <f t="shared" si="4"/>
        <v>0</v>
      </c>
      <c r="H21" s="65">
        <f>'SE-EGM-FLSH'!H21+'SE-LRC-FLSH'!H21+'NE-FLSH'!H21+BGC_FLSH!H21</f>
        <v>-102142866</v>
      </c>
      <c r="I21" s="66">
        <f>'SE-EGM-FLSH'!I21+'SE-LRC-FLSH'!I21+'NE-FLSH'!I21+BGC_FLSH!I21</f>
        <v>-211403649</v>
      </c>
      <c r="J21" s="60">
        <f>'SE-EGM-FLSH'!J21+'SE-LRC-FLSH'!J21</f>
        <v>0</v>
      </c>
      <c r="K21" s="38">
        <f>'SE-EGM-FLSH'!K21+'SE-LRC-FLSH'!K21</f>
        <v>0</v>
      </c>
      <c r="L21" s="60">
        <f t="shared" si="3"/>
        <v>-102142866</v>
      </c>
      <c r="M21" s="38">
        <f t="shared" si="3"/>
        <v>-211403649</v>
      </c>
    </row>
    <row r="22" spans="1:13" x14ac:dyDescent="0.2">
      <c r="A22" s="9">
        <v>9</v>
      </c>
      <c r="B22" s="7"/>
      <c r="C22" s="18" t="s">
        <v>32</v>
      </c>
      <c r="D22" s="65">
        <f>'SE-EGM-FLSH'!D22+'SE-LRC-FLSH'!D22+'NE-FLSH'!D22+BGC_FLSH!D22</f>
        <v>0</v>
      </c>
      <c r="E22" s="66">
        <f>'SE-EGM-FLSH'!E22+'SE-LRC-FLSH'!E22+'NE-FLSH'!E22+BGC_FLSH!E22</f>
        <v>0</v>
      </c>
      <c r="F22" s="60">
        <f t="shared" si="4"/>
        <v>0</v>
      </c>
      <c r="G22" s="37">
        <f t="shared" si="4"/>
        <v>0</v>
      </c>
      <c r="H22" s="65">
        <f>'SE-EGM-FLSH'!H22+'SE-LRC-FLSH'!H22+'NE-FLSH'!H22+BGC_FLSH!H22</f>
        <v>0</v>
      </c>
      <c r="I22" s="66">
        <f>'SE-EGM-FLSH'!I22+'SE-LRC-FLSH'!I22+'NE-FLSH'!I22+BGC_FLSH!I22</f>
        <v>0</v>
      </c>
      <c r="J22" s="60">
        <f>'SE-EGM-FLSH'!J22+'SE-LRC-FLSH'!J22</f>
        <v>0</v>
      </c>
      <c r="K22" s="38">
        <f>'SE-EGM-FLSH'!K22+'SE-LRC-FLSH'!K22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36</v>
      </c>
      <c r="D23" s="65">
        <f>'SE-EGM-FLSH'!D23+'SE-LRC-FLSH'!D23+'NE-FLSH'!D23+BGC_FLSH!D23</f>
        <v>1335635</v>
      </c>
      <c r="E23" s="66">
        <f>'SE-EGM-FLSH'!E23+'SE-LRC-FLSH'!E23+'NE-FLSH'!E23+BGC_FLSH!E23</f>
        <v>2560690</v>
      </c>
      <c r="F23" s="60">
        <f t="shared" si="4"/>
        <v>0</v>
      </c>
      <c r="G23" s="37">
        <f t="shared" si="4"/>
        <v>0</v>
      </c>
      <c r="H23" s="65">
        <f>'SE-EGM-FLSH'!H23+'SE-LRC-FLSH'!H23+'NE-FLSH'!H23+BGC_FLSH!H23</f>
        <v>1335635</v>
      </c>
      <c r="I23" s="66">
        <f>'SE-EGM-FLSH'!I23+'SE-LRC-FLSH'!I23+'NE-FLSH'!I23+BGC_FLSH!I23</f>
        <v>2560690</v>
      </c>
      <c r="J23" s="60">
        <f>'SE-EGM-FLSH'!J23+'SE-LRC-FLSH'!J23</f>
        <v>0</v>
      </c>
      <c r="K23" s="38">
        <f>'SE-EGM-FLSH'!K23+'SE-LRC-FLSH'!K23</f>
        <v>0</v>
      </c>
      <c r="L23" s="60">
        <f t="shared" si="3"/>
        <v>1335635</v>
      </c>
      <c r="M23" s="38">
        <f t="shared" si="3"/>
        <v>2560690</v>
      </c>
    </row>
    <row r="24" spans="1:13" x14ac:dyDescent="0.2">
      <c r="A24" s="9"/>
      <c r="B24" s="7" t="s">
        <v>37</v>
      </c>
      <c r="C24" s="6"/>
      <c r="D24" s="61">
        <f>SUM(D19:D23)</f>
        <v>-219847598</v>
      </c>
      <c r="E24" s="39">
        <f>SUM(E19:E23)</f>
        <v>-420197975</v>
      </c>
      <c r="F24" s="61">
        <f t="shared" ref="F24:M24" si="5">SUM(F19:F23)</f>
        <v>0</v>
      </c>
      <c r="G24" s="39">
        <f t="shared" si="5"/>
        <v>0</v>
      </c>
      <c r="H24" s="61">
        <f>SUM(H19:H23)</f>
        <v>-219847598</v>
      </c>
      <c r="I24" s="39">
        <f>SUM(I19:I23)</f>
        <v>-420197975</v>
      </c>
      <c r="J24" s="61">
        <f t="shared" si="5"/>
        <v>0</v>
      </c>
      <c r="K24" s="39">
        <f t="shared" si="5"/>
        <v>0</v>
      </c>
      <c r="L24" s="61">
        <f t="shared" si="5"/>
        <v>-219847598</v>
      </c>
      <c r="M24" s="39">
        <f t="shared" si="5"/>
        <v>-420197975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5">
        <f>'SE-EGM-FLSH'!D27+'SE-LRC-FLSH'!D27+'NE-FLSH'!D27+BGC_FLSH!D27</f>
        <v>0</v>
      </c>
      <c r="E27" s="66">
        <f>'SE-EGM-FLSH'!E27+'SE-LRC-FLSH'!E27+'NE-FLSH'!E27+BGC_FLSH!E27</f>
        <v>0</v>
      </c>
      <c r="F27" s="60">
        <f>H27-D27</f>
        <v>0</v>
      </c>
      <c r="G27" s="37">
        <f>I27-E27</f>
        <v>0</v>
      </c>
      <c r="H27" s="65">
        <f>'SE-EGM-FLSH'!H27+'SE-LRC-FLSH'!H27+'NE-FLSH'!H27+BGC_FLSH!H27</f>
        <v>0</v>
      </c>
      <c r="I27" s="66">
        <f>'SE-EGM-FLSH'!I27+'SE-LRC-FLSH'!I27+'NE-FLSH'!I27+BGC_FLSH!I27</f>
        <v>0</v>
      </c>
      <c r="J27" s="60">
        <f>'SE-EGM-FLSH'!J27+'SE-LRC-FLSH'!J27</f>
        <v>0</v>
      </c>
      <c r="K27" s="38">
        <f>'SE-EGM-FLSH'!K27+'SE-LRC-FLSH'!K27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40</v>
      </c>
      <c r="D28" s="65">
        <f>'SE-EGM-FLSH'!D28+'SE-LRC-FLSH'!D28+'NE-FLSH'!D28+BGC_FLSH!D28</f>
        <v>0</v>
      </c>
      <c r="E28" s="66">
        <f>'SE-EGM-FLSH'!E28+'SE-LRC-FLSH'!E28+'NE-FLSH'!E28+BGC_FLSH!E28</f>
        <v>0</v>
      </c>
      <c r="F28" s="60">
        <f>H28-D28</f>
        <v>0</v>
      </c>
      <c r="G28" s="37">
        <f>I28-E28</f>
        <v>0</v>
      </c>
      <c r="H28" s="65">
        <f>'SE-EGM-FLSH'!H28+'SE-LRC-FLSH'!H28+'NE-FLSH'!H28+BGC_FLSH!H28</f>
        <v>0</v>
      </c>
      <c r="I28" s="66">
        <f>'SE-EGM-FLSH'!I28+'SE-LRC-FLSH'!I28+'NE-FLSH'!I28+BGC_FLSH!I28</f>
        <v>0</v>
      </c>
      <c r="J28" s="60">
        <f>'SE-EGM-FLSH'!J28+'SE-LRC-FLSH'!J28</f>
        <v>0</v>
      </c>
      <c r="K28" s="38">
        <f>'SE-EGM-FLSH'!K28+'SE-LRC-FLSH'!K28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41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>SUM(H27:H28)</f>
        <v>0</v>
      </c>
      <c r="I29" s="39">
        <f>SUM(I27:I28)</f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5">
        <f>'SE-EGM-FLSH'!D32+'SE-LRC-FLSH'!D32+'NE-FLSH'!D32+BGC_FLSH!D32</f>
        <v>547746</v>
      </c>
      <c r="E32" s="66">
        <f>'SE-EGM-FLSH'!E32+'SE-LRC-FLSH'!E32+'NE-FLSH'!E32+BGC_FLSH!E32</f>
        <v>1034025</v>
      </c>
      <c r="F32" s="60">
        <f>H32-D32</f>
        <v>0</v>
      </c>
      <c r="G32" s="37">
        <f>I32-E32</f>
        <v>0</v>
      </c>
      <c r="H32" s="65">
        <f>'SE-EGM-FLSH'!H32+'SE-LRC-FLSH'!H32+'NE-FLSH'!H32+BGC_FLSH!H32</f>
        <v>547746</v>
      </c>
      <c r="I32" s="66">
        <f>'SE-EGM-FLSH'!I32+'SE-LRC-FLSH'!I32+'NE-FLSH'!I32+BGC_FLSH!I32</f>
        <v>1034025</v>
      </c>
      <c r="J32" s="60">
        <f>'SE-EGM-FLSH'!J32+'SE-LRC-FLSH'!J32</f>
        <v>0</v>
      </c>
      <c r="K32" s="38">
        <f>'SE-EGM-FLSH'!K32+'SE-LRC-FLSH'!K32</f>
        <v>0</v>
      </c>
      <c r="L32" s="60">
        <f t="shared" ref="L32:M35" si="7">H32+J32</f>
        <v>547746</v>
      </c>
      <c r="M32" s="38">
        <f t="shared" si="7"/>
        <v>1034025</v>
      </c>
    </row>
    <row r="33" spans="1:13" x14ac:dyDescent="0.2">
      <c r="A33" s="9">
        <v>14</v>
      </c>
      <c r="B33" s="7"/>
      <c r="C33" s="18" t="s">
        <v>44</v>
      </c>
      <c r="D33" s="65">
        <f>'SE-EGM-FLSH'!D33+'SE-LRC-FLSH'!D33+'NE-FLSH'!D33+BGC_FLSH!D33</f>
        <v>-363186</v>
      </c>
      <c r="E33" s="66">
        <f>'SE-EGM-FLSH'!E33+'SE-LRC-FLSH'!E33+'NE-FLSH'!E33+BGC_FLSH!E33</f>
        <v>-707041.52037700522</v>
      </c>
      <c r="F33" s="60">
        <f t="shared" ref="F33:G35" si="8">H33-D33</f>
        <v>0</v>
      </c>
      <c r="G33" s="37">
        <f t="shared" si="8"/>
        <v>0</v>
      </c>
      <c r="H33" s="65">
        <f>'SE-EGM-FLSH'!H33+'SE-LRC-FLSH'!H33+'NE-FLSH'!H33+BGC_FLSH!H33</f>
        <v>-363186</v>
      </c>
      <c r="I33" s="66">
        <f>'SE-EGM-FLSH'!I33+'SE-LRC-FLSH'!I33+'NE-FLSH'!I33+BGC_FLSH!I33</f>
        <v>-707041.52037700522</v>
      </c>
      <c r="J33" s="60">
        <f>'SE-EGM-FLSH'!J33+'SE-LRC-FLSH'!J33</f>
        <v>0</v>
      </c>
      <c r="K33" s="38">
        <f>'SE-EGM-FLSH'!K33+'SE-LRC-FLSH'!K33</f>
        <v>0</v>
      </c>
      <c r="L33" s="60">
        <f t="shared" si="7"/>
        <v>-363186</v>
      </c>
      <c r="M33" s="38">
        <f t="shared" si="7"/>
        <v>-707041.52037700522</v>
      </c>
    </row>
    <row r="34" spans="1:13" x14ac:dyDescent="0.2">
      <c r="A34" s="9">
        <v>15</v>
      </c>
      <c r="B34" s="7"/>
      <c r="C34" s="18" t="s">
        <v>45</v>
      </c>
      <c r="D34" s="65">
        <f>'SE-EGM-FLSH'!D34+'SE-LRC-FLSH'!D34+'NE-FLSH'!D34+BGC_FLSH!D34</f>
        <v>370827</v>
      </c>
      <c r="E34" s="66">
        <f>'SE-EGM-FLSH'!E34+'SE-LRC-FLSH'!E34+'NE-FLSH'!E34+BGC_FLSH!E34</f>
        <v>681979</v>
      </c>
      <c r="F34" s="60">
        <f t="shared" si="8"/>
        <v>0</v>
      </c>
      <c r="G34" s="37">
        <f t="shared" si="8"/>
        <v>0</v>
      </c>
      <c r="H34" s="65">
        <f>'SE-EGM-FLSH'!H34+'SE-LRC-FLSH'!H34+'NE-FLSH'!H34+BGC_FLSH!H34</f>
        <v>370827</v>
      </c>
      <c r="I34" s="66">
        <f>'SE-EGM-FLSH'!I34+'SE-LRC-FLSH'!I34+'NE-FLSH'!I34+BGC_FLSH!I34</f>
        <v>681979</v>
      </c>
      <c r="J34" s="60">
        <f>'SE-EGM-FLSH'!J34+'SE-LRC-FLSH'!J34</f>
        <v>0</v>
      </c>
      <c r="K34" s="38">
        <f>'SE-EGM-FLSH'!K34+'SE-LRC-FLSH'!K34</f>
        <v>0</v>
      </c>
      <c r="L34" s="60">
        <f t="shared" si="7"/>
        <v>370827</v>
      </c>
      <c r="M34" s="38">
        <f t="shared" si="7"/>
        <v>681979</v>
      </c>
    </row>
    <row r="35" spans="1:13" x14ac:dyDescent="0.2">
      <c r="A35" s="9">
        <v>16</v>
      </c>
      <c r="B35" s="7"/>
      <c r="C35" s="18" t="s">
        <v>46</v>
      </c>
      <c r="D35" s="65">
        <f>'SE-EGM-FLSH'!D35+'SE-LRC-FLSH'!D35+'NE-FLSH'!D35+BGC_FLSH!D35</f>
        <v>-296839</v>
      </c>
      <c r="E35" s="66">
        <f>'SE-EGM-FLSH'!E35+'SE-LRC-FLSH'!E35+'NE-FLSH'!E35+BGC_FLSH!E35</f>
        <v>-557042</v>
      </c>
      <c r="F35" s="60">
        <f t="shared" si="8"/>
        <v>0</v>
      </c>
      <c r="G35" s="37">
        <f t="shared" si="8"/>
        <v>0</v>
      </c>
      <c r="H35" s="65">
        <f>'SE-EGM-FLSH'!H35+'SE-LRC-FLSH'!H35+'NE-FLSH'!H35+BGC_FLSH!H35</f>
        <v>-296839</v>
      </c>
      <c r="I35" s="66">
        <f>'SE-EGM-FLSH'!I35+'SE-LRC-FLSH'!I35+'NE-FLSH'!I35+BGC_FLSH!I35</f>
        <v>-557042</v>
      </c>
      <c r="J35" s="60">
        <f>'SE-EGM-FLSH'!J35+'SE-LRC-FLSH'!J35</f>
        <v>0</v>
      </c>
      <c r="K35" s="38">
        <f>'SE-EGM-FLSH'!K35+'SE-LRC-FLSH'!K35</f>
        <v>0</v>
      </c>
      <c r="L35" s="60">
        <f t="shared" si="7"/>
        <v>-296839</v>
      </c>
      <c r="M35" s="38">
        <f t="shared" si="7"/>
        <v>-557042</v>
      </c>
    </row>
    <row r="36" spans="1:13" x14ac:dyDescent="0.2">
      <c r="A36" s="9"/>
      <c r="B36" s="7" t="s">
        <v>47</v>
      </c>
      <c r="C36" s="6"/>
      <c r="D36" s="61">
        <f t="shared" ref="D36:I36" si="9">SUM(D32:D35)</f>
        <v>258548</v>
      </c>
      <c r="E36" s="39">
        <f t="shared" si="9"/>
        <v>451920.47962299478</v>
      </c>
      <c r="F36" s="61">
        <f t="shared" si="9"/>
        <v>0</v>
      </c>
      <c r="G36" s="39">
        <f t="shared" si="9"/>
        <v>0</v>
      </c>
      <c r="H36" s="61">
        <f t="shared" si="9"/>
        <v>258548</v>
      </c>
      <c r="I36" s="39">
        <f t="shared" si="9"/>
        <v>451920.47962299478</v>
      </c>
      <c r="J36" s="61">
        <f>SUM(J32:J34)</f>
        <v>0</v>
      </c>
      <c r="K36" s="39">
        <f>SUM(K32:K34)</f>
        <v>0</v>
      </c>
      <c r="L36" s="61">
        <f>SUM(L32:L35)</f>
        <v>258548</v>
      </c>
      <c r="M36" s="39">
        <f>SUM(M32:M35)</f>
        <v>451920.47962299478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5">
        <f>'SE-EGM-FLSH'!D39+'SE-LRC-FLSH'!D39+'NE-FLSH'!D39+BGC_FLSH!D39</f>
        <v>918123</v>
      </c>
      <c r="E39" s="66">
        <f>'SE-EGM-FLSH'!E39+'SE-LRC-FLSH'!E39+'NE-FLSH'!E39+BGC_FLSH!E39</f>
        <v>1649672</v>
      </c>
      <c r="F39" s="60">
        <f t="shared" ref="F39:G41" si="10">H39-D39</f>
        <v>0</v>
      </c>
      <c r="G39" s="37">
        <f t="shared" si="10"/>
        <v>0</v>
      </c>
      <c r="H39" s="65">
        <f>'SE-EGM-FLSH'!H39+'SE-LRC-FLSH'!H39+'NE-FLSH'!H39+BGC_FLSH!H39</f>
        <v>918123</v>
      </c>
      <c r="I39" s="66">
        <f>'SE-EGM-FLSH'!I39+'SE-LRC-FLSH'!I39+'NE-FLSH'!I39+BGC_FLSH!I39</f>
        <v>1649672</v>
      </c>
      <c r="J39" s="60">
        <f>'SE-EGM-FLSH'!J39+'SE-LRC-FLSH'!J39</f>
        <v>0</v>
      </c>
      <c r="K39" s="38">
        <f>'SE-EGM-FLSH'!K39+'SE-LRC-FLSH'!K39</f>
        <v>0</v>
      </c>
      <c r="L39" s="60">
        <f t="shared" ref="L39:M41" si="11">H39+J39</f>
        <v>918123</v>
      </c>
      <c r="M39" s="38">
        <f t="shared" si="11"/>
        <v>1649672</v>
      </c>
    </row>
    <row r="40" spans="1:13" ht="22.5" customHeight="1" x14ac:dyDescent="0.2">
      <c r="A40" s="9">
        <v>18</v>
      </c>
      <c r="B40" s="7"/>
      <c r="C40" s="18" t="s">
        <v>50</v>
      </c>
      <c r="D40" s="65">
        <f>'SE-EGM-FLSH'!D40+'SE-LRC-FLSH'!D40+'NE-FLSH'!D40+BGC_FLSH!D40</f>
        <v>-15421732</v>
      </c>
      <c r="E40" s="66">
        <f>'SE-EGM-FLSH'!E40+'SE-LRC-FLSH'!E40+'NE-FLSH'!E40+BGC_FLSH!E40</f>
        <v>-14328999</v>
      </c>
      <c r="F40" s="60">
        <f t="shared" si="10"/>
        <v>0</v>
      </c>
      <c r="G40" s="37">
        <f t="shared" si="10"/>
        <v>0</v>
      </c>
      <c r="H40" s="65">
        <f>'SE-EGM-FLSH'!H40+'SE-LRC-FLSH'!H40+'NE-FLSH'!H40+BGC_FLSH!H40</f>
        <v>-15421732</v>
      </c>
      <c r="I40" s="66">
        <f>'SE-EGM-FLSH'!I40+'SE-LRC-FLSH'!I40+'NE-FLSH'!I40+BGC_FLSH!I40</f>
        <v>-14328999</v>
      </c>
      <c r="J40" s="60">
        <f>'SE-EGM-FLSH'!J40+'SE-LRC-FLSH'!J40</f>
        <v>0</v>
      </c>
      <c r="K40" s="38">
        <f>'SE-EGM-FLSH'!K40+'SE-LRC-FLSH'!K40</f>
        <v>0</v>
      </c>
      <c r="L40" s="60">
        <f t="shared" si="11"/>
        <v>-15421732</v>
      </c>
      <c r="M40" s="38">
        <f t="shared" si="11"/>
        <v>-14328999</v>
      </c>
    </row>
    <row r="41" spans="1:13" x14ac:dyDescent="0.2">
      <c r="A41" s="9">
        <v>19</v>
      </c>
      <c r="B41" s="7"/>
      <c r="C41" s="18" t="s">
        <v>51</v>
      </c>
      <c r="D41" s="65">
        <f>'SE-EGM-FLSH'!D41+'SE-LRC-FLSH'!D41+'NE-FLSH'!D41+BGC_FLSH!D41</f>
        <v>0</v>
      </c>
      <c r="E41" s="66">
        <f>'SE-EGM-FLSH'!E41+'SE-LRC-FLSH'!E41+'NE-FLSH'!E41+BGC_FLSH!E41</f>
        <v>0</v>
      </c>
      <c r="F41" s="60">
        <f t="shared" si="10"/>
        <v>0</v>
      </c>
      <c r="G41" s="37">
        <f t="shared" si="10"/>
        <v>0</v>
      </c>
      <c r="H41" s="65">
        <f>'SE-EGM-FLSH'!H41+'SE-LRC-FLSH'!H41+'NE-FLSH'!H41+BGC_FLSH!H41</f>
        <v>0</v>
      </c>
      <c r="I41" s="66">
        <f>'SE-EGM-FLSH'!I41+'SE-LRC-FLSH'!I41+'NE-FLSH'!I41+BGC_FLSH!I41</f>
        <v>0</v>
      </c>
      <c r="J41" s="60">
        <f>'SE-EGM-FLSH'!J41+'SE-LRC-FLSH'!J41</f>
        <v>0</v>
      </c>
      <c r="K41" s="38">
        <f>'SE-EGM-FLSH'!K41+'SE-LRC-FLSH'!K41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52</v>
      </c>
      <c r="D42" s="61">
        <f>SUM(D40:D41)</f>
        <v>-15421732</v>
      </c>
      <c r="E42" s="39">
        <f>SUM(E40:E41)</f>
        <v>-14328999</v>
      </c>
      <c r="F42" s="61">
        <f t="shared" ref="F42:M42" si="12">SUM(F40:F41)</f>
        <v>0</v>
      </c>
      <c r="G42" s="39">
        <f t="shared" si="12"/>
        <v>0</v>
      </c>
      <c r="H42" s="61">
        <f>SUM(H40:H41)</f>
        <v>-15421732</v>
      </c>
      <c r="I42" s="39">
        <f>SUM(I40:I41)</f>
        <v>-14328999</v>
      </c>
      <c r="J42" s="61">
        <f t="shared" si="12"/>
        <v>0</v>
      </c>
      <c r="K42" s="39">
        <f t="shared" si="12"/>
        <v>0</v>
      </c>
      <c r="L42" s="61">
        <f t="shared" si="12"/>
        <v>-15421732</v>
      </c>
      <c r="M42" s="39">
        <f t="shared" si="12"/>
        <v>-14328999</v>
      </c>
    </row>
    <row r="43" spans="1:13" ht="21" customHeight="1" x14ac:dyDescent="0.2">
      <c r="A43" s="9"/>
      <c r="B43" s="7" t="s">
        <v>53</v>
      </c>
      <c r="C43" s="6"/>
      <c r="D43" s="61">
        <f>D42+D39</f>
        <v>-14503609</v>
      </c>
      <c r="E43" s="39">
        <f>E42+E39</f>
        <v>-12679327</v>
      </c>
      <c r="F43" s="61">
        <f t="shared" ref="F43:M43" si="13">F42+F39</f>
        <v>0</v>
      </c>
      <c r="G43" s="39">
        <f t="shared" si="13"/>
        <v>0</v>
      </c>
      <c r="H43" s="61">
        <f>H42+H39</f>
        <v>-14503609</v>
      </c>
      <c r="I43" s="39">
        <f>I42+I39</f>
        <v>-12679327</v>
      </c>
      <c r="J43" s="61">
        <f t="shared" si="13"/>
        <v>0</v>
      </c>
      <c r="K43" s="39">
        <f t="shared" si="13"/>
        <v>0</v>
      </c>
      <c r="L43" s="61">
        <f t="shared" si="13"/>
        <v>-14503609</v>
      </c>
      <c r="M43" s="39">
        <f t="shared" si="13"/>
        <v>-12679327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5">
        <f>'SE-EGM-FLSH'!D45+'SE-LRC-FLSH'!D45+'NE-FLSH'!D45+BGC_FLSH!D45</f>
        <v>0</v>
      </c>
      <c r="E45" s="66">
        <f>'SE-EGM-FLSH'!E45+'SE-LRC-FLSH'!E45+'NE-FLSH'!E45+BGC_FLSH!E45</f>
        <v>0</v>
      </c>
      <c r="F45" s="60">
        <f>H45-D45</f>
        <v>0</v>
      </c>
      <c r="G45" s="37">
        <f>I45-E45</f>
        <v>0</v>
      </c>
      <c r="H45" s="65">
        <f>'SE-EGM-FLSH'!H45+'SE-LRC-FLSH'!H45+'NE-FLSH'!H45+BGC_FLSH!H45</f>
        <v>0</v>
      </c>
      <c r="I45" s="66">
        <f>'SE-EGM-FLSH'!I45+'SE-LRC-FLSH'!I45+'NE-FLSH'!I45+BGC_FLSH!I45</f>
        <v>0</v>
      </c>
      <c r="J45" s="60">
        <f>'SE-EGM-FLSH'!J45+'SE-LRC-FLSH'!J45</f>
        <v>0</v>
      </c>
      <c r="K45" s="38">
        <f>'SE-EGM-FLSH'!K45+'SE-LRC-FLSH'!K45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5">
        <f>'SE-EGM-FLSH'!D47+'SE-LRC-FLSH'!D47+'NE-FLSH'!D47+BGC_FLSH!D47</f>
        <v>0</v>
      </c>
      <c r="E47" s="66">
        <f>'SE-EGM-FLSH'!E47+'SE-LRC-FLSH'!E47+'NE-FLSH'!E47+BGC_FLSH!E47</f>
        <v>0</v>
      </c>
      <c r="F47" s="60">
        <f>H47-D47</f>
        <v>0</v>
      </c>
      <c r="G47" s="37">
        <f>I47-E47</f>
        <v>0</v>
      </c>
      <c r="H47" s="65">
        <f>'SE-EGM-FLSH'!H47+'SE-LRC-FLSH'!H47+'NE-FLSH'!H47+BGC_FLSH!H47</f>
        <v>0</v>
      </c>
      <c r="I47" s="66">
        <f>'SE-EGM-FLSH'!I47+'SE-LRC-FLSH'!I47+'NE-FLSH'!I47+BGC_FLSH!I47</f>
        <v>0</v>
      </c>
      <c r="J47" s="60">
        <f>'SE-EGM-FLSH'!J47+'SE-LRC-FLSH'!J47</f>
        <v>0</v>
      </c>
      <c r="K47" s="38">
        <f>'SE-EGM-FLSH'!K47+'SE-LRC-FLSH'!K47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5"/>
      <c r="I48" s="66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5">
        <f>'SE-EGM-FLSH'!D49+'SE-LRC-FLSH'!D49+'NE-FLSH'!D49+BGC_FLSH!D49</f>
        <v>0</v>
      </c>
      <c r="E49" s="66">
        <f>'SE-EGM-FLSH'!E49+'SE-LRC-FLSH'!E49+'NE-FLSH'!E49+BGC_FLSH!E49</f>
        <v>0</v>
      </c>
      <c r="F49" s="60">
        <f>H49-D49</f>
        <v>0</v>
      </c>
      <c r="G49" s="37">
        <f>I49-E49</f>
        <v>0</v>
      </c>
      <c r="H49" s="65">
        <f>'SE-EGM-FLSH'!H49+'SE-LRC-FLSH'!H49+'NE-FLSH'!H49+BGC_FLSH!H49</f>
        <v>0</v>
      </c>
      <c r="I49" s="66">
        <f>'SE-EGM-FLSH'!I49+'SE-LRC-FLSH'!I49+'NE-FLSH'!I49+BGC_FLSH!I49</f>
        <v>0</v>
      </c>
      <c r="J49" s="60">
        <f>'SE-EGM-FLSH'!J49+'SE-LRC-FLSH'!J49</f>
        <v>0</v>
      </c>
      <c r="K49" s="38">
        <f>'SE-EGM-FLSH'!K49+'SE-LRC-FLSH'!K49</f>
        <v>0</v>
      </c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5">
        <f>'SE-EGM-FLSH'!D51+'SE-LRC-FLSH'!D51+'NE-FLSH'!D51+BGC_FLSH!D51</f>
        <v>-1335635</v>
      </c>
      <c r="E51" s="66">
        <f>'SE-EGM-FLSH'!E51+'SE-LRC-FLSH'!E51+'NE-FLSH'!E51+BGC_FLSH!E51</f>
        <v>-2672221.704067613</v>
      </c>
      <c r="F51" s="60">
        <f>H51-D51</f>
        <v>0</v>
      </c>
      <c r="G51" s="37">
        <f>I51-E51</f>
        <v>0</v>
      </c>
      <c r="H51" s="65">
        <f>'SE-EGM-FLSH'!H51+'SE-LRC-FLSH'!H51+'NE-FLSH'!H51+BGC_FLSH!H51</f>
        <v>-1335635</v>
      </c>
      <c r="I51" s="66">
        <f>'SE-EGM-FLSH'!I51+'SE-LRC-FLSH'!I51+'NE-FLSH'!I51+BGC_FLSH!I51</f>
        <v>-2672221.704067613</v>
      </c>
      <c r="J51" s="60">
        <f>'SE-EGM-FLSH'!J51+'SE-LRC-FLSH'!J51</f>
        <v>0</v>
      </c>
      <c r="K51" s="38">
        <f>'SE-EGM-FLSH'!K51+'SE-LRC-FLSH'!K51</f>
        <v>0</v>
      </c>
      <c r="L51" s="60">
        <f>H51+J51</f>
        <v>-1335635</v>
      </c>
      <c r="M51" s="38">
        <f>I51+K51</f>
        <v>-2672221.704067613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5">
        <f>'SE-EGM-FLSH'!D54+'SE-LRC-FLSH'!D54+'NE-FLSH'!D54+BGC_FLSH!D54</f>
        <v>0</v>
      </c>
      <c r="E54" s="66">
        <f>'SE-EGM-FLSH'!E54+'SE-LRC-FLSH'!E54+'NE-FLSH'!E54+BGC_FLSH!E54</f>
        <v>-2631543</v>
      </c>
      <c r="F54" s="60">
        <f>H54-D54</f>
        <v>0</v>
      </c>
      <c r="G54" s="37">
        <f>I54-E54</f>
        <v>0</v>
      </c>
      <c r="H54" s="65">
        <f>'SE-EGM-FLSH'!H54+'SE-LRC-FLSH'!H54+'NE-FLSH'!H54+BGC_FLSH!H54</f>
        <v>0</v>
      </c>
      <c r="I54" s="66">
        <f>'SE-EGM-FLSH'!I54+'SE-LRC-FLSH'!I54+'NE-FLSH'!I54+BGC_FLSH!I54</f>
        <v>-2631543</v>
      </c>
      <c r="J54" s="60">
        <f>'SE-EGM-FLSH'!J54+'SE-LRC-FLSH'!J54</f>
        <v>0</v>
      </c>
      <c r="K54" s="38">
        <f>'SE-EGM-FLSH'!K54+'SE-LRC-FLSH'!K54</f>
        <v>0</v>
      </c>
      <c r="L54" s="60">
        <f>H54+J54</f>
        <v>0</v>
      </c>
      <c r="M54" s="38">
        <f>I54+K54</f>
        <v>-2631543</v>
      </c>
    </row>
    <row r="55" spans="1:15" x14ac:dyDescent="0.2">
      <c r="A55" s="9">
        <v>25</v>
      </c>
      <c r="B55" s="7"/>
      <c r="C55" s="18" t="s">
        <v>60</v>
      </c>
      <c r="D55" s="65">
        <f>'SE-EGM-FLSH'!D55+'SE-LRC-FLSH'!D55+'NE-FLSH'!D55+BGC_FLSH!D55</f>
        <v>0</v>
      </c>
      <c r="E55" s="66">
        <f>'SE-EGM-FLSH'!E55+'SE-LRC-FLSH'!E55+'NE-FLSH'!E55+BGC_FLSH!E55</f>
        <v>-16962294</v>
      </c>
      <c r="F55" s="60">
        <f>H55-D55</f>
        <v>0</v>
      </c>
      <c r="G55" s="37">
        <f>I55-E55</f>
        <v>0</v>
      </c>
      <c r="H55" s="65">
        <f>'SE-EGM-FLSH'!H55+'SE-LRC-FLSH'!H55+'NE-FLSH'!H55+BGC_FLSH!H55</f>
        <v>0</v>
      </c>
      <c r="I55" s="66">
        <f>'SE-EGM-FLSH'!I55+'SE-LRC-FLSH'!I55+'NE-FLSH'!I55+BGC_FLSH!I55</f>
        <v>-16962294</v>
      </c>
      <c r="J55" s="60">
        <f>'SE-EGM-FLSH'!J55+'SE-LRC-FLSH'!J55</f>
        <v>0</v>
      </c>
      <c r="K55" s="38">
        <f>'SE-EGM-FLSH'!K55+'SE-LRC-FLSH'!K55</f>
        <v>0</v>
      </c>
      <c r="L55" s="60">
        <f>H55+J55</f>
        <v>0</v>
      </c>
      <c r="M55" s="38">
        <f>I55+K55</f>
        <v>-16962294</v>
      </c>
    </row>
    <row r="56" spans="1:15" x14ac:dyDescent="0.2">
      <c r="A56" s="9"/>
      <c r="B56" s="7" t="s">
        <v>61</v>
      </c>
      <c r="C56" s="6"/>
      <c r="D56" s="61">
        <f>SUM(D54:D55)</f>
        <v>0</v>
      </c>
      <c r="E56" s="39">
        <f>SUM(E54:E55)</f>
        <v>-19593837</v>
      </c>
      <c r="F56" s="61">
        <f t="shared" ref="F56:M56" si="14">SUM(F54:F55)</f>
        <v>0</v>
      </c>
      <c r="G56" s="39">
        <f t="shared" si="14"/>
        <v>0</v>
      </c>
      <c r="H56" s="61">
        <f>SUM(H54:H55)</f>
        <v>0</v>
      </c>
      <c r="I56" s="39">
        <f>SUM(I54:I55)</f>
        <v>-19593837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-19593837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5">
        <f>'SE-EGM-FLSH'!D59+'SE-LRC-FLSH'!D59+'NE-FLSH'!D59+BGC_FLSH!D59</f>
        <v>0</v>
      </c>
      <c r="E59" s="66">
        <f>'SE-EGM-FLSH'!E59+'SE-LRC-FLSH'!E59+'NE-FLSH'!E59+BGC_FLSH!E59</f>
        <v>0</v>
      </c>
      <c r="F59" s="60">
        <f>H59-D59</f>
        <v>0</v>
      </c>
      <c r="G59" s="37">
        <f>I59-E59</f>
        <v>0</v>
      </c>
      <c r="H59" s="65">
        <f>'SE-EGM-FLSH'!H59+'SE-LRC-FLSH'!H59+'NE-FLSH'!H59+BGC_FLSH!H59</f>
        <v>0</v>
      </c>
      <c r="I59" s="66">
        <f>'SE-EGM-FLSH'!I59+'SE-LRC-FLSH'!I59+'NE-FLSH'!I59+BGC_FLSH!I59</f>
        <v>0</v>
      </c>
      <c r="J59" s="60">
        <f>'SE-EGM-FLSH'!J59+'SE-LRC-FLSH'!J59</f>
        <v>0</v>
      </c>
      <c r="K59" s="38">
        <f>'SE-EGM-FLSH'!K59+'SE-LRC-FLSH'!K59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64</v>
      </c>
      <c r="D60" s="65">
        <f>'SE-EGM-FLSH'!D60+'SE-LRC-FLSH'!D60+'NE-FLSH'!D60+BGC_FLSH!D60</f>
        <v>0</v>
      </c>
      <c r="E60" s="66">
        <f>'SE-EGM-FLSH'!E60+'SE-LRC-FLSH'!E60+'NE-FLSH'!E60+BGC_FLSH!E60</f>
        <v>0</v>
      </c>
      <c r="F60" s="60">
        <f>H60-D60</f>
        <v>0</v>
      </c>
      <c r="G60" s="37">
        <f>I60-E60</f>
        <v>0</v>
      </c>
      <c r="H60" s="65">
        <f>'SE-EGM-FLSH'!H60+'SE-LRC-FLSH'!H60+'NE-FLSH'!H60+BGC_FLSH!H60</f>
        <v>0</v>
      </c>
      <c r="I60" s="66">
        <f>'SE-EGM-FLSH'!I60+'SE-LRC-FLSH'!I60+'NE-FLSH'!I60+BGC_FLSH!I60</f>
        <v>0</v>
      </c>
      <c r="J60" s="60">
        <f>'SE-EGM-FLSH'!J60+'SE-LRC-FLSH'!J60</f>
        <v>0</v>
      </c>
      <c r="K60" s="38">
        <f>'SE-EGM-FLSH'!K60+'SE-LRC-FLSH'!K60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>SUM(H59:H60)</f>
        <v>0</v>
      </c>
      <c r="I61" s="39">
        <f>SUM(I59:I60)</f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5">
        <f>'SE-EGM-FLSH'!D64+'SE-LRC-FLSH'!D64+'NE-FLSH'!D64+BGC_FLSH!D64</f>
        <v>0</v>
      </c>
      <c r="E64" s="66">
        <f>'SE-EGM-FLSH'!E64+'SE-LRC-FLSH'!E64+'NE-FLSH'!E64+BGC_FLSH!E64</f>
        <v>182067.92</v>
      </c>
      <c r="F64" s="60">
        <f>H64-D64</f>
        <v>0</v>
      </c>
      <c r="G64" s="37">
        <f>I64-E64</f>
        <v>0</v>
      </c>
      <c r="H64" s="65">
        <f>'SE-EGM-FLSH'!H64+'SE-LRC-FLSH'!H64+'NE-FLSH'!H64+BGC_FLSH!H64</f>
        <v>0</v>
      </c>
      <c r="I64" s="66">
        <f>'SE-EGM-FLSH'!I64+'SE-LRC-FLSH'!I64+'NE-FLSH'!I64+BGC_FLSH!I64</f>
        <v>182067.92</v>
      </c>
      <c r="J64" s="60">
        <f>'SE-EGM-FLSH'!J64+'SE-LRC-FLSH'!J64</f>
        <v>0</v>
      </c>
      <c r="K64" s="38">
        <f>'SE-EGM-FLSH'!K64+'SE-LRC-FLSH'!K64</f>
        <v>0</v>
      </c>
      <c r="L64" s="60">
        <f>H64+J64</f>
        <v>0</v>
      </c>
      <c r="M64" s="38">
        <f>I64+K64</f>
        <v>182067.92</v>
      </c>
    </row>
    <row r="65" spans="1:13" x14ac:dyDescent="0.2">
      <c r="A65" s="9">
        <v>29</v>
      </c>
      <c r="B65" s="11"/>
      <c r="C65" s="18" t="s">
        <v>67</v>
      </c>
      <c r="D65" s="65">
        <f>'SE-EGM-FLSH'!D65+'SE-LRC-FLSH'!D65+'NE-FLSH'!D65+BGC_FLSH!D65</f>
        <v>0</v>
      </c>
      <c r="E65" s="66">
        <f>'SE-EGM-FLSH'!E65+'SE-LRC-FLSH'!E65+'NE-FLSH'!E65+BGC_FLSH!E65</f>
        <v>0</v>
      </c>
      <c r="F65" s="60">
        <f>H65-D65</f>
        <v>0</v>
      </c>
      <c r="G65" s="37">
        <f>I65-E65</f>
        <v>0</v>
      </c>
      <c r="H65" s="65">
        <f>'SE-EGM-FLSH'!H65+'SE-LRC-FLSH'!H65+'NE-FLSH'!H65+BGC_FLSH!H65</f>
        <v>0</v>
      </c>
      <c r="I65" s="66">
        <f>'SE-EGM-FLSH'!I65+'SE-LRC-FLSH'!I65+'NE-FLSH'!I65+BGC_FLSH!I65</f>
        <v>0</v>
      </c>
      <c r="J65" s="60">
        <f>'SE-EGM-FLSH'!J65+'SE-LRC-FLSH'!J65</f>
        <v>0</v>
      </c>
      <c r="K65" s="38">
        <f>'SE-EGM-FLSH'!K65+'SE-LRC-FLSH'!K65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f>SUM(D64:D65)</f>
        <v>0</v>
      </c>
      <c r="E66" s="39">
        <f>SUM(E64:E65)</f>
        <v>182067.92</v>
      </c>
      <c r="F66" s="61">
        <f t="shared" ref="F66:M66" si="16">SUM(F64:F65)</f>
        <v>0</v>
      </c>
      <c r="G66" s="39">
        <f t="shared" si="16"/>
        <v>0</v>
      </c>
      <c r="H66" s="61">
        <f>SUM(H64:H65)</f>
        <v>0</v>
      </c>
      <c r="I66" s="39">
        <f>SUM(I64:I65)</f>
        <v>182067.92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182067.92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71</v>
      </c>
      <c r="D70" s="65">
        <f>'SE-EGM-FLSH'!D70+'SE-LRC-FLSH'!D70+'NE-FLSH'!D70+BGC_FLSH!D70</f>
        <v>0</v>
      </c>
      <c r="E70" s="66">
        <f>'SE-EGM-FLSH'!E70+'SE-LRC-FLSH'!E70+'NE-FLSH'!E70+BGC_FLSH!E70</f>
        <v>-4046503</v>
      </c>
      <c r="F70" s="60">
        <f>H70-D70</f>
        <v>0</v>
      </c>
      <c r="G70" s="37">
        <f>I70-E70</f>
        <v>0</v>
      </c>
      <c r="H70" s="65">
        <f>'SE-EGM-FLSH'!H70+'SE-LRC-FLSH'!H70+'NE-FLSH'!H70+BGC_FLSH!H70</f>
        <v>0</v>
      </c>
      <c r="I70" s="66">
        <f>'SE-EGM-FLSH'!I70+'SE-LRC-FLSH'!I70+'NE-FLSH'!I70+BGC_FLSH!I70</f>
        <v>-4046503</v>
      </c>
      <c r="J70" s="60">
        <f>'SE-EGM-FLSH'!J70+'SE-LRC-FLSH'!J70</f>
        <v>0</v>
      </c>
      <c r="K70" s="38">
        <f>'SE-EGM-FLSH'!K70+'SE-LRC-FLSH'!K70</f>
        <v>0</v>
      </c>
      <c r="L70" s="60">
        <f>H70+J70</f>
        <v>0</v>
      </c>
      <c r="M70" s="38">
        <f>I70+K70</f>
        <v>-4046503</v>
      </c>
    </row>
    <row r="71" spans="1:13" x14ac:dyDescent="0.2">
      <c r="A71" s="9">
        <v>31</v>
      </c>
      <c r="B71" s="3"/>
      <c r="C71" s="10" t="s">
        <v>72</v>
      </c>
      <c r="D71" s="65">
        <f>'SE-EGM-FLSH'!D71+'SE-LRC-FLSH'!D71+'NE-FLSH'!D71+BGC_FLSH!D71</f>
        <v>0</v>
      </c>
      <c r="E71" s="66">
        <f>'SE-EGM-FLSH'!E71+'SE-LRC-FLSH'!E71+'NE-FLSH'!E71+BGC_FLSH!E71</f>
        <v>-7870825</v>
      </c>
      <c r="F71" s="60">
        <f>H71-D71</f>
        <v>0</v>
      </c>
      <c r="G71" s="37">
        <f>I71-E71</f>
        <v>0</v>
      </c>
      <c r="H71" s="65">
        <f>'SE-EGM-FLSH'!H71+'SE-LRC-FLSH'!H71+'NE-FLSH'!H71+BGC_FLSH!H71</f>
        <v>0</v>
      </c>
      <c r="I71" s="66">
        <f>'SE-EGM-FLSH'!I71+'SE-LRC-FLSH'!I71+'NE-FLSH'!I71+BGC_FLSH!I71</f>
        <v>-7870825</v>
      </c>
      <c r="J71" s="60">
        <f>'SE-EGM-FLSH'!J71+'SE-LRC-FLSH'!J71</f>
        <v>0</v>
      </c>
      <c r="K71" s="38">
        <f>'SE-EGM-FLSH'!K71+'SE-LRC-FLSH'!K71</f>
        <v>0</v>
      </c>
      <c r="L71" s="60">
        <f>H71+J71</f>
        <v>0</v>
      </c>
      <c r="M71" s="38">
        <f>I71+K71</f>
        <v>-7870825</v>
      </c>
    </row>
    <row r="72" spans="1:13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-11917328</v>
      </c>
      <c r="F72" s="61">
        <f t="shared" ref="F72:M72" si="17">SUM(F70:F71)</f>
        <v>0</v>
      </c>
      <c r="G72" s="39">
        <f t="shared" si="17"/>
        <v>0</v>
      </c>
      <c r="H72" s="61">
        <f>SUM(H70:H71)</f>
        <v>0</v>
      </c>
      <c r="I72" s="39">
        <f>SUM(I70:I71)</f>
        <v>-11917328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-11917328</v>
      </c>
    </row>
    <row r="73" spans="1:13" x14ac:dyDescent="0.2">
      <c r="A73" s="9">
        <v>32</v>
      </c>
      <c r="B73" s="3"/>
      <c r="C73" s="10" t="s">
        <v>74</v>
      </c>
      <c r="D73" s="65">
        <f>'SE-EGM-FLSH'!D73+'SE-LRC-FLSH'!D73+'NE-FLSH'!D73+BGC_FLSH!D73</f>
        <v>0</v>
      </c>
      <c r="E73" s="66">
        <f>'SE-EGM-FLSH'!E73+'SE-LRC-FLSH'!E73+'NE-FLSH'!E73+BGC_FLSH!E73</f>
        <v>0</v>
      </c>
      <c r="F73" s="60">
        <f>H73-D73</f>
        <v>0</v>
      </c>
      <c r="G73" s="37">
        <f>I73-E73</f>
        <v>0</v>
      </c>
      <c r="H73" s="65">
        <f>'SE-EGM-FLSH'!H73+'SE-LRC-FLSH'!H73+'NE-FLSH'!H73+BGC_FLSH!H73</f>
        <v>0</v>
      </c>
      <c r="I73" s="66">
        <f>'SE-EGM-FLSH'!I73+'SE-LRC-FLSH'!I73+'NE-FLSH'!I73+BGC_FLSH!I73</f>
        <v>0</v>
      </c>
      <c r="J73" s="60">
        <f>'SE-EGM-FLSH'!J73+'SE-LRC-FLSH'!J73</f>
        <v>0</v>
      </c>
      <c r="K73" s="38">
        <f>'SE-EGM-FLSH'!K73+'SE-LRC-FLSH'!K73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75</v>
      </c>
      <c r="D74" s="65">
        <f>'SE-EGM-FLSH'!D74+'SE-LRC-FLSH'!D74+'NE-FLSH'!D74+BGC_FLSH!D74</f>
        <v>0</v>
      </c>
      <c r="E74" s="66">
        <f>'SE-EGM-FLSH'!E74+'SE-LRC-FLSH'!E74+'NE-FLSH'!E74+BGC_FLSH!E74</f>
        <v>10703637</v>
      </c>
      <c r="F74" s="60">
        <f t="shared" ref="F74:G81" si="19">H74-D74</f>
        <v>0</v>
      </c>
      <c r="G74" s="37">
        <f t="shared" si="19"/>
        <v>0</v>
      </c>
      <c r="H74" s="65">
        <f>'SE-EGM-FLSH'!H74+'SE-LRC-FLSH'!H74+'NE-FLSH'!H74+BGC_FLSH!H74</f>
        <v>0</v>
      </c>
      <c r="I74" s="66">
        <f>'SE-EGM-FLSH'!I74+'SE-LRC-FLSH'!I74+'NE-FLSH'!I74+BGC_FLSH!I74</f>
        <v>10703637</v>
      </c>
      <c r="J74" s="60">
        <f>'SE-EGM-FLSH'!J74+'SE-LRC-FLSH'!J74</f>
        <v>0</v>
      </c>
      <c r="K74" s="38">
        <f>'SE-EGM-FLSH'!K74+'SE-LRC-FLSH'!K74</f>
        <v>0</v>
      </c>
      <c r="L74" s="60">
        <f t="shared" si="18"/>
        <v>0</v>
      </c>
      <c r="M74" s="38">
        <f t="shared" si="18"/>
        <v>10703637</v>
      </c>
    </row>
    <row r="75" spans="1:13" x14ac:dyDescent="0.2">
      <c r="A75" s="9">
        <v>34</v>
      </c>
      <c r="B75" s="3"/>
      <c r="C75" s="10" t="s">
        <v>76</v>
      </c>
      <c r="D75" s="65">
        <f>'SE-EGM-FLSH'!D75+'SE-LRC-FLSH'!D75+'NE-FLSH'!D75+BGC_FLSH!D75</f>
        <v>0</v>
      </c>
      <c r="E75" s="66">
        <f>'SE-EGM-FLSH'!E75+'SE-LRC-FLSH'!E75+'NE-FLSH'!E75+BGC_FLSH!E75</f>
        <v>191499.5</v>
      </c>
      <c r="F75" s="60">
        <f t="shared" si="19"/>
        <v>0</v>
      </c>
      <c r="G75" s="37">
        <f t="shared" si="19"/>
        <v>0</v>
      </c>
      <c r="H75" s="65">
        <f>'SE-EGM-FLSH'!H75+'SE-LRC-FLSH'!H75+'NE-FLSH'!H75+BGC_FLSH!H75</f>
        <v>0</v>
      </c>
      <c r="I75" s="66">
        <f>'SE-EGM-FLSH'!I75+'SE-LRC-FLSH'!I75+'NE-FLSH'!I75+BGC_FLSH!I75</f>
        <v>191499.5</v>
      </c>
      <c r="J75" s="60">
        <f>'SE-EGM-FLSH'!J75+'SE-LRC-FLSH'!J75</f>
        <v>0</v>
      </c>
      <c r="K75" s="38">
        <f>'SE-EGM-FLSH'!K75+'SE-LRC-FLSH'!K75</f>
        <v>0</v>
      </c>
      <c r="L75" s="60">
        <f t="shared" si="18"/>
        <v>0</v>
      </c>
      <c r="M75" s="38">
        <f t="shared" si="18"/>
        <v>191499.5</v>
      </c>
    </row>
    <row r="76" spans="1:13" x14ac:dyDescent="0.2">
      <c r="A76" s="9">
        <v>35</v>
      </c>
      <c r="B76" s="3"/>
      <c r="C76" s="10" t="s">
        <v>77</v>
      </c>
      <c r="D76" s="65">
        <f>'SE-EGM-FLSH'!D76+'SE-LRC-FLSH'!D76+'NE-FLSH'!D76+BGC_FLSH!D76</f>
        <v>0</v>
      </c>
      <c r="E76" s="66">
        <f>'SE-EGM-FLSH'!E76+'SE-LRC-FLSH'!E76+'NE-FLSH'!E76+BGC_FLSH!E76</f>
        <v>0</v>
      </c>
      <c r="F76" s="60">
        <f t="shared" si="19"/>
        <v>0</v>
      </c>
      <c r="G76" s="37">
        <f t="shared" si="19"/>
        <v>0</v>
      </c>
      <c r="H76" s="65">
        <f>'SE-EGM-FLSH'!H76+'SE-LRC-FLSH'!H76+'NE-FLSH'!H76+BGC_FLSH!H76</f>
        <v>0</v>
      </c>
      <c r="I76" s="66">
        <f>'SE-EGM-FLSH'!I76+'SE-LRC-FLSH'!I76+'NE-FLSH'!I76+BGC_FLSH!I76</f>
        <v>0</v>
      </c>
      <c r="J76" s="60">
        <f>'SE-EGM-FLSH'!J76+'SE-LRC-FLSH'!J76</f>
        <v>0</v>
      </c>
      <c r="K76" s="38">
        <f>'SE-EGM-FLSH'!K76+'SE-LRC-FLSH'!K76</f>
        <v>0</v>
      </c>
      <c r="L76" s="60">
        <f t="shared" si="18"/>
        <v>0</v>
      </c>
      <c r="M76" s="38">
        <f t="shared" si="18"/>
        <v>0</v>
      </c>
    </row>
    <row r="77" spans="1:13" x14ac:dyDescent="0.2">
      <c r="A77" s="9">
        <v>36</v>
      </c>
      <c r="B77" s="3"/>
      <c r="C77" s="10" t="s">
        <v>78</v>
      </c>
      <c r="D77" s="65">
        <f>'SE-EGM-FLSH'!D77+'SE-LRC-FLSH'!D77+'NE-FLSH'!D77+BGC_FLSH!D77</f>
        <v>0</v>
      </c>
      <c r="E77" s="66">
        <f>'SE-EGM-FLSH'!E77+'SE-LRC-FLSH'!E77+'NE-FLSH'!E77+BGC_FLSH!E77</f>
        <v>-1261726</v>
      </c>
      <c r="F77" s="60">
        <f t="shared" si="19"/>
        <v>0</v>
      </c>
      <c r="G77" s="37">
        <f t="shared" si="19"/>
        <v>0</v>
      </c>
      <c r="H77" s="65">
        <f>'SE-EGM-FLSH'!H77+'SE-LRC-FLSH'!H77+'NE-FLSH'!H77+BGC_FLSH!H77</f>
        <v>0</v>
      </c>
      <c r="I77" s="66">
        <f>'SE-EGM-FLSH'!I77+'SE-LRC-FLSH'!I77+'NE-FLSH'!I77+BGC_FLSH!I77</f>
        <v>-1261726</v>
      </c>
      <c r="J77" s="60">
        <f>'SE-EGM-FLSH'!J77+'SE-LRC-FLSH'!J77</f>
        <v>0</v>
      </c>
      <c r="K77" s="38">
        <f>'SE-EGM-FLSH'!K77+'SE-LRC-FLSH'!K77</f>
        <v>0</v>
      </c>
      <c r="L77" s="60">
        <f t="shared" si="18"/>
        <v>0</v>
      </c>
      <c r="M77" s="38">
        <f t="shared" si="18"/>
        <v>-1261726</v>
      </c>
    </row>
    <row r="78" spans="1:13" x14ac:dyDescent="0.2">
      <c r="A78" s="9">
        <v>37</v>
      </c>
      <c r="B78" s="3"/>
      <c r="C78" s="10" t="s">
        <v>79</v>
      </c>
      <c r="D78" s="65">
        <f>'SE-EGM-FLSH'!D78+'SE-LRC-FLSH'!D78+'NE-FLSH'!D78+BGC_FLSH!D78</f>
        <v>0</v>
      </c>
      <c r="E78" s="66">
        <f>'SE-EGM-FLSH'!E78+'SE-LRC-FLSH'!E78+'NE-FLSH'!E78+BGC_FLSH!E78</f>
        <v>23732.945</v>
      </c>
      <c r="F78" s="60">
        <f t="shared" si="19"/>
        <v>0</v>
      </c>
      <c r="G78" s="37">
        <f t="shared" si="19"/>
        <v>0</v>
      </c>
      <c r="H78" s="65">
        <f>'SE-EGM-FLSH'!H78+'SE-LRC-FLSH'!H78+'NE-FLSH'!H78+BGC_FLSH!H78</f>
        <v>0</v>
      </c>
      <c r="I78" s="66">
        <f>'SE-EGM-FLSH'!I78+'SE-LRC-FLSH'!I78+'NE-FLSH'!I78+BGC_FLSH!I78</f>
        <v>23732.945</v>
      </c>
      <c r="J78" s="60">
        <f>'SE-EGM-FLSH'!J78+'SE-LRC-FLSH'!J78</f>
        <v>0</v>
      </c>
      <c r="K78" s="38">
        <f>'SE-EGM-FLSH'!K78+'SE-LRC-FLSH'!K78</f>
        <v>0</v>
      </c>
      <c r="L78" s="60">
        <f t="shared" si="18"/>
        <v>0</v>
      </c>
      <c r="M78" s="38">
        <f t="shared" si="18"/>
        <v>23732.945</v>
      </c>
    </row>
    <row r="79" spans="1:13" x14ac:dyDescent="0.2">
      <c r="A79" s="9">
        <v>38</v>
      </c>
      <c r="B79" s="3"/>
      <c r="C79" s="10" t="s">
        <v>80</v>
      </c>
      <c r="D79" s="65">
        <f>'SE-EGM-FLSH'!D79+'SE-LRC-FLSH'!D79+'NE-FLSH'!D79+BGC_FLSH!D79</f>
        <v>0</v>
      </c>
      <c r="E79" s="66">
        <f>'SE-EGM-FLSH'!E79+'SE-LRC-FLSH'!E79+'NE-FLSH'!E79+BGC_FLSH!E79</f>
        <v>16221501</v>
      </c>
      <c r="F79" s="60">
        <f t="shared" si="19"/>
        <v>0</v>
      </c>
      <c r="G79" s="37">
        <f t="shared" si="19"/>
        <v>0</v>
      </c>
      <c r="H79" s="65">
        <f>'SE-EGM-FLSH'!H79+'SE-LRC-FLSH'!H79+'NE-FLSH'!H79+BGC_FLSH!H79</f>
        <v>0</v>
      </c>
      <c r="I79" s="66">
        <f>'SE-EGM-FLSH'!I79+'SE-LRC-FLSH'!I79+'NE-FLSH'!I79+BGC_FLSH!I79</f>
        <v>16221501</v>
      </c>
      <c r="J79" s="60">
        <f>'SE-EGM-FLSH'!J79+'SE-LRC-FLSH'!J79</f>
        <v>0</v>
      </c>
      <c r="K79" s="38">
        <f>'SE-EGM-FLSH'!K79+'SE-LRC-FLSH'!K79</f>
        <v>0</v>
      </c>
      <c r="L79" s="60">
        <f t="shared" si="18"/>
        <v>0</v>
      </c>
      <c r="M79" s="38">
        <f t="shared" si="18"/>
        <v>16221501</v>
      </c>
    </row>
    <row r="80" spans="1:13" x14ac:dyDescent="0.2">
      <c r="A80" s="9">
        <v>39</v>
      </c>
      <c r="B80" s="3"/>
      <c r="C80" s="10" t="s">
        <v>81</v>
      </c>
      <c r="D80" s="65">
        <f>'SE-EGM-FLSH'!D80+'SE-LRC-FLSH'!D80+'NE-FLSH'!D80+BGC_FLSH!D80</f>
        <v>0</v>
      </c>
      <c r="E80" s="66">
        <f>'SE-EGM-FLSH'!E80+'SE-LRC-FLSH'!E80+'NE-FLSH'!E80+BGC_FLSH!E80</f>
        <v>152798.017028186</v>
      </c>
      <c r="F80" s="60">
        <f t="shared" si="19"/>
        <v>0</v>
      </c>
      <c r="G80" s="37">
        <f t="shared" si="19"/>
        <v>0</v>
      </c>
      <c r="H80" s="65">
        <f>'SE-EGM-FLSH'!H80+'SE-LRC-FLSH'!H80+'NE-FLSH'!H80+BGC_FLSH!H80</f>
        <v>0</v>
      </c>
      <c r="I80" s="66">
        <f>'SE-EGM-FLSH'!I80+'SE-LRC-FLSH'!I80+'NE-FLSH'!I80+BGC_FLSH!I80</f>
        <v>152798.017028186</v>
      </c>
      <c r="J80" s="60">
        <f>'SE-EGM-FLSH'!J80+'SE-LRC-FLSH'!J80</f>
        <v>0</v>
      </c>
      <c r="K80" s="38">
        <f>'SE-EGM-FLSH'!K80+'SE-LRC-FLSH'!K80</f>
        <v>0</v>
      </c>
      <c r="L80" s="60">
        <f t="shared" si="18"/>
        <v>0</v>
      </c>
      <c r="M80" s="38">
        <f t="shared" si="18"/>
        <v>152798.017028186</v>
      </c>
    </row>
    <row r="81" spans="1:67" x14ac:dyDescent="0.2">
      <c r="A81" s="9">
        <v>40</v>
      </c>
      <c r="B81" s="3"/>
      <c r="C81" s="10" t="s">
        <v>82</v>
      </c>
      <c r="D81" s="60">
        <f>'SE-EGM-FLSH'!D81+'SE-LRC-FLSH'!D81+'NE-FLSH'!D81+BGC_FLSH!D81</f>
        <v>0</v>
      </c>
      <c r="E81" s="66">
        <f>'SE-EGM-FLSH'!E81+'SE-LRC-FLSH'!E81+'NE-FLSH'!E81+BGC_FLSH!E81</f>
        <v>-1540614</v>
      </c>
      <c r="F81" s="60">
        <f t="shared" si="19"/>
        <v>0</v>
      </c>
      <c r="G81" s="37">
        <f t="shared" si="19"/>
        <v>0</v>
      </c>
      <c r="H81" s="60">
        <f>'SE-EGM-FLSH'!H81+'SE-LRC-FLSH'!H81+'NE-FLSH'!H81+BGC_FLSH!H81</f>
        <v>0</v>
      </c>
      <c r="I81" s="66">
        <f>'SE-EGM-FLSH'!I81+'SE-LRC-FLSH'!I81+'NE-FLSH'!I81+BGC_FLSH!I81</f>
        <v>-1540614</v>
      </c>
      <c r="J81" s="60">
        <f>'SE-EGM-FLSH'!J81+'SE-LRC-FLSH'!J81</f>
        <v>0</v>
      </c>
      <c r="K81" s="38">
        <f>'SE-EGM-FLSH'!K81+'SE-LRC-FLSH'!K81</f>
        <v>0</v>
      </c>
      <c r="L81" s="60">
        <f t="shared" si="18"/>
        <v>0</v>
      </c>
      <c r="M81" s="38">
        <f t="shared" si="18"/>
        <v>-1540614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0</v>
      </c>
      <c r="E82" s="74">
        <f>SUM(E72:E81)+E16+E24+E29+E36+E43+E45+E47+E49+E51+E56+E61+E66</f>
        <v>-2141591.842416415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-2141591.842416415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-2141591.842416415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+'SE-LRC-FLSH'!E82+'SE-EGM-FLSH'!E82+'NE-FLSH'!E82+BGC_FLSH!E82</f>
        <v>-2141591.8424164234</v>
      </c>
      <c r="G84" s="31">
        <f>+'SE-LRC-FLSH'!G82+'SE-EGM-FLSH'!G82+'NE-FLSH'!G82+BGC_FLSH!G82</f>
        <v>0</v>
      </c>
      <c r="I84" s="31">
        <f>+'SE-LRC-FLSH'!I82+'SE-EGM-FLSH'!I82+'NE-FLSH'!I82+BGC_FLSH!I82</f>
        <v>-2141591.8424164234</v>
      </c>
      <c r="K84" s="31">
        <f>+'SE-LRC-FLSH'!K82+'SE-EGM-FLSH'!K82+'NE-FLSH'!K82+BGC_FLSH!K82</f>
        <v>0</v>
      </c>
      <c r="M84" s="31">
        <f>+'SE-LRC-FLSH'!M82+'SE-EGM-FLSH'!M82+'NE-FLSH'!M82+BGC_FLSH!M82</f>
        <v>-2141591.8424164234</v>
      </c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  <c r="J88" s="45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42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7"/>
  <sheetViews>
    <sheetView zoomScale="75" workbookViewId="0">
      <pane xSplit="3" ySplit="9" topLeftCell="D75" activePane="bottomRight" state="frozen"/>
      <selection activeCell="E14" sqref="E14"/>
      <selection pane="topRight" activeCell="E14" sqref="E14"/>
      <selection pane="bottomLeft" activeCell="E14" sqref="E14"/>
      <selection pane="bottomRight" activeCell="E89" sqref="E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0">
        <v>17098949</v>
      </c>
      <c r="E11" s="38">
        <v>28482664</v>
      </c>
      <c r="F11" s="65">
        <f>H11-D11</f>
        <v>0</v>
      </c>
      <c r="G11" s="63">
        <f>I11-E11</f>
        <v>0</v>
      </c>
      <c r="H11" s="65">
        <f>D11</f>
        <v>17098949</v>
      </c>
      <c r="I11" s="66">
        <f>E11</f>
        <v>28482664</v>
      </c>
      <c r="J11" s="60"/>
      <c r="K11" s="38">
        <f>31110+41923</f>
        <v>73033</v>
      </c>
      <c r="L11" s="60">
        <f t="shared" ref="L11:M15" si="0">H11+J11</f>
        <v>17098949</v>
      </c>
      <c r="M11" s="38">
        <f t="shared" si="0"/>
        <v>28555697</v>
      </c>
    </row>
    <row r="12" spans="1:26" x14ac:dyDescent="0.2">
      <c r="A12" s="9">
        <v>2</v>
      </c>
      <c r="B12" s="7"/>
      <c r="C12" s="18" t="s">
        <v>30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0">
        <v>4617416</v>
      </c>
      <c r="E13" s="38">
        <v>8229331</v>
      </c>
      <c r="F13" s="65">
        <f t="shared" si="1"/>
        <v>0</v>
      </c>
      <c r="G13" s="63">
        <f t="shared" si="1"/>
        <v>0</v>
      </c>
      <c r="H13" s="65">
        <f t="shared" si="2"/>
        <v>4617416</v>
      </c>
      <c r="I13" s="66">
        <f t="shared" si="2"/>
        <v>8229331</v>
      </c>
      <c r="J13" s="60"/>
      <c r="K13" s="38"/>
      <c r="L13" s="60">
        <f t="shared" si="0"/>
        <v>4617416</v>
      </c>
      <c r="M13" s="38">
        <f t="shared" si="0"/>
        <v>8229331</v>
      </c>
    </row>
    <row r="14" spans="1:26" x14ac:dyDescent="0.2">
      <c r="A14" s="9">
        <v>4</v>
      </c>
      <c r="B14" s="7"/>
      <c r="C14" s="18" t="s">
        <v>32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v>21716365</v>
      </c>
      <c r="E16" s="39">
        <v>36711995</v>
      </c>
      <c r="F16" s="61">
        <f t="shared" ref="F16:M16" si="3">SUM(F11:F15)</f>
        <v>0</v>
      </c>
      <c r="G16" s="39">
        <f t="shared" si="3"/>
        <v>0</v>
      </c>
      <c r="H16" s="61">
        <f>SUM(H11:H15)</f>
        <v>21716365</v>
      </c>
      <c r="I16" s="39">
        <f>SUM(I11:I15)</f>
        <v>36711995</v>
      </c>
      <c r="J16" s="61">
        <f>SUM(J11:J15)</f>
        <v>0</v>
      </c>
      <c r="K16" s="39">
        <f>SUM(K11:K15)</f>
        <v>73033</v>
      </c>
      <c r="L16" s="61">
        <f t="shared" si="3"/>
        <v>21716365</v>
      </c>
      <c r="M16" s="39">
        <f t="shared" si="3"/>
        <v>36785028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0">
        <v>-29406560</v>
      </c>
      <c r="E19" s="38">
        <v>-50801150</v>
      </c>
      <c r="F19" s="65">
        <f>H19-D19</f>
        <v>0</v>
      </c>
      <c r="G19" s="63">
        <f>I19-E19</f>
        <v>0</v>
      </c>
      <c r="H19" s="65">
        <f t="shared" si="4"/>
        <v>-29406560</v>
      </c>
      <c r="I19" s="66">
        <f t="shared" si="4"/>
        <v>-50801150</v>
      </c>
      <c r="J19" s="60"/>
      <c r="K19" s="38"/>
      <c r="L19" s="60">
        <f t="shared" ref="L19:M23" si="5">H19+J19</f>
        <v>-29406560</v>
      </c>
      <c r="M19" s="38">
        <f t="shared" si="5"/>
        <v>-50801150</v>
      </c>
    </row>
    <row r="20" spans="1:13" x14ac:dyDescent="0.2">
      <c r="A20" s="9">
        <v>7</v>
      </c>
      <c r="B20" s="7"/>
      <c r="C20" s="18" t="s">
        <v>30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0">
        <v>-3397073</v>
      </c>
      <c r="E21" s="38">
        <v>-6031878</v>
      </c>
      <c r="F21" s="65">
        <f t="shared" si="6"/>
        <v>0</v>
      </c>
      <c r="G21" s="63">
        <f t="shared" si="6"/>
        <v>0</v>
      </c>
      <c r="H21" s="65">
        <f t="shared" si="4"/>
        <v>-3397073</v>
      </c>
      <c r="I21" s="66">
        <f t="shared" si="4"/>
        <v>-6031878</v>
      </c>
      <c r="J21" s="60"/>
      <c r="K21" s="38"/>
      <c r="L21" s="60">
        <f t="shared" si="5"/>
        <v>-3397073</v>
      </c>
      <c r="M21" s="38">
        <f t="shared" si="5"/>
        <v>-6031878</v>
      </c>
    </row>
    <row r="22" spans="1:13" x14ac:dyDescent="0.2">
      <c r="A22" s="9">
        <v>9</v>
      </c>
      <c r="B22" s="7"/>
      <c r="C22" s="18" t="s">
        <v>32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0">
        <v>0</v>
      </c>
      <c r="E23" s="38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37</v>
      </c>
      <c r="C24" s="6"/>
      <c r="D24" s="61">
        <v>-32803633</v>
      </c>
      <c r="E24" s="39">
        <v>-56833028</v>
      </c>
      <c r="F24" s="61">
        <f t="shared" ref="F24:M24" si="7">SUM(F19:F23)</f>
        <v>0</v>
      </c>
      <c r="G24" s="39">
        <f t="shared" si="7"/>
        <v>0</v>
      </c>
      <c r="H24" s="61">
        <f>SUM(H19:H23)</f>
        <v>-32803633</v>
      </c>
      <c r="I24" s="39">
        <f>SUM(I19:I23)</f>
        <v>-56833028</v>
      </c>
      <c r="J24" s="61">
        <f>SUM(J19:J23)</f>
        <v>0</v>
      </c>
      <c r="K24" s="39">
        <f>SUM(K19:K23)</f>
        <v>0</v>
      </c>
      <c r="L24" s="61">
        <f t="shared" si="7"/>
        <v>-32803633</v>
      </c>
      <c r="M24" s="39">
        <f t="shared" si="7"/>
        <v>-56833028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0">
        <v>33846277</v>
      </c>
      <c r="E27" s="38">
        <v>61884856</v>
      </c>
      <c r="F27" s="65">
        <f>H27-D27</f>
        <v>0</v>
      </c>
      <c r="G27" s="63">
        <f>I27-E27</f>
        <v>0</v>
      </c>
      <c r="H27" s="65">
        <f>D27</f>
        <v>33846277</v>
      </c>
      <c r="I27" s="66">
        <f>E27</f>
        <v>61884856</v>
      </c>
      <c r="J27" s="60"/>
      <c r="K27" s="38"/>
      <c r="L27" s="60">
        <f>H27+J27</f>
        <v>33846277</v>
      </c>
      <c r="M27" s="38">
        <f>I27+K27</f>
        <v>61884856</v>
      </c>
    </row>
    <row r="28" spans="1:13" x14ac:dyDescent="0.2">
      <c r="A28" s="9">
        <v>12</v>
      </c>
      <c r="B28" s="7"/>
      <c r="C28" s="18" t="s">
        <v>40</v>
      </c>
      <c r="D28" s="60">
        <v>-33798215</v>
      </c>
      <c r="E28" s="38">
        <v>-61817533</v>
      </c>
      <c r="F28" s="65">
        <f>H28-D28</f>
        <v>0</v>
      </c>
      <c r="G28" s="63">
        <f>I28-E28</f>
        <v>0</v>
      </c>
      <c r="H28" s="65">
        <f>D28</f>
        <v>-33798215</v>
      </c>
      <c r="I28" s="66">
        <f>E28</f>
        <v>-61817533</v>
      </c>
      <c r="J28" s="60"/>
      <c r="K28" s="38"/>
      <c r="L28" s="60">
        <f>H28+J28</f>
        <v>-33798215</v>
      </c>
      <c r="M28" s="38">
        <f>I28+K28</f>
        <v>-61817533</v>
      </c>
    </row>
    <row r="29" spans="1:13" x14ac:dyDescent="0.2">
      <c r="A29" s="9"/>
      <c r="B29" s="7" t="s">
        <v>41</v>
      </c>
      <c r="C29" s="6"/>
      <c r="D29" s="61">
        <v>48062</v>
      </c>
      <c r="E29" s="39">
        <v>67323</v>
      </c>
      <c r="F29" s="61">
        <f t="shared" ref="F29:M29" si="8">SUM(F27:F28)</f>
        <v>0</v>
      </c>
      <c r="G29" s="39">
        <f t="shared" si="8"/>
        <v>0</v>
      </c>
      <c r="H29" s="61">
        <f>SUM(H27:H28)</f>
        <v>48062</v>
      </c>
      <c r="I29" s="39">
        <f>SUM(I27:I28)</f>
        <v>67323</v>
      </c>
      <c r="J29" s="61">
        <f>SUM(J27:J28)</f>
        <v>0</v>
      </c>
      <c r="K29" s="39">
        <f>SUM(K27:K28)</f>
        <v>0</v>
      </c>
      <c r="L29" s="61">
        <f t="shared" si="8"/>
        <v>48062</v>
      </c>
      <c r="M29" s="39">
        <f t="shared" si="8"/>
        <v>67323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44</v>
      </c>
      <c r="D33" s="60">
        <v>12160655</v>
      </c>
      <c r="E33" s="38">
        <v>20874411.530985225</v>
      </c>
      <c r="F33" s="65">
        <f t="shared" ref="F33:G35" si="11">H33-D33</f>
        <v>0</v>
      </c>
      <c r="G33" s="63">
        <f t="shared" si="11"/>
        <v>0</v>
      </c>
      <c r="H33" s="65">
        <f t="shared" si="9"/>
        <v>12160655</v>
      </c>
      <c r="I33" s="66">
        <f t="shared" si="9"/>
        <v>20874411.530985225</v>
      </c>
      <c r="J33" s="60"/>
      <c r="K33" s="38"/>
      <c r="L33" s="60">
        <f t="shared" si="10"/>
        <v>12160655</v>
      </c>
      <c r="M33" s="38">
        <f t="shared" si="10"/>
        <v>20874411.530985225</v>
      </c>
    </row>
    <row r="34" spans="1:13" x14ac:dyDescent="0.2">
      <c r="A34" s="9">
        <v>15</v>
      </c>
      <c r="B34" s="7"/>
      <c r="C34" s="18" t="s">
        <v>45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46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47</v>
      </c>
      <c r="C36" s="6"/>
      <c r="D36" s="61">
        <v>12160655</v>
      </c>
      <c r="E36" s="39">
        <v>20874411.530985225</v>
      </c>
      <c r="F36" s="61">
        <f>SUM(F32:F35)</f>
        <v>0</v>
      </c>
      <c r="G36" s="39">
        <f>SUM(G32:G35)</f>
        <v>0</v>
      </c>
      <c r="H36" s="61">
        <f>SUM(H32:H35)</f>
        <v>12160655</v>
      </c>
      <c r="I36" s="39">
        <f>SUM(I32:I35)</f>
        <v>20874411.530985225</v>
      </c>
      <c r="J36" s="61">
        <f>SUM(J32:J34)</f>
        <v>0</v>
      </c>
      <c r="K36" s="39">
        <f>SUM(K32:K34)</f>
        <v>0</v>
      </c>
      <c r="L36" s="61">
        <f>SUM(L32:L35)</f>
        <v>12160655</v>
      </c>
      <c r="M36" s="39">
        <f>SUM(M32:M35)</f>
        <v>20874411.530985225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0">
        <v>6618683</v>
      </c>
      <c r="E39" s="38">
        <v>11778510</v>
      </c>
      <c r="F39" s="65">
        <f t="shared" ref="F39:G41" si="13">H39-D39</f>
        <v>0</v>
      </c>
      <c r="G39" s="63">
        <f t="shared" si="13"/>
        <v>0</v>
      </c>
      <c r="H39" s="65">
        <f t="shared" si="12"/>
        <v>6618683</v>
      </c>
      <c r="I39" s="66">
        <f t="shared" si="12"/>
        <v>11778510</v>
      </c>
      <c r="J39" s="60"/>
      <c r="K39" s="38"/>
      <c r="L39" s="60">
        <f t="shared" ref="L39:M41" si="14">H39+J39</f>
        <v>6618683</v>
      </c>
      <c r="M39" s="38">
        <f t="shared" si="14"/>
        <v>11778510</v>
      </c>
    </row>
    <row r="40" spans="1:13" ht="22.5" customHeight="1" x14ac:dyDescent="0.2">
      <c r="A40" s="9">
        <v>18</v>
      </c>
      <c r="B40" s="7"/>
      <c r="C40" s="18" t="s">
        <v>50</v>
      </c>
      <c r="D40" s="60">
        <v>-7740132</v>
      </c>
      <c r="E40" s="38">
        <v>-13774329</v>
      </c>
      <c r="F40" s="65">
        <f t="shared" si="13"/>
        <v>0</v>
      </c>
      <c r="G40" s="63">
        <f t="shared" si="13"/>
        <v>0</v>
      </c>
      <c r="H40" s="65">
        <f t="shared" si="12"/>
        <v>-7740132</v>
      </c>
      <c r="I40" s="66">
        <f t="shared" si="12"/>
        <v>-13774329</v>
      </c>
      <c r="J40" s="60"/>
      <c r="K40" s="38"/>
      <c r="L40" s="60">
        <f t="shared" si="14"/>
        <v>-7740132</v>
      </c>
      <c r="M40" s="38">
        <f t="shared" si="14"/>
        <v>-13774329</v>
      </c>
    </row>
    <row r="41" spans="1:13" x14ac:dyDescent="0.2">
      <c r="A41" s="9">
        <v>19</v>
      </c>
      <c r="B41" s="7"/>
      <c r="C41" s="18" t="s">
        <v>51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52</v>
      </c>
      <c r="D42" s="61">
        <v>-7740132</v>
      </c>
      <c r="E42" s="39">
        <v>-13774329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-7740132</v>
      </c>
      <c r="I42" s="39">
        <f>SUM(I40:I41)</f>
        <v>-13774329</v>
      </c>
      <c r="J42" s="61">
        <f>SUM(J40:J41)</f>
        <v>0</v>
      </c>
      <c r="K42" s="39">
        <f>SUM(K40:K41)</f>
        <v>0</v>
      </c>
      <c r="L42" s="69">
        <f t="shared" si="15"/>
        <v>-7740132</v>
      </c>
      <c r="M42" s="70">
        <f t="shared" si="15"/>
        <v>-13774329</v>
      </c>
    </row>
    <row r="43" spans="1:13" ht="21" customHeight="1" x14ac:dyDescent="0.2">
      <c r="A43" s="9"/>
      <c r="B43" s="7" t="s">
        <v>53</v>
      </c>
      <c r="C43" s="6"/>
      <c r="D43" s="60">
        <v>-1121449</v>
      </c>
      <c r="E43" s="38">
        <v>-1995819</v>
      </c>
      <c r="F43" s="61">
        <f t="shared" ref="F43:M43" si="16">F42+F39</f>
        <v>0</v>
      </c>
      <c r="G43" s="39">
        <f t="shared" si="16"/>
        <v>0</v>
      </c>
      <c r="H43" s="61">
        <f>H42+H39</f>
        <v>-1121449</v>
      </c>
      <c r="I43" s="39">
        <f>I42+I39</f>
        <v>-1995819</v>
      </c>
      <c r="J43" s="61">
        <f>J42+J39</f>
        <v>0</v>
      </c>
      <c r="K43" s="39">
        <f>K42+K39</f>
        <v>0</v>
      </c>
      <c r="L43" s="61">
        <f t="shared" si="16"/>
        <v>-1121449</v>
      </c>
      <c r="M43" s="39">
        <f t="shared" si="16"/>
        <v>-1995819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0">
        <v>0</v>
      </c>
      <c r="E49" s="38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0">
        <v>0</v>
      </c>
      <c r="E51" s="38">
        <v>-25000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-25000</v>
      </c>
      <c r="J51" s="60"/>
      <c r="K51" s="38">
        <v>-14560</v>
      </c>
      <c r="L51" s="60">
        <f>H51+J51</f>
        <v>0</v>
      </c>
      <c r="M51" s="38">
        <f>I51+K51</f>
        <v>-39560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0">
        <v>0</v>
      </c>
      <c r="E54" s="38">
        <v>-1083457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-1083457</v>
      </c>
      <c r="J54" s="60"/>
      <c r="K54" s="66">
        <f>1936+14560+912625+1834</f>
        <v>930955</v>
      </c>
      <c r="L54" s="60">
        <f>H54+J54</f>
        <v>0</v>
      </c>
      <c r="M54" s="38">
        <f>I54+K54</f>
        <v>-152502</v>
      </c>
    </row>
    <row r="55" spans="1:15" x14ac:dyDescent="0.2">
      <c r="A55" s="9">
        <v>25</v>
      </c>
      <c r="B55" s="7"/>
      <c r="C55" s="18" t="s">
        <v>60</v>
      </c>
      <c r="D55" s="60">
        <v>0</v>
      </c>
      <c r="E55" s="38">
        <v>-62000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-62000</v>
      </c>
      <c r="J55" s="60"/>
      <c r="K55" s="38">
        <v>-93300</v>
      </c>
      <c r="L55" s="60">
        <f>H55+J55</f>
        <v>0</v>
      </c>
      <c r="M55" s="38">
        <f>I55+K55</f>
        <v>-155300</v>
      </c>
    </row>
    <row r="56" spans="1:15" x14ac:dyDescent="0.2">
      <c r="A56" s="9"/>
      <c r="B56" s="7" t="s">
        <v>61</v>
      </c>
      <c r="C56" s="6"/>
      <c r="D56" s="61">
        <v>0</v>
      </c>
      <c r="E56" s="39">
        <v>-1145457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-1145457</v>
      </c>
      <c r="J56" s="61">
        <f>SUM(J54:J55)</f>
        <v>0</v>
      </c>
      <c r="K56" s="39">
        <f>SUM(K54:K55)</f>
        <v>837655</v>
      </c>
      <c r="L56" s="61">
        <f t="shared" si="17"/>
        <v>0</v>
      </c>
      <c r="M56" s="39">
        <f t="shared" si="17"/>
        <v>-307802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64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>SUM(J59:J60)</f>
        <v>0</v>
      </c>
      <c r="K61" s="39">
        <f>SUM(K59:K60)</f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>SUM(J64:J65)</f>
        <v>0</v>
      </c>
      <c r="K66" s="39">
        <f>SUM(K64:K65)</f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71</v>
      </c>
      <c r="D70" s="60">
        <v>0</v>
      </c>
      <c r="E70" s="38">
        <v>278126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278126</v>
      </c>
      <c r="J70" s="60"/>
      <c r="K70" s="38"/>
      <c r="L70" s="60">
        <f t="shared" si="20"/>
        <v>0</v>
      </c>
      <c r="M70" s="38">
        <f t="shared" si="20"/>
        <v>278126</v>
      </c>
    </row>
    <row r="71" spans="1:13" x14ac:dyDescent="0.2">
      <c r="A71" s="9">
        <v>31</v>
      </c>
      <c r="B71" s="3"/>
      <c r="C71" s="10" t="s">
        <v>72</v>
      </c>
      <c r="D71" s="60">
        <v>0</v>
      </c>
      <c r="E71" s="38">
        <v>1825706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1825706</v>
      </c>
      <c r="J71" s="60"/>
      <c r="K71" s="38"/>
      <c r="L71" s="60">
        <f t="shared" si="20"/>
        <v>0</v>
      </c>
      <c r="M71" s="38">
        <f t="shared" si="20"/>
        <v>1825706</v>
      </c>
    </row>
    <row r="72" spans="1:13" x14ac:dyDescent="0.2">
      <c r="A72" s="9"/>
      <c r="B72" s="3"/>
      <c r="C72" s="55" t="s">
        <v>73</v>
      </c>
      <c r="D72" s="61">
        <v>0</v>
      </c>
      <c r="E72" s="39">
        <v>2103832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2103832</v>
      </c>
      <c r="J72" s="61">
        <f>SUM(J70:J71)</f>
        <v>0</v>
      </c>
      <c r="K72" s="39">
        <f>SUM(K70:K71)</f>
        <v>0</v>
      </c>
      <c r="L72" s="69">
        <f t="shared" si="21"/>
        <v>0</v>
      </c>
      <c r="M72" s="70">
        <f t="shared" si="21"/>
        <v>2103832</v>
      </c>
    </row>
    <row r="73" spans="1:13" x14ac:dyDescent="0.2">
      <c r="A73" s="9">
        <v>32</v>
      </c>
      <c r="B73" s="3"/>
      <c r="C73" s="10" t="s">
        <v>74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75</v>
      </c>
      <c r="D74" s="60">
        <v>0</v>
      </c>
      <c r="E74" s="38">
        <v>-975946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-975946</v>
      </c>
      <c r="J74" s="60"/>
      <c r="K74" s="38"/>
      <c r="L74" s="60">
        <f t="shared" si="23"/>
        <v>0</v>
      </c>
      <c r="M74" s="38">
        <f t="shared" si="23"/>
        <v>-975946</v>
      </c>
    </row>
    <row r="75" spans="1:13" x14ac:dyDescent="0.2">
      <c r="A75" s="9">
        <v>34</v>
      </c>
      <c r="B75" s="3"/>
      <c r="C75" s="10" t="s">
        <v>76</v>
      </c>
      <c r="D75" s="60">
        <v>0</v>
      </c>
      <c r="E75" s="38">
        <v>86397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86397</v>
      </c>
      <c r="J75" s="60"/>
      <c r="K75" s="38"/>
      <c r="L75" s="60">
        <f t="shared" si="23"/>
        <v>0</v>
      </c>
      <c r="M75" s="38">
        <f t="shared" si="23"/>
        <v>86397</v>
      </c>
    </row>
    <row r="76" spans="1:13" x14ac:dyDescent="0.2">
      <c r="A76" s="9">
        <v>35</v>
      </c>
      <c r="B76" s="3"/>
      <c r="C76" s="10" t="s">
        <v>77</v>
      </c>
      <c r="D76" s="60">
        <v>0</v>
      </c>
      <c r="E76" s="38">
        <v>-3443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-3443</v>
      </c>
      <c r="J76" s="60"/>
      <c r="K76" s="38">
        <v>-5645</v>
      </c>
      <c r="L76" s="60">
        <f t="shared" si="23"/>
        <v>0</v>
      </c>
      <c r="M76" s="38">
        <f t="shared" si="23"/>
        <v>-9088</v>
      </c>
    </row>
    <row r="77" spans="1:13" x14ac:dyDescent="0.2">
      <c r="A77" s="9">
        <v>36</v>
      </c>
      <c r="B77" s="3"/>
      <c r="C77" s="10" t="s">
        <v>78</v>
      </c>
      <c r="D77" s="60">
        <v>0</v>
      </c>
      <c r="E77" s="38">
        <v>-93300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-93300</v>
      </c>
      <c r="J77" s="60"/>
      <c r="K77" s="38">
        <v>93300</v>
      </c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79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80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81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82</v>
      </c>
      <c r="D81" s="60">
        <v>0</v>
      </c>
      <c r="E81" s="38">
        <v>-7000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62">
        <f t="shared" si="22"/>
        <v>-7000</v>
      </c>
      <c r="J81" s="60"/>
      <c r="K81" s="38">
        <v>173</v>
      </c>
      <c r="L81" s="60">
        <f t="shared" si="23"/>
        <v>0</v>
      </c>
      <c r="M81" s="38">
        <f t="shared" si="23"/>
        <v>-6827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0</v>
      </c>
      <c r="E82" s="74">
        <f>SUM(E72:E81)+E16+E24+E29+E36+E43+E45+E47+E49+E51+E56+E61+E66</f>
        <v>-1235034.469014775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61">
        <f>SUM(I72:I81)+I16+I24+I29+I36+I43+I45+I47+I49+I51+I56+I61+I66</f>
        <v>-1235034.469014775</v>
      </c>
      <c r="J82" s="73">
        <f>J16+J24+J29+J36+J43+J45+J47+J49</f>
        <v>0</v>
      </c>
      <c r="K82" s="74">
        <f>SUM(K72:K81)+K16+K24+K29+K36+K43+K45+K47+K49+K51+K56+K61+K66</f>
        <v>983956</v>
      </c>
      <c r="L82" s="73">
        <f>L16+L24+L29+L36+L43+L45+L47+L49</f>
        <v>0</v>
      </c>
      <c r="M82" s="74">
        <f>SUM(M72:M81)+M16+M24+M29+M36+M43+M45+M47+M49+M51+M56+M61+M66</f>
        <v>-251078.46901477501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194</v>
      </c>
      <c r="B85" s="3"/>
      <c r="M85" s="45">
        <f>M82+'[3]TX-HPL-FLSH'!M82</f>
        <v>-197299.47890261014</v>
      </c>
    </row>
    <row r="86" spans="1:67" s="3" customFormat="1" x14ac:dyDescent="0.2">
      <c r="A86" s="181"/>
      <c r="C86" s="10" t="s">
        <v>189</v>
      </c>
      <c r="D86" s="168">
        <v>0</v>
      </c>
      <c r="E86" s="168">
        <v>114789</v>
      </c>
      <c r="F86" s="168">
        <f t="shared" ref="F86:G88" si="25">H86-D86</f>
        <v>0</v>
      </c>
      <c r="G86" s="168">
        <f t="shared" si="25"/>
        <v>0</v>
      </c>
      <c r="H86" s="168">
        <f t="shared" ref="H86:I88" si="26">D86</f>
        <v>0</v>
      </c>
      <c r="I86" s="168">
        <f t="shared" si="26"/>
        <v>114789</v>
      </c>
      <c r="J86" s="168"/>
      <c r="K86" s="168"/>
      <c r="L86" s="168">
        <f t="shared" ref="L86:M88" si="27">H86+J86</f>
        <v>0</v>
      </c>
      <c r="M86" s="168">
        <f t="shared" si="27"/>
        <v>114789</v>
      </c>
    </row>
    <row r="87" spans="1:67" s="3" customFormat="1" x14ac:dyDescent="0.2">
      <c r="A87" s="181"/>
      <c r="C87" s="10" t="s">
        <v>75</v>
      </c>
      <c r="D87" s="169">
        <v>0</v>
      </c>
      <c r="E87" s="169">
        <v>0</v>
      </c>
      <c r="F87" s="169">
        <f t="shared" si="25"/>
        <v>0</v>
      </c>
      <c r="G87" s="169">
        <f t="shared" si="25"/>
        <v>0</v>
      </c>
      <c r="H87" s="169">
        <f t="shared" si="26"/>
        <v>0</v>
      </c>
      <c r="I87" s="169">
        <f t="shared" si="26"/>
        <v>0</v>
      </c>
      <c r="J87" s="169"/>
      <c r="K87" s="169"/>
      <c r="L87" s="169">
        <f t="shared" si="27"/>
        <v>0</v>
      </c>
      <c r="M87" s="169">
        <f t="shared" si="27"/>
        <v>0</v>
      </c>
    </row>
    <row r="88" spans="1:67" s="3" customFormat="1" x14ac:dyDescent="0.2">
      <c r="A88" s="181"/>
      <c r="C88" s="10" t="s">
        <v>76</v>
      </c>
      <c r="D88" s="170">
        <v>0</v>
      </c>
      <c r="E88" s="170">
        <v>-121518</v>
      </c>
      <c r="F88" s="170">
        <f t="shared" si="25"/>
        <v>0</v>
      </c>
      <c r="G88" s="170">
        <f t="shared" si="25"/>
        <v>0</v>
      </c>
      <c r="H88" s="170">
        <f t="shared" si="26"/>
        <v>0</v>
      </c>
      <c r="I88" s="170">
        <f t="shared" si="26"/>
        <v>-121518</v>
      </c>
      <c r="J88" s="170"/>
      <c r="K88" s="170"/>
      <c r="L88" s="170">
        <f t="shared" si="27"/>
        <v>0</v>
      </c>
      <c r="M88" s="170">
        <f t="shared" si="27"/>
        <v>-121518</v>
      </c>
    </row>
    <row r="89" spans="1:67" s="44" customFormat="1" ht="20.25" customHeight="1" x14ac:dyDescent="0.2">
      <c r="A89" s="190"/>
      <c r="B89" s="191"/>
      <c r="C89" s="192" t="s">
        <v>190</v>
      </c>
      <c r="D89" s="194">
        <f>SUM(D86:D88)</f>
        <v>0</v>
      </c>
      <c r="E89" s="194">
        <f t="shared" ref="E89:M89" si="28">SUM(E86:E88)</f>
        <v>-6729</v>
      </c>
      <c r="F89" s="194">
        <f t="shared" si="28"/>
        <v>0</v>
      </c>
      <c r="G89" s="194">
        <f t="shared" si="28"/>
        <v>0</v>
      </c>
      <c r="H89" s="194">
        <f t="shared" si="28"/>
        <v>0</v>
      </c>
      <c r="I89" s="194">
        <f t="shared" si="28"/>
        <v>-6729</v>
      </c>
      <c r="J89" s="194">
        <f t="shared" si="28"/>
        <v>0</v>
      </c>
      <c r="K89" s="194">
        <f t="shared" si="28"/>
        <v>0</v>
      </c>
      <c r="L89" s="194">
        <f t="shared" si="28"/>
        <v>0</v>
      </c>
      <c r="M89" s="194">
        <f t="shared" si="28"/>
        <v>-6729</v>
      </c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</row>
    <row r="90" spans="1:67" x14ac:dyDescent="0.2">
      <c r="A90" s="4"/>
      <c r="B90" s="3"/>
    </row>
    <row r="91" spans="1:67" s="44" customFormat="1" ht="20.25" customHeight="1" x14ac:dyDescent="0.2">
      <c r="A91" s="190"/>
      <c r="B91" s="191"/>
      <c r="C91" s="192" t="s">
        <v>193</v>
      </c>
      <c r="D91" s="194">
        <f>+D82+D89</f>
        <v>0</v>
      </c>
      <c r="E91" s="194">
        <f t="shared" ref="E91:M91" si="29">+E82+E89</f>
        <v>-1241763.469014775</v>
      </c>
      <c r="F91" s="194">
        <f t="shared" si="29"/>
        <v>0</v>
      </c>
      <c r="G91" s="194">
        <f t="shared" si="29"/>
        <v>0</v>
      </c>
      <c r="H91" s="194">
        <f t="shared" si="29"/>
        <v>0</v>
      </c>
      <c r="I91" s="194">
        <f t="shared" si="29"/>
        <v>-1241763.469014775</v>
      </c>
      <c r="J91" s="194">
        <f t="shared" si="29"/>
        <v>0</v>
      </c>
      <c r="K91" s="194">
        <f t="shared" si="29"/>
        <v>983956</v>
      </c>
      <c r="L91" s="194">
        <f t="shared" si="29"/>
        <v>0</v>
      </c>
      <c r="M91" s="194">
        <f t="shared" si="29"/>
        <v>-257807.46901477501</v>
      </c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87"/>
  <sheetViews>
    <sheetView zoomScale="75" workbookViewId="0">
      <pane xSplit="3" ySplit="9" topLeftCell="H75" activePane="bottomRight" state="frozen"/>
      <selection activeCell="E14" sqref="E14"/>
      <selection pane="topRight" activeCell="E14" sqref="E14"/>
      <selection pane="bottomLeft" activeCell="E14" sqref="E14"/>
      <selection pane="bottomRight" activeCell="J14" sqref="J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0">
        <v>30964203</v>
      </c>
      <c r="E11" s="60">
        <v>55398172</v>
      </c>
      <c r="F11" s="60">
        <f>H11-D11</f>
        <v>0</v>
      </c>
      <c r="G11" s="37">
        <f>I11-E11</f>
        <v>0</v>
      </c>
      <c r="H11" s="65">
        <f>D11</f>
        <v>30964203</v>
      </c>
      <c r="I11" s="66">
        <f>E11</f>
        <v>55398172</v>
      </c>
      <c r="J11" s="60"/>
      <c r="K11" s="38">
        <f>-53339-276309-22829</f>
        <v>-352477</v>
      </c>
      <c r="L11" s="60">
        <f t="shared" ref="L11:M15" si="0">H11+J11</f>
        <v>30964203</v>
      </c>
      <c r="M11" s="38">
        <f t="shared" si="0"/>
        <v>55045695</v>
      </c>
    </row>
    <row r="12" spans="1:26" x14ac:dyDescent="0.2">
      <c r="A12" s="9">
        <v>2</v>
      </c>
      <c r="B12" s="7"/>
      <c r="C12" s="18" t="s">
        <v>30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0">
        <v>885997</v>
      </c>
      <c r="E13" s="60">
        <v>1488118</v>
      </c>
      <c r="F13" s="60">
        <f t="shared" si="1"/>
        <v>0</v>
      </c>
      <c r="G13" s="37">
        <f t="shared" si="1"/>
        <v>0</v>
      </c>
      <c r="H13" s="65">
        <f t="shared" si="2"/>
        <v>885997</v>
      </c>
      <c r="I13" s="66">
        <f t="shared" si="2"/>
        <v>1488118</v>
      </c>
      <c r="J13" s="60"/>
      <c r="K13" s="38"/>
      <c r="L13" s="60">
        <f t="shared" si="0"/>
        <v>885997</v>
      </c>
      <c r="M13" s="38">
        <f t="shared" si="0"/>
        <v>1488118</v>
      </c>
    </row>
    <row r="14" spans="1:26" x14ac:dyDescent="0.2">
      <c r="A14" s="9">
        <v>4</v>
      </c>
      <c r="B14" s="7"/>
      <c r="C14" s="18" t="s">
        <v>32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0">
        <v>0</v>
      </c>
      <c r="E15" s="60">
        <v>120000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34</v>
      </c>
      <c r="C16" s="6"/>
      <c r="D16" s="61">
        <v>31850200</v>
      </c>
      <c r="E16" s="39">
        <v>57006290</v>
      </c>
      <c r="F16" s="61">
        <f t="shared" ref="F16:M16" si="3">SUM(F11:F15)</f>
        <v>0</v>
      </c>
      <c r="G16" s="39">
        <f t="shared" si="3"/>
        <v>0</v>
      </c>
      <c r="H16" s="61">
        <f>SUM(H11:H15)</f>
        <v>31850200</v>
      </c>
      <c r="I16" s="39">
        <f>SUM(I11:I15)</f>
        <v>57006290</v>
      </c>
      <c r="J16" s="61">
        <f>SUM(J11:J15)</f>
        <v>0</v>
      </c>
      <c r="K16" s="39">
        <f>SUM(K11:K15)</f>
        <v>-352477</v>
      </c>
      <c r="L16" s="61">
        <f t="shared" si="3"/>
        <v>31850200</v>
      </c>
      <c r="M16" s="39">
        <f t="shared" si="3"/>
        <v>56653813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0">
        <v>-14599039</v>
      </c>
      <c r="E19" s="60">
        <v>-25887807</v>
      </c>
      <c r="F19" s="60">
        <f>H19-D19</f>
        <v>0</v>
      </c>
      <c r="G19" s="37">
        <f>I19-E19</f>
        <v>0</v>
      </c>
      <c r="H19" s="65">
        <f t="shared" si="4"/>
        <v>-14599039</v>
      </c>
      <c r="I19" s="66">
        <f t="shared" si="4"/>
        <v>-25887807</v>
      </c>
      <c r="J19" s="60"/>
      <c r="K19" s="38"/>
      <c r="L19" s="60">
        <f t="shared" ref="L19:M23" si="5">H19+J19</f>
        <v>-14599039</v>
      </c>
      <c r="M19" s="38">
        <f t="shared" si="5"/>
        <v>-25887807</v>
      </c>
    </row>
    <row r="20" spans="1:13" x14ac:dyDescent="0.2">
      <c r="A20" s="9">
        <v>7</v>
      </c>
      <c r="B20" s="7"/>
      <c r="C20" s="18" t="s">
        <v>30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0">
        <v>632740</v>
      </c>
      <c r="E21" s="60">
        <v>1233071</v>
      </c>
      <c r="F21" s="60">
        <f t="shared" si="6"/>
        <v>0</v>
      </c>
      <c r="G21" s="37">
        <f t="shared" si="6"/>
        <v>0</v>
      </c>
      <c r="H21" s="65">
        <f t="shared" si="4"/>
        <v>632740</v>
      </c>
      <c r="I21" s="66">
        <f t="shared" si="4"/>
        <v>1233071</v>
      </c>
      <c r="J21" s="60"/>
      <c r="K21" s="38"/>
      <c r="L21" s="60">
        <f t="shared" si="5"/>
        <v>632740</v>
      </c>
      <c r="M21" s="38">
        <f t="shared" si="5"/>
        <v>1233071</v>
      </c>
    </row>
    <row r="22" spans="1:13" x14ac:dyDescent="0.2">
      <c r="A22" s="9">
        <v>9</v>
      </c>
      <c r="B22" s="7"/>
      <c r="C22" s="18" t="s">
        <v>32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0">
        <v>6742</v>
      </c>
      <c r="E23" s="60">
        <v>11742</v>
      </c>
      <c r="F23" s="60">
        <f t="shared" si="6"/>
        <v>0</v>
      </c>
      <c r="G23" s="37">
        <f t="shared" si="6"/>
        <v>0</v>
      </c>
      <c r="H23" s="65">
        <f t="shared" si="4"/>
        <v>6742</v>
      </c>
      <c r="I23" s="66">
        <f t="shared" si="4"/>
        <v>11742</v>
      </c>
      <c r="J23" s="60"/>
      <c r="K23" s="38"/>
      <c r="L23" s="60">
        <f t="shared" si="5"/>
        <v>6742</v>
      </c>
      <c r="M23" s="38">
        <f t="shared" si="5"/>
        <v>11742</v>
      </c>
    </row>
    <row r="24" spans="1:13" x14ac:dyDescent="0.2">
      <c r="A24" s="9"/>
      <c r="B24" s="7" t="s">
        <v>37</v>
      </c>
      <c r="C24" s="6"/>
      <c r="D24" s="61">
        <v>-13959557</v>
      </c>
      <c r="E24" s="39">
        <v>-24642994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-13959557</v>
      </c>
      <c r="I24" s="39">
        <f>SUM(I19:I23)</f>
        <v>-24642994</v>
      </c>
      <c r="J24" s="61">
        <f>SUM(J19:J23)</f>
        <v>0</v>
      </c>
      <c r="K24" s="39">
        <f>SUM(K19:K23)</f>
        <v>0</v>
      </c>
      <c r="L24" s="61">
        <f t="shared" si="7"/>
        <v>-13959557</v>
      </c>
      <c r="M24" s="39">
        <f t="shared" si="7"/>
        <v>-24642994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0">
        <v>180699</v>
      </c>
      <c r="E27" s="60">
        <v>310538</v>
      </c>
      <c r="F27" s="60">
        <f>H27-D27</f>
        <v>0</v>
      </c>
      <c r="G27" s="37">
        <f>I27-E27</f>
        <v>0</v>
      </c>
      <c r="H27" s="65">
        <f>D27</f>
        <v>180699</v>
      </c>
      <c r="I27" s="66">
        <f>E27</f>
        <v>310538</v>
      </c>
      <c r="J27" s="60"/>
      <c r="K27" s="38"/>
      <c r="L27" s="60">
        <f>H27+J27</f>
        <v>180699</v>
      </c>
      <c r="M27" s="38">
        <f>I27+K27</f>
        <v>310538</v>
      </c>
    </row>
    <row r="28" spans="1:13" x14ac:dyDescent="0.2">
      <c r="A28" s="9">
        <v>12</v>
      </c>
      <c r="B28" s="7"/>
      <c r="C28" s="18" t="s">
        <v>40</v>
      </c>
      <c r="D28" s="60">
        <v>-1633510</v>
      </c>
      <c r="E28" s="60">
        <v>-2896543</v>
      </c>
      <c r="F28" s="60">
        <f>H28-D28</f>
        <v>0</v>
      </c>
      <c r="G28" s="37">
        <f>I28-E28</f>
        <v>0</v>
      </c>
      <c r="H28" s="65">
        <f>D28</f>
        <v>-1633510</v>
      </c>
      <c r="I28" s="66">
        <f>E28</f>
        <v>-2896543</v>
      </c>
      <c r="J28" s="60"/>
      <c r="K28" s="38"/>
      <c r="L28" s="60">
        <f>H28+J28</f>
        <v>-1633510</v>
      </c>
      <c r="M28" s="38">
        <f>I28+K28</f>
        <v>-2896543</v>
      </c>
    </row>
    <row r="29" spans="1:13" x14ac:dyDescent="0.2">
      <c r="A29" s="9"/>
      <c r="B29" s="7" t="s">
        <v>41</v>
      </c>
      <c r="C29" s="6"/>
      <c r="D29" s="61">
        <v>-1452811</v>
      </c>
      <c r="E29" s="39">
        <v>-2586005</v>
      </c>
      <c r="F29" s="61">
        <f t="shared" ref="F29:M29" si="8">SUM(F27:F28)</f>
        <v>0</v>
      </c>
      <c r="G29" s="39">
        <f t="shared" si="8"/>
        <v>0</v>
      </c>
      <c r="H29" s="61">
        <f>SUM(H27:H28)</f>
        <v>-1452811</v>
      </c>
      <c r="I29" s="39">
        <f>SUM(I27:I28)</f>
        <v>-2586005</v>
      </c>
      <c r="J29" s="61">
        <f>SUM(J27:J28)</f>
        <v>0</v>
      </c>
      <c r="K29" s="39">
        <f>SUM(K27:K28)</f>
        <v>0</v>
      </c>
      <c r="L29" s="61">
        <f t="shared" si="8"/>
        <v>-1452811</v>
      </c>
      <c r="M29" s="39">
        <f t="shared" si="8"/>
        <v>-2586005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44</v>
      </c>
      <c r="D33" s="60">
        <v>-10940598</v>
      </c>
      <c r="E33" s="60">
        <v>-18773748.215697929</v>
      </c>
      <c r="F33" s="60">
        <f t="shared" ref="F33:G35" si="11">H33-D33</f>
        <v>0</v>
      </c>
      <c r="G33" s="37">
        <f t="shared" si="11"/>
        <v>0</v>
      </c>
      <c r="H33" s="65">
        <f t="shared" si="9"/>
        <v>-10940598</v>
      </c>
      <c r="I33" s="66">
        <f t="shared" si="9"/>
        <v>-18773748.215697929</v>
      </c>
      <c r="J33" s="60"/>
      <c r="K33" s="38"/>
      <c r="L33" s="60">
        <f t="shared" si="10"/>
        <v>-10940598</v>
      </c>
      <c r="M33" s="38">
        <f t="shared" si="10"/>
        <v>-18773748.215697929</v>
      </c>
    </row>
    <row r="34" spans="1:13" x14ac:dyDescent="0.2">
      <c r="A34" s="9">
        <v>15</v>
      </c>
      <c r="B34" s="7"/>
      <c r="C34" s="18" t="s">
        <v>45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46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47</v>
      </c>
      <c r="C36" s="6"/>
      <c r="D36" s="61">
        <v>-10940598</v>
      </c>
      <c r="E36" s="39">
        <v>-18773748.215697929</v>
      </c>
      <c r="F36" s="61">
        <f>SUM(F32:F35)</f>
        <v>0</v>
      </c>
      <c r="G36" s="39">
        <f>SUM(G32:G35)</f>
        <v>0</v>
      </c>
      <c r="H36" s="61">
        <f>SUM(H32:H35)</f>
        <v>-10940598</v>
      </c>
      <c r="I36" s="39">
        <f>SUM(I32:I35)</f>
        <v>-18773748.215697929</v>
      </c>
      <c r="J36" s="61">
        <f>SUM(J32:J34)</f>
        <v>0</v>
      </c>
      <c r="K36" s="39">
        <f>SUM(K32:K34)</f>
        <v>0</v>
      </c>
      <c r="L36" s="61">
        <f>SUM(L32:L35)</f>
        <v>-10940598</v>
      </c>
      <c r="M36" s="39">
        <f>SUM(M32:M35)</f>
        <v>-18773748.215697929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0">
        <v>-5497234</v>
      </c>
      <c r="E39" s="60">
        <v>-9782691</v>
      </c>
      <c r="F39" s="60">
        <f t="shared" ref="F39:G41" si="13">H39-D39</f>
        <v>0</v>
      </c>
      <c r="G39" s="37">
        <f t="shared" si="13"/>
        <v>0</v>
      </c>
      <c r="H39" s="65">
        <f t="shared" si="12"/>
        <v>-5497234</v>
      </c>
      <c r="I39" s="66">
        <f t="shared" si="12"/>
        <v>-9782691</v>
      </c>
      <c r="J39" s="60"/>
      <c r="K39" s="38"/>
      <c r="L39" s="60">
        <f t="shared" ref="L39:M41" si="14">H39+J39</f>
        <v>-5497234</v>
      </c>
      <c r="M39" s="38">
        <f t="shared" si="14"/>
        <v>-9782691</v>
      </c>
    </row>
    <row r="40" spans="1:13" ht="22.5" customHeight="1" x14ac:dyDescent="0.2">
      <c r="A40" s="9">
        <v>18</v>
      </c>
      <c r="B40" s="7"/>
      <c r="C40" s="18" t="s">
        <v>50</v>
      </c>
      <c r="D40" s="60">
        <v>0</v>
      </c>
      <c r="E40" s="60">
        <v>-2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-2</v>
      </c>
      <c r="J40" s="60"/>
      <c r="K40" s="38"/>
      <c r="L40" s="60">
        <f t="shared" si="14"/>
        <v>0</v>
      </c>
      <c r="M40" s="38">
        <f t="shared" si="14"/>
        <v>-2</v>
      </c>
    </row>
    <row r="41" spans="1:13" x14ac:dyDescent="0.2">
      <c r="A41" s="9">
        <v>19</v>
      </c>
      <c r="B41" s="7"/>
      <c r="C41" s="18" t="s">
        <v>51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52</v>
      </c>
      <c r="D42" s="61">
        <v>0</v>
      </c>
      <c r="E42" s="39">
        <v>-2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-2</v>
      </c>
      <c r="J42" s="61">
        <f>SUM(J40:J41)</f>
        <v>0</v>
      </c>
      <c r="K42" s="39">
        <f>SUM(K40:K41)</f>
        <v>0</v>
      </c>
      <c r="L42" s="61">
        <f t="shared" si="15"/>
        <v>0</v>
      </c>
      <c r="M42" s="39">
        <f t="shared" si="15"/>
        <v>-2</v>
      </c>
    </row>
    <row r="43" spans="1:13" ht="21" customHeight="1" x14ac:dyDescent="0.2">
      <c r="A43" s="9"/>
      <c r="B43" s="7" t="s">
        <v>53</v>
      </c>
      <c r="C43" s="6"/>
      <c r="D43" s="61">
        <v>-5497234</v>
      </c>
      <c r="E43" s="39">
        <v>-9782693</v>
      </c>
      <c r="F43" s="61">
        <f t="shared" ref="F43:M43" si="16">F42+F39</f>
        <v>0</v>
      </c>
      <c r="G43" s="39">
        <f t="shared" si="16"/>
        <v>0</v>
      </c>
      <c r="H43" s="61">
        <f>H42+H39</f>
        <v>-5497234</v>
      </c>
      <c r="I43" s="39">
        <f>I42+I39</f>
        <v>-9782693</v>
      </c>
      <c r="J43" s="61">
        <f>J42+J39</f>
        <v>0</v>
      </c>
      <c r="K43" s="39">
        <f>K42+K39</f>
        <v>0</v>
      </c>
      <c r="L43" s="61">
        <f t="shared" si="16"/>
        <v>-5497234</v>
      </c>
      <c r="M43" s="39">
        <f t="shared" si="16"/>
        <v>-9782693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0">
        <v>0</v>
      </c>
      <c r="E51" s="60">
        <v>25000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25000</v>
      </c>
      <c r="J51" s="60"/>
      <c r="K51" s="38"/>
      <c r="L51" s="60">
        <f>H51+J51</f>
        <v>0</v>
      </c>
      <c r="M51" s="38">
        <f>I51+K51</f>
        <v>25000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>
        <f>-912625-1834</f>
        <v>-914459</v>
      </c>
      <c r="L54" s="60">
        <f>H54+J54</f>
        <v>0</v>
      </c>
      <c r="M54" s="38">
        <f>I54+K54</f>
        <v>-914459</v>
      </c>
    </row>
    <row r="55" spans="1:15" x14ac:dyDescent="0.2">
      <c r="A55" s="9">
        <v>25</v>
      </c>
      <c r="B55" s="7"/>
      <c r="C55" s="18" t="s">
        <v>60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61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>SUM(J54:J55)</f>
        <v>0</v>
      </c>
      <c r="K56" s="39">
        <f>SUM(K54:K55)</f>
        <v>-914459</v>
      </c>
      <c r="L56" s="61">
        <f t="shared" si="17"/>
        <v>0</v>
      </c>
      <c r="M56" s="39">
        <f t="shared" si="17"/>
        <v>-914459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64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>SUM(J59:J60)</f>
        <v>0</v>
      </c>
      <c r="K61" s="39">
        <f>SUM(K59:K60)</f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>SUM(J64:J65)</f>
        <v>0</v>
      </c>
      <c r="K66" s="39">
        <f>SUM(K64:K65)</f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71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72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73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>SUM(J70:J71)</f>
        <v>0</v>
      </c>
      <c r="K72" s="39">
        <f>SUM(K70:K71)</f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74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75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76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77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78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79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80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81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82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62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0</v>
      </c>
      <c r="E82" s="74">
        <f>SUM(E72:E81)+E16+E24+E29+E36+E43+E45+E47+E49+E51+E56+E61+E66</f>
        <v>1245849.7843020707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61">
        <f>SUM(I72:I81)+I16+I24+I29+I36+I43+I45+I47+I49+I51+I56+I61+I66</f>
        <v>1245849.7843020707</v>
      </c>
      <c r="J82" s="73">
        <f>J16+J24+J29+J36+J43+J45+J47+J49</f>
        <v>0</v>
      </c>
      <c r="K82" s="74">
        <f>SUM(K72:K81)+K16+K24+K29+K36+K43+K45+K47+K49+K51+K56+K61+K66</f>
        <v>-1266936</v>
      </c>
      <c r="L82" s="73">
        <f>L16+L24+L29+L36+L43+L45+L47+L49</f>
        <v>0</v>
      </c>
      <c r="M82" s="74">
        <f>SUM(M72:M81)+M16+M24+M29+M36+M43+M45+M47+M49+M51+M56+M61+M66</f>
        <v>-21086.215697929263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  <c r="E85" s="31">
        <f>E82+'TX-EGM-FLSH'!E82</f>
        <v>10815.315287295729</v>
      </c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7"/>
  <sheetViews>
    <sheetView zoomScale="75" workbookViewId="0">
      <pane xSplit="3" ySplit="9" topLeftCell="H63" activePane="bottomRight" state="frozen"/>
      <selection activeCell="E14" sqref="E14"/>
      <selection pane="topRight" activeCell="E14" sqref="E14"/>
      <selection pane="bottomLeft" activeCell="E14" sqref="E14"/>
      <selection pane="bottomRight"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0">
        <f>'TX-EGM-FLSH'!D11+'TX-HPL-FLSH'!D11</f>
        <v>48063152</v>
      </c>
      <c r="E11" s="38">
        <f>'TX-EGM-FLSH'!E11+'TX-HPL-FLSH'!E11</f>
        <v>83880836</v>
      </c>
      <c r="F11" s="60">
        <f>H11-D11</f>
        <v>0</v>
      </c>
      <c r="G11" s="37">
        <f>I11-E11</f>
        <v>0</v>
      </c>
      <c r="H11" s="60">
        <f>'TX-EGM-FLSH'!H11+'TX-HPL-FLSH'!H11</f>
        <v>48063152</v>
      </c>
      <c r="I11" s="38">
        <f>'TX-EGM-FLSH'!I11+'TX-HPL-FLSH'!I11</f>
        <v>83880836</v>
      </c>
      <c r="J11" s="60">
        <f>'TX-EGM-FLSH'!J11+'TX-HPL-FLSH'!J11</f>
        <v>0</v>
      </c>
      <c r="K11" s="38">
        <f>'TX-EGM-FLSH'!K11+'TX-HPL-FLSH'!K11</f>
        <v>-279444</v>
      </c>
      <c r="L11" s="60">
        <f t="shared" ref="L11:M15" si="0">H11+J11</f>
        <v>48063152</v>
      </c>
      <c r="M11" s="38">
        <f t="shared" si="0"/>
        <v>83601392</v>
      </c>
    </row>
    <row r="12" spans="1:26" x14ac:dyDescent="0.2">
      <c r="A12" s="9">
        <v>2</v>
      </c>
      <c r="B12" s="7"/>
      <c r="C12" s="18" t="s">
        <v>30</v>
      </c>
      <c r="D12" s="60">
        <f>'TX-EGM-FLSH'!D12+'TX-HPL-FLSH'!D12</f>
        <v>0</v>
      </c>
      <c r="E12" s="38">
        <f>'TX-EGM-FLSH'!E12+'TX-HPL-FLSH'!E12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'TX-EGM-FLSH'!H12+'TX-HPL-FLSH'!H12</f>
        <v>0</v>
      </c>
      <c r="I12" s="38">
        <f>'TX-EGM-FLSH'!I12+'TX-HPL-FLSH'!I12</f>
        <v>0</v>
      </c>
      <c r="J12" s="60">
        <f>'TX-EGM-FLSH'!J12+'TX-HPL-FLSH'!J12</f>
        <v>0</v>
      </c>
      <c r="K12" s="38">
        <f>'TX-EGM-FLSH'!K12+'TX-HPL-FLSH'!K12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0">
        <f>'TX-EGM-FLSH'!D13+'TX-HPL-FLSH'!D13</f>
        <v>5503413</v>
      </c>
      <c r="E13" s="38">
        <f>'TX-EGM-FLSH'!E13+'TX-HPL-FLSH'!E13</f>
        <v>9717449</v>
      </c>
      <c r="F13" s="60">
        <f t="shared" si="1"/>
        <v>0</v>
      </c>
      <c r="G13" s="37">
        <f t="shared" si="1"/>
        <v>0</v>
      </c>
      <c r="H13" s="60">
        <f>'TX-EGM-FLSH'!H13+'TX-HPL-FLSH'!H13</f>
        <v>5503413</v>
      </c>
      <c r="I13" s="38">
        <f>'TX-EGM-FLSH'!I13+'TX-HPL-FLSH'!I13</f>
        <v>9717449</v>
      </c>
      <c r="J13" s="60">
        <f>'TX-EGM-FLSH'!J13+'TX-HPL-FLSH'!J13</f>
        <v>0</v>
      </c>
      <c r="K13" s="38">
        <f>'TX-EGM-FLSH'!K13+'TX-HPL-FLSH'!K13</f>
        <v>0</v>
      </c>
      <c r="L13" s="60">
        <f t="shared" si="0"/>
        <v>5503413</v>
      </c>
      <c r="M13" s="38">
        <f t="shared" si="0"/>
        <v>9717449</v>
      </c>
    </row>
    <row r="14" spans="1:26" x14ac:dyDescent="0.2">
      <c r="A14" s="9">
        <v>4</v>
      </c>
      <c r="B14" s="7"/>
      <c r="C14" s="18" t="s">
        <v>32</v>
      </c>
      <c r="D14" s="60">
        <f>'TX-EGM-FLSH'!D14+'TX-HPL-FLSH'!D14</f>
        <v>0</v>
      </c>
      <c r="E14" s="38">
        <f>'TX-EGM-FLSH'!E14+'TX-HPL-FLSH'!E14</f>
        <v>0</v>
      </c>
      <c r="F14" s="60">
        <f t="shared" si="1"/>
        <v>0</v>
      </c>
      <c r="G14" s="37">
        <f t="shared" si="1"/>
        <v>0</v>
      </c>
      <c r="H14" s="60">
        <f>'TX-EGM-FLSH'!H14+'TX-HPL-FLSH'!H14</f>
        <v>0</v>
      </c>
      <c r="I14" s="38">
        <f>'TX-EGM-FLSH'!I14+'TX-HPL-FLSH'!I14</f>
        <v>0</v>
      </c>
      <c r="J14" s="60">
        <f>'TX-EGM-FLSH'!J14+'TX-HPL-FLSH'!J14</f>
        <v>0</v>
      </c>
      <c r="K14" s="38">
        <f>'TX-EGM-FLSH'!K14+'TX-HPL-FLSH'!K14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0">
        <f>'TX-EGM-FLSH'!D15+'TX-HPL-FLSH'!D15</f>
        <v>0</v>
      </c>
      <c r="E15" s="38">
        <f>'TX-EGM-FLSH'!E15+'TX-HPL-FLSH'!E15</f>
        <v>120000</v>
      </c>
      <c r="F15" s="60">
        <f t="shared" si="1"/>
        <v>0</v>
      </c>
      <c r="G15" s="37">
        <f t="shared" si="1"/>
        <v>0</v>
      </c>
      <c r="H15" s="60">
        <f>'TX-EGM-FLSH'!H15+'TX-HPL-FLSH'!H15</f>
        <v>0</v>
      </c>
      <c r="I15" s="38">
        <f>'TX-EGM-FLSH'!I15+'TX-HPL-FLSH'!I15</f>
        <v>120000</v>
      </c>
      <c r="J15" s="60">
        <f>'TX-EGM-FLSH'!J15+'TX-HPL-FLSH'!J15</f>
        <v>0</v>
      </c>
      <c r="K15" s="38">
        <f>'TX-EGM-FLSH'!K15+'TX-HPL-FLSH'!K15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34</v>
      </c>
      <c r="C16" s="6"/>
      <c r="D16" s="61">
        <f t="shared" ref="D16:M16" si="2">SUM(D11:D15)</f>
        <v>53566565</v>
      </c>
      <c r="E16" s="39">
        <f t="shared" si="2"/>
        <v>93718285</v>
      </c>
      <c r="F16" s="61">
        <f t="shared" si="2"/>
        <v>0</v>
      </c>
      <c r="G16" s="39">
        <f t="shared" si="2"/>
        <v>0</v>
      </c>
      <c r="H16" s="61">
        <f t="shared" si="2"/>
        <v>53566565</v>
      </c>
      <c r="I16" s="39">
        <f t="shared" si="2"/>
        <v>93718285</v>
      </c>
      <c r="J16" s="61">
        <f t="shared" si="2"/>
        <v>0</v>
      </c>
      <c r="K16" s="39">
        <f t="shared" si="2"/>
        <v>-279444</v>
      </c>
      <c r="L16" s="61">
        <f t="shared" si="2"/>
        <v>53566565</v>
      </c>
      <c r="M16" s="39">
        <f t="shared" si="2"/>
        <v>93438841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0">
        <f>'TX-EGM-FLSH'!D19+'TX-HPL-FLSH'!D19</f>
        <v>-44005599</v>
      </c>
      <c r="E19" s="38">
        <f>'TX-EGM-FLSH'!E19+'TX-HPL-FLSH'!E19</f>
        <v>-76688957</v>
      </c>
      <c r="F19" s="60">
        <f>H19-D19</f>
        <v>0</v>
      </c>
      <c r="G19" s="37">
        <f>I19-E19</f>
        <v>0</v>
      </c>
      <c r="H19" s="60">
        <f>'TX-EGM-FLSH'!H19+'TX-HPL-FLSH'!H19</f>
        <v>-44005599</v>
      </c>
      <c r="I19" s="38">
        <f>'TX-EGM-FLSH'!I19+'TX-HPL-FLSH'!I19</f>
        <v>-76688957</v>
      </c>
      <c r="J19" s="60">
        <f>'TX-EGM-FLSH'!J19+'TX-HPL-FLSH'!J19</f>
        <v>0</v>
      </c>
      <c r="K19" s="38">
        <f>'TX-EGM-FLSH'!K19+'TX-HPL-FLSH'!K19</f>
        <v>0</v>
      </c>
      <c r="L19" s="60">
        <f t="shared" ref="L19:M23" si="3">H19+J19</f>
        <v>-44005599</v>
      </c>
      <c r="M19" s="38">
        <f t="shared" si="3"/>
        <v>-76688957</v>
      </c>
    </row>
    <row r="20" spans="1:13" x14ac:dyDescent="0.2">
      <c r="A20" s="9">
        <v>7</v>
      </c>
      <c r="B20" s="7"/>
      <c r="C20" s="18" t="s">
        <v>30</v>
      </c>
      <c r="D20" s="60">
        <f>'TX-EGM-FLSH'!D20+'TX-HPL-FLSH'!D20</f>
        <v>0</v>
      </c>
      <c r="E20" s="38">
        <f>'TX-EGM-FLSH'!E20+'TX-HPL-FLSH'!E20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'TX-EGM-FLSH'!H20+'TX-HPL-FLSH'!H20</f>
        <v>0</v>
      </c>
      <c r="I20" s="38">
        <f>'TX-EGM-FLSH'!I20+'TX-HPL-FLSH'!I20</f>
        <v>0</v>
      </c>
      <c r="J20" s="60">
        <f>'TX-EGM-FLSH'!J20+'TX-HPL-FLSH'!J20</f>
        <v>0</v>
      </c>
      <c r="K20" s="38">
        <f>'TX-EGM-FLSH'!K20+'TX-HPL-FLSH'!K20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31</v>
      </c>
      <c r="D21" s="60">
        <f>'TX-EGM-FLSH'!D21+'TX-HPL-FLSH'!D21</f>
        <v>-2764333</v>
      </c>
      <c r="E21" s="38">
        <f>'TX-EGM-FLSH'!E21+'TX-HPL-FLSH'!E21</f>
        <v>-4798807</v>
      </c>
      <c r="F21" s="60">
        <f t="shared" si="4"/>
        <v>0</v>
      </c>
      <c r="G21" s="37">
        <f t="shared" si="4"/>
        <v>0</v>
      </c>
      <c r="H21" s="60">
        <f>'TX-EGM-FLSH'!H21+'TX-HPL-FLSH'!H21</f>
        <v>-2764333</v>
      </c>
      <c r="I21" s="38">
        <f>'TX-EGM-FLSH'!I21+'TX-HPL-FLSH'!I21</f>
        <v>-4798807</v>
      </c>
      <c r="J21" s="60">
        <f>'TX-EGM-FLSH'!J21+'TX-HPL-FLSH'!J21</f>
        <v>0</v>
      </c>
      <c r="K21" s="38">
        <f>'TX-EGM-FLSH'!K21+'TX-HPL-FLSH'!K21</f>
        <v>0</v>
      </c>
      <c r="L21" s="60">
        <f t="shared" si="3"/>
        <v>-2764333</v>
      </c>
      <c r="M21" s="38">
        <f t="shared" si="3"/>
        <v>-4798807</v>
      </c>
    </row>
    <row r="22" spans="1:13" x14ac:dyDescent="0.2">
      <c r="A22" s="9">
        <v>9</v>
      </c>
      <c r="B22" s="7"/>
      <c r="C22" s="18" t="s">
        <v>32</v>
      </c>
      <c r="D22" s="60">
        <f>'TX-EGM-FLSH'!D22+'TX-HPL-FLSH'!D22</f>
        <v>0</v>
      </c>
      <c r="E22" s="38">
        <f>'TX-EGM-FLSH'!E22+'TX-HPL-FLSH'!E22</f>
        <v>0</v>
      </c>
      <c r="F22" s="60">
        <f t="shared" si="4"/>
        <v>0</v>
      </c>
      <c r="G22" s="37">
        <f t="shared" si="4"/>
        <v>0</v>
      </c>
      <c r="H22" s="60">
        <f>'TX-EGM-FLSH'!H22+'TX-HPL-FLSH'!H22</f>
        <v>0</v>
      </c>
      <c r="I22" s="38">
        <f>'TX-EGM-FLSH'!I22+'TX-HPL-FLSH'!I22</f>
        <v>0</v>
      </c>
      <c r="J22" s="60">
        <f>'TX-EGM-FLSH'!J22+'TX-HPL-FLSH'!J22</f>
        <v>0</v>
      </c>
      <c r="K22" s="38">
        <f>'TX-EGM-FLSH'!K22+'TX-HPL-FLSH'!K22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36</v>
      </c>
      <c r="D23" s="60">
        <f>'TX-EGM-FLSH'!D23+'TX-HPL-FLSH'!D23</f>
        <v>6742</v>
      </c>
      <c r="E23" s="38">
        <f>'TX-EGM-FLSH'!E23+'TX-HPL-FLSH'!E23</f>
        <v>11742</v>
      </c>
      <c r="F23" s="60">
        <f t="shared" si="4"/>
        <v>0</v>
      </c>
      <c r="G23" s="37">
        <f t="shared" si="4"/>
        <v>0</v>
      </c>
      <c r="H23" s="60">
        <f>'TX-EGM-FLSH'!H23+'TX-HPL-FLSH'!H23</f>
        <v>6742</v>
      </c>
      <c r="I23" s="38">
        <f>'TX-EGM-FLSH'!I23+'TX-HPL-FLSH'!I23</f>
        <v>11742</v>
      </c>
      <c r="J23" s="60">
        <f>'TX-EGM-FLSH'!J23+'TX-HPL-FLSH'!J23</f>
        <v>0</v>
      </c>
      <c r="K23" s="38">
        <f>'TX-EGM-FLSH'!K23+'TX-HPL-FLSH'!K23</f>
        <v>0</v>
      </c>
      <c r="L23" s="60">
        <f t="shared" si="3"/>
        <v>6742</v>
      </c>
      <c r="M23" s="38">
        <f t="shared" si="3"/>
        <v>11742</v>
      </c>
    </row>
    <row r="24" spans="1:13" x14ac:dyDescent="0.2">
      <c r="A24" s="9"/>
      <c r="B24" s="7" t="s">
        <v>37</v>
      </c>
      <c r="C24" s="6"/>
      <c r="D24" s="61">
        <f t="shared" ref="D24:M24" si="5">SUM(D19:D23)</f>
        <v>-46763190</v>
      </c>
      <c r="E24" s="39">
        <f t="shared" si="5"/>
        <v>-81476022</v>
      </c>
      <c r="F24" s="61">
        <f t="shared" si="5"/>
        <v>0</v>
      </c>
      <c r="G24" s="39">
        <f t="shared" si="5"/>
        <v>0</v>
      </c>
      <c r="H24" s="61">
        <f t="shared" si="5"/>
        <v>-46763190</v>
      </c>
      <c r="I24" s="39">
        <f t="shared" si="5"/>
        <v>-81476022</v>
      </c>
      <c r="J24" s="61">
        <f t="shared" si="5"/>
        <v>0</v>
      </c>
      <c r="K24" s="39">
        <f t="shared" si="5"/>
        <v>0</v>
      </c>
      <c r="L24" s="61">
        <f t="shared" si="5"/>
        <v>-46763190</v>
      </c>
      <c r="M24" s="39">
        <f t="shared" si="5"/>
        <v>-81476022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0">
        <f>'TX-EGM-FLSH'!D27+'TX-HPL-FLSH'!D27</f>
        <v>34026976</v>
      </c>
      <c r="E27" s="38">
        <f>'TX-EGM-FLSH'!E27+'TX-HPL-FLSH'!E27</f>
        <v>62195394</v>
      </c>
      <c r="F27" s="60">
        <f>H27-D27</f>
        <v>0</v>
      </c>
      <c r="G27" s="37">
        <f>I27-E27</f>
        <v>0</v>
      </c>
      <c r="H27" s="60">
        <f>'TX-EGM-FLSH'!H27+'TX-HPL-FLSH'!H27</f>
        <v>34026976</v>
      </c>
      <c r="I27" s="38">
        <f>'TX-EGM-FLSH'!I27+'TX-HPL-FLSH'!I27</f>
        <v>62195394</v>
      </c>
      <c r="J27" s="60">
        <f>'TX-EGM-FLSH'!J27+'TX-HPL-FLSH'!J27</f>
        <v>0</v>
      </c>
      <c r="K27" s="38">
        <f>'TX-EGM-FLSH'!K27+'TX-HPL-FLSH'!K27</f>
        <v>0</v>
      </c>
      <c r="L27" s="60">
        <f>H27+J27</f>
        <v>34026976</v>
      </c>
      <c r="M27" s="38">
        <f>I27+K27</f>
        <v>62195394</v>
      </c>
    </row>
    <row r="28" spans="1:13" x14ac:dyDescent="0.2">
      <c r="A28" s="9">
        <v>12</v>
      </c>
      <c r="B28" s="7"/>
      <c r="C28" s="18" t="s">
        <v>40</v>
      </c>
      <c r="D28" s="60">
        <f>'TX-EGM-FLSH'!D28+'TX-HPL-FLSH'!D28</f>
        <v>-35431725</v>
      </c>
      <c r="E28" s="38">
        <f>'TX-EGM-FLSH'!E28+'TX-HPL-FLSH'!E28</f>
        <v>-64714076</v>
      </c>
      <c r="F28" s="60">
        <f>H28-D28</f>
        <v>0</v>
      </c>
      <c r="G28" s="37">
        <f>I28-E28</f>
        <v>0</v>
      </c>
      <c r="H28" s="60">
        <f>'TX-EGM-FLSH'!H28+'TX-HPL-FLSH'!H28</f>
        <v>-35431725</v>
      </c>
      <c r="I28" s="38">
        <f>'TX-EGM-FLSH'!I28+'TX-HPL-FLSH'!I28</f>
        <v>-64714076</v>
      </c>
      <c r="J28" s="60">
        <f>'TX-EGM-FLSH'!J28+'TX-HPL-FLSH'!J28</f>
        <v>0</v>
      </c>
      <c r="K28" s="38">
        <f>'TX-EGM-FLSH'!K28+'TX-HPL-FLSH'!K28</f>
        <v>0</v>
      </c>
      <c r="L28" s="60">
        <f>H28+J28</f>
        <v>-35431725</v>
      </c>
      <c r="M28" s="38">
        <f>I28+K28</f>
        <v>-64714076</v>
      </c>
    </row>
    <row r="29" spans="1:13" x14ac:dyDescent="0.2">
      <c r="A29" s="9"/>
      <c r="B29" s="7" t="s">
        <v>41</v>
      </c>
      <c r="C29" s="6"/>
      <c r="D29" s="61">
        <f t="shared" ref="D29:M29" si="6">SUM(D27:D28)</f>
        <v>-1404749</v>
      </c>
      <c r="E29" s="39">
        <f t="shared" si="6"/>
        <v>-2518682</v>
      </c>
      <c r="F29" s="61">
        <f t="shared" si="6"/>
        <v>0</v>
      </c>
      <c r="G29" s="39">
        <f t="shared" si="6"/>
        <v>0</v>
      </c>
      <c r="H29" s="61">
        <f t="shared" si="6"/>
        <v>-1404749</v>
      </c>
      <c r="I29" s="39">
        <f t="shared" si="6"/>
        <v>-2518682</v>
      </c>
      <c r="J29" s="61">
        <f t="shared" si="6"/>
        <v>0</v>
      </c>
      <c r="K29" s="39">
        <f t="shared" si="6"/>
        <v>0</v>
      </c>
      <c r="L29" s="61">
        <f t="shared" si="6"/>
        <v>-1404749</v>
      </c>
      <c r="M29" s="39">
        <f t="shared" si="6"/>
        <v>-2518682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0">
        <f>'TX-EGM-FLSH'!D32+'TX-HPL-FLSH'!D32</f>
        <v>0</v>
      </c>
      <c r="E32" s="38">
        <f>'TX-EGM-FLSH'!E32+'TX-HPL-FLSH'!E32</f>
        <v>0</v>
      </c>
      <c r="F32" s="60">
        <f>H32-D32</f>
        <v>0</v>
      </c>
      <c r="G32" s="37">
        <f>I32-E32</f>
        <v>0</v>
      </c>
      <c r="H32" s="60">
        <f>'TX-EGM-FLSH'!H32+'TX-HPL-FLSH'!H32</f>
        <v>0</v>
      </c>
      <c r="I32" s="38">
        <f>'TX-EGM-FLSH'!I32+'TX-HPL-FLSH'!I32</f>
        <v>0</v>
      </c>
      <c r="J32" s="60">
        <f>'TX-EGM-FLSH'!J32+'TX-HPL-FLSH'!J32</f>
        <v>0</v>
      </c>
      <c r="K32" s="38">
        <f>'TX-EGM-FLSH'!K32+'TX-HPL-FLSH'!K32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44</v>
      </c>
      <c r="D33" s="60">
        <f>'TX-EGM-FLSH'!D33+'TX-HPL-FLSH'!D33</f>
        <v>1220057</v>
      </c>
      <c r="E33" s="38">
        <f>'TX-EGM-FLSH'!E33+'TX-HPL-FLSH'!E33</f>
        <v>2100663.3152872957</v>
      </c>
      <c r="F33" s="60">
        <f t="shared" ref="F33:G35" si="8">H33-D33</f>
        <v>0</v>
      </c>
      <c r="G33" s="37">
        <f t="shared" si="8"/>
        <v>0</v>
      </c>
      <c r="H33" s="60">
        <f>'TX-EGM-FLSH'!H33+'TX-HPL-FLSH'!H33</f>
        <v>1220057</v>
      </c>
      <c r="I33" s="38">
        <f>'TX-EGM-FLSH'!I33+'TX-HPL-FLSH'!I33</f>
        <v>2100663.3152872957</v>
      </c>
      <c r="J33" s="60">
        <f>'TX-EGM-FLSH'!J33+'TX-HPL-FLSH'!J33</f>
        <v>0</v>
      </c>
      <c r="K33" s="38">
        <f>'TX-EGM-FLSH'!K33+'TX-HPL-FLSH'!K33</f>
        <v>0</v>
      </c>
      <c r="L33" s="60">
        <f t="shared" si="7"/>
        <v>1220057</v>
      </c>
      <c r="M33" s="38">
        <f t="shared" si="7"/>
        <v>2100663.3152872957</v>
      </c>
    </row>
    <row r="34" spans="1:13" x14ac:dyDescent="0.2">
      <c r="A34" s="9">
        <v>15</v>
      </c>
      <c r="B34" s="7"/>
      <c r="C34" s="18" t="s">
        <v>45</v>
      </c>
      <c r="D34" s="60">
        <f>'TX-EGM-FLSH'!D34+'TX-HPL-FLSH'!D34</f>
        <v>0</v>
      </c>
      <c r="E34" s="38">
        <f>'TX-EGM-FLSH'!E34+'TX-HPL-FLSH'!E34</f>
        <v>0</v>
      </c>
      <c r="F34" s="60">
        <f t="shared" si="8"/>
        <v>0</v>
      </c>
      <c r="G34" s="37">
        <f t="shared" si="8"/>
        <v>0</v>
      </c>
      <c r="H34" s="60">
        <f>'TX-EGM-FLSH'!H34+'TX-HPL-FLSH'!H34</f>
        <v>0</v>
      </c>
      <c r="I34" s="38">
        <f>'TX-EGM-FLSH'!I34+'TX-HPL-FLSH'!I34</f>
        <v>0</v>
      </c>
      <c r="J34" s="60">
        <f>'TX-EGM-FLSH'!J34+'TX-HPL-FLSH'!J34</f>
        <v>0</v>
      </c>
      <c r="K34" s="38">
        <f>'TX-EGM-FLSH'!K34+'TX-HPL-FLSH'!K34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46</v>
      </c>
      <c r="D35" s="60">
        <f>'TX-EGM-FLSH'!D35+'TX-HPL-FLSH'!D35</f>
        <v>0</v>
      </c>
      <c r="E35" s="38">
        <f>'TX-EGM-FLSH'!E35+'TX-HPL-FLSH'!E35</f>
        <v>0</v>
      </c>
      <c r="F35" s="60">
        <f t="shared" si="8"/>
        <v>0</v>
      </c>
      <c r="G35" s="37">
        <f t="shared" si="8"/>
        <v>0</v>
      </c>
      <c r="H35" s="60">
        <f>'TX-EGM-FLSH'!H35+'TX-HPL-FLSH'!H35</f>
        <v>0</v>
      </c>
      <c r="I35" s="38">
        <f>'TX-EGM-FLSH'!I35+'TX-HPL-FLSH'!I35</f>
        <v>0</v>
      </c>
      <c r="J35" s="60">
        <f>'TX-EGM-FLSH'!J35+'TX-HPL-FLSH'!J35</f>
        <v>0</v>
      </c>
      <c r="K35" s="38">
        <f>'TX-EGM-FLSH'!K35+'TX-HPL-FLSH'!K35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47</v>
      </c>
      <c r="C36" s="6"/>
      <c r="D36" s="61">
        <f t="shared" ref="D36:I36" si="9">SUM(D32:D35)</f>
        <v>1220057</v>
      </c>
      <c r="E36" s="39">
        <f t="shared" si="9"/>
        <v>2100663.3152872957</v>
      </c>
      <c r="F36" s="61">
        <f t="shared" si="9"/>
        <v>0</v>
      </c>
      <c r="G36" s="39">
        <f t="shared" si="9"/>
        <v>0</v>
      </c>
      <c r="H36" s="61">
        <f t="shared" si="9"/>
        <v>1220057</v>
      </c>
      <c r="I36" s="39">
        <f t="shared" si="9"/>
        <v>2100663.3152872957</v>
      </c>
      <c r="J36" s="61">
        <f>SUM(J32:J34)</f>
        <v>0</v>
      </c>
      <c r="K36" s="39">
        <f>SUM(K32:K34)</f>
        <v>0</v>
      </c>
      <c r="L36" s="61">
        <f>SUM(L32:L35)</f>
        <v>1220057</v>
      </c>
      <c r="M36" s="39">
        <f>SUM(M32:M35)</f>
        <v>2100663.3152872957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0">
        <f>'TX-EGM-FLSH'!D39+'TX-HPL-FLSH'!D39</f>
        <v>1121449</v>
      </c>
      <c r="E39" s="38">
        <f>'TX-EGM-FLSH'!E39+'TX-HPL-FLSH'!E39</f>
        <v>1995819</v>
      </c>
      <c r="F39" s="60">
        <f t="shared" ref="F39:G41" si="10">H39-D39</f>
        <v>0</v>
      </c>
      <c r="G39" s="37">
        <f t="shared" si="10"/>
        <v>0</v>
      </c>
      <c r="H39" s="60">
        <f>'TX-EGM-FLSH'!H39+'TX-HPL-FLSH'!H39</f>
        <v>1121449</v>
      </c>
      <c r="I39" s="38">
        <f>'TX-EGM-FLSH'!I39+'TX-HPL-FLSH'!I39</f>
        <v>1995819</v>
      </c>
      <c r="J39" s="60">
        <f>'TX-EGM-FLSH'!J39+'TX-HPL-FLSH'!J39</f>
        <v>0</v>
      </c>
      <c r="K39" s="38">
        <f>'TX-EGM-FLSH'!K39+'TX-HPL-FLSH'!K39</f>
        <v>0</v>
      </c>
      <c r="L39" s="60">
        <f t="shared" ref="L39:M41" si="11">H39+J39</f>
        <v>1121449</v>
      </c>
      <c r="M39" s="38">
        <f t="shared" si="11"/>
        <v>1995819</v>
      </c>
    </row>
    <row r="40" spans="1:13" ht="22.5" customHeight="1" x14ac:dyDescent="0.2">
      <c r="A40" s="9">
        <v>18</v>
      </c>
      <c r="B40" s="7"/>
      <c r="C40" s="18" t="s">
        <v>50</v>
      </c>
      <c r="D40" s="60">
        <f>'TX-EGM-FLSH'!D40+'TX-HPL-FLSH'!D40</f>
        <v>-7740132</v>
      </c>
      <c r="E40" s="38">
        <f>'TX-EGM-FLSH'!E40+'TX-HPL-FLSH'!E40</f>
        <v>-13774331</v>
      </c>
      <c r="F40" s="60">
        <f t="shared" si="10"/>
        <v>0</v>
      </c>
      <c r="G40" s="37">
        <f t="shared" si="10"/>
        <v>0</v>
      </c>
      <c r="H40" s="60">
        <f>'TX-EGM-FLSH'!H40+'TX-HPL-FLSH'!H40</f>
        <v>-7740132</v>
      </c>
      <c r="I40" s="38">
        <f>'TX-EGM-FLSH'!I40+'TX-HPL-FLSH'!I40</f>
        <v>-13774331</v>
      </c>
      <c r="J40" s="60">
        <f>'TX-EGM-FLSH'!J40+'TX-HPL-FLSH'!J40</f>
        <v>0</v>
      </c>
      <c r="K40" s="38">
        <f>'TX-EGM-FLSH'!K40+'TX-HPL-FLSH'!K40</f>
        <v>0</v>
      </c>
      <c r="L40" s="60">
        <f t="shared" si="11"/>
        <v>-7740132</v>
      </c>
      <c r="M40" s="38">
        <f t="shared" si="11"/>
        <v>-13774331</v>
      </c>
    </row>
    <row r="41" spans="1:13" x14ac:dyDescent="0.2">
      <c r="A41" s="9">
        <v>19</v>
      </c>
      <c r="B41" s="7"/>
      <c r="C41" s="18" t="s">
        <v>51</v>
      </c>
      <c r="D41" s="60">
        <f>'TX-EGM-FLSH'!D41+'TX-HPL-FLSH'!D41</f>
        <v>0</v>
      </c>
      <c r="E41" s="38">
        <f>'TX-EGM-FLSH'!E41+'TX-HPL-FLSH'!E41</f>
        <v>0</v>
      </c>
      <c r="F41" s="60">
        <f t="shared" si="10"/>
        <v>0</v>
      </c>
      <c r="G41" s="37">
        <f t="shared" si="10"/>
        <v>0</v>
      </c>
      <c r="H41" s="60">
        <f>'TX-EGM-FLSH'!H41+'TX-HPL-FLSH'!H41</f>
        <v>0</v>
      </c>
      <c r="I41" s="38">
        <f>'TX-EGM-FLSH'!I41+'TX-HPL-FLSH'!I41</f>
        <v>0</v>
      </c>
      <c r="J41" s="60">
        <f>'TX-EGM-FLSH'!J41+'TX-HPL-FLSH'!J41</f>
        <v>0</v>
      </c>
      <c r="K41" s="38">
        <f>'TX-EGM-FLSH'!K41+'TX-HPL-FLSH'!K41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52</v>
      </c>
      <c r="D42" s="61">
        <f t="shared" ref="D42:M42" si="12">SUM(D40:D41)</f>
        <v>-7740132</v>
      </c>
      <c r="E42" s="39">
        <f t="shared" si="12"/>
        <v>-13774331</v>
      </c>
      <c r="F42" s="61">
        <f t="shared" si="12"/>
        <v>0</v>
      </c>
      <c r="G42" s="39">
        <f t="shared" si="12"/>
        <v>0</v>
      </c>
      <c r="H42" s="61">
        <f t="shared" si="12"/>
        <v>-7740132</v>
      </c>
      <c r="I42" s="39">
        <f t="shared" si="12"/>
        <v>-13774331</v>
      </c>
      <c r="J42" s="61">
        <f t="shared" si="12"/>
        <v>0</v>
      </c>
      <c r="K42" s="39">
        <f t="shared" si="12"/>
        <v>0</v>
      </c>
      <c r="L42" s="61">
        <f t="shared" si="12"/>
        <v>-7740132</v>
      </c>
      <c r="M42" s="39">
        <f t="shared" si="12"/>
        <v>-13774331</v>
      </c>
    </row>
    <row r="43" spans="1:13" ht="21" customHeight="1" x14ac:dyDescent="0.2">
      <c r="A43" s="9"/>
      <c r="B43" s="7" t="s">
        <v>53</v>
      </c>
      <c r="C43" s="6"/>
      <c r="D43" s="61">
        <f t="shared" ref="D43:M43" si="13">D42+D39</f>
        <v>-6618683</v>
      </c>
      <c r="E43" s="39">
        <f t="shared" si="13"/>
        <v>-11778512</v>
      </c>
      <c r="F43" s="61">
        <f t="shared" si="13"/>
        <v>0</v>
      </c>
      <c r="G43" s="39">
        <f t="shared" si="13"/>
        <v>0</v>
      </c>
      <c r="H43" s="61">
        <f t="shared" si="13"/>
        <v>-6618683</v>
      </c>
      <c r="I43" s="39">
        <f t="shared" si="13"/>
        <v>-11778512</v>
      </c>
      <c r="J43" s="61">
        <f t="shared" si="13"/>
        <v>0</v>
      </c>
      <c r="K43" s="39">
        <f t="shared" si="13"/>
        <v>0</v>
      </c>
      <c r="L43" s="61">
        <f t="shared" si="13"/>
        <v>-6618683</v>
      </c>
      <c r="M43" s="39">
        <f t="shared" si="13"/>
        <v>-11778512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0">
        <f>'TX-EGM-FLSH'!D45+'TX-HPL-FLSH'!D45</f>
        <v>0</v>
      </c>
      <c r="E45" s="38">
        <f>'TX-EGM-FLSH'!E45+'TX-HPL-FLSH'!E45</f>
        <v>0</v>
      </c>
      <c r="F45" s="60">
        <f>H45-D45</f>
        <v>0</v>
      </c>
      <c r="G45" s="37">
        <f>I45-E45</f>
        <v>0</v>
      </c>
      <c r="H45" s="60">
        <f>'TX-EGM-FLSH'!H45+'TX-HPL-FLSH'!H45</f>
        <v>0</v>
      </c>
      <c r="I45" s="38">
        <f>'TX-EGM-FLSH'!I45+'TX-HPL-FLSH'!I45</f>
        <v>0</v>
      </c>
      <c r="J45" s="60">
        <f>'TX-EGM-FLSH'!J45+'TX-HPL-FLSH'!J45</f>
        <v>0</v>
      </c>
      <c r="K45" s="38">
        <f>'TX-EGM-FLSH'!K45+'TX-HPL-FLSH'!K45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0">
        <f>'TX-EGM-FLSH'!D47+'TX-HPL-FLSH'!D47</f>
        <v>0</v>
      </c>
      <c r="E47" s="38">
        <f>'TX-EGM-FLSH'!E47+'TX-HPL-FLSH'!E47</f>
        <v>0</v>
      </c>
      <c r="F47" s="60">
        <f>H47-D47</f>
        <v>0</v>
      </c>
      <c r="G47" s="37">
        <f>I47-E47</f>
        <v>0</v>
      </c>
      <c r="H47" s="60">
        <f>'TX-EGM-FLSH'!H47+'TX-HPL-FLSH'!H47</f>
        <v>0</v>
      </c>
      <c r="I47" s="38">
        <f>'TX-EGM-FLSH'!I47+'TX-HPL-FLSH'!I47</f>
        <v>0</v>
      </c>
      <c r="J47" s="60">
        <f>'TX-EGM-FLSH'!J47+'TX-HPL-FLSH'!J47</f>
        <v>0</v>
      </c>
      <c r="K47" s="38">
        <f>'TX-EGM-FLSH'!K47+'TX-HPL-FLSH'!K47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0">
        <f>'TX-EGM-FLSH'!D49+'TX-HPL-FLSH'!D49</f>
        <v>0</v>
      </c>
      <c r="E49" s="38">
        <f>'TX-EGM-FLSH'!E49+'TX-HPL-FLSH'!E49</f>
        <v>0</v>
      </c>
      <c r="F49" s="60">
        <f>H49-D49</f>
        <v>0</v>
      </c>
      <c r="G49" s="37">
        <f>I49-E49</f>
        <v>0</v>
      </c>
      <c r="H49" s="60">
        <f>'TX-EGM-FLSH'!H49+'TX-HPL-FLSH'!H49</f>
        <v>0</v>
      </c>
      <c r="I49" s="38">
        <f>'TX-EGM-FLSH'!I49+'TX-HPL-FLSH'!I49</f>
        <v>0</v>
      </c>
      <c r="J49" s="60">
        <f>'TX-EGM-FLSH'!J49+'TX-HPL-FLSH'!J49</f>
        <v>0</v>
      </c>
      <c r="K49" s="38">
        <f>'TX-EGM-FLSH'!K49+'TX-HPL-FLSH'!K49</f>
        <v>0</v>
      </c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0">
        <f>'TX-EGM-FLSH'!D51+'TX-HPL-FLSH'!D51</f>
        <v>0</v>
      </c>
      <c r="E51" s="38">
        <f>'TX-EGM-FLSH'!E51+'TX-HPL-FLSH'!E51</f>
        <v>0</v>
      </c>
      <c r="F51" s="60">
        <f>H51-D51</f>
        <v>0</v>
      </c>
      <c r="G51" s="37">
        <f>I51-E51</f>
        <v>0</v>
      </c>
      <c r="H51" s="60">
        <f>'TX-EGM-FLSH'!H51+'TX-HPL-FLSH'!H51</f>
        <v>0</v>
      </c>
      <c r="I51" s="38">
        <f>'TX-EGM-FLSH'!I51+'TX-HPL-FLSH'!I51</f>
        <v>0</v>
      </c>
      <c r="J51" s="60">
        <f>'TX-EGM-FLSH'!J51+'TX-HPL-FLSH'!J51</f>
        <v>0</v>
      </c>
      <c r="K51" s="38">
        <f>'TX-EGM-FLSH'!K51+'TX-HPL-FLSH'!K51</f>
        <v>-14560</v>
      </c>
      <c r="L51" s="60">
        <f>H51+J51</f>
        <v>0</v>
      </c>
      <c r="M51" s="38">
        <f>I51+K51</f>
        <v>-14560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0">
        <f>'TX-EGM-FLSH'!D54+'TX-HPL-FLSH'!D54</f>
        <v>0</v>
      </c>
      <c r="E54" s="38">
        <f>'TX-EGM-FLSH'!E54+'TX-HPL-FLSH'!E54</f>
        <v>-1083457</v>
      </c>
      <c r="F54" s="60">
        <f>H54-D54</f>
        <v>0</v>
      </c>
      <c r="G54" s="37">
        <f>I54-E54</f>
        <v>0</v>
      </c>
      <c r="H54" s="60">
        <f>'TX-EGM-FLSH'!H54+'TX-HPL-FLSH'!H54</f>
        <v>0</v>
      </c>
      <c r="I54" s="38">
        <f>'TX-EGM-FLSH'!I54+'TX-HPL-FLSH'!I54</f>
        <v>-1083457</v>
      </c>
      <c r="J54" s="60">
        <f>'TX-EGM-FLSH'!J54+'TX-HPL-FLSH'!J54</f>
        <v>0</v>
      </c>
      <c r="K54" s="38">
        <f>'TX-EGM-FLSH'!K54+'TX-HPL-FLSH'!K54</f>
        <v>16496</v>
      </c>
      <c r="L54" s="60">
        <f>H54+J54</f>
        <v>0</v>
      </c>
      <c r="M54" s="38">
        <f>I54+K54</f>
        <v>-1066961</v>
      </c>
    </row>
    <row r="55" spans="1:15" x14ac:dyDescent="0.2">
      <c r="A55" s="9">
        <v>25</v>
      </c>
      <c r="B55" s="7"/>
      <c r="C55" s="18" t="s">
        <v>60</v>
      </c>
      <c r="D55" s="60">
        <f>'TX-EGM-FLSH'!D55+'TX-HPL-FLSH'!D55</f>
        <v>0</v>
      </c>
      <c r="E55" s="38">
        <f>'TX-EGM-FLSH'!E55+'TX-HPL-FLSH'!E55</f>
        <v>-62000</v>
      </c>
      <c r="F55" s="60">
        <f>H55-D55</f>
        <v>0</v>
      </c>
      <c r="G55" s="37">
        <f>I55-E55</f>
        <v>0</v>
      </c>
      <c r="H55" s="60">
        <f>'TX-EGM-FLSH'!H55+'TX-HPL-FLSH'!H55</f>
        <v>0</v>
      </c>
      <c r="I55" s="38">
        <f>'TX-EGM-FLSH'!I55+'TX-HPL-FLSH'!I55</f>
        <v>-62000</v>
      </c>
      <c r="J55" s="60">
        <f>'TX-EGM-FLSH'!J55+'TX-HPL-FLSH'!J55</f>
        <v>0</v>
      </c>
      <c r="K55" s="38">
        <f>'TX-EGM-FLSH'!K55+'TX-HPL-FLSH'!K55</f>
        <v>-93300</v>
      </c>
      <c r="L55" s="60">
        <f>H55+J55</f>
        <v>0</v>
      </c>
      <c r="M55" s="38">
        <f>I55+K55</f>
        <v>-155300</v>
      </c>
    </row>
    <row r="56" spans="1:15" x14ac:dyDescent="0.2">
      <c r="A56" s="9"/>
      <c r="B56" s="7" t="s">
        <v>61</v>
      </c>
      <c r="C56" s="6"/>
      <c r="D56" s="61">
        <f t="shared" ref="D56:M56" si="14">SUM(D54:D55)</f>
        <v>0</v>
      </c>
      <c r="E56" s="39">
        <f t="shared" si="14"/>
        <v>-1145457</v>
      </c>
      <c r="F56" s="61">
        <f t="shared" si="14"/>
        <v>0</v>
      </c>
      <c r="G56" s="39">
        <f t="shared" si="14"/>
        <v>0</v>
      </c>
      <c r="H56" s="61">
        <f t="shared" si="14"/>
        <v>0</v>
      </c>
      <c r="I56" s="39">
        <f t="shared" si="14"/>
        <v>-1145457</v>
      </c>
      <c r="J56" s="61">
        <f t="shared" si="14"/>
        <v>0</v>
      </c>
      <c r="K56" s="39">
        <f t="shared" si="14"/>
        <v>-76804</v>
      </c>
      <c r="L56" s="61">
        <f t="shared" si="14"/>
        <v>0</v>
      </c>
      <c r="M56" s="39">
        <f t="shared" si="14"/>
        <v>-1222261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0">
        <f>'TX-EGM-FLSH'!D59+'TX-HPL-FLSH'!D59</f>
        <v>0</v>
      </c>
      <c r="E59" s="38">
        <f>'TX-EGM-FLSH'!E59+'TX-HPL-FLSH'!E59</f>
        <v>0</v>
      </c>
      <c r="F59" s="60">
        <f>H59-D59</f>
        <v>0</v>
      </c>
      <c r="G59" s="37">
        <f>I59-E59</f>
        <v>0</v>
      </c>
      <c r="H59" s="60">
        <f>'TX-EGM-FLSH'!H59+'TX-HPL-FLSH'!H59</f>
        <v>0</v>
      </c>
      <c r="I59" s="38">
        <f>'TX-EGM-FLSH'!I59+'TX-HPL-FLSH'!I59</f>
        <v>0</v>
      </c>
      <c r="J59" s="60">
        <f>'TX-EGM-FLSH'!J59+'TX-HPL-FLSH'!J59</f>
        <v>0</v>
      </c>
      <c r="K59" s="38">
        <f>'TX-EGM-FLSH'!K59+'TX-HPL-FLSH'!K59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64</v>
      </c>
      <c r="D60" s="60">
        <f>'TX-EGM-FLSH'!D60+'TX-HPL-FLSH'!D60</f>
        <v>0</v>
      </c>
      <c r="E60" s="38">
        <f>'TX-EGM-FLSH'!E60+'TX-HPL-FLSH'!E60</f>
        <v>0</v>
      </c>
      <c r="F60" s="60">
        <f>H60-D60</f>
        <v>0</v>
      </c>
      <c r="G60" s="37">
        <f>I60-E60</f>
        <v>0</v>
      </c>
      <c r="H60" s="60">
        <f>'TX-EGM-FLSH'!H60+'TX-HPL-FLSH'!H60</f>
        <v>0</v>
      </c>
      <c r="I60" s="38">
        <f>'TX-EGM-FLSH'!I60+'TX-HPL-FLSH'!I60</f>
        <v>0</v>
      </c>
      <c r="J60" s="60">
        <f>'TX-EGM-FLSH'!J60+'TX-HPL-FLSH'!J60</f>
        <v>0</v>
      </c>
      <c r="K60" s="38">
        <f>'TX-EGM-FLSH'!K60+'TX-HPL-FLSH'!K60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f t="shared" ref="D61:M61" si="15">SUM(D59:D60)</f>
        <v>0</v>
      </c>
      <c r="E61" s="39">
        <f t="shared" si="15"/>
        <v>0</v>
      </c>
      <c r="F61" s="61">
        <f t="shared" si="15"/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0">
        <f>'TX-EGM-FLSH'!D64+'TX-HPL-FLSH'!D64</f>
        <v>0</v>
      </c>
      <c r="E64" s="38">
        <f>'TX-EGM-FLSH'!E64+'TX-HPL-FLSH'!E64</f>
        <v>0</v>
      </c>
      <c r="F64" s="60">
        <f>H64-D64</f>
        <v>0</v>
      </c>
      <c r="G64" s="37">
        <f>I64-E64</f>
        <v>0</v>
      </c>
      <c r="H64" s="60">
        <f>'TX-EGM-FLSH'!H64+'TX-HPL-FLSH'!H64</f>
        <v>0</v>
      </c>
      <c r="I64" s="38">
        <f>'TX-EGM-FLSH'!I64+'TX-HPL-FLSH'!I64</f>
        <v>0</v>
      </c>
      <c r="J64" s="60">
        <f>'TX-EGM-FLSH'!J64+'TX-HPL-FLSH'!J64</f>
        <v>0</v>
      </c>
      <c r="K64" s="38">
        <f>'TX-EGM-FLSH'!K64+'TX-HPL-FLSH'!K64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0">
        <f>'TX-EGM-FLSH'!D65+'TX-HPL-FLSH'!D65</f>
        <v>0</v>
      </c>
      <c r="E65" s="38">
        <f>'TX-EGM-FLSH'!E65+'TX-HPL-FLSH'!E65</f>
        <v>0</v>
      </c>
      <c r="F65" s="60">
        <f>H65-D65</f>
        <v>0</v>
      </c>
      <c r="G65" s="37">
        <f>I65-E65</f>
        <v>0</v>
      </c>
      <c r="H65" s="60">
        <f>'TX-EGM-FLSH'!H65+'TX-HPL-FLSH'!H65</f>
        <v>0</v>
      </c>
      <c r="I65" s="38">
        <f>'TX-EGM-FLSH'!I65+'TX-HPL-FLSH'!I65</f>
        <v>0</v>
      </c>
      <c r="J65" s="60">
        <f>'TX-EGM-FLSH'!J65+'TX-HPL-FLSH'!J65</f>
        <v>0</v>
      </c>
      <c r="K65" s="38">
        <f>'TX-EGM-FLSH'!K65+'TX-HPL-FLSH'!K65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f t="shared" ref="D66:M66" si="16">SUM(D64:D65)</f>
        <v>0</v>
      </c>
      <c r="E66" s="39">
        <f t="shared" si="16"/>
        <v>0</v>
      </c>
      <c r="F66" s="61">
        <f t="shared" si="16"/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71</v>
      </c>
      <c r="D70" s="60">
        <f>'TX-EGM-FLSH'!D70+'TX-HPL-FLSH'!D70</f>
        <v>0</v>
      </c>
      <c r="E70" s="38">
        <f>'TX-EGM-FLSH'!E70+'TX-HPL-FLSH'!E70</f>
        <v>278126</v>
      </c>
      <c r="F70" s="60">
        <f>H70-D70</f>
        <v>0</v>
      </c>
      <c r="G70" s="37">
        <f>I70-E70</f>
        <v>0</v>
      </c>
      <c r="H70" s="60">
        <f>'TX-EGM-FLSH'!H70+'TX-HPL-FLSH'!H70</f>
        <v>0</v>
      </c>
      <c r="I70" s="38">
        <f>'TX-EGM-FLSH'!I70+'TX-HPL-FLSH'!I70</f>
        <v>278126</v>
      </c>
      <c r="J70" s="60">
        <f>'TX-EGM-FLSH'!J70+'TX-HPL-FLSH'!J70</f>
        <v>0</v>
      </c>
      <c r="K70" s="38">
        <f>'TX-EGM-FLSH'!K70+'TX-HPL-FLSH'!K70</f>
        <v>0</v>
      </c>
      <c r="L70" s="60">
        <f>H70+J70</f>
        <v>0</v>
      </c>
      <c r="M70" s="38">
        <f>I70+K70</f>
        <v>278126</v>
      </c>
    </row>
    <row r="71" spans="1:13" x14ac:dyDescent="0.2">
      <c r="A71" s="9">
        <v>31</v>
      </c>
      <c r="B71" s="3"/>
      <c r="C71" s="10" t="s">
        <v>72</v>
      </c>
      <c r="D71" s="60">
        <f>'TX-EGM-FLSH'!D71+'TX-HPL-FLSH'!D71</f>
        <v>0</v>
      </c>
      <c r="E71" s="38">
        <f>'TX-EGM-FLSH'!E71+'TX-HPL-FLSH'!E71</f>
        <v>1825706</v>
      </c>
      <c r="F71" s="60">
        <f>H71-D71</f>
        <v>0</v>
      </c>
      <c r="G71" s="37">
        <f>I71-E71</f>
        <v>0</v>
      </c>
      <c r="H71" s="60">
        <f>'TX-EGM-FLSH'!H71+'TX-HPL-FLSH'!H71</f>
        <v>0</v>
      </c>
      <c r="I71" s="38">
        <f>'TX-EGM-FLSH'!I71+'TX-HPL-FLSH'!I71</f>
        <v>1825706</v>
      </c>
      <c r="J71" s="60">
        <f>'TX-EGM-FLSH'!J71+'TX-HPL-FLSH'!J71</f>
        <v>0</v>
      </c>
      <c r="K71" s="38">
        <f>'TX-EGM-FLSH'!K71+'TX-HPL-FLSH'!K71</f>
        <v>0</v>
      </c>
      <c r="L71" s="60">
        <f>H71+J71</f>
        <v>0</v>
      </c>
      <c r="M71" s="38">
        <f>I71+K71</f>
        <v>1825706</v>
      </c>
    </row>
    <row r="72" spans="1:13" x14ac:dyDescent="0.2">
      <c r="A72" s="9"/>
      <c r="B72" s="3"/>
      <c r="C72" s="55" t="s">
        <v>73</v>
      </c>
      <c r="D72" s="61">
        <f t="shared" ref="D72:M72" si="17">SUM(D70:D71)</f>
        <v>0</v>
      </c>
      <c r="E72" s="39">
        <f t="shared" si="17"/>
        <v>2103832</v>
      </c>
      <c r="F72" s="61">
        <f t="shared" si="17"/>
        <v>0</v>
      </c>
      <c r="G72" s="39">
        <f t="shared" si="17"/>
        <v>0</v>
      </c>
      <c r="H72" s="61">
        <f t="shared" si="17"/>
        <v>0</v>
      </c>
      <c r="I72" s="39">
        <f t="shared" si="17"/>
        <v>2103832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2103832</v>
      </c>
    </row>
    <row r="73" spans="1:13" x14ac:dyDescent="0.2">
      <c r="A73" s="9">
        <v>32</v>
      </c>
      <c r="B73" s="3"/>
      <c r="C73" s="10" t="s">
        <v>74</v>
      </c>
      <c r="D73" s="60">
        <f>'TX-EGM-FLSH'!D73+'TX-HPL-FLSH'!D73</f>
        <v>0</v>
      </c>
      <c r="E73" s="38">
        <f>'TX-EGM-FLSH'!E73+'TX-HPL-FLSH'!E73</f>
        <v>0</v>
      </c>
      <c r="F73" s="60">
        <f>H73-D73</f>
        <v>0</v>
      </c>
      <c r="G73" s="37">
        <f>I73-E73</f>
        <v>0</v>
      </c>
      <c r="H73" s="60">
        <f>'TX-EGM-FLSH'!H73+'TX-HPL-FLSH'!H73</f>
        <v>0</v>
      </c>
      <c r="I73" s="38">
        <f>'TX-EGM-FLSH'!I73+'TX-HPL-FLSH'!I73</f>
        <v>0</v>
      </c>
      <c r="J73" s="60">
        <f>'TX-EGM-FLSH'!J73+'TX-HPL-FLSH'!J73</f>
        <v>0</v>
      </c>
      <c r="K73" s="38">
        <f>'TX-EGM-FLSH'!K73+'TX-HPL-FLSH'!K73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75</v>
      </c>
      <c r="D74" s="60">
        <f>'TX-EGM-FLSH'!D74+'TX-HPL-FLSH'!D74</f>
        <v>0</v>
      </c>
      <c r="E74" s="38">
        <f>'TX-EGM-FLSH'!E74+'TX-HPL-FLSH'!E74</f>
        <v>-975946</v>
      </c>
      <c r="F74" s="60">
        <f t="shared" ref="F74:G81" si="19">H74-D74</f>
        <v>0</v>
      </c>
      <c r="G74" s="37">
        <f t="shared" si="19"/>
        <v>0</v>
      </c>
      <c r="H74" s="60">
        <f>'TX-EGM-FLSH'!H74+'TX-HPL-FLSH'!H74</f>
        <v>0</v>
      </c>
      <c r="I74" s="38">
        <f>'TX-EGM-FLSH'!I74+'TX-HPL-FLSH'!I74</f>
        <v>-975946</v>
      </c>
      <c r="J74" s="60">
        <f>'TX-EGM-FLSH'!J74+'TX-HPL-FLSH'!J74</f>
        <v>0</v>
      </c>
      <c r="K74" s="38">
        <f>'TX-EGM-FLSH'!K74+'TX-HPL-FLSH'!K74</f>
        <v>0</v>
      </c>
      <c r="L74" s="60">
        <f t="shared" si="18"/>
        <v>0</v>
      </c>
      <c r="M74" s="38">
        <f t="shared" si="18"/>
        <v>-975946</v>
      </c>
    </row>
    <row r="75" spans="1:13" x14ac:dyDescent="0.2">
      <c r="A75" s="9">
        <v>34</v>
      </c>
      <c r="B75" s="3"/>
      <c r="C75" s="10" t="s">
        <v>76</v>
      </c>
      <c r="D75" s="60">
        <f>'TX-EGM-FLSH'!D75+'TX-HPL-FLSH'!D75</f>
        <v>0</v>
      </c>
      <c r="E75" s="38">
        <f>'TX-EGM-FLSH'!E75+'TX-HPL-FLSH'!E75</f>
        <v>86397</v>
      </c>
      <c r="F75" s="60">
        <f t="shared" si="19"/>
        <v>0</v>
      </c>
      <c r="G75" s="37">
        <f t="shared" si="19"/>
        <v>0</v>
      </c>
      <c r="H75" s="60">
        <f>'TX-EGM-FLSH'!H75+'TX-HPL-FLSH'!H75</f>
        <v>0</v>
      </c>
      <c r="I75" s="38">
        <f>'TX-EGM-FLSH'!I75+'TX-HPL-FLSH'!I75</f>
        <v>86397</v>
      </c>
      <c r="J75" s="60">
        <f>'TX-EGM-FLSH'!J75+'TX-HPL-FLSH'!J75</f>
        <v>0</v>
      </c>
      <c r="K75" s="38">
        <f>'TX-EGM-FLSH'!K75+'TX-HPL-FLSH'!K75</f>
        <v>0</v>
      </c>
      <c r="L75" s="60">
        <f t="shared" si="18"/>
        <v>0</v>
      </c>
      <c r="M75" s="38">
        <f t="shared" si="18"/>
        <v>86397</v>
      </c>
    </row>
    <row r="76" spans="1:13" x14ac:dyDescent="0.2">
      <c r="A76" s="9">
        <v>35</v>
      </c>
      <c r="B76" s="3"/>
      <c r="C76" s="10" t="s">
        <v>77</v>
      </c>
      <c r="D76" s="60">
        <f>'TX-EGM-FLSH'!D76+'TX-HPL-FLSH'!D76</f>
        <v>0</v>
      </c>
      <c r="E76" s="38">
        <f>'TX-EGM-FLSH'!E76+'TX-HPL-FLSH'!E76</f>
        <v>-3443</v>
      </c>
      <c r="F76" s="60">
        <f t="shared" si="19"/>
        <v>0</v>
      </c>
      <c r="G76" s="37">
        <f t="shared" si="19"/>
        <v>0</v>
      </c>
      <c r="H76" s="60">
        <f>'TX-EGM-FLSH'!H76+'TX-HPL-FLSH'!H76</f>
        <v>0</v>
      </c>
      <c r="I76" s="38">
        <f>'TX-EGM-FLSH'!I76+'TX-HPL-FLSH'!I76</f>
        <v>-3443</v>
      </c>
      <c r="J76" s="60">
        <f>'TX-EGM-FLSH'!J76+'TX-HPL-FLSH'!J76</f>
        <v>0</v>
      </c>
      <c r="K76" s="38">
        <f>'TX-EGM-FLSH'!K76+'TX-HPL-FLSH'!K76</f>
        <v>-5645</v>
      </c>
      <c r="L76" s="60">
        <f t="shared" si="18"/>
        <v>0</v>
      </c>
      <c r="M76" s="38">
        <f t="shared" si="18"/>
        <v>-9088</v>
      </c>
    </row>
    <row r="77" spans="1:13" x14ac:dyDescent="0.2">
      <c r="A77" s="9">
        <v>36</v>
      </c>
      <c r="B77" s="3"/>
      <c r="C77" s="10" t="s">
        <v>78</v>
      </c>
      <c r="D77" s="60">
        <f>'TX-EGM-FLSH'!D77+'TX-HPL-FLSH'!D77</f>
        <v>0</v>
      </c>
      <c r="E77" s="38">
        <f>'TX-EGM-FLSH'!E77+'TX-HPL-FLSH'!E77</f>
        <v>-93300</v>
      </c>
      <c r="F77" s="60">
        <f t="shared" si="19"/>
        <v>0</v>
      </c>
      <c r="G77" s="37">
        <f t="shared" si="19"/>
        <v>0</v>
      </c>
      <c r="H77" s="60">
        <f>'TX-EGM-FLSH'!H77+'TX-HPL-FLSH'!H77</f>
        <v>0</v>
      </c>
      <c r="I77" s="38">
        <f>'TX-EGM-FLSH'!I77+'TX-HPL-FLSH'!I77</f>
        <v>-93300</v>
      </c>
      <c r="J77" s="60">
        <f>'TX-EGM-FLSH'!J77+'TX-HPL-FLSH'!J77</f>
        <v>0</v>
      </c>
      <c r="K77" s="38">
        <f>'TX-EGM-FLSH'!K77+'TX-HPL-FLSH'!K77</f>
        <v>93300</v>
      </c>
      <c r="L77" s="60">
        <f t="shared" si="18"/>
        <v>0</v>
      </c>
      <c r="M77" s="38">
        <f t="shared" si="18"/>
        <v>0</v>
      </c>
    </row>
    <row r="78" spans="1:13" x14ac:dyDescent="0.2">
      <c r="A78" s="9">
        <v>37</v>
      </c>
      <c r="B78" s="3"/>
      <c r="C78" s="10" t="s">
        <v>79</v>
      </c>
      <c r="D78" s="60">
        <f>'TX-EGM-FLSH'!D78+'TX-HPL-FLSH'!D78</f>
        <v>0</v>
      </c>
      <c r="E78" s="38">
        <f>'TX-EGM-FLSH'!E78+'TX-HPL-FLSH'!E78</f>
        <v>0</v>
      </c>
      <c r="F78" s="60">
        <f t="shared" si="19"/>
        <v>0</v>
      </c>
      <c r="G78" s="37">
        <f t="shared" si="19"/>
        <v>0</v>
      </c>
      <c r="H78" s="60">
        <f>'TX-EGM-FLSH'!H78+'TX-HPL-FLSH'!H78</f>
        <v>0</v>
      </c>
      <c r="I78" s="38">
        <f>'TX-EGM-FLSH'!I78+'TX-HPL-FLSH'!I78</f>
        <v>0</v>
      </c>
      <c r="J78" s="60">
        <f>'TX-EGM-FLSH'!J78+'TX-HPL-FLSH'!J78</f>
        <v>0</v>
      </c>
      <c r="K78" s="38">
        <f>'TX-EGM-FLSH'!K78+'TX-HPL-FLSH'!K78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80</v>
      </c>
      <c r="D79" s="60">
        <f>'TX-EGM-FLSH'!D79+'TX-HPL-FLSH'!D79</f>
        <v>0</v>
      </c>
      <c r="E79" s="38">
        <f>'TX-EGM-FLSH'!E79+'TX-HPL-FLSH'!E79</f>
        <v>0</v>
      </c>
      <c r="F79" s="60">
        <f t="shared" si="19"/>
        <v>0</v>
      </c>
      <c r="G79" s="37">
        <f t="shared" si="19"/>
        <v>0</v>
      </c>
      <c r="H79" s="60">
        <f>'TX-EGM-FLSH'!H79+'TX-HPL-FLSH'!H79</f>
        <v>0</v>
      </c>
      <c r="I79" s="38">
        <f>'TX-EGM-FLSH'!I79+'TX-HPL-FLSH'!I79</f>
        <v>0</v>
      </c>
      <c r="J79" s="60">
        <f>'TX-EGM-FLSH'!J79+'TX-HPL-FLSH'!J79</f>
        <v>0</v>
      </c>
      <c r="K79" s="38">
        <f>'TX-EGM-FLSH'!K79+'TX-HPL-FLSH'!K79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81</v>
      </c>
      <c r="D80" s="60">
        <f>'TX-EGM-FLSH'!D80+'TX-HPL-FLSH'!D80</f>
        <v>0</v>
      </c>
      <c r="E80" s="38">
        <f>'TX-EGM-FLSH'!E80+'TX-HPL-FLSH'!E80</f>
        <v>0</v>
      </c>
      <c r="F80" s="60">
        <f t="shared" si="19"/>
        <v>0</v>
      </c>
      <c r="G80" s="37">
        <f t="shared" si="19"/>
        <v>0</v>
      </c>
      <c r="H80" s="60">
        <f>'TX-EGM-FLSH'!H80+'TX-HPL-FLSH'!H80</f>
        <v>0</v>
      </c>
      <c r="I80" s="38">
        <f>'TX-EGM-FLSH'!I80+'TX-HPL-FLSH'!I80</f>
        <v>0</v>
      </c>
      <c r="J80" s="60">
        <f>'TX-EGM-FLSH'!J80+'TX-HPL-FLSH'!J80</f>
        <v>0</v>
      </c>
      <c r="K80" s="38">
        <f>'TX-EGM-FLSH'!K80+'TX-HPL-FLSH'!K80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82</v>
      </c>
      <c r="D81" s="60">
        <f>'TX-EGM-FLSH'!D81+'TX-HPL-FLSH'!D81</f>
        <v>0</v>
      </c>
      <c r="E81" s="38">
        <f>'TX-EGM-FLSH'!E81+'TX-HPL-FLSH'!E81</f>
        <v>-7000</v>
      </c>
      <c r="F81" s="60">
        <f t="shared" si="19"/>
        <v>0</v>
      </c>
      <c r="G81" s="37">
        <f t="shared" si="19"/>
        <v>0</v>
      </c>
      <c r="H81" s="60">
        <f>'TX-EGM-FLSH'!H81+'TX-HPL-FLSH'!H81</f>
        <v>0</v>
      </c>
      <c r="I81" s="38">
        <f>'TX-EGM-FLSH'!I81+'TX-HPL-FLSH'!I81</f>
        <v>-7000</v>
      </c>
      <c r="J81" s="60">
        <f>'TX-EGM-FLSH'!J81+'TX-HPL-FLSH'!J81</f>
        <v>0</v>
      </c>
      <c r="K81" s="38">
        <f>'TX-EGM-FLSH'!K81+'TX-HPL-FLSH'!K81</f>
        <v>173</v>
      </c>
      <c r="L81" s="60">
        <f t="shared" si="18"/>
        <v>0</v>
      </c>
      <c r="M81" s="38">
        <f t="shared" si="18"/>
        <v>-6827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0</v>
      </c>
      <c r="E82" s="74">
        <f>SUM(E72:E81)+E16+E24+E29+E36+E43+E45+E47+E49+E51+E56+E61+E66</f>
        <v>10815.315287295729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10815.315287295729</v>
      </c>
      <c r="J82" s="73">
        <f>J16+J24+J29+J36+J43+J45+J47+J49</f>
        <v>0</v>
      </c>
      <c r="K82" s="74">
        <f>SUM(K72:K81)+K16+K24+K29+K36+K43+K45+K47+K49+K51+K56+K61+K66</f>
        <v>-282980</v>
      </c>
      <c r="L82" s="73">
        <f>L16+L24+L29+L36+L43+L45+L47+L49</f>
        <v>0</v>
      </c>
      <c r="M82" s="74">
        <f>SUM(M72:M81)+M16+M24+M29+M36+M43+M45+M47+M49+M51+M56+M61+M66</f>
        <v>-272164.68471270427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  <c r="E85" s="31">
        <f>+'TX-HPL-FLSH'!E82+'TX-EGM-FLSH'!E82</f>
        <v>10815.315287295729</v>
      </c>
    </row>
    <row r="86" spans="1:67" x14ac:dyDescent="0.2">
      <c r="A86" s="4"/>
      <c r="B86" s="3"/>
      <c r="L86" s="45">
        <f>M82-2887465</f>
        <v>-3159629.6847127043</v>
      </c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7"/>
  <sheetViews>
    <sheetView zoomScale="75" workbookViewId="0">
      <pane xSplit="3" ySplit="9" topLeftCell="D10" activePane="bottomRight" state="frozen"/>
      <selection activeCell="E14" sqref="E14"/>
      <selection pane="topRight" activeCell="E14" sqref="E14"/>
      <selection pane="bottomLeft" activeCell="E14" sqref="E14"/>
      <selection pane="bottomRight" activeCell="D16" sqref="D1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v>19766941</v>
      </c>
      <c r="E11" s="65">
        <v>37756664</v>
      </c>
      <c r="F11" s="60">
        <f>H11-D11</f>
        <v>0</v>
      </c>
      <c r="G11" s="37">
        <f>I11-E11</f>
        <v>0</v>
      </c>
      <c r="H11" s="65">
        <f>D11</f>
        <v>19766941</v>
      </c>
      <c r="I11" s="66">
        <f>E11</f>
        <v>37756664</v>
      </c>
      <c r="J11" s="60"/>
      <c r="K11" s="38"/>
      <c r="L11" s="60">
        <f t="shared" ref="L11:M15" si="0">H11+J11</f>
        <v>19766941</v>
      </c>
      <c r="M11" s="38">
        <f t="shared" si="0"/>
        <v>37756664</v>
      </c>
    </row>
    <row r="12" spans="1:26" x14ac:dyDescent="0.2">
      <c r="A12" s="9">
        <v>2</v>
      </c>
      <c r="B12" s="7"/>
      <c r="C12" s="18" t="s">
        <v>30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5">
        <v>14254931</v>
      </c>
      <c r="E13" s="65">
        <v>26063190</v>
      </c>
      <c r="F13" s="60">
        <f t="shared" si="1"/>
        <v>0</v>
      </c>
      <c r="G13" s="37">
        <f t="shared" si="1"/>
        <v>0</v>
      </c>
      <c r="H13" s="65">
        <f t="shared" si="2"/>
        <v>14254931</v>
      </c>
      <c r="I13" s="66">
        <f t="shared" si="2"/>
        <v>26063190</v>
      </c>
      <c r="J13" s="60"/>
      <c r="K13" s="38"/>
      <c r="L13" s="60">
        <f t="shared" si="0"/>
        <v>14254931</v>
      </c>
      <c r="M13" s="38">
        <f t="shared" si="0"/>
        <v>26063190</v>
      </c>
    </row>
    <row r="14" spans="1:26" x14ac:dyDescent="0.2">
      <c r="A14" s="9">
        <v>4</v>
      </c>
      <c r="B14" s="7"/>
      <c r="C14" s="18" t="s">
        <v>32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v>34021872</v>
      </c>
      <c r="E16" s="39">
        <v>63819854</v>
      </c>
      <c r="F16" s="61">
        <f t="shared" ref="F16:M16" si="3">SUM(F11:F15)</f>
        <v>0</v>
      </c>
      <c r="G16" s="39">
        <f t="shared" si="3"/>
        <v>0</v>
      </c>
      <c r="H16" s="61">
        <f>SUM(H11:H15)</f>
        <v>34021872</v>
      </c>
      <c r="I16" s="39">
        <f>SUM(I11:I15)</f>
        <v>63819854</v>
      </c>
      <c r="J16" s="61">
        <f t="shared" si="3"/>
        <v>0</v>
      </c>
      <c r="K16" s="39">
        <f t="shared" si="3"/>
        <v>0</v>
      </c>
      <c r="L16" s="61">
        <f t="shared" si="3"/>
        <v>34021872</v>
      </c>
      <c r="M16" s="39">
        <f t="shared" si="3"/>
        <v>63819854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5">
        <v>-17073962</v>
      </c>
      <c r="E19" s="65">
        <v>-30540863</v>
      </c>
      <c r="F19" s="60">
        <f>H19-D19</f>
        <v>0</v>
      </c>
      <c r="G19" s="37">
        <f>I19-E19</f>
        <v>0</v>
      </c>
      <c r="H19" s="65">
        <f t="shared" si="4"/>
        <v>-17073962</v>
      </c>
      <c r="I19" s="66">
        <f t="shared" si="4"/>
        <v>-30540863</v>
      </c>
      <c r="J19" s="60"/>
      <c r="K19" s="38"/>
      <c r="L19" s="60">
        <f t="shared" ref="L19:M23" si="5">H19+J19</f>
        <v>-17073962</v>
      </c>
      <c r="M19" s="38">
        <f t="shared" si="5"/>
        <v>-30540863</v>
      </c>
    </row>
    <row r="20" spans="1:13" x14ac:dyDescent="0.2">
      <c r="A20" s="9">
        <v>7</v>
      </c>
      <c r="B20" s="7"/>
      <c r="C20" s="18" t="s">
        <v>30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5">
        <v>-17161515</v>
      </c>
      <c r="E21" s="65">
        <v>-32130997</v>
      </c>
      <c r="F21" s="60">
        <f t="shared" si="6"/>
        <v>0</v>
      </c>
      <c r="G21" s="37">
        <f t="shared" si="6"/>
        <v>0</v>
      </c>
      <c r="H21" s="65">
        <f t="shared" si="4"/>
        <v>-17161515</v>
      </c>
      <c r="I21" s="66">
        <f t="shared" si="4"/>
        <v>-32130997</v>
      </c>
      <c r="J21" s="60"/>
      <c r="K21" s="38"/>
      <c r="L21" s="60">
        <f t="shared" si="5"/>
        <v>-17161515</v>
      </c>
      <c r="M21" s="38">
        <f t="shared" si="5"/>
        <v>-32130997</v>
      </c>
    </row>
    <row r="22" spans="1:13" x14ac:dyDescent="0.2">
      <c r="A22" s="9">
        <v>9</v>
      </c>
      <c r="B22" s="7"/>
      <c r="C22" s="18" t="s">
        <v>32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5">
        <v>282518</v>
      </c>
      <c r="E23" s="65">
        <v>486431</v>
      </c>
      <c r="F23" s="60">
        <f t="shared" si="6"/>
        <v>0</v>
      </c>
      <c r="G23" s="37">
        <f t="shared" si="6"/>
        <v>0</v>
      </c>
      <c r="H23" s="65">
        <f t="shared" si="4"/>
        <v>282518</v>
      </c>
      <c r="I23" s="66">
        <f t="shared" si="4"/>
        <v>486431</v>
      </c>
      <c r="J23" s="60"/>
      <c r="K23" s="38"/>
      <c r="L23" s="60">
        <f t="shared" si="5"/>
        <v>282518</v>
      </c>
      <c r="M23" s="38">
        <f t="shared" si="5"/>
        <v>486431</v>
      </c>
    </row>
    <row r="24" spans="1:13" x14ac:dyDescent="0.2">
      <c r="A24" s="9"/>
      <c r="B24" s="7" t="s">
        <v>37</v>
      </c>
      <c r="C24" s="6"/>
      <c r="D24" s="61">
        <v>-33952959</v>
      </c>
      <c r="E24" s="39">
        <v>-62185429</v>
      </c>
      <c r="F24" s="61">
        <f t="shared" ref="F24:M24" si="7">SUM(F19:F23)</f>
        <v>0</v>
      </c>
      <c r="G24" s="39">
        <f t="shared" si="7"/>
        <v>0</v>
      </c>
      <c r="H24" s="61">
        <f>SUM(H19:H23)</f>
        <v>-33952959</v>
      </c>
      <c r="I24" s="39">
        <f>SUM(I19:I23)</f>
        <v>-62185429</v>
      </c>
      <c r="J24" s="61">
        <f t="shared" si="7"/>
        <v>0</v>
      </c>
      <c r="K24" s="39">
        <f t="shared" si="7"/>
        <v>0</v>
      </c>
      <c r="L24" s="61">
        <f t="shared" si="7"/>
        <v>-33952959</v>
      </c>
      <c r="M24" s="39">
        <f t="shared" si="7"/>
        <v>-62185429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40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41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5">
        <v>1557</v>
      </c>
      <c r="E32" s="65">
        <v>2708</v>
      </c>
      <c r="F32" s="60">
        <f>H32-D32</f>
        <v>0</v>
      </c>
      <c r="G32" s="37">
        <f>I32-E32</f>
        <v>0</v>
      </c>
      <c r="H32" s="65">
        <f t="shared" ref="H32:I35" si="9">D32</f>
        <v>1557</v>
      </c>
      <c r="I32" s="66">
        <f t="shared" si="9"/>
        <v>2708</v>
      </c>
      <c r="J32" s="60"/>
      <c r="K32" s="38"/>
      <c r="L32" s="60">
        <f t="shared" ref="L32:M35" si="10">H32+J32</f>
        <v>1557</v>
      </c>
      <c r="M32" s="38">
        <f t="shared" si="10"/>
        <v>2708</v>
      </c>
    </row>
    <row r="33" spans="1:13" x14ac:dyDescent="0.2">
      <c r="A33" s="9">
        <v>14</v>
      </c>
      <c r="B33" s="7"/>
      <c r="C33" s="18" t="s">
        <v>44</v>
      </c>
      <c r="D33" s="65">
        <v>-21287</v>
      </c>
      <c r="E33" s="65">
        <v>-34838.018990062155</v>
      </c>
      <c r="F33" s="60">
        <f t="shared" ref="F33:G35" si="11">H33-D33</f>
        <v>0</v>
      </c>
      <c r="G33" s="37">
        <f t="shared" si="11"/>
        <v>0</v>
      </c>
      <c r="H33" s="65">
        <f t="shared" si="9"/>
        <v>-21287</v>
      </c>
      <c r="I33" s="66">
        <f t="shared" si="9"/>
        <v>-34838.018990062155</v>
      </c>
      <c r="J33" s="60"/>
      <c r="K33" s="38"/>
      <c r="L33" s="60">
        <f t="shared" si="10"/>
        <v>-21287</v>
      </c>
      <c r="M33" s="38">
        <f t="shared" si="10"/>
        <v>-34838.018990062155</v>
      </c>
    </row>
    <row r="34" spans="1:13" x14ac:dyDescent="0.2">
      <c r="A34" s="9">
        <v>15</v>
      </c>
      <c r="B34" s="7"/>
      <c r="C34" s="18" t="s">
        <v>45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46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47</v>
      </c>
      <c r="C36" s="6"/>
      <c r="D36" s="61">
        <v>-19730</v>
      </c>
      <c r="E36" s="39">
        <v>-32130.018990062155</v>
      </c>
      <c r="F36" s="61">
        <f>SUM(F32:F35)</f>
        <v>0</v>
      </c>
      <c r="G36" s="39">
        <f>SUM(G32:G35)</f>
        <v>0</v>
      </c>
      <c r="H36" s="61">
        <f>SUM(H32:H35)</f>
        <v>-19730</v>
      </c>
      <c r="I36" s="39">
        <f>SUM(I32:I35)</f>
        <v>-32130.018990062155</v>
      </c>
      <c r="J36" s="61">
        <f>SUM(J32:J34)</f>
        <v>0</v>
      </c>
      <c r="K36" s="39">
        <f>SUM(K32:K34)</f>
        <v>0</v>
      </c>
      <c r="L36" s="61">
        <f>SUM(L32:L35)</f>
        <v>-19730</v>
      </c>
      <c r="M36" s="39">
        <f>SUM(M32:M35)</f>
        <v>-32130.018990062155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5">
        <v>40309</v>
      </c>
      <c r="E39" s="65">
        <v>63698</v>
      </c>
      <c r="F39" s="60">
        <f t="shared" ref="F39:G41" si="13">H39-D39</f>
        <v>0</v>
      </c>
      <c r="G39" s="37">
        <f t="shared" si="13"/>
        <v>0</v>
      </c>
      <c r="H39" s="65">
        <f t="shared" si="12"/>
        <v>40309</v>
      </c>
      <c r="I39" s="66">
        <f t="shared" si="12"/>
        <v>63698</v>
      </c>
      <c r="J39" s="60"/>
      <c r="K39" s="38"/>
      <c r="L39" s="60">
        <f t="shared" ref="L39:M41" si="14">H39+J39</f>
        <v>40309</v>
      </c>
      <c r="M39" s="38">
        <f t="shared" si="14"/>
        <v>63698</v>
      </c>
    </row>
    <row r="40" spans="1:13" ht="22.5" customHeight="1" x14ac:dyDescent="0.2">
      <c r="A40" s="9">
        <v>18</v>
      </c>
      <c r="B40" s="7"/>
      <c r="C40" s="18" t="s">
        <v>50</v>
      </c>
      <c r="D40" s="65">
        <v>-89492</v>
      </c>
      <c r="E40" s="65">
        <v>-155668</v>
      </c>
      <c r="F40" s="60">
        <f t="shared" si="13"/>
        <v>0</v>
      </c>
      <c r="G40" s="37">
        <f t="shared" si="13"/>
        <v>0</v>
      </c>
      <c r="H40" s="65">
        <f t="shared" si="12"/>
        <v>-89492</v>
      </c>
      <c r="I40" s="66">
        <f t="shared" si="12"/>
        <v>-155668</v>
      </c>
      <c r="J40" s="60"/>
      <c r="K40" s="38"/>
      <c r="L40" s="60">
        <f t="shared" si="14"/>
        <v>-89492</v>
      </c>
      <c r="M40" s="38">
        <f t="shared" si="14"/>
        <v>-155668</v>
      </c>
    </row>
    <row r="41" spans="1:13" x14ac:dyDescent="0.2">
      <c r="A41" s="9">
        <v>19</v>
      </c>
      <c r="B41" s="7"/>
      <c r="C41" s="18" t="s">
        <v>51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52</v>
      </c>
      <c r="D42" s="61">
        <v>-89492</v>
      </c>
      <c r="E42" s="39">
        <v>-155668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-89492</v>
      </c>
      <c r="I42" s="39">
        <f>SUM(I40:I41)</f>
        <v>-155668</v>
      </c>
      <c r="J42" s="61">
        <f t="shared" si="15"/>
        <v>0</v>
      </c>
      <c r="K42" s="39">
        <f t="shared" si="15"/>
        <v>0</v>
      </c>
      <c r="L42" s="61">
        <f t="shared" si="15"/>
        <v>-89492</v>
      </c>
      <c r="M42" s="39">
        <f t="shared" si="15"/>
        <v>-155668</v>
      </c>
    </row>
    <row r="43" spans="1:13" ht="21" customHeight="1" x14ac:dyDescent="0.2">
      <c r="A43" s="9"/>
      <c r="B43" s="7" t="s">
        <v>53</v>
      </c>
      <c r="C43" s="6"/>
      <c r="D43" s="61">
        <v>-49183</v>
      </c>
      <c r="E43" s="39">
        <v>-91970</v>
      </c>
      <c r="F43" s="61">
        <f t="shared" ref="F43:M43" si="16">F42+F39</f>
        <v>0</v>
      </c>
      <c r="G43" s="39">
        <f t="shared" si="16"/>
        <v>0</v>
      </c>
      <c r="H43" s="61">
        <f>H42+H39</f>
        <v>-49183</v>
      </c>
      <c r="I43" s="39">
        <f>I42+I39</f>
        <v>-91970</v>
      </c>
      <c r="J43" s="61">
        <f t="shared" si="16"/>
        <v>0</v>
      </c>
      <c r="K43" s="39">
        <f t="shared" si="16"/>
        <v>0</v>
      </c>
      <c r="L43" s="61">
        <f t="shared" si="16"/>
        <v>-49183</v>
      </c>
      <c r="M43" s="39">
        <f t="shared" si="16"/>
        <v>-91970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5">
        <v>-282518</v>
      </c>
      <c r="E51" s="65">
        <v>-486431</v>
      </c>
      <c r="F51" s="60">
        <f>H51-D51</f>
        <v>0</v>
      </c>
      <c r="G51" s="37">
        <f>I51-E51</f>
        <v>0</v>
      </c>
      <c r="H51" s="65">
        <f>D51</f>
        <v>-282518</v>
      </c>
      <c r="I51" s="66">
        <f>E51</f>
        <v>-486431</v>
      </c>
      <c r="J51" s="60"/>
      <c r="K51" s="38"/>
      <c r="L51" s="60">
        <f>H51+J51</f>
        <v>-282518</v>
      </c>
      <c r="M51" s="38">
        <f>I51+K51</f>
        <v>-486431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5">
        <v>0</v>
      </c>
      <c r="E54" s="65">
        <v>-289291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-289291</v>
      </c>
      <c r="J54" s="60"/>
      <c r="K54" s="38"/>
      <c r="L54" s="60">
        <f>H54+J54</f>
        <v>0</v>
      </c>
      <c r="M54" s="38">
        <f>I54+K54</f>
        <v>-289291</v>
      </c>
    </row>
    <row r="55" spans="1:15" x14ac:dyDescent="0.2">
      <c r="A55" s="9">
        <v>25</v>
      </c>
      <c r="B55" s="7"/>
      <c r="C55" s="18" t="s">
        <v>60</v>
      </c>
      <c r="D55" s="65">
        <v>0</v>
      </c>
      <c r="E55" s="65">
        <v>-2835684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-2835684</v>
      </c>
      <c r="J55" s="60"/>
      <c r="K55" s="38"/>
      <c r="L55" s="60">
        <f>H55+J55</f>
        <v>0</v>
      </c>
      <c r="M55" s="38">
        <f>I55+K55</f>
        <v>-2835684</v>
      </c>
    </row>
    <row r="56" spans="1:15" x14ac:dyDescent="0.2">
      <c r="A56" s="9"/>
      <c r="B56" s="7" t="s">
        <v>61</v>
      </c>
      <c r="C56" s="6"/>
      <c r="D56" s="61">
        <v>0</v>
      </c>
      <c r="E56" s="39">
        <v>-3124975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-3124975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-3124975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64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71</v>
      </c>
      <c r="D70" s="65">
        <v>0</v>
      </c>
      <c r="E70" s="65">
        <v>757450.83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757450.83</v>
      </c>
      <c r="J70" s="60"/>
      <c r="K70" s="38"/>
      <c r="L70" s="60">
        <f>H70+J70</f>
        <v>0</v>
      </c>
      <c r="M70" s="38">
        <f>I70+K70</f>
        <v>757450.83</v>
      </c>
    </row>
    <row r="71" spans="1:13" x14ac:dyDescent="0.2">
      <c r="A71" s="9">
        <v>31</v>
      </c>
      <c r="B71" s="3"/>
      <c r="C71" s="10" t="s">
        <v>72</v>
      </c>
      <c r="D71" s="65">
        <v>0</v>
      </c>
      <c r="E71" s="65">
        <v>-2616399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-2616399</v>
      </c>
      <c r="J71" s="60"/>
      <c r="K71" s="38"/>
      <c r="L71" s="60">
        <f>H71+J71</f>
        <v>0</v>
      </c>
      <c r="M71" s="38">
        <f>I71+K71</f>
        <v>-2616399</v>
      </c>
    </row>
    <row r="72" spans="1:13" x14ac:dyDescent="0.2">
      <c r="A72" s="9"/>
      <c r="B72" s="3"/>
      <c r="C72" s="55" t="s">
        <v>73</v>
      </c>
      <c r="D72" s="61">
        <v>0</v>
      </c>
      <c r="E72" s="39">
        <v>-1858948.17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-1858948.17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-1858948.17</v>
      </c>
    </row>
    <row r="73" spans="1:13" x14ac:dyDescent="0.2">
      <c r="A73" s="9">
        <v>32</v>
      </c>
      <c r="B73" s="3"/>
      <c r="C73" s="10" t="s">
        <v>74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75</v>
      </c>
      <c r="D74" s="65">
        <v>0</v>
      </c>
      <c r="E74" s="65">
        <v>2590143.2400000002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2590143.2400000002</v>
      </c>
      <c r="J74" s="60"/>
      <c r="K74" s="38"/>
      <c r="L74" s="60">
        <f t="shared" si="22"/>
        <v>0</v>
      </c>
      <c r="M74" s="38">
        <f t="shared" si="22"/>
        <v>2590143.2400000002</v>
      </c>
    </row>
    <row r="75" spans="1:13" x14ac:dyDescent="0.2">
      <c r="A75" s="9">
        <v>34</v>
      </c>
      <c r="B75" s="3"/>
      <c r="C75" s="10" t="s">
        <v>76</v>
      </c>
      <c r="D75" s="65">
        <v>0</v>
      </c>
      <c r="E75" s="65">
        <v>4105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4105</v>
      </c>
      <c r="J75" s="60"/>
      <c r="K75" s="38"/>
      <c r="L75" s="60">
        <f t="shared" si="22"/>
        <v>0</v>
      </c>
      <c r="M75" s="38">
        <f t="shared" si="22"/>
        <v>4105</v>
      </c>
    </row>
    <row r="76" spans="1:13" x14ac:dyDescent="0.2">
      <c r="A76" s="9">
        <v>35</v>
      </c>
      <c r="B76" s="3"/>
      <c r="C76" s="10" t="s">
        <v>77</v>
      </c>
      <c r="D76" s="65">
        <v>0</v>
      </c>
      <c r="E76" s="65">
        <v>-11114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-11114</v>
      </c>
      <c r="J76" s="60"/>
      <c r="K76" s="38"/>
      <c r="L76" s="60">
        <f t="shared" si="22"/>
        <v>0</v>
      </c>
      <c r="M76" s="38">
        <f t="shared" si="22"/>
        <v>-11114</v>
      </c>
    </row>
    <row r="77" spans="1:13" x14ac:dyDescent="0.2">
      <c r="A77" s="9">
        <v>36</v>
      </c>
      <c r="B77" s="3"/>
      <c r="C77" s="10" t="s">
        <v>78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79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80</v>
      </c>
      <c r="D79" s="65">
        <v>0</v>
      </c>
      <c r="E79" s="65">
        <v>1621506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1621506</v>
      </c>
      <c r="J79" s="60"/>
      <c r="K79" s="38"/>
      <c r="L79" s="60">
        <f t="shared" si="22"/>
        <v>0</v>
      </c>
      <c r="M79" s="38">
        <f t="shared" si="22"/>
        <v>1621506</v>
      </c>
    </row>
    <row r="80" spans="1:13" x14ac:dyDescent="0.2">
      <c r="A80" s="9">
        <v>39</v>
      </c>
      <c r="B80" s="3"/>
      <c r="C80" s="10" t="s">
        <v>81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82</v>
      </c>
      <c r="D81" s="65">
        <v>0</v>
      </c>
      <c r="E81" s="65">
        <v>-110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62">
        <f t="shared" si="21"/>
        <v>-110</v>
      </c>
      <c r="J81" s="60"/>
      <c r="K81" s="38"/>
      <c r="L81" s="60">
        <f t="shared" si="22"/>
        <v>0</v>
      </c>
      <c r="M81" s="38">
        <f t="shared" si="22"/>
        <v>-110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0</v>
      </c>
      <c r="E82" s="74">
        <f>SUM(E72:E81)+E16+E24+E29+E36+E43+E45+E47+E49+E51+E56+E61+E66</f>
        <v>244501.05100993812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61">
        <f>SUM(I72:I81)+I16+I24+I29+I36+I43+I45+I47+I49+I51+I56+I61+I66</f>
        <v>244501.05100993812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244501.05100993812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87"/>
  <sheetViews>
    <sheetView zoomScale="75" workbookViewId="0">
      <pane xSplit="3" ySplit="8" topLeftCell="D57" activePane="bottomRight" state="frozen"/>
      <selection activeCell="E14" sqref="E14"/>
      <selection pane="topRight" activeCell="E14" sqref="E14"/>
      <selection pane="bottomLeft" activeCell="E14" sqref="E14"/>
      <selection pane="bottomRight" activeCell="E81" sqref="E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100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v>0</v>
      </c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30</v>
      </c>
      <c r="D12" s="60"/>
      <c r="E12" s="38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0"/>
      <c r="E13" s="38"/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32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f>SUM(D11:D15)</f>
        <v>0</v>
      </c>
      <c r="E16" s="39">
        <f>SUM(E11:E15)</f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0">
        <v>0</v>
      </c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30</v>
      </c>
      <c r="D20" s="60"/>
      <c r="E20" s="38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0">
        <v>0</v>
      </c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32</v>
      </c>
      <c r="D22" s="60"/>
      <c r="E22" s="38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0"/>
      <c r="E23" s="38"/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37</v>
      </c>
      <c r="C24" s="6"/>
      <c r="D24" s="61">
        <f>SUM(D19:D23)</f>
        <v>0</v>
      </c>
      <c r="E24" s="39">
        <f>SUM(E19:E23)</f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0">
        <v>0</v>
      </c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40</v>
      </c>
      <c r="D28" s="60"/>
      <c r="E28" s="38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41</v>
      </c>
      <c r="C29" s="6"/>
      <c r="D29" s="61">
        <f>SUM(D27:D28)</f>
        <v>0</v>
      </c>
      <c r="E29" s="39">
        <f>SUM(E27:E28)</f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0">
        <v>0</v>
      </c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44</v>
      </c>
      <c r="D33" s="60">
        <v>0</v>
      </c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45</v>
      </c>
      <c r="D34" s="60"/>
      <c r="E34" s="38"/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46</v>
      </c>
      <c r="D35" s="60"/>
      <c r="E35" s="38"/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47</v>
      </c>
      <c r="C36" s="6"/>
      <c r="D36" s="61">
        <f t="shared" ref="D36:I36" si="12">SUM(D32:D35)</f>
        <v>0</v>
      </c>
      <c r="E36" s="39">
        <f t="shared" si="12"/>
        <v>0</v>
      </c>
      <c r="F36" s="61">
        <f t="shared" si="12"/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5">
        <f t="shared" ref="H38:I41" si="13">D38</f>
        <v>0</v>
      </c>
      <c r="I38" s="66">
        <f t="shared" si="13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0">
        <v>0</v>
      </c>
      <c r="E39" s="38">
        <v>0</v>
      </c>
      <c r="F39" s="60">
        <f t="shared" ref="F39:G41" si="14">H39-D39</f>
        <v>0</v>
      </c>
      <c r="G39" s="37">
        <f t="shared" si="14"/>
        <v>0</v>
      </c>
      <c r="H39" s="65">
        <f t="shared" si="13"/>
        <v>0</v>
      </c>
      <c r="I39" s="66">
        <f t="shared" si="13"/>
        <v>0</v>
      </c>
      <c r="J39" s="60"/>
      <c r="K39" s="38"/>
      <c r="L39" s="60">
        <f t="shared" ref="L39:M41" si="15">H39+J39</f>
        <v>0</v>
      </c>
      <c r="M39" s="38">
        <f t="shared" si="15"/>
        <v>0</v>
      </c>
    </row>
    <row r="40" spans="1:13" ht="22.5" customHeight="1" x14ac:dyDescent="0.2">
      <c r="A40" s="9">
        <v>18</v>
      </c>
      <c r="B40" s="7"/>
      <c r="C40" s="18" t="s">
        <v>50</v>
      </c>
      <c r="D40" s="60"/>
      <c r="E40" s="38"/>
      <c r="F40" s="60">
        <f t="shared" si="14"/>
        <v>0</v>
      </c>
      <c r="G40" s="37">
        <f t="shared" si="14"/>
        <v>0</v>
      </c>
      <c r="H40" s="65">
        <f t="shared" si="13"/>
        <v>0</v>
      </c>
      <c r="I40" s="66">
        <f t="shared" si="13"/>
        <v>0</v>
      </c>
      <c r="J40" s="65"/>
      <c r="K40" s="38"/>
      <c r="L40" s="60">
        <f t="shared" si="15"/>
        <v>0</v>
      </c>
      <c r="M40" s="38">
        <f t="shared" si="15"/>
        <v>0</v>
      </c>
    </row>
    <row r="41" spans="1:13" x14ac:dyDescent="0.2">
      <c r="A41" s="9">
        <v>19</v>
      </c>
      <c r="B41" s="7"/>
      <c r="C41" s="18" t="s">
        <v>51</v>
      </c>
      <c r="D41" s="37"/>
      <c r="E41" s="37"/>
      <c r="F41" s="60">
        <f t="shared" si="14"/>
        <v>0</v>
      </c>
      <c r="G41" s="38">
        <f t="shared" si="14"/>
        <v>0</v>
      </c>
      <c r="H41" s="65">
        <f t="shared" si="13"/>
        <v>0</v>
      </c>
      <c r="I41" s="66">
        <f t="shared" si="13"/>
        <v>0</v>
      </c>
      <c r="J41" s="63"/>
      <c r="K41" s="37"/>
      <c r="L41" s="60">
        <f t="shared" si="15"/>
        <v>0</v>
      </c>
      <c r="M41" s="38">
        <f t="shared" si="15"/>
        <v>0</v>
      </c>
    </row>
    <row r="42" spans="1:13" x14ac:dyDescent="0.2">
      <c r="A42" s="9"/>
      <c r="B42" s="7"/>
      <c r="C42" s="53" t="s">
        <v>52</v>
      </c>
      <c r="D42" s="61">
        <f>SUM(D40:D41)</f>
        <v>0</v>
      </c>
      <c r="E42" s="39">
        <f>SUM(E40:E41)</f>
        <v>0</v>
      </c>
      <c r="F42" s="69">
        <f t="shared" ref="F42:M42" si="16">SUM(F40:F41)</f>
        <v>0</v>
      </c>
      <c r="G42" s="39">
        <f t="shared" si="16"/>
        <v>0</v>
      </c>
      <c r="H42" s="61">
        <f>SUM(H40:H41)</f>
        <v>0</v>
      </c>
      <c r="I42" s="39">
        <f>SUM(I40:I41)</f>
        <v>0</v>
      </c>
      <c r="J42" s="69">
        <f t="shared" si="16"/>
        <v>0</v>
      </c>
      <c r="K42" s="39">
        <f t="shared" si="16"/>
        <v>0</v>
      </c>
      <c r="L42" s="69">
        <f t="shared" si="16"/>
        <v>0</v>
      </c>
      <c r="M42" s="39">
        <f t="shared" si="16"/>
        <v>0</v>
      </c>
    </row>
    <row r="43" spans="1:13" ht="21" customHeight="1" x14ac:dyDescent="0.2">
      <c r="A43" s="9"/>
      <c r="B43" s="7" t="s">
        <v>53</v>
      </c>
      <c r="C43" s="6"/>
      <c r="D43" s="61">
        <f>D42+D39</f>
        <v>0</v>
      </c>
      <c r="E43" s="39">
        <f>E42+E39</f>
        <v>0</v>
      </c>
      <c r="F43" s="61">
        <f t="shared" ref="F43:M43" si="17">F42+F39</f>
        <v>0</v>
      </c>
      <c r="G43" s="39">
        <f t="shared" si="17"/>
        <v>0</v>
      </c>
      <c r="H43" s="61">
        <f>H42+H39</f>
        <v>0</v>
      </c>
      <c r="I43" s="39">
        <f>I42+I39</f>
        <v>0</v>
      </c>
      <c r="J43" s="61">
        <f t="shared" si="17"/>
        <v>0</v>
      </c>
      <c r="K43" s="39">
        <f t="shared" si="17"/>
        <v>0</v>
      </c>
      <c r="L43" s="61">
        <f t="shared" si="17"/>
        <v>0</v>
      </c>
      <c r="M43" s="39">
        <f t="shared" si="17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0"/>
      <c r="E45" s="38"/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0"/>
      <c r="E47" s="38"/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0"/>
      <c r="E49" s="38"/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0"/>
      <c r="E51" s="38"/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60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61</v>
      </c>
      <c r="C56" s="6"/>
      <c r="D56" s="61">
        <f>SUM(D54:D55)</f>
        <v>0</v>
      </c>
      <c r="E56" s="39">
        <f>SUM(E54:E55)</f>
        <v>0</v>
      </c>
      <c r="F56" s="61">
        <f t="shared" ref="F56:M56" si="18">SUM(F54:F55)</f>
        <v>0</v>
      </c>
      <c r="G56" s="39">
        <f t="shared" si="18"/>
        <v>0</v>
      </c>
      <c r="H56" s="61">
        <f>SUM(H54:H55)</f>
        <v>0</v>
      </c>
      <c r="I56" s="39">
        <f>SUM(I54:I55)</f>
        <v>0</v>
      </c>
      <c r="J56" s="61">
        <f t="shared" si="18"/>
        <v>0</v>
      </c>
      <c r="K56" s="39">
        <f t="shared" si="18"/>
        <v>0</v>
      </c>
      <c r="L56" s="61">
        <f t="shared" si="18"/>
        <v>0</v>
      </c>
      <c r="M56" s="39">
        <f t="shared" si="18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0"/>
      <c r="E59" s="38"/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64</v>
      </c>
      <c r="D60" s="60"/>
      <c r="E60" s="38"/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f>SUM(D59:D60)</f>
        <v>0</v>
      </c>
      <c r="E61" s="39">
        <f>SUM(E59:E60)</f>
        <v>0</v>
      </c>
      <c r="F61" s="61">
        <f t="shared" ref="F61:M61" si="19">SUM(F59:F60)</f>
        <v>0</v>
      </c>
      <c r="G61" s="39">
        <f t="shared" si="19"/>
        <v>0</v>
      </c>
      <c r="H61" s="61">
        <f>SUM(H59:H60)</f>
        <v>0</v>
      </c>
      <c r="I61" s="39">
        <f>SUM(I59:I60)</f>
        <v>0</v>
      </c>
      <c r="J61" s="61">
        <f t="shared" si="19"/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0"/>
      <c r="E64" s="38"/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0"/>
      <c r="E65" s="38"/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f>SUM(D64:D65)</f>
        <v>0</v>
      </c>
      <c r="E66" s="39">
        <f>SUM(E64:E65)</f>
        <v>0</v>
      </c>
      <c r="F66" s="61">
        <f t="shared" ref="F66:M66" si="20">SUM(F64:F65)</f>
        <v>0</v>
      </c>
      <c r="G66" s="39">
        <f t="shared" si="20"/>
        <v>0</v>
      </c>
      <c r="H66" s="61">
        <f>SUM(H64:H65)</f>
        <v>0</v>
      </c>
      <c r="I66" s="39">
        <f>SUM(I64:I65)</f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1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71</v>
      </c>
      <c r="D70" s="60"/>
      <c r="E70" s="38">
        <f>-5261832+8916155</f>
        <v>3654323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3654323</v>
      </c>
      <c r="J70" s="65"/>
      <c r="K70" s="38"/>
      <c r="L70" s="60">
        <f t="shared" si="21"/>
        <v>0</v>
      </c>
      <c r="M70" s="38">
        <f t="shared" si="21"/>
        <v>3654323</v>
      </c>
    </row>
    <row r="71" spans="1:13" x14ac:dyDescent="0.2">
      <c r="A71" s="9">
        <v>31</v>
      </c>
      <c r="B71" s="3"/>
      <c r="C71" s="10" t="s">
        <v>72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1"/>
        <v>0</v>
      </c>
      <c r="M71" s="38">
        <f t="shared" si="21"/>
        <v>0</v>
      </c>
    </row>
    <row r="72" spans="1:13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3654323</v>
      </c>
      <c r="F72" s="69">
        <f t="shared" ref="F72:M72" si="22">SUM(F70:F71)</f>
        <v>0</v>
      </c>
      <c r="G72" s="39">
        <f t="shared" si="22"/>
        <v>0</v>
      </c>
      <c r="H72" s="61">
        <f>SUM(H70:H71)</f>
        <v>0</v>
      </c>
      <c r="I72" s="39">
        <f>SUM(I70:I71)</f>
        <v>3654323</v>
      </c>
      <c r="J72" s="69">
        <f t="shared" si="22"/>
        <v>0</v>
      </c>
      <c r="K72" s="39">
        <f t="shared" si="22"/>
        <v>0</v>
      </c>
      <c r="L72" s="69">
        <f t="shared" si="22"/>
        <v>0</v>
      </c>
      <c r="M72" s="39">
        <f t="shared" si="22"/>
        <v>3654323</v>
      </c>
    </row>
    <row r="73" spans="1:13" x14ac:dyDescent="0.2">
      <c r="A73" s="9">
        <v>32</v>
      </c>
      <c r="B73" s="3"/>
      <c r="C73" s="10" t="s">
        <v>74</v>
      </c>
      <c r="D73" s="60"/>
      <c r="E73" s="38"/>
      <c r="F73" s="60">
        <f>H73-D73</f>
        <v>0</v>
      </c>
      <c r="G73" s="37">
        <f>I73-E73</f>
        <v>0</v>
      </c>
      <c r="H73" s="65">
        <f t="shared" ref="H73:I81" si="23">D73</f>
        <v>0</v>
      </c>
      <c r="I73" s="66">
        <f t="shared" si="23"/>
        <v>0</v>
      </c>
      <c r="J73" s="60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75</v>
      </c>
      <c r="D74" s="60"/>
      <c r="E74" s="38">
        <v>0</v>
      </c>
      <c r="F74" s="60">
        <f t="shared" ref="F74:G81" si="25">H74-D74</f>
        <v>0</v>
      </c>
      <c r="G74" s="37">
        <f t="shared" si="25"/>
        <v>0</v>
      </c>
      <c r="H74" s="65">
        <f t="shared" si="23"/>
        <v>0</v>
      </c>
      <c r="I74" s="66">
        <f t="shared" si="23"/>
        <v>0</v>
      </c>
      <c r="J74" s="60"/>
      <c r="K74" s="38"/>
      <c r="L74" s="60">
        <f t="shared" si="24"/>
        <v>0</v>
      </c>
      <c r="M74" s="38">
        <f t="shared" si="24"/>
        <v>0</v>
      </c>
    </row>
    <row r="75" spans="1:13" x14ac:dyDescent="0.2">
      <c r="A75" s="9">
        <v>34</v>
      </c>
      <c r="B75" s="3"/>
      <c r="C75" s="10" t="s">
        <v>76</v>
      </c>
      <c r="D75" s="60"/>
      <c r="E75" s="38">
        <v>0</v>
      </c>
      <c r="F75" s="60">
        <f t="shared" si="25"/>
        <v>0</v>
      </c>
      <c r="G75" s="37">
        <f t="shared" si="25"/>
        <v>0</v>
      </c>
      <c r="H75" s="65">
        <f t="shared" si="23"/>
        <v>0</v>
      </c>
      <c r="I75" s="66">
        <f t="shared" si="23"/>
        <v>0</v>
      </c>
      <c r="J75" s="60"/>
      <c r="K75" s="38"/>
      <c r="L75" s="60">
        <f t="shared" si="24"/>
        <v>0</v>
      </c>
      <c r="M75" s="38">
        <f t="shared" si="24"/>
        <v>0</v>
      </c>
    </row>
    <row r="76" spans="1:13" x14ac:dyDescent="0.2">
      <c r="A76" s="9">
        <v>35</v>
      </c>
      <c r="B76" s="3"/>
      <c r="C76" s="10" t="s">
        <v>77</v>
      </c>
      <c r="D76" s="60"/>
      <c r="E76" s="38">
        <v>0</v>
      </c>
      <c r="F76" s="60">
        <f t="shared" si="25"/>
        <v>0</v>
      </c>
      <c r="G76" s="37">
        <f t="shared" si="25"/>
        <v>0</v>
      </c>
      <c r="H76" s="65">
        <f t="shared" si="23"/>
        <v>0</v>
      </c>
      <c r="I76" s="66">
        <f t="shared" si="23"/>
        <v>0</v>
      </c>
      <c r="J76" s="60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78</v>
      </c>
      <c r="D77" s="60"/>
      <c r="E77" s="38"/>
      <c r="F77" s="60">
        <f t="shared" si="25"/>
        <v>0</v>
      </c>
      <c r="G77" s="37">
        <f t="shared" si="25"/>
        <v>0</v>
      </c>
      <c r="H77" s="65">
        <f t="shared" si="23"/>
        <v>0</v>
      </c>
      <c r="I77" s="66">
        <f t="shared" si="23"/>
        <v>0</v>
      </c>
      <c r="J77" s="60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79</v>
      </c>
      <c r="D78" s="60"/>
      <c r="E78" s="38"/>
      <c r="F78" s="60">
        <f t="shared" si="25"/>
        <v>0</v>
      </c>
      <c r="G78" s="37">
        <f t="shared" si="25"/>
        <v>0</v>
      </c>
      <c r="H78" s="65">
        <f t="shared" si="23"/>
        <v>0</v>
      </c>
      <c r="I78" s="66">
        <f t="shared" si="23"/>
        <v>0</v>
      </c>
      <c r="J78" s="60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80</v>
      </c>
      <c r="D79" s="60"/>
      <c r="E79" s="38"/>
      <c r="F79" s="60">
        <f t="shared" si="25"/>
        <v>0</v>
      </c>
      <c r="G79" s="37">
        <f t="shared" si="25"/>
        <v>0</v>
      </c>
      <c r="H79" s="65">
        <f t="shared" si="23"/>
        <v>0</v>
      </c>
      <c r="I79" s="66">
        <f t="shared" si="23"/>
        <v>0</v>
      </c>
      <c r="J79" s="60"/>
      <c r="K79" s="38"/>
      <c r="L79" s="60">
        <f t="shared" si="24"/>
        <v>0</v>
      </c>
      <c r="M79" s="38">
        <f t="shared" si="24"/>
        <v>0</v>
      </c>
    </row>
    <row r="80" spans="1:13" x14ac:dyDescent="0.2">
      <c r="A80" s="9">
        <v>39</v>
      </c>
      <c r="B80" s="3"/>
      <c r="C80" s="10" t="s">
        <v>81</v>
      </c>
      <c r="D80" s="60"/>
      <c r="E80" s="38"/>
      <c r="F80" s="60">
        <f t="shared" si="25"/>
        <v>0</v>
      </c>
      <c r="G80" s="37">
        <f t="shared" si="25"/>
        <v>0</v>
      </c>
      <c r="H80" s="65">
        <f t="shared" si="23"/>
        <v>0</v>
      </c>
      <c r="I80" s="66">
        <f t="shared" si="23"/>
        <v>0</v>
      </c>
      <c r="J80" s="60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82</v>
      </c>
      <c r="D81" s="60"/>
      <c r="E81" s="38">
        <f>1540000+5261832-8916155</f>
        <v>-2114323</v>
      </c>
      <c r="F81" s="60">
        <f t="shared" si="25"/>
        <v>0</v>
      </c>
      <c r="G81" s="37">
        <f t="shared" si="25"/>
        <v>0</v>
      </c>
      <c r="H81" s="65">
        <f t="shared" si="23"/>
        <v>0</v>
      </c>
      <c r="I81" s="162">
        <f t="shared" si="23"/>
        <v>-2114323</v>
      </c>
      <c r="J81" s="60"/>
      <c r="K81" s="38"/>
      <c r="L81" s="60">
        <f t="shared" si="24"/>
        <v>0</v>
      </c>
      <c r="M81" s="38">
        <f t="shared" si="24"/>
        <v>-2114323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0</v>
      </c>
      <c r="E82" s="74">
        <f>SUM(E72:E81)+E16+E24+E29+E36+E43+E45+E47+E49+E51+E56+E61+E66</f>
        <v>1540000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61">
        <f>SUM(I72:I81)+I16+I24+I29+I36+I43+I45+I47+I49+I51+I56+I61+I66</f>
        <v>1540000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1540000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  <c r="L85" s="45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7"/>
  <sheetViews>
    <sheetView zoomScale="75" workbookViewId="0">
      <selection activeCell="E14" sqref="E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101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v>0</v>
      </c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30</v>
      </c>
      <c r="D12" s="60"/>
      <c r="E12" s="38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0"/>
      <c r="E13" s="38"/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32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f>SUM(D11:D15)</f>
        <v>0</v>
      </c>
      <c r="E16" s="39">
        <f>SUM(E11:E15)</f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0">
        <v>0</v>
      </c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30</v>
      </c>
      <c r="D20" s="60"/>
      <c r="E20" s="38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0">
        <v>0</v>
      </c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32</v>
      </c>
      <c r="D22" s="60"/>
      <c r="E22" s="38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0"/>
      <c r="E23" s="38"/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37</v>
      </c>
      <c r="C24" s="6"/>
      <c r="D24" s="61">
        <f>SUM(D19:D23)</f>
        <v>0</v>
      </c>
      <c r="E24" s="39">
        <f>SUM(E19:E23)</f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0">
        <v>0</v>
      </c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40</v>
      </c>
      <c r="D28" s="60"/>
      <c r="E28" s="38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41</v>
      </c>
      <c r="C29" s="6"/>
      <c r="D29" s="61">
        <f>SUM(D27:D28)</f>
        <v>0</v>
      </c>
      <c r="E29" s="39">
        <f>SUM(E27:E28)</f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0">
        <v>0</v>
      </c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44</v>
      </c>
      <c r="D33" s="60">
        <v>0</v>
      </c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45</v>
      </c>
      <c r="D34" s="60"/>
      <c r="E34" s="38"/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46</v>
      </c>
      <c r="D35" s="60"/>
      <c r="E35" s="38"/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47</v>
      </c>
      <c r="C36" s="6"/>
      <c r="D36" s="61">
        <f t="shared" ref="D36:I36" si="12">SUM(D32:D35)</f>
        <v>0</v>
      </c>
      <c r="E36" s="39">
        <f t="shared" si="12"/>
        <v>0</v>
      </c>
      <c r="F36" s="61">
        <f t="shared" si="12"/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5">
        <f t="shared" ref="H38:I41" si="13">D38</f>
        <v>0</v>
      </c>
      <c r="I38" s="66">
        <f t="shared" si="13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0">
        <v>0</v>
      </c>
      <c r="E39" s="38">
        <v>0</v>
      </c>
      <c r="F39" s="60">
        <f t="shared" ref="F39:G41" si="14">H39-D39</f>
        <v>0</v>
      </c>
      <c r="G39" s="37">
        <f t="shared" si="14"/>
        <v>0</v>
      </c>
      <c r="H39" s="65">
        <f t="shared" si="13"/>
        <v>0</v>
      </c>
      <c r="I39" s="66">
        <f t="shared" si="13"/>
        <v>0</v>
      </c>
      <c r="J39" s="60"/>
      <c r="K39" s="38"/>
      <c r="L39" s="60">
        <f t="shared" ref="L39:M41" si="15">H39+J39</f>
        <v>0</v>
      </c>
      <c r="M39" s="38">
        <f t="shared" si="15"/>
        <v>0</v>
      </c>
    </row>
    <row r="40" spans="1:13" ht="22.5" customHeight="1" x14ac:dyDescent="0.2">
      <c r="A40" s="9">
        <v>18</v>
      </c>
      <c r="B40" s="7"/>
      <c r="C40" s="18" t="s">
        <v>50</v>
      </c>
      <c r="D40" s="60"/>
      <c r="E40" s="38"/>
      <c r="F40" s="60">
        <f t="shared" si="14"/>
        <v>0</v>
      </c>
      <c r="G40" s="37">
        <f t="shared" si="14"/>
        <v>0</v>
      </c>
      <c r="H40" s="65">
        <f t="shared" si="13"/>
        <v>0</v>
      </c>
      <c r="I40" s="66">
        <f t="shared" si="13"/>
        <v>0</v>
      </c>
      <c r="J40" s="65"/>
      <c r="K40" s="38"/>
      <c r="L40" s="60">
        <f t="shared" si="15"/>
        <v>0</v>
      </c>
      <c r="M40" s="38">
        <f t="shared" si="15"/>
        <v>0</v>
      </c>
    </row>
    <row r="41" spans="1:13" x14ac:dyDescent="0.2">
      <c r="A41" s="9">
        <v>19</v>
      </c>
      <c r="B41" s="7"/>
      <c r="C41" s="18" t="s">
        <v>51</v>
      </c>
      <c r="D41" s="37"/>
      <c r="E41" s="37"/>
      <c r="F41" s="60">
        <f t="shared" si="14"/>
        <v>0</v>
      </c>
      <c r="G41" s="38">
        <f t="shared" si="14"/>
        <v>0</v>
      </c>
      <c r="H41" s="65">
        <f t="shared" si="13"/>
        <v>0</v>
      </c>
      <c r="I41" s="66">
        <f t="shared" si="13"/>
        <v>0</v>
      </c>
      <c r="J41" s="63"/>
      <c r="K41" s="37"/>
      <c r="L41" s="60">
        <f t="shared" si="15"/>
        <v>0</v>
      </c>
      <c r="M41" s="38">
        <f t="shared" si="15"/>
        <v>0</v>
      </c>
    </row>
    <row r="42" spans="1:13" x14ac:dyDescent="0.2">
      <c r="A42" s="9"/>
      <c r="B42" s="7"/>
      <c r="C42" s="53" t="s">
        <v>52</v>
      </c>
      <c r="D42" s="61">
        <f>SUM(D40:D41)</f>
        <v>0</v>
      </c>
      <c r="E42" s="39">
        <f>SUM(E40:E41)</f>
        <v>0</v>
      </c>
      <c r="F42" s="69">
        <f t="shared" ref="F42:M42" si="16">SUM(F40:F41)</f>
        <v>0</v>
      </c>
      <c r="G42" s="39">
        <f t="shared" si="16"/>
        <v>0</v>
      </c>
      <c r="H42" s="61">
        <f>SUM(H40:H41)</f>
        <v>0</v>
      </c>
      <c r="I42" s="39">
        <f>SUM(I40:I41)</f>
        <v>0</v>
      </c>
      <c r="J42" s="69">
        <f t="shared" si="16"/>
        <v>0</v>
      </c>
      <c r="K42" s="39">
        <f t="shared" si="16"/>
        <v>0</v>
      </c>
      <c r="L42" s="69">
        <f t="shared" si="16"/>
        <v>0</v>
      </c>
      <c r="M42" s="39">
        <f t="shared" si="16"/>
        <v>0</v>
      </c>
    </row>
    <row r="43" spans="1:13" ht="21" customHeight="1" x14ac:dyDescent="0.2">
      <c r="A43" s="9"/>
      <c r="B43" s="7" t="s">
        <v>53</v>
      </c>
      <c r="C43" s="6"/>
      <c r="D43" s="61">
        <f>D42+D39</f>
        <v>0</v>
      </c>
      <c r="E43" s="39">
        <f>E42+E39</f>
        <v>0</v>
      </c>
      <c r="F43" s="61">
        <f t="shared" ref="F43:M43" si="17">F42+F39</f>
        <v>0</v>
      </c>
      <c r="G43" s="39">
        <f t="shared" si="17"/>
        <v>0</v>
      </c>
      <c r="H43" s="61">
        <f>H42+H39</f>
        <v>0</v>
      </c>
      <c r="I43" s="39">
        <f>I42+I39</f>
        <v>0</v>
      </c>
      <c r="J43" s="61">
        <f t="shared" si="17"/>
        <v>0</v>
      </c>
      <c r="K43" s="39">
        <f t="shared" si="17"/>
        <v>0</v>
      </c>
      <c r="L43" s="61">
        <f t="shared" si="17"/>
        <v>0</v>
      </c>
      <c r="M43" s="39">
        <f t="shared" si="17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0"/>
      <c r="E45" s="38"/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0"/>
      <c r="E47" s="38"/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0"/>
      <c r="E49" s="38"/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0"/>
      <c r="E51" s="38"/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60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61</v>
      </c>
      <c r="C56" s="6"/>
      <c r="D56" s="61">
        <f>SUM(D54:D55)</f>
        <v>0</v>
      </c>
      <c r="E56" s="39">
        <f>SUM(E54:E55)</f>
        <v>0</v>
      </c>
      <c r="F56" s="61">
        <f t="shared" ref="F56:M56" si="18">SUM(F54:F55)</f>
        <v>0</v>
      </c>
      <c r="G56" s="39">
        <f t="shared" si="18"/>
        <v>0</v>
      </c>
      <c r="H56" s="61">
        <f>SUM(H54:H55)</f>
        <v>0</v>
      </c>
      <c r="I56" s="39">
        <f>SUM(I54:I55)</f>
        <v>0</v>
      </c>
      <c r="J56" s="61">
        <f t="shared" si="18"/>
        <v>0</v>
      </c>
      <c r="K56" s="39">
        <f t="shared" si="18"/>
        <v>0</v>
      </c>
      <c r="L56" s="61">
        <f t="shared" si="18"/>
        <v>0</v>
      </c>
      <c r="M56" s="39">
        <f t="shared" si="18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0"/>
      <c r="E59" s="38"/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64</v>
      </c>
      <c r="D60" s="60"/>
      <c r="E60" s="38"/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f>SUM(D59:D60)</f>
        <v>0</v>
      </c>
      <c r="E61" s="39">
        <f>SUM(E59:E60)</f>
        <v>0</v>
      </c>
      <c r="F61" s="61">
        <f t="shared" ref="F61:M61" si="19">SUM(F59:F60)</f>
        <v>0</v>
      </c>
      <c r="G61" s="39">
        <f t="shared" si="19"/>
        <v>0</v>
      </c>
      <c r="H61" s="61">
        <f>SUM(H59:H60)</f>
        <v>0</v>
      </c>
      <c r="I61" s="39">
        <f>SUM(I59:I60)</f>
        <v>0</v>
      </c>
      <c r="J61" s="61">
        <f t="shared" si="19"/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0"/>
      <c r="E64" s="38"/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0"/>
      <c r="E65" s="38"/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f>SUM(D64:D65)</f>
        <v>0</v>
      </c>
      <c r="E66" s="39">
        <f>SUM(E64:E65)</f>
        <v>0</v>
      </c>
      <c r="F66" s="61">
        <f t="shared" ref="F66:M66" si="20">SUM(F64:F65)</f>
        <v>0</v>
      </c>
      <c r="G66" s="39">
        <f t="shared" si="20"/>
        <v>0</v>
      </c>
      <c r="H66" s="61">
        <f>SUM(H64:H65)</f>
        <v>0</v>
      </c>
      <c r="I66" s="39">
        <f>SUM(I64:I65)</f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1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71</v>
      </c>
      <c r="D70" s="60"/>
      <c r="E70" s="38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5"/>
      <c r="K70" s="38"/>
      <c r="L70" s="60">
        <f t="shared" si="21"/>
        <v>0</v>
      </c>
      <c r="M70" s="38">
        <f t="shared" si="21"/>
        <v>0</v>
      </c>
    </row>
    <row r="71" spans="1:13" x14ac:dyDescent="0.2">
      <c r="A71" s="9">
        <v>31</v>
      </c>
      <c r="B71" s="3"/>
      <c r="C71" s="10" t="s">
        <v>72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1"/>
        <v>0</v>
      </c>
      <c r="M71" s="38">
        <f t="shared" si="21"/>
        <v>0</v>
      </c>
    </row>
    <row r="72" spans="1:13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0</v>
      </c>
      <c r="F72" s="69">
        <f t="shared" ref="F72:M72" si="22">SUM(F70:F71)</f>
        <v>0</v>
      </c>
      <c r="G72" s="39">
        <f t="shared" si="22"/>
        <v>0</v>
      </c>
      <c r="H72" s="61">
        <f>SUM(H70:H71)</f>
        <v>0</v>
      </c>
      <c r="I72" s="39">
        <f>SUM(I70:I71)</f>
        <v>0</v>
      </c>
      <c r="J72" s="69">
        <f t="shared" si="22"/>
        <v>0</v>
      </c>
      <c r="K72" s="39">
        <f t="shared" si="22"/>
        <v>0</v>
      </c>
      <c r="L72" s="69">
        <f t="shared" si="22"/>
        <v>0</v>
      </c>
      <c r="M72" s="39">
        <f t="shared" si="22"/>
        <v>0</v>
      </c>
    </row>
    <row r="73" spans="1:13" x14ac:dyDescent="0.2">
      <c r="A73" s="9">
        <v>32</v>
      </c>
      <c r="B73" s="3"/>
      <c r="C73" s="10" t="s">
        <v>74</v>
      </c>
      <c r="D73" s="60"/>
      <c r="E73" s="38"/>
      <c r="F73" s="60">
        <f>H73-D73</f>
        <v>0</v>
      </c>
      <c r="G73" s="37">
        <f>I73-E73</f>
        <v>0</v>
      </c>
      <c r="H73" s="65">
        <f t="shared" ref="H73:I81" si="23">D73</f>
        <v>0</v>
      </c>
      <c r="I73" s="66">
        <f t="shared" si="23"/>
        <v>0</v>
      </c>
      <c r="J73" s="60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75</v>
      </c>
      <c r="D74" s="60"/>
      <c r="E74" s="38">
        <v>0</v>
      </c>
      <c r="F74" s="60">
        <f t="shared" ref="F74:G81" si="25">H74-D74</f>
        <v>0</v>
      </c>
      <c r="G74" s="37">
        <f t="shared" si="25"/>
        <v>0</v>
      </c>
      <c r="H74" s="65">
        <f t="shared" si="23"/>
        <v>0</v>
      </c>
      <c r="I74" s="66">
        <f t="shared" si="23"/>
        <v>0</v>
      </c>
      <c r="J74" s="60"/>
      <c r="K74" s="38"/>
      <c r="L74" s="60">
        <f t="shared" si="24"/>
        <v>0</v>
      </c>
      <c r="M74" s="38">
        <f t="shared" si="24"/>
        <v>0</v>
      </c>
    </row>
    <row r="75" spans="1:13" x14ac:dyDescent="0.2">
      <c r="A75" s="9">
        <v>34</v>
      </c>
      <c r="B75" s="3"/>
      <c r="C75" s="10" t="s">
        <v>76</v>
      </c>
      <c r="D75" s="60"/>
      <c r="E75" s="38">
        <v>0</v>
      </c>
      <c r="F75" s="60">
        <f t="shared" si="25"/>
        <v>0</v>
      </c>
      <c r="G75" s="37">
        <f t="shared" si="25"/>
        <v>0</v>
      </c>
      <c r="H75" s="65">
        <f t="shared" si="23"/>
        <v>0</v>
      </c>
      <c r="I75" s="66">
        <f t="shared" si="23"/>
        <v>0</v>
      </c>
      <c r="J75" s="60"/>
      <c r="K75" s="38"/>
      <c r="L75" s="60">
        <f t="shared" si="24"/>
        <v>0</v>
      </c>
      <c r="M75" s="38">
        <f t="shared" si="24"/>
        <v>0</v>
      </c>
    </row>
    <row r="76" spans="1:13" x14ac:dyDescent="0.2">
      <c r="A76" s="9">
        <v>35</v>
      </c>
      <c r="B76" s="3"/>
      <c r="C76" s="10" t="s">
        <v>77</v>
      </c>
      <c r="D76" s="60"/>
      <c r="E76" s="38">
        <v>0</v>
      </c>
      <c r="F76" s="60">
        <f t="shared" si="25"/>
        <v>0</v>
      </c>
      <c r="G76" s="37">
        <f t="shared" si="25"/>
        <v>0</v>
      </c>
      <c r="H76" s="65">
        <f t="shared" si="23"/>
        <v>0</v>
      </c>
      <c r="I76" s="66">
        <f t="shared" si="23"/>
        <v>0</v>
      </c>
      <c r="J76" s="60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78</v>
      </c>
      <c r="D77" s="60"/>
      <c r="E77" s="38"/>
      <c r="F77" s="60">
        <f t="shared" si="25"/>
        <v>0</v>
      </c>
      <c r="G77" s="37">
        <f t="shared" si="25"/>
        <v>0</v>
      </c>
      <c r="H77" s="65">
        <f t="shared" si="23"/>
        <v>0</v>
      </c>
      <c r="I77" s="66">
        <f t="shared" si="23"/>
        <v>0</v>
      </c>
      <c r="J77" s="60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79</v>
      </c>
      <c r="D78" s="60"/>
      <c r="E78" s="38"/>
      <c r="F78" s="60">
        <f t="shared" si="25"/>
        <v>0</v>
      </c>
      <c r="G78" s="37">
        <f t="shared" si="25"/>
        <v>0</v>
      </c>
      <c r="H78" s="65">
        <f t="shared" si="23"/>
        <v>0</v>
      </c>
      <c r="I78" s="66">
        <f t="shared" si="23"/>
        <v>0</v>
      </c>
      <c r="J78" s="60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80</v>
      </c>
      <c r="D79" s="60"/>
      <c r="E79" s="38"/>
      <c r="F79" s="60">
        <f t="shared" si="25"/>
        <v>0</v>
      </c>
      <c r="G79" s="37">
        <f t="shared" si="25"/>
        <v>0</v>
      </c>
      <c r="H79" s="65">
        <f t="shared" si="23"/>
        <v>0</v>
      </c>
      <c r="I79" s="66">
        <f t="shared" si="23"/>
        <v>0</v>
      </c>
      <c r="J79" s="60"/>
      <c r="K79" s="38"/>
      <c r="L79" s="60">
        <f t="shared" si="24"/>
        <v>0</v>
      </c>
      <c r="M79" s="38">
        <f t="shared" si="24"/>
        <v>0</v>
      </c>
    </row>
    <row r="80" spans="1:13" x14ac:dyDescent="0.2">
      <c r="A80" s="9">
        <v>39</v>
      </c>
      <c r="B80" s="3"/>
      <c r="C80" s="10" t="s">
        <v>81</v>
      </c>
      <c r="D80" s="60"/>
      <c r="E80" s="38"/>
      <c r="F80" s="60">
        <f t="shared" si="25"/>
        <v>0</v>
      </c>
      <c r="G80" s="37">
        <f t="shared" si="25"/>
        <v>0</v>
      </c>
      <c r="H80" s="65">
        <f t="shared" si="23"/>
        <v>0</v>
      </c>
      <c r="I80" s="66">
        <f t="shared" si="23"/>
        <v>0</v>
      </c>
      <c r="J80" s="60"/>
      <c r="K80" s="38"/>
      <c r="L80" s="60">
        <f t="shared" si="24"/>
        <v>0</v>
      </c>
      <c r="M80" s="38">
        <f t="shared" si="24"/>
        <v>0</v>
      </c>
    </row>
    <row r="81" spans="1:13" x14ac:dyDescent="0.2">
      <c r="A81" s="9">
        <v>40</v>
      </c>
      <c r="B81" s="3"/>
      <c r="C81" s="10" t="s">
        <v>82</v>
      </c>
      <c r="D81" s="60"/>
      <c r="E81" s="38">
        <v>0</v>
      </c>
      <c r="F81" s="60">
        <f t="shared" si="25"/>
        <v>0</v>
      </c>
      <c r="G81" s="37">
        <f t="shared" si="25"/>
        <v>0</v>
      </c>
      <c r="H81" s="65">
        <f t="shared" si="23"/>
        <v>0</v>
      </c>
      <c r="I81" s="162">
        <f t="shared" si="23"/>
        <v>0</v>
      </c>
      <c r="J81" s="60"/>
      <c r="K81" s="38"/>
      <c r="L81" s="60">
        <f t="shared" si="24"/>
        <v>0</v>
      </c>
      <c r="M81" s="38">
        <f t="shared" si="24"/>
        <v>0</v>
      </c>
    </row>
    <row r="82" spans="1:13" s="2" customFormat="1" ht="20.25" customHeight="1" thickBot="1" x14ac:dyDescent="0.25">
      <c r="A82" s="95"/>
      <c r="B82" s="30"/>
      <c r="C82" s="96" t="s">
        <v>83</v>
      </c>
      <c r="D82" s="73">
        <f>D16+D24+D29+D36+D43+D45+D47+D49</f>
        <v>0</v>
      </c>
      <c r="E82" s="74">
        <f>SUM(E72:E81)+E16+E24+E29+E36+E43+E45+E47+E49+E51+E56+E61+E66</f>
        <v>0</v>
      </c>
      <c r="F82" s="92">
        <f>F16+F24+F29+F36+F43+F45+F47+F49</f>
        <v>0</v>
      </c>
      <c r="G82" s="93">
        <f>SUM(G72:G81)+G16+G24+G29+G36+G43+G45+G47+G49+G51+G56+G61+G66</f>
        <v>0</v>
      </c>
      <c r="H82" s="73">
        <f>H16+H24+H29+H36+H43+H45+H47+H49</f>
        <v>0</v>
      </c>
      <c r="I82" s="161">
        <f>SUM(I72:I81)+I16+I24+I29+I36+I43+I45+I47+I49+I51+I56+I61+I66</f>
        <v>0</v>
      </c>
      <c r="J82" s="92">
        <f>J16+J24+J29+J36+J43+J45+J47+J49</f>
        <v>0</v>
      </c>
      <c r="K82" s="93">
        <f>SUM(K72:K81)+K16+K24+K29+K36+K43+K45+K47+K49+K51+K56+K61+K66</f>
        <v>0</v>
      </c>
      <c r="L82" s="92">
        <f>L16+L24+L29+L36+L43+L45+L47+L49</f>
        <v>0</v>
      </c>
      <c r="M82" s="93">
        <f>SUM(M72:M81)+M16+M24+M29+M36+M43+M45+M47+M49+M51+M56+M61+M66</f>
        <v>0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/>
      <c r="B85" s="3"/>
      <c r="L85" s="45"/>
    </row>
    <row r="86" spans="1:13" x14ac:dyDescent="0.2">
      <c r="A86" s="4"/>
      <c r="B86" s="3"/>
    </row>
    <row r="87" spans="1:13" x14ac:dyDescent="0.2">
      <c r="A87" s="4"/>
      <c r="B87" s="3"/>
    </row>
    <row r="88" spans="1:13" x14ac:dyDescent="0.2">
      <c r="A88" s="4"/>
      <c r="B88" s="3"/>
    </row>
    <row r="89" spans="1:13" x14ac:dyDescent="0.2">
      <c r="A89" s="4"/>
      <c r="B89" s="3"/>
    </row>
    <row r="90" spans="1:13" x14ac:dyDescent="0.2">
      <c r="A90" s="4"/>
      <c r="B90" s="3"/>
    </row>
    <row r="91" spans="1:13" x14ac:dyDescent="0.2">
      <c r="A91" s="4"/>
      <c r="B91" s="3"/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87"/>
  <sheetViews>
    <sheetView topLeftCell="A62" zoomScale="75" workbookViewId="0">
      <selection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84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89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178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91</v>
      </c>
      <c r="E8" s="25"/>
      <c r="F8" s="26" t="s">
        <v>92</v>
      </c>
      <c r="G8" s="25"/>
      <c r="H8" s="26" t="s">
        <v>93</v>
      </c>
      <c r="I8" s="25"/>
      <c r="J8" s="26" t="s">
        <v>94</v>
      </c>
      <c r="K8" s="27"/>
      <c r="L8" s="26" t="s">
        <v>95</v>
      </c>
      <c r="M8" s="27"/>
    </row>
    <row r="9" spans="1:26" x14ac:dyDescent="0.2">
      <c r="A9" s="52"/>
      <c r="B9" s="7"/>
      <c r="C9" s="6"/>
      <c r="D9" s="75" t="s">
        <v>26</v>
      </c>
      <c r="E9" s="76" t="s">
        <v>27</v>
      </c>
      <c r="F9" s="75" t="s">
        <v>26</v>
      </c>
      <c r="G9" s="76" t="s">
        <v>27</v>
      </c>
      <c r="H9" s="75" t="s">
        <v>26</v>
      </c>
      <c r="I9" s="76" t="s">
        <v>27</v>
      </c>
      <c r="J9" s="77" t="s">
        <v>26</v>
      </c>
      <c r="K9" s="76" t="s">
        <v>27</v>
      </c>
      <c r="L9" s="77" t="s">
        <v>26</v>
      </c>
      <c r="M9" s="76" t="s">
        <v>27</v>
      </c>
    </row>
    <row r="10" spans="1:26" x14ac:dyDescent="0.2">
      <c r="A10" s="9"/>
      <c r="B10" s="11" t="s">
        <v>28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29</v>
      </c>
      <c r="D11" s="65">
        <v>6206940</v>
      </c>
      <c r="E11" s="65">
        <v>6390500</v>
      </c>
      <c r="F11" s="60">
        <f>H11-D11</f>
        <v>0</v>
      </c>
      <c r="G11" s="37">
        <f>I11-E11</f>
        <v>0</v>
      </c>
      <c r="H11" s="65">
        <f>D11</f>
        <v>6206940</v>
      </c>
      <c r="I11" s="66">
        <f>E11</f>
        <v>6390500</v>
      </c>
      <c r="J11" s="60"/>
      <c r="K11" s="38"/>
      <c r="L11" s="60">
        <f t="shared" ref="L11:M15" si="0">H11+J11</f>
        <v>6206940</v>
      </c>
      <c r="M11" s="38">
        <f t="shared" si="0"/>
        <v>6390500</v>
      </c>
    </row>
    <row r="12" spans="1:26" x14ac:dyDescent="0.2">
      <c r="A12" s="9">
        <v>2</v>
      </c>
      <c r="B12" s="7"/>
      <c r="C12" s="18" t="s">
        <v>30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31</v>
      </c>
      <c r="D13" s="65">
        <v>14078963</v>
      </c>
      <c r="E13" s="65">
        <v>31403869</v>
      </c>
      <c r="F13" s="60">
        <f t="shared" si="1"/>
        <v>0</v>
      </c>
      <c r="G13" s="37">
        <f t="shared" si="1"/>
        <v>0</v>
      </c>
      <c r="H13" s="65">
        <f t="shared" si="2"/>
        <v>14078963</v>
      </c>
      <c r="I13" s="66">
        <f t="shared" si="2"/>
        <v>31403869</v>
      </c>
      <c r="J13" s="60"/>
      <c r="K13" s="38"/>
      <c r="L13" s="60">
        <f t="shared" si="0"/>
        <v>14078963</v>
      </c>
      <c r="M13" s="38">
        <f t="shared" si="0"/>
        <v>31403869</v>
      </c>
    </row>
    <row r="14" spans="1:26" x14ac:dyDescent="0.2">
      <c r="A14" s="9">
        <v>4</v>
      </c>
      <c r="B14" s="7"/>
      <c r="C14" s="18" t="s">
        <v>32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33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34</v>
      </c>
      <c r="C16" s="6"/>
      <c r="D16" s="61">
        <v>20285903</v>
      </c>
      <c r="E16" s="39">
        <v>37794369</v>
      </c>
      <c r="F16" s="61">
        <f t="shared" ref="F16:M16" si="3">SUM(F11:F15)</f>
        <v>0</v>
      </c>
      <c r="G16" s="39">
        <f t="shared" si="3"/>
        <v>0</v>
      </c>
      <c r="H16" s="61">
        <f>SUM(H11:H15)</f>
        <v>20285903</v>
      </c>
      <c r="I16" s="39">
        <f>SUM(I11:I15)</f>
        <v>37794369</v>
      </c>
      <c r="J16" s="61">
        <f t="shared" si="3"/>
        <v>0</v>
      </c>
      <c r="K16" s="39">
        <f t="shared" si="3"/>
        <v>0</v>
      </c>
      <c r="L16" s="61">
        <f t="shared" si="3"/>
        <v>20285903</v>
      </c>
      <c r="M16" s="39">
        <f t="shared" si="3"/>
        <v>37794369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35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29</v>
      </c>
      <c r="D19" s="65">
        <v>-2548538</v>
      </c>
      <c r="E19" s="65">
        <v>-1384819</v>
      </c>
      <c r="F19" s="60">
        <f>H19-D19</f>
        <v>0</v>
      </c>
      <c r="G19" s="37">
        <f>I19-E19</f>
        <v>0</v>
      </c>
      <c r="H19" s="65">
        <f t="shared" si="4"/>
        <v>-2548538</v>
      </c>
      <c r="I19" s="66">
        <f t="shared" si="4"/>
        <v>-1384819</v>
      </c>
      <c r="J19" s="60"/>
      <c r="K19" s="38"/>
      <c r="L19" s="60">
        <f t="shared" ref="L19:M23" si="5">H19+J19</f>
        <v>-2548538</v>
      </c>
      <c r="M19" s="38">
        <f t="shared" si="5"/>
        <v>-1384819</v>
      </c>
    </row>
    <row r="20" spans="1:13" x14ac:dyDescent="0.2">
      <c r="A20" s="9">
        <v>7</v>
      </c>
      <c r="B20" s="7"/>
      <c r="C20" s="18" t="s">
        <v>30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31</v>
      </c>
      <c r="D21" s="65">
        <v>-16482775</v>
      </c>
      <c r="E21" s="65">
        <v>-35464469</v>
      </c>
      <c r="F21" s="60">
        <f t="shared" si="6"/>
        <v>0</v>
      </c>
      <c r="G21" s="37">
        <f t="shared" si="6"/>
        <v>0</v>
      </c>
      <c r="H21" s="65">
        <f t="shared" si="4"/>
        <v>-16482775</v>
      </c>
      <c r="I21" s="66">
        <f t="shared" si="4"/>
        <v>-35464469</v>
      </c>
      <c r="J21" s="60"/>
      <c r="K21" s="38"/>
      <c r="L21" s="60">
        <f t="shared" si="5"/>
        <v>-16482775</v>
      </c>
      <c r="M21" s="38">
        <f t="shared" si="5"/>
        <v>-35464469</v>
      </c>
    </row>
    <row r="22" spans="1:13" x14ac:dyDescent="0.2">
      <c r="A22" s="9">
        <v>9</v>
      </c>
      <c r="B22" s="7"/>
      <c r="C22" s="18" t="s">
        <v>32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36</v>
      </c>
      <c r="D23" s="65">
        <v>441422</v>
      </c>
      <c r="E23" s="65">
        <v>840680</v>
      </c>
      <c r="F23" s="60">
        <f t="shared" si="6"/>
        <v>0</v>
      </c>
      <c r="G23" s="37">
        <f t="shared" si="6"/>
        <v>0</v>
      </c>
      <c r="H23" s="65">
        <f t="shared" si="4"/>
        <v>441422</v>
      </c>
      <c r="I23" s="66">
        <f t="shared" si="4"/>
        <v>840680</v>
      </c>
      <c r="J23" s="60"/>
      <c r="K23" s="38"/>
      <c r="L23" s="60">
        <f t="shared" si="5"/>
        <v>441422</v>
      </c>
      <c r="M23" s="38">
        <f t="shared" si="5"/>
        <v>840680</v>
      </c>
    </row>
    <row r="24" spans="1:13" x14ac:dyDescent="0.2">
      <c r="A24" s="9"/>
      <c r="B24" s="7" t="s">
        <v>37</v>
      </c>
      <c r="C24" s="6"/>
      <c r="D24" s="61">
        <v>-18589891</v>
      </c>
      <c r="E24" s="39">
        <v>-36008608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-18589891</v>
      </c>
      <c r="I24" s="39">
        <f>SUM(I19:I23)</f>
        <v>-36008608</v>
      </c>
      <c r="J24" s="61">
        <f t="shared" si="7"/>
        <v>0</v>
      </c>
      <c r="K24" s="39">
        <f t="shared" si="7"/>
        <v>0</v>
      </c>
      <c r="L24" s="61">
        <f t="shared" si="7"/>
        <v>-18589891</v>
      </c>
      <c r="M24" s="39">
        <f t="shared" si="7"/>
        <v>-36008608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39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40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41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43</v>
      </c>
      <c r="D32" s="65">
        <v>14496</v>
      </c>
      <c r="E32" s="65">
        <v>34030</v>
      </c>
      <c r="F32" s="60">
        <f>H32-D32</f>
        <v>0</v>
      </c>
      <c r="G32" s="37">
        <f>I32-E32</f>
        <v>0</v>
      </c>
      <c r="H32" s="65">
        <f t="shared" ref="H32:I35" si="9">D32</f>
        <v>14496</v>
      </c>
      <c r="I32" s="66">
        <f t="shared" si="9"/>
        <v>34030</v>
      </c>
      <c r="J32" s="60"/>
      <c r="K32" s="38"/>
      <c r="L32" s="60">
        <f t="shared" ref="L32:M35" si="10">H32+J32</f>
        <v>14496</v>
      </c>
      <c r="M32" s="38">
        <f t="shared" si="10"/>
        <v>34030</v>
      </c>
    </row>
    <row r="33" spans="1:13" x14ac:dyDescent="0.2">
      <c r="A33" s="9">
        <v>14</v>
      </c>
      <c r="B33" s="7"/>
      <c r="C33" s="18" t="s">
        <v>44</v>
      </c>
      <c r="D33" s="65">
        <v>-14697</v>
      </c>
      <c r="E33" s="65">
        <v>-33286</v>
      </c>
      <c r="F33" s="60">
        <f t="shared" ref="F33:G35" si="11">H33-D33</f>
        <v>0</v>
      </c>
      <c r="G33" s="37">
        <f t="shared" si="11"/>
        <v>0</v>
      </c>
      <c r="H33" s="65">
        <f t="shared" si="9"/>
        <v>-14697</v>
      </c>
      <c r="I33" s="66">
        <f t="shared" si="9"/>
        <v>-33286</v>
      </c>
      <c r="J33" s="60"/>
      <c r="K33" s="38"/>
      <c r="L33" s="60">
        <f t="shared" si="10"/>
        <v>-14697</v>
      </c>
      <c r="M33" s="38">
        <f t="shared" si="10"/>
        <v>-33286</v>
      </c>
    </row>
    <row r="34" spans="1:13" x14ac:dyDescent="0.2">
      <c r="A34" s="9">
        <v>15</v>
      </c>
      <c r="B34" s="7"/>
      <c r="C34" s="18" t="s">
        <v>45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46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47</v>
      </c>
      <c r="C36" s="6"/>
      <c r="D36" s="61">
        <v>-201</v>
      </c>
      <c r="E36" s="39">
        <v>744</v>
      </c>
      <c r="F36" s="61">
        <f>SUM(F32:F35)</f>
        <v>0</v>
      </c>
      <c r="G36" s="39">
        <f>SUM(G32:G35)</f>
        <v>0</v>
      </c>
      <c r="H36" s="61">
        <f>SUM(H32:H35)</f>
        <v>-201</v>
      </c>
      <c r="I36" s="39">
        <f>SUM(I32:I35)</f>
        <v>744</v>
      </c>
      <c r="J36" s="61">
        <f>SUM(J32:J34)</f>
        <v>0</v>
      </c>
      <c r="K36" s="39">
        <f>SUM(K32:K34)</f>
        <v>0</v>
      </c>
      <c r="L36" s="61">
        <f>SUM(L32:L35)</f>
        <v>-201</v>
      </c>
      <c r="M36" s="39">
        <f>SUM(M32:M35)</f>
        <v>744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48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49</v>
      </c>
      <c r="D39" s="65">
        <v>29964</v>
      </c>
      <c r="E39" s="65">
        <v>58430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29964</v>
      </c>
      <c r="I39" s="66">
        <f t="shared" si="12"/>
        <v>58430</v>
      </c>
      <c r="J39" s="60"/>
      <c r="K39" s="38"/>
      <c r="L39" s="60">
        <f t="shared" ref="L39:M41" si="14">H39+J39</f>
        <v>29964</v>
      </c>
      <c r="M39" s="38">
        <f t="shared" si="14"/>
        <v>58430</v>
      </c>
    </row>
    <row r="40" spans="1:13" ht="22.5" customHeight="1" x14ac:dyDescent="0.2">
      <c r="A40" s="9">
        <v>18</v>
      </c>
      <c r="B40" s="7"/>
      <c r="C40" s="18" t="s">
        <v>50</v>
      </c>
      <c r="D40" s="65">
        <v>-1725775</v>
      </c>
      <c r="E40" s="65">
        <v>-250341</v>
      </c>
      <c r="F40" s="60">
        <f t="shared" si="13"/>
        <v>0</v>
      </c>
      <c r="G40" s="37">
        <f t="shared" si="13"/>
        <v>0</v>
      </c>
      <c r="H40" s="65">
        <f t="shared" si="12"/>
        <v>-1725775</v>
      </c>
      <c r="I40" s="66">
        <f t="shared" si="12"/>
        <v>-250341</v>
      </c>
      <c r="J40" s="65"/>
      <c r="K40" s="38"/>
      <c r="L40" s="60">
        <f t="shared" si="14"/>
        <v>-1725775</v>
      </c>
      <c r="M40" s="38">
        <f t="shared" si="14"/>
        <v>-250341</v>
      </c>
    </row>
    <row r="41" spans="1:13" x14ac:dyDescent="0.2">
      <c r="A41" s="9">
        <v>19</v>
      </c>
      <c r="B41" s="7"/>
      <c r="C41" s="18" t="s">
        <v>51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52</v>
      </c>
      <c r="D42" s="61">
        <v>-1725775</v>
      </c>
      <c r="E42" s="39">
        <v>-250341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-1725775</v>
      </c>
      <c r="I42" s="39">
        <f>SUM(I40:I41)</f>
        <v>-250341</v>
      </c>
      <c r="J42" s="69">
        <f t="shared" si="15"/>
        <v>0</v>
      </c>
      <c r="K42" s="39">
        <f t="shared" si="15"/>
        <v>0</v>
      </c>
      <c r="L42" s="69">
        <f t="shared" si="15"/>
        <v>-1725775</v>
      </c>
      <c r="M42" s="39">
        <f t="shared" si="15"/>
        <v>-250341</v>
      </c>
    </row>
    <row r="43" spans="1:13" ht="21" customHeight="1" x14ac:dyDescent="0.2">
      <c r="A43" s="9"/>
      <c r="B43" s="7" t="s">
        <v>53</v>
      </c>
      <c r="C43" s="6"/>
      <c r="D43" s="61">
        <v>-1695811</v>
      </c>
      <c r="E43" s="39">
        <v>-191911</v>
      </c>
      <c r="F43" s="61">
        <f t="shared" ref="F43:M43" si="16">F42+F39</f>
        <v>0</v>
      </c>
      <c r="G43" s="39">
        <f t="shared" si="16"/>
        <v>0</v>
      </c>
      <c r="H43" s="61">
        <f>H42+H39</f>
        <v>-1695811</v>
      </c>
      <c r="I43" s="39">
        <f>I42+I39</f>
        <v>-191911</v>
      </c>
      <c r="J43" s="61">
        <f t="shared" si="16"/>
        <v>0</v>
      </c>
      <c r="K43" s="39">
        <f t="shared" si="16"/>
        <v>0</v>
      </c>
      <c r="L43" s="61">
        <f t="shared" si="16"/>
        <v>-1695811</v>
      </c>
      <c r="M43" s="39">
        <f t="shared" si="16"/>
        <v>-191911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54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55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56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57</v>
      </c>
      <c r="C51" s="6"/>
      <c r="D51" s="65">
        <v>-441422</v>
      </c>
      <c r="E51" s="65">
        <v>-840680</v>
      </c>
      <c r="F51" s="60">
        <f>H51-D51</f>
        <v>0</v>
      </c>
      <c r="G51" s="37">
        <f>I51-E51</f>
        <v>0</v>
      </c>
      <c r="H51" s="65">
        <f>D51</f>
        <v>-441422</v>
      </c>
      <c r="I51" s="66">
        <f>E51</f>
        <v>-840680</v>
      </c>
      <c r="J51" s="60"/>
      <c r="K51" s="38"/>
      <c r="L51" s="60">
        <f>H51+J51</f>
        <v>-441422</v>
      </c>
      <c r="M51" s="38">
        <f>I51+K51</f>
        <v>-840680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58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59</v>
      </c>
      <c r="D54" s="65">
        <v>0</v>
      </c>
      <c r="E54" s="65">
        <v>-678671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-678671</v>
      </c>
      <c r="J54" s="60"/>
      <c r="K54" s="38"/>
      <c r="L54" s="60">
        <f>H54+J54</f>
        <v>0</v>
      </c>
      <c r="M54" s="38">
        <f>I54+K54</f>
        <v>-678671</v>
      </c>
    </row>
    <row r="55" spans="1:15" x14ac:dyDescent="0.2">
      <c r="A55" s="9">
        <v>25</v>
      </c>
      <c r="B55" s="7"/>
      <c r="C55" s="18" t="s">
        <v>60</v>
      </c>
      <c r="D55" s="65">
        <v>0</v>
      </c>
      <c r="E55" s="65">
        <v>-4020431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-4020431</v>
      </c>
      <c r="J55" s="60"/>
      <c r="K55" s="38"/>
      <c r="L55" s="60">
        <f>H55+J55</f>
        <v>0</v>
      </c>
      <c r="M55" s="38">
        <f>I55+K55</f>
        <v>-4020431</v>
      </c>
    </row>
    <row r="56" spans="1:15" x14ac:dyDescent="0.2">
      <c r="A56" s="9"/>
      <c r="B56" s="7" t="s">
        <v>61</v>
      </c>
      <c r="C56" s="6"/>
      <c r="D56" s="61">
        <v>0</v>
      </c>
      <c r="E56" s="39">
        <v>-4699102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-4699102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-4699102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62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63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64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65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66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67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68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71</v>
      </c>
      <c r="D70" s="65">
        <v>0</v>
      </c>
      <c r="E70" s="65">
        <v>-154392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-154392</v>
      </c>
      <c r="J70" s="65"/>
      <c r="K70" s="38"/>
      <c r="L70" s="60">
        <f t="shared" si="20"/>
        <v>0</v>
      </c>
      <c r="M70" s="38">
        <f t="shared" si="20"/>
        <v>-154392</v>
      </c>
    </row>
    <row r="71" spans="1:13" x14ac:dyDescent="0.2">
      <c r="A71" s="9">
        <v>31</v>
      </c>
      <c r="B71" s="3"/>
      <c r="C71" s="10" t="s">
        <v>72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73</v>
      </c>
      <c r="D72" s="61">
        <v>0</v>
      </c>
      <c r="E72" s="39">
        <v>-154392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-154392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-154392</v>
      </c>
    </row>
    <row r="73" spans="1:13" x14ac:dyDescent="0.2">
      <c r="A73" s="9">
        <v>32</v>
      </c>
      <c r="B73" s="3"/>
      <c r="C73" s="10" t="s">
        <v>74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75</v>
      </c>
      <c r="D74" s="65">
        <v>0</v>
      </c>
      <c r="E74" s="65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76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77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78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79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80</v>
      </c>
      <c r="D79" s="65">
        <v>0</v>
      </c>
      <c r="E79" s="65">
        <v>4020431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4020431</v>
      </c>
      <c r="J79" s="60"/>
      <c r="K79" s="38"/>
      <c r="L79" s="60">
        <f t="shared" si="23"/>
        <v>0</v>
      </c>
      <c r="M79" s="38">
        <f t="shared" si="23"/>
        <v>4020431</v>
      </c>
    </row>
    <row r="80" spans="1:13" x14ac:dyDescent="0.2">
      <c r="A80" s="9">
        <v>39</v>
      </c>
      <c r="B80" s="3"/>
      <c r="C80" s="10" t="s">
        <v>81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82</v>
      </c>
      <c r="D81" s="65">
        <v>0</v>
      </c>
      <c r="E81" s="65">
        <v>27532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62">
        <f t="shared" si="22"/>
        <v>27532</v>
      </c>
      <c r="J81" s="60"/>
      <c r="K81" s="38"/>
      <c r="L81" s="60">
        <f t="shared" si="23"/>
        <v>0</v>
      </c>
      <c r="M81" s="38">
        <f t="shared" si="23"/>
        <v>27532</v>
      </c>
    </row>
    <row r="82" spans="1:67" s="44" customFormat="1" ht="20.25" customHeight="1" thickBot="1" x14ac:dyDescent="0.25">
      <c r="A82" s="40"/>
      <c r="B82" s="41"/>
      <c r="C82" s="42" t="s">
        <v>83</v>
      </c>
      <c r="D82" s="73">
        <f>D16+D24+D29+D36+D43+D45+D47+D49</f>
        <v>0</v>
      </c>
      <c r="E82" s="74">
        <f>SUM(E72:E81)+E16+E24+E29+E36+E43+E45+E47+E49+E51+E56+E61+E66</f>
        <v>-51617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61">
        <f>SUM(I72:I81)+I16+I24+I29+I36+I43+I45+I47+I49+I51+I56+I61+I66</f>
        <v>-51617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-51617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  <c r="L85" s="45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W187"/>
  <sheetViews>
    <sheetView zoomScale="75" workbookViewId="0">
      <pane xSplit="3" ySplit="9" topLeftCell="D56" activePane="bottomRight" state="frozen"/>
      <selection activeCell="AS649" sqref="AS649"/>
      <selection pane="topRight" activeCell="AS649" sqref="AS649"/>
      <selection pane="bottomLeft" activeCell="AS649" sqref="AS649"/>
      <selection pane="bottomRight"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">
        <v>180</v>
      </c>
      <c r="I8" s="27"/>
      <c r="J8" s="26" t="s">
        <v>181</v>
      </c>
      <c r="K8" s="27"/>
      <c r="L8" s="26" t="s">
        <v>185</v>
      </c>
      <c r="M8" s="27"/>
      <c r="N8" s="26" t="s">
        <v>186</v>
      </c>
      <c r="O8" s="27"/>
      <c r="P8" s="26" t="s">
        <v>187</v>
      </c>
      <c r="Q8" s="27"/>
      <c r="R8" s="26" t="s">
        <v>199</v>
      </c>
      <c r="S8" s="27"/>
      <c r="T8" s="26" t="s">
        <v>200</v>
      </c>
      <c r="U8" s="27"/>
      <c r="V8" s="26" t="s">
        <v>201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29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SUM(F11,H11,J11,L11,N11,P11,R11,T11,V11,X11,Z11,AB11,AD11,AF11,AH11,AJ11,AL11,AN11,AP11,AR11,AT11,AV11)</f>
        <v>50485195</v>
      </c>
      <c r="E11" s="38">
        <f t="shared" si="0"/>
        <v>108142249.07000001</v>
      </c>
      <c r="F11" s="60">
        <f>'TIE-OUT'!F11+RECLASS!F11</f>
        <v>0</v>
      </c>
      <c r="G11" s="38">
        <f>'TIE-OUT'!G11+RECLASS!G11</f>
        <v>574371</v>
      </c>
      <c r="H11" s="133">
        <f>+Actuals!E124</f>
        <v>51039923</v>
      </c>
      <c r="I11" s="134">
        <f>+Actuals!F124</f>
        <v>113182970.06</v>
      </c>
      <c r="J11" s="133">
        <f>+Actuals!G124</f>
        <v>115277</v>
      </c>
      <c r="K11" s="134">
        <f>+Actuals!H124</f>
        <v>-5835133.5500000007</v>
      </c>
      <c r="L11" s="133">
        <f>+Actuals!I124</f>
        <v>-673744</v>
      </c>
      <c r="M11" s="134">
        <f>+Actuals!J124</f>
        <v>290957.93</v>
      </c>
      <c r="N11" s="133">
        <f>+Actuals!K124</f>
        <v>19805</v>
      </c>
      <c r="O11" s="134">
        <f>+Actuals!L124</f>
        <v>-113447.13</v>
      </c>
      <c r="P11" s="133">
        <f>+Actuals!M124</f>
        <v>0</v>
      </c>
      <c r="Q11" s="134">
        <f>+Actuals!N124</f>
        <v>160860</v>
      </c>
      <c r="R11" s="133">
        <f>+Actuals!O124</f>
        <v>-5672</v>
      </c>
      <c r="S11" s="134">
        <f>+Actuals!P124</f>
        <v>-8367.2000000000007</v>
      </c>
      <c r="T11" s="133">
        <f>+Actuals!Q124</f>
        <v>2946</v>
      </c>
      <c r="U11" s="134">
        <f>+Actuals!R124</f>
        <v>78452.600000000006</v>
      </c>
      <c r="V11" s="133">
        <f>+Actuals!S124</f>
        <v>0</v>
      </c>
      <c r="W11" s="134">
        <f>+Actuals!T124</f>
        <v>-261867.2</v>
      </c>
      <c r="X11" s="133">
        <f>+Actuals!U124</f>
        <v>-9114</v>
      </c>
      <c r="Y11" s="134">
        <f>+Actuals!V124</f>
        <v>-15842.25</v>
      </c>
      <c r="Z11" s="133">
        <f>+Actuals!W124</f>
        <v>-4226</v>
      </c>
      <c r="AA11" s="134">
        <f>+Actuals!X124</f>
        <v>-82500.39</v>
      </c>
      <c r="AB11" s="133">
        <f>+Actuals!Y124</f>
        <v>0</v>
      </c>
      <c r="AC11" s="134">
        <f>+Actuals!Z124</f>
        <v>0</v>
      </c>
      <c r="AD11" s="133">
        <f>+Actuals!AA124</f>
        <v>0</v>
      </c>
      <c r="AE11" s="134">
        <f>+Actuals!AB124</f>
        <v>0</v>
      </c>
      <c r="AF11" s="133">
        <f>+Actuals!AC164</f>
        <v>0</v>
      </c>
      <c r="AG11" s="134">
        <f>+Actuals!AD164</f>
        <v>-3341.8</v>
      </c>
      <c r="AH11" s="133">
        <f>+Actuals!AE164</f>
        <v>0</v>
      </c>
      <c r="AI11" s="134">
        <f>+Actuals!AF164</f>
        <v>0</v>
      </c>
      <c r="AJ11" s="133">
        <f>+Actuals!AG164</f>
        <v>0</v>
      </c>
      <c r="AK11" s="134">
        <f>+Actuals!AH164</f>
        <v>0</v>
      </c>
      <c r="AL11" s="133">
        <f>+Actuals!AI164</f>
        <v>0</v>
      </c>
      <c r="AM11" s="134">
        <f>+Actuals!AJ164</f>
        <v>0</v>
      </c>
      <c r="AN11" s="133">
        <f>+Actuals!AK164</f>
        <v>0</v>
      </c>
      <c r="AO11" s="165">
        <f>+Actuals!AL164+27475+147662</f>
        <v>175137</v>
      </c>
      <c r="AP11" s="133">
        <f>+Actuals!AM164</f>
        <v>0</v>
      </c>
      <c r="AQ11" s="165">
        <f>+Actuals!AN164</f>
        <v>0</v>
      </c>
      <c r="AR11" s="133">
        <f>+Actuals!AO164</f>
        <v>0</v>
      </c>
      <c r="AS11" s="165">
        <f>+Actuals!AP164</f>
        <v>0</v>
      </c>
      <c r="AT11" s="133">
        <f>+Actuals!AQ164</f>
        <v>0</v>
      </c>
      <c r="AU11" s="165">
        <f>+Actuals!AR164</f>
        <v>0</v>
      </c>
      <c r="AV11" s="133">
        <f>+Actuals!AS164</f>
        <v>0</v>
      </c>
      <c r="AW11" s="165">
        <f>+Actuals!AT164</f>
        <v>0</v>
      </c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-11949046.24</v>
      </c>
      <c r="F12" s="60">
        <f>'TIE-OUT'!F12+RECLASS!F12</f>
        <v>0</v>
      </c>
      <c r="G12" s="38">
        <f>'TIE-OUT'!G12+RECLASS!G12</f>
        <v>-11821558.24</v>
      </c>
      <c r="H12" s="133">
        <f>+Actuals!E125</f>
        <v>0</v>
      </c>
      <c r="I12" s="134">
        <f>+Actuals!F125</f>
        <v>0</v>
      </c>
      <c r="J12" s="133">
        <f>+Actuals!G125</f>
        <v>0</v>
      </c>
      <c r="K12" s="172">
        <f>+Actuals!H125-9688-117800</f>
        <v>-127488</v>
      </c>
      <c r="L12" s="133">
        <f>+Actuals!I125</f>
        <v>0</v>
      </c>
      <c r="M12" s="134">
        <f>+Actuals!J125</f>
        <v>0</v>
      </c>
      <c r="N12" s="133">
        <f>+Actuals!K125</f>
        <v>0</v>
      </c>
      <c r="O12" s="134">
        <f>+Actuals!L125</f>
        <v>0</v>
      </c>
      <c r="P12" s="133">
        <f>+Actuals!M125</f>
        <v>0</v>
      </c>
      <c r="Q12" s="134">
        <f>+Actuals!N125</f>
        <v>0</v>
      </c>
      <c r="R12" s="133">
        <f>+Actuals!O125</f>
        <v>0</v>
      </c>
      <c r="S12" s="134">
        <f>+Actuals!P125</f>
        <v>0</v>
      </c>
      <c r="T12" s="133">
        <f>+Actuals!Q125</f>
        <v>0</v>
      </c>
      <c r="U12" s="134">
        <f>+Actuals!R125</f>
        <v>0</v>
      </c>
      <c r="V12" s="133">
        <f>+Actuals!S125</f>
        <v>0</v>
      </c>
      <c r="W12" s="134">
        <f>+Actuals!T125</f>
        <v>0</v>
      </c>
      <c r="X12" s="133">
        <f>+Actuals!U125</f>
        <v>0</v>
      </c>
      <c r="Y12" s="134">
        <f>+Actuals!V125</f>
        <v>0</v>
      </c>
      <c r="Z12" s="133">
        <f>+Actuals!W125</f>
        <v>0</v>
      </c>
      <c r="AA12" s="134">
        <f>+Actuals!X125</f>
        <v>0</v>
      </c>
      <c r="AB12" s="133">
        <f>+Actuals!Y125</f>
        <v>0</v>
      </c>
      <c r="AC12" s="134">
        <f>+Actuals!Z125</f>
        <v>0</v>
      </c>
      <c r="AD12" s="133">
        <f>+Actuals!AA125</f>
        <v>0</v>
      </c>
      <c r="AE12" s="134">
        <f>+Actuals!AB125</f>
        <v>0</v>
      </c>
      <c r="AF12" s="133">
        <f>+Actuals!AC165</f>
        <v>0</v>
      </c>
      <c r="AG12" s="134">
        <f>+Actuals!AD165</f>
        <v>0</v>
      </c>
      <c r="AH12" s="133">
        <f>+Actuals!AE165</f>
        <v>0</v>
      </c>
      <c r="AI12" s="134">
        <f>+Actuals!AF165</f>
        <v>0</v>
      </c>
      <c r="AJ12" s="133">
        <f>+Actuals!AG165</f>
        <v>0</v>
      </c>
      <c r="AK12" s="134">
        <f>+Actuals!AH165</f>
        <v>0</v>
      </c>
      <c r="AL12" s="133">
        <f>+Actuals!AI165</f>
        <v>0</v>
      </c>
      <c r="AM12" s="134">
        <f>+Actuals!AJ165</f>
        <v>0</v>
      </c>
      <c r="AN12" s="133">
        <f>+Actuals!AK165</f>
        <v>0</v>
      </c>
      <c r="AO12" s="134">
        <f>+Actuals!AL165</f>
        <v>0</v>
      </c>
      <c r="AP12" s="133">
        <f>+Actuals!AM165</f>
        <v>0</v>
      </c>
      <c r="AQ12" s="134">
        <f>+Actuals!AN165</f>
        <v>0</v>
      </c>
      <c r="AR12" s="133">
        <f>+Actuals!AO165</f>
        <v>0</v>
      </c>
      <c r="AS12" s="134">
        <f>+Actuals!AP165</f>
        <v>0</v>
      </c>
      <c r="AT12" s="133">
        <f>+Actuals!AQ165</f>
        <v>0</v>
      </c>
      <c r="AU12" s="134">
        <f>+Actuals!AR165</f>
        <v>0</v>
      </c>
      <c r="AV12" s="133">
        <f>+Actuals!AS165</f>
        <v>0</v>
      </c>
      <c r="AW12" s="134">
        <f>+Actuals!AT165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14484736</v>
      </c>
      <c r="E13" s="38">
        <f t="shared" si="0"/>
        <v>27371013</v>
      </c>
      <c r="F13" s="60">
        <f>'TIE-OUT'!F13+RECLASS!F13</f>
        <v>0</v>
      </c>
      <c r="G13" s="38">
        <f>'TIE-OUT'!G13+RECLASS!G13</f>
        <v>0</v>
      </c>
      <c r="H13" s="133">
        <f>+Actuals!E126</f>
        <v>14484736</v>
      </c>
      <c r="I13" s="134">
        <f>+Actuals!F126</f>
        <v>27371013</v>
      </c>
      <c r="J13" s="133">
        <f>+Actuals!G126</f>
        <v>0</v>
      </c>
      <c r="K13" s="134">
        <f>+Actuals!H126</f>
        <v>0</v>
      </c>
      <c r="L13" s="133">
        <f>+Actuals!I126</f>
        <v>0</v>
      </c>
      <c r="M13" s="134">
        <f>+Actuals!J126</f>
        <v>0</v>
      </c>
      <c r="N13" s="133">
        <f>+Actuals!K126</f>
        <v>-147</v>
      </c>
      <c r="O13" s="134">
        <f>+Actuals!L126</f>
        <v>-212</v>
      </c>
      <c r="P13" s="133">
        <f>+Actuals!M126</f>
        <v>-15405</v>
      </c>
      <c r="Q13" s="134">
        <f>+Actuals!N126</f>
        <v>-24186</v>
      </c>
      <c r="R13" s="133">
        <f>+Actuals!O126</f>
        <v>0</v>
      </c>
      <c r="S13" s="134">
        <f>+Actuals!P126</f>
        <v>0</v>
      </c>
      <c r="T13" s="133">
        <f>+Actuals!Q126</f>
        <v>0</v>
      </c>
      <c r="U13" s="134">
        <f>+Actuals!R126</f>
        <v>0</v>
      </c>
      <c r="V13" s="133">
        <f>+Actuals!S126</f>
        <v>0</v>
      </c>
      <c r="W13" s="134">
        <f>+Actuals!T126</f>
        <v>0</v>
      </c>
      <c r="X13" s="133">
        <f>+Actuals!U126</f>
        <v>0</v>
      </c>
      <c r="Y13" s="134">
        <f>+Actuals!V126</f>
        <v>0</v>
      </c>
      <c r="Z13" s="133">
        <f>+Actuals!W126</f>
        <v>309066</v>
      </c>
      <c r="AA13" s="134">
        <f>+Actuals!X126</f>
        <v>532133</v>
      </c>
      <c r="AB13" s="133">
        <f>+Actuals!Y126</f>
        <v>309066</v>
      </c>
      <c r="AC13" s="134">
        <f>+Actuals!Z126</f>
        <v>532133</v>
      </c>
      <c r="AD13" s="133">
        <f>+Actuals!AA126</f>
        <v>-602580</v>
      </c>
      <c r="AE13" s="134">
        <f>+Actuals!AB126</f>
        <v>-1039868</v>
      </c>
      <c r="AF13" s="133">
        <f>+Actuals!AC166</f>
        <v>602580</v>
      </c>
      <c r="AG13" s="134">
        <f>+Actuals!AD166</f>
        <v>1039868</v>
      </c>
      <c r="AH13" s="133">
        <f>+Actuals!AE166</f>
        <v>0</v>
      </c>
      <c r="AI13" s="134">
        <f>+Actuals!AF166</f>
        <v>0</v>
      </c>
      <c r="AJ13" s="133">
        <f>+Actuals!AG166</f>
        <v>-602580</v>
      </c>
      <c r="AK13" s="134">
        <f>+Actuals!AH166</f>
        <v>-1039868</v>
      </c>
      <c r="AL13" s="133">
        <f>+Actuals!AI166</f>
        <v>0</v>
      </c>
      <c r="AM13" s="134">
        <f>+Actuals!AJ166</f>
        <v>0</v>
      </c>
      <c r="AN13" s="133">
        <f>+Actuals!AK166</f>
        <v>0</v>
      </c>
      <c r="AO13" s="134">
        <f>+Actuals!AL166</f>
        <v>0</v>
      </c>
      <c r="AP13" s="133">
        <f>+Actuals!AM166</f>
        <v>0</v>
      </c>
      <c r="AQ13" s="134">
        <f>+Actuals!AN166</f>
        <v>0</v>
      </c>
      <c r="AR13" s="133">
        <f>+Actuals!AO166</f>
        <v>0</v>
      </c>
      <c r="AS13" s="134">
        <f>+Actuals!AP166</f>
        <v>0</v>
      </c>
      <c r="AT13" s="133">
        <f>+Actuals!AQ166</f>
        <v>0</v>
      </c>
      <c r="AU13" s="134">
        <f>+Actuals!AR166</f>
        <v>0</v>
      </c>
      <c r="AV13" s="133">
        <f>+Actuals!AS166</f>
        <v>0</v>
      </c>
      <c r="AW13" s="134">
        <f>+Actuals!AT166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33">
        <f>+Actuals!E127</f>
        <v>0</v>
      </c>
      <c r="I14" s="134">
        <f>+Actuals!F127</f>
        <v>0</v>
      </c>
      <c r="J14" s="133">
        <f>+Actuals!G127</f>
        <v>0</v>
      </c>
      <c r="K14" s="134">
        <f>+Actuals!H127</f>
        <v>0</v>
      </c>
      <c r="L14" s="133">
        <f>+Actuals!I127</f>
        <v>0</v>
      </c>
      <c r="M14" s="134">
        <f>+Actuals!J127</f>
        <v>0</v>
      </c>
      <c r="N14" s="133">
        <f>+Actuals!K127</f>
        <v>0</v>
      </c>
      <c r="O14" s="134">
        <f>+Actuals!L127</f>
        <v>0</v>
      </c>
      <c r="P14" s="133">
        <f>+Actuals!M127</f>
        <v>0</v>
      </c>
      <c r="Q14" s="134">
        <f>+Actuals!N127</f>
        <v>0</v>
      </c>
      <c r="R14" s="133">
        <f>+Actuals!O127</f>
        <v>0</v>
      </c>
      <c r="S14" s="134">
        <f>+Actuals!P127</f>
        <v>0</v>
      </c>
      <c r="T14" s="133">
        <f>+Actuals!Q127</f>
        <v>0</v>
      </c>
      <c r="U14" s="134">
        <f>+Actuals!R127</f>
        <v>0</v>
      </c>
      <c r="V14" s="133">
        <f>+Actuals!S127</f>
        <v>0</v>
      </c>
      <c r="W14" s="134">
        <f>+Actuals!T127</f>
        <v>0</v>
      </c>
      <c r="X14" s="133">
        <f>+Actuals!U127</f>
        <v>0</v>
      </c>
      <c r="Y14" s="134">
        <f>+Actuals!V127</f>
        <v>0</v>
      </c>
      <c r="Z14" s="133">
        <f>+Actuals!W127</f>
        <v>0</v>
      </c>
      <c r="AA14" s="134">
        <f>+Actuals!X127</f>
        <v>0</v>
      </c>
      <c r="AB14" s="133">
        <f>+Actuals!Y127</f>
        <v>0</v>
      </c>
      <c r="AC14" s="134">
        <f>+Actuals!Z127</f>
        <v>0</v>
      </c>
      <c r="AD14" s="133">
        <f>+Actuals!AA127</f>
        <v>0</v>
      </c>
      <c r="AE14" s="134">
        <f>+Actuals!AB127</f>
        <v>0</v>
      </c>
      <c r="AF14" s="133">
        <f>+Actuals!AC167</f>
        <v>0</v>
      </c>
      <c r="AG14" s="134">
        <f>+Actuals!AD167</f>
        <v>0</v>
      </c>
      <c r="AH14" s="133">
        <f>+Actuals!AE167</f>
        <v>0</v>
      </c>
      <c r="AI14" s="134">
        <f>+Actuals!AF167</f>
        <v>0</v>
      </c>
      <c r="AJ14" s="133">
        <f>+Actuals!AG167</f>
        <v>0</v>
      </c>
      <c r="AK14" s="134">
        <f>+Actuals!AH167</f>
        <v>0</v>
      </c>
      <c r="AL14" s="133">
        <f>+Actuals!AI167</f>
        <v>0</v>
      </c>
      <c r="AM14" s="134">
        <f>+Actuals!AJ167</f>
        <v>0</v>
      </c>
      <c r="AN14" s="133">
        <f>+Actuals!AK167</f>
        <v>0</v>
      </c>
      <c r="AO14" s="134">
        <f>+Actuals!AL167</f>
        <v>0</v>
      </c>
      <c r="AP14" s="133">
        <f>+Actuals!AM167</f>
        <v>0</v>
      </c>
      <c r="AQ14" s="134">
        <f>+Actuals!AN167</f>
        <v>0</v>
      </c>
      <c r="AR14" s="133">
        <f>+Actuals!AO167</f>
        <v>0</v>
      </c>
      <c r="AS14" s="134">
        <f>+Actuals!AP167</f>
        <v>0</v>
      </c>
      <c r="AT14" s="133">
        <f>+Actuals!AQ167</f>
        <v>0</v>
      </c>
      <c r="AU14" s="134">
        <f>+Actuals!AR167</f>
        <v>0</v>
      </c>
      <c r="AV14" s="133">
        <f>+Actuals!AS167</f>
        <v>0</v>
      </c>
      <c r="AW14" s="134">
        <f>+Actuals!AT167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-3381153.9299999997</v>
      </c>
      <c r="F15" s="81">
        <f>'TIE-OUT'!F15+RECLASS!F15</f>
        <v>0</v>
      </c>
      <c r="G15" s="82">
        <f>'TIE-OUT'!G15+RECLASS!G15</f>
        <v>-3380477.0999999996</v>
      </c>
      <c r="H15" s="133">
        <f>+Actuals!E128</f>
        <v>0</v>
      </c>
      <c r="I15" s="135">
        <f>+Actuals!F128</f>
        <v>0</v>
      </c>
      <c r="J15" s="133">
        <f>+Actuals!G128</f>
        <v>0</v>
      </c>
      <c r="K15" s="135">
        <f>+Actuals!H128</f>
        <v>-676.83</v>
      </c>
      <c r="L15" s="133">
        <f>+Actuals!I128</f>
        <v>0</v>
      </c>
      <c r="M15" s="135">
        <f>+Actuals!J128</f>
        <v>0</v>
      </c>
      <c r="N15" s="133">
        <f>+Actuals!K128</f>
        <v>0</v>
      </c>
      <c r="O15" s="135">
        <f>+Actuals!L128</f>
        <v>0</v>
      </c>
      <c r="P15" s="133">
        <f>+Actuals!M128</f>
        <v>0</v>
      </c>
      <c r="Q15" s="135">
        <f>+Actuals!N128</f>
        <v>0</v>
      </c>
      <c r="R15" s="133">
        <f>+Actuals!O128</f>
        <v>0</v>
      </c>
      <c r="S15" s="135">
        <f>+Actuals!P128</f>
        <v>0</v>
      </c>
      <c r="T15" s="133">
        <f>+Actuals!Q128</f>
        <v>0</v>
      </c>
      <c r="U15" s="135">
        <f>+Actuals!R128</f>
        <v>0</v>
      </c>
      <c r="V15" s="133">
        <f>+Actuals!S128</f>
        <v>0</v>
      </c>
      <c r="W15" s="135">
        <f>+Actuals!T128</f>
        <v>0</v>
      </c>
      <c r="X15" s="133">
        <f>+Actuals!U128</f>
        <v>0</v>
      </c>
      <c r="Y15" s="135">
        <f>+Actuals!V128</f>
        <v>0</v>
      </c>
      <c r="Z15" s="133">
        <f>+Actuals!W128</f>
        <v>0</v>
      </c>
      <c r="AA15" s="135">
        <f>+Actuals!X128</f>
        <v>0</v>
      </c>
      <c r="AB15" s="133">
        <f>+Actuals!Y128</f>
        <v>0</v>
      </c>
      <c r="AC15" s="135">
        <f>+Actuals!Z128</f>
        <v>0</v>
      </c>
      <c r="AD15" s="133">
        <f>+Actuals!AA128</f>
        <v>0</v>
      </c>
      <c r="AE15" s="135">
        <f>+Actuals!AB128</f>
        <v>0</v>
      </c>
      <c r="AF15" s="133">
        <f>+Actuals!AC168</f>
        <v>0</v>
      </c>
      <c r="AG15" s="134">
        <f>+Actuals!AD168</f>
        <v>0</v>
      </c>
      <c r="AH15" s="133">
        <f>+Actuals!AE168</f>
        <v>0</v>
      </c>
      <c r="AI15" s="134">
        <f>+Actuals!AF168</f>
        <v>0</v>
      </c>
      <c r="AJ15" s="133">
        <f>+Actuals!AG168</f>
        <v>0</v>
      </c>
      <c r="AK15" s="134">
        <f>+Actuals!AH168</f>
        <v>0</v>
      </c>
      <c r="AL15" s="133">
        <f>+Actuals!AI168</f>
        <v>0</v>
      </c>
      <c r="AM15" s="134">
        <f>+Actuals!AJ168</f>
        <v>0</v>
      </c>
      <c r="AN15" s="133">
        <f>+Actuals!AK168</f>
        <v>0</v>
      </c>
      <c r="AO15" s="134">
        <f>+Actuals!AL168</f>
        <v>0</v>
      </c>
      <c r="AP15" s="133">
        <f>+Actuals!AM168</f>
        <v>0</v>
      </c>
      <c r="AQ15" s="134">
        <f>+Actuals!AN168</f>
        <v>0</v>
      </c>
      <c r="AR15" s="133">
        <f>+Actuals!AO168</f>
        <v>0</v>
      </c>
      <c r="AS15" s="134">
        <f>+Actuals!AP168</f>
        <v>0</v>
      </c>
      <c r="AT15" s="133">
        <f>+Actuals!AQ168</f>
        <v>0</v>
      </c>
      <c r="AU15" s="134">
        <f>+Actuals!AR168</f>
        <v>0</v>
      </c>
      <c r="AV15" s="133">
        <f>+Actuals!AS168</f>
        <v>0</v>
      </c>
      <c r="AW15" s="134">
        <f>+Actuals!AT168</f>
        <v>0</v>
      </c>
    </row>
    <row r="16" spans="1:49" x14ac:dyDescent="0.2">
      <c r="A16" s="9"/>
      <c r="B16" s="7" t="s">
        <v>34</v>
      </c>
      <c r="C16" s="6"/>
      <c r="D16" s="61">
        <f t="shared" ref="D16:I16" si="1">SUM(D11:D15)</f>
        <v>64969931</v>
      </c>
      <c r="E16" s="39">
        <f t="shared" si="1"/>
        <v>120183061.90000001</v>
      </c>
      <c r="F16" s="61">
        <f t="shared" si="1"/>
        <v>0</v>
      </c>
      <c r="G16" s="39">
        <f t="shared" si="1"/>
        <v>-14627664.34</v>
      </c>
      <c r="H16" s="61">
        <f t="shared" si="1"/>
        <v>65524659</v>
      </c>
      <c r="I16" s="82">
        <f t="shared" si="1"/>
        <v>140553983.06</v>
      </c>
      <c r="J16" s="61">
        <f t="shared" ref="J16:AG16" si="2">SUM(J11:J15)</f>
        <v>115277</v>
      </c>
      <c r="K16" s="82">
        <f t="shared" si="2"/>
        <v>-5963298.3800000008</v>
      </c>
      <c r="L16" s="61">
        <f t="shared" si="2"/>
        <v>-673744</v>
      </c>
      <c r="M16" s="82">
        <f t="shared" si="2"/>
        <v>290957.93</v>
      </c>
      <c r="N16" s="61">
        <f t="shared" si="2"/>
        <v>19658</v>
      </c>
      <c r="O16" s="82">
        <f t="shared" si="2"/>
        <v>-113659.13</v>
      </c>
      <c r="P16" s="61">
        <f t="shared" si="2"/>
        <v>-15405</v>
      </c>
      <c r="Q16" s="82">
        <f t="shared" si="2"/>
        <v>136674</v>
      </c>
      <c r="R16" s="61">
        <f t="shared" si="2"/>
        <v>-5672</v>
      </c>
      <c r="S16" s="82">
        <f t="shared" si="2"/>
        <v>-8367.2000000000007</v>
      </c>
      <c r="T16" s="61">
        <f t="shared" si="2"/>
        <v>2946</v>
      </c>
      <c r="U16" s="82">
        <f t="shared" si="2"/>
        <v>78452.600000000006</v>
      </c>
      <c r="V16" s="61">
        <f t="shared" si="2"/>
        <v>0</v>
      </c>
      <c r="W16" s="82">
        <f t="shared" si="2"/>
        <v>-261867.2</v>
      </c>
      <c r="X16" s="61">
        <f t="shared" si="2"/>
        <v>-9114</v>
      </c>
      <c r="Y16" s="82">
        <f t="shared" si="2"/>
        <v>-15842.25</v>
      </c>
      <c r="Z16" s="61">
        <f t="shared" si="2"/>
        <v>304840</v>
      </c>
      <c r="AA16" s="82">
        <f t="shared" si="2"/>
        <v>449632.61</v>
      </c>
      <c r="AB16" s="61">
        <f t="shared" si="2"/>
        <v>309066</v>
      </c>
      <c r="AC16" s="82">
        <f t="shared" si="2"/>
        <v>532133</v>
      </c>
      <c r="AD16" s="61">
        <f t="shared" si="2"/>
        <v>-602580</v>
      </c>
      <c r="AE16" s="82">
        <f t="shared" si="2"/>
        <v>-1039868</v>
      </c>
      <c r="AF16" s="61">
        <f t="shared" si="2"/>
        <v>602580</v>
      </c>
      <c r="AG16" s="39">
        <f t="shared" si="2"/>
        <v>1036526.2</v>
      </c>
      <c r="AH16" s="61">
        <f t="shared" ref="AH16:AM16" si="3">SUM(AH11:AH15)</f>
        <v>0</v>
      </c>
      <c r="AI16" s="39">
        <f t="shared" si="3"/>
        <v>0</v>
      </c>
      <c r="AJ16" s="61">
        <f t="shared" si="3"/>
        <v>-602580</v>
      </c>
      <c r="AK16" s="39">
        <f t="shared" si="3"/>
        <v>-1039868</v>
      </c>
      <c r="AL16" s="61">
        <f t="shared" si="3"/>
        <v>0</v>
      </c>
      <c r="AM16" s="39">
        <f t="shared" si="3"/>
        <v>0</v>
      </c>
      <c r="AN16" s="61">
        <f t="shared" ref="AN16:AS16" si="4">SUM(AN11:AN15)</f>
        <v>0</v>
      </c>
      <c r="AO16" s="39">
        <f t="shared" si="4"/>
        <v>175137</v>
      </c>
      <c r="AP16" s="61">
        <f t="shared" si="4"/>
        <v>0</v>
      </c>
      <c r="AQ16" s="39">
        <f t="shared" si="4"/>
        <v>0</v>
      </c>
      <c r="AR16" s="61">
        <f t="shared" si="4"/>
        <v>0</v>
      </c>
      <c r="AS16" s="39">
        <f t="shared" si="4"/>
        <v>0</v>
      </c>
      <c r="AT16" s="61">
        <f>SUM(AT11:AT15)</f>
        <v>0</v>
      </c>
      <c r="AU16" s="39">
        <f>SUM(AU11:AU15)</f>
        <v>0</v>
      </c>
      <c r="AV16" s="61">
        <f>SUM(AV11:AV15)</f>
        <v>0</v>
      </c>
      <c r="AW16" s="39">
        <f>SUM(AW11:AW15)</f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5">SUM(F19,H19,J19,L19,N19,P19,R19,T19,V19,X19,Z19,AB19,AD19,AF19,AH19,AJ19,AL19,AN19,AP19,AR19,AT19,AV19)</f>
        <v>-49734544</v>
      </c>
      <c r="E19" s="38">
        <f t="shared" si="5"/>
        <v>-90309247.999999985</v>
      </c>
      <c r="F19" s="64">
        <f>'TIE-OUT'!F19+RECLASS!F19</f>
        <v>0</v>
      </c>
      <c r="G19" s="68">
        <f>'TIE-OUT'!G19+RECLASS!G19</f>
        <v>-14396</v>
      </c>
      <c r="H19" s="133">
        <f>+Actuals!E129</f>
        <v>-49478675</v>
      </c>
      <c r="I19" s="134">
        <f>+Actuals!F129</f>
        <v>-89885820.609999999</v>
      </c>
      <c r="J19" s="133">
        <f>+Actuals!G129</f>
        <v>-137089</v>
      </c>
      <c r="K19" s="134">
        <f>+Actuals!H129</f>
        <v>480518.53</v>
      </c>
      <c r="L19" s="133">
        <f>+Actuals!I129</f>
        <v>-149893</v>
      </c>
      <c r="M19" s="134">
        <f>+Actuals!J129</f>
        <v>-537860.97</v>
      </c>
      <c r="N19" s="133">
        <f>+Actuals!K129</f>
        <v>-890</v>
      </c>
      <c r="O19" s="134">
        <f>+Actuals!L129</f>
        <v>-586509.86</v>
      </c>
      <c r="P19" s="133">
        <f>+Actuals!M129</f>
        <v>0</v>
      </c>
      <c r="Q19" s="134">
        <f>+Actuals!N129</f>
        <v>1.51</v>
      </c>
      <c r="R19" s="133">
        <f>+Actuals!O129</f>
        <v>0</v>
      </c>
      <c r="S19" s="134">
        <f>+Actuals!P129</f>
        <v>0</v>
      </c>
      <c r="T19" s="133">
        <f>+Actuals!Q129</f>
        <v>736</v>
      </c>
      <c r="U19" s="134">
        <f>+Actuals!R129</f>
        <v>-151930.34</v>
      </c>
      <c r="V19" s="133">
        <f>+Actuals!S129</f>
        <v>11337</v>
      </c>
      <c r="W19" s="134">
        <f>+Actuals!T129</f>
        <v>11838.42</v>
      </c>
      <c r="X19" s="133">
        <f>+Actuals!U129</f>
        <v>0</v>
      </c>
      <c r="Y19" s="134">
        <f>+Actuals!V129</f>
        <v>151.62</v>
      </c>
      <c r="Z19" s="133">
        <f>+Actuals!W129</f>
        <v>26596</v>
      </c>
      <c r="AA19" s="134">
        <f>+Actuals!X129</f>
        <v>42561.39</v>
      </c>
      <c r="AB19" s="133">
        <f>+Actuals!Y129</f>
        <v>0</v>
      </c>
      <c r="AC19" s="134">
        <f>+Actuals!Z129</f>
        <v>0</v>
      </c>
      <c r="AD19" s="133">
        <f>+Actuals!AA129</f>
        <v>0</v>
      </c>
      <c r="AE19" s="134">
        <f>+Actuals!AB129</f>
        <v>0</v>
      </c>
      <c r="AF19" s="133">
        <f>+Actuals!AC169</f>
        <v>0</v>
      </c>
      <c r="AG19" s="134">
        <f>+Actuals!AD169</f>
        <v>119127.08</v>
      </c>
      <c r="AH19" s="133">
        <f>+Actuals!AE169</f>
        <v>0</v>
      </c>
      <c r="AI19" s="134">
        <f>+Actuals!AF169</f>
        <v>0</v>
      </c>
      <c r="AJ19" s="133">
        <f>+Actuals!AG169</f>
        <v>0</v>
      </c>
      <c r="AK19" s="134">
        <f>+Actuals!AH169</f>
        <v>0</v>
      </c>
      <c r="AL19" s="133">
        <f>+Actuals!AI169</f>
        <v>0</v>
      </c>
      <c r="AM19" s="134">
        <f>+Actuals!AJ169</f>
        <v>0</v>
      </c>
      <c r="AN19" s="133">
        <f>+Actuals!AK169</f>
        <v>0</v>
      </c>
      <c r="AO19" s="134">
        <f>+Actuals!AL169</f>
        <v>226403.23</v>
      </c>
      <c r="AP19" s="133">
        <f>+Actuals!AM169</f>
        <v>0</v>
      </c>
      <c r="AQ19" s="134">
        <f>+Actuals!AN169</f>
        <v>0</v>
      </c>
      <c r="AR19" s="133">
        <f>+Actuals!AO169</f>
        <v>0</v>
      </c>
      <c r="AS19" s="134">
        <f>+Actuals!AP169</f>
        <v>0</v>
      </c>
      <c r="AT19" s="133">
        <v>-6666</v>
      </c>
      <c r="AU19" s="134">
        <v>-13332</v>
      </c>
      <c r="AV19" s="133"/>
      <c r="AW19" s="134"/>
    </row>
    <row r="20" spans="1:49" x14ac:dyDescent="0.2">
      <c r="A20" s="9">
        <v>7</v>
      </c>
      <c r="B20" s="7"/>
      <c r="C20" s="18" t="s">
        <v>30</v>
      </c>
      <c r="D20" s="60">
        <f t="shared" si="5"/>
        <v>0</v>
      </c>
      <c r="E20" s="38">
        <f t="shared" si="5"/>
        <v>791038.4</v>
      </c>
      <c r="F20" s="60">
        <f>'TIE-OUT'!F20+RECLASS!F20</f>
        <v>0</v>
      </c>
      <c r="G20" s="38">
        <f>'TIE-OUT'!G20+RECLASS!G20</f>
        <v>791038.4</v>
      </c>
      <c r="H20" s="133">
        <f>+Actuals!E130</f>
        <v>0</v>
      </c>
      <c r="I20" s="134">
        <f>+Actuals!F130</f>
        <v>0</v>
      </c>
      <c r="J20" s="133">
        <f>+Actuals!G130</f>
        <v>0</v>
      </c>
      <c r="K20" s="165">
        <f>+Actuals!H130</f>
        <v>0</v>
      </c>
      <c r="L20" s="133">
        <f>+Actuals!I130</f>
        <v>0</v>
      </c>
      <c r="M20" s="134">
        <f>+Actuals!J130</f>
        <v>0</v>
      </c>
      <c r="N20" s="133">
        <f>+Actuals!K130</f>
        <v>0</v>
      </c>
      <c r="O20" s="134">
        <f>+Actuals!L130</f>
        <v>0</v>
      </c>
      <c r="P20" s="133">
        <f>+Actuals!M130</f>
        <v>0</v>
      </c>
      <c r="Q20" s="134">
        <f>+Actuals!N130</f>
        <v>0</v>
      </c>
      <c r="R20" s="133">
        <f>+Actuals!O130</f>
        <v>0</v>
      </c>
      <c r="S20" s="134">
        <f>+Actuals!P130</f>
        <v>0</v>
      </c>
      <c r="T20" s="133">
        <f>+Actuals!Q130</f>
        <v>0</v>
      </c>
      <c r="U20" s="134">
        <f>+Actuals!R130</f>
        <v>0</v>
      </c>
      <c r="V20" s="133">
        <f>+Actuals!S130</f>
        <v>0</v>
      </c>
      <c r="W20" s="134">
        <f>+Actuals!T130</f>
        <v>0</v>
      </c>
      <c r="X20" s="133">
        <f>+Actuals!U130</f>
        <v>0</v>
      </c>
      <c r="Y20" s="134">
        <f>+Actuals!V130</f>
        <v>0</v>
      </c>
      <c r="Z20" s="133">
        <f>+Actuals!W130</f>
        <v>0</v>
      </c>
      <c r="AA20" s="134">
        <f>+Actuals!X130</f>
        <v>0</v>
      </c>
      <c r="AB20" s="133">
        <f>+Actuals!Y130</f>
        <v>0</v>
      </c>
      <c r="AC20" s="134">
        <f>+Actuals!Z130</f>
        <v>0</v>
      </c>
      <c r="AD20" s="133">
        <f>+Actuals!AA130</f>
        <v>0</v>
      </c>
      <c r="AE20" s="134">
        <f>+Actuals!AB130</f>
        <v>0</v>
      </c>
      <c r="AF20" s="133">
        <f>+Actuals!AC170</f>
        <v>0</v>
      </c>
      <c r="AG20" s="134">
        <f>+Actuals!AD170</f>
        <v>0</v>
      </c>
      <c r="AH20" s="133">
        <f>+Actuals!AE170</f>
        <v>0</v>
      </c>
      <c r="AI20" s="134">
        <f>+Actuals!AF170</f>
        <v>0</v>
      </c>
      <c r="AJ20" s="133">
        <f>+Actuals!AG170</f>
        <v>0</v>
      </c>
      <c r="AK20" s="134">
        <f>+Actuals!AH170</f>
        <v>0</v>
      </c>
      <c r="AL20" s="133">
        <f>+Actuals!AI170</f>
        <v>0</v>
      </c>
      <c r="AM20" s="134">
        <f>+Actuals!AJ170</f>
        <v>0</v>
      </c>
      <c r="AN20" s="133">
        <f>+Actuals!AK170</f>
        <v>0</v>
      </c>
      <c r="AO20" s="134">
        <f>+Actuals!AL170</f>
        <v>0</v>
      </c>
      <c r="AP20" s="133">
        <f>+Actuals!AM170</f>
        <v>0</v>
      </c>
      <c r="AQ20" s="134">
        <f>+Actuals!AN170</f>
        <v>0</v>
      </c>
      <c r="AR20" s="133">
        <f>+Actuals!AO170</f>
        <v>0</v>
      </c>
      <c r="AS20" s="134">
        <f>+Actuals!AP170</f>
        <v>0</v>
      </c>
      <c r="AT20" s="133">
        <f>+Actuals!AQ170</f>
        <v>0</v>
      </c>
      <c r="AU20" s="134">
        <f>+Actuals!AR170</f>
        <v>0</v>
      </c>
      <c r="AV20" s="133">
        <f>+Actuals!AS170</f>
        <v>0</v>
      </c>
      <c r="AW20" s="134">
        <f>+Actuals!AT170</f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5"/>
        <v>-15409724</v>
      </c>
      <c r="E21" s="38">
        <f t="shared" si="5"/>
        <v>-29018019</v>
      </c>
      <c r="F21" s="60">
        <f>'TIE-OUT'!F21+RECLASS!F21</f>
        <v>0</v>
      </c>
      <c r="G21" s="38">
        <f>'TIE-OUT'!G21+RECLASS!G21</f>
        <v>0</v>
      </c>
      <c r="H21" s="133">
        <f>+Actuals!E131</f>
        <v>-15409724</v>
      </c>
      <c r="I21" s="134">
        <f>+Actuals!F131</f>
        <v>-29018019</v>
      </c>
      <c r="J21" s="133">
        <f>+Actuals!G131</f>
        <v>0</v>
      </c>
      <c r="K21" s="134">
        <f>+Actuals!H131</f>
        <v>0</v>
      </c>
      <c r="L21" s="133">
        <f>+Actuals!I131</f>
        <v>0</v>
      </c>
      <c r="M21" s="134">
        <f>+Actuals!J131</f>
        <v>0</v>
      </c>
      <c r="N21" s="133">
        <f>+Actuals!K131</f>
        <v>102983</v>
      </c>
      <c r="O21" s="134">
        <f>+Actuals!L131</f>
        <v>180248</v>
      </c>
      <c r="P21" s="133">
        <f>+Actuals!M131</f>
        <v>15405</v>
      </c>
      <c r="Q21" s="134">
        <f>+Actuals!N131</f>
        <v>-7721</v>
      </c>
      <c r="R21" s="133">
        <f>+Actuals!O131</f>
        <v>0</v>
      </c>
      <c r="S21" s="134">
        <f>+Actuals!P131</f>
        <v>0</v>
      </c>
      <c r="T21" s="133">
        <f>+Actuals!Q131</f>
        <v>0</v>
      </c>
      <c r="U21" s="134">
        <f>+Actuals!R131</f>
        <v>0</v>
      </c>
      <c r="V21" s="133">
        <f>+Actuals!S131</f>
        <v>0</v>
      </c>
      <c r="W21" s="134">
        <f>+Actuals!T131</f>
        <v>0</v>
      </c>
      <c r="X21" s="133">
        <f>+Actuals!U131</f>
        <v>0</v>
      </c>
      <c r="Y21" s="134">
        <f>+Actuals!V131</f>
        <v>0</v>
      </c>
      <c r="Z21" s="133">
        <f>+Actuals!W131</f>
        <v>-309066</v>
      </c>
      <c r="AA21" s="134">
        <f>+Actuals!X131</f>
        <v>-532133</v>
      </c>
      <c r="AB21" s="133">
        <f>+Actuals!Y131</f>
        <v>-309066</v>
      </c>
      <c r="AC21" s="134">
        <f>+Actuals!Z131</f>
        <v>-532133</v>
      </c>
      <c r="AD21" s="133">
        <f>+Actuals!AA131</f>
        <v>499744</v>
      </c>
      <c r="AE21" s="134">
        <f>+Actuals!AB131</f>
        <v>891739</v>
      </c>
      <c r="AF21" s="133">
        <f>+Actuals!AC171</f>
        <v>-499744</v>
      </c>
      <c r="AG21" s="134">
        <f>+Actuals!AD171</f>
        <v>-891739</v>
      </c>
      <c r="AH21" s="133">
        <f>+Actuals!AE171</f>
        <v>0</v>
      </c>
      <c r="AI21" s="134">
        <f>+Actuals!AF171</f>
        <v>0</v>
      </c>
      <c r="AJ21" s="133">
        <f>+Actuals!AG171</f>
        <v>499744</v>
      </c>
      <c r="AK21" s="134">
        <f>+Actuals!AH171</f>
        <v>891739</v>
      </c>
      <c r="AL21" s="133">
        <f>+Actuals!AI171</f>
        <v>0</v>
      </c>
      <c r="AM21" s="134">
        <f>+Actuals!AJ171</f>
        <v>0</v>
      </c>
      <c r="AN21" s="133">
        <f>+Actuals!AK171</f>
        <v>0</v>
      </c>
      <c r="AO21" s="134">
        <f>+Actuals!AL171</f>
        <v>0</v>
      </c>
      <c r="AP21" s="133">
        <f>+Actuals!AM171</f>
        <v>0</v>
      </c>
      <c r="AQ21" s="134">
        <f>+Actuals!AN171</f>
        <v>0</v>
      </c>
      <c r="AR21" s="133">
        <f>+Actuals!AO171</f>
        <v>0</v>
      </c>
      <c r="AS21" s="134">
        <f>+Actuals!AP171</f>
        <v>0</v>
      </c>
      <c r="AT21" s="133">
        <f>+Actuals!AQ171</f>
        <v>0</v>
      </c>
      <c r="AU21" s="134">
        <f>+Actuals!AR171</f>
        <v>0</v>
      </c>
      <c r="AV21" s="133">
        <f>+Actuals!AS171</f>
        <v>0</v>
      </c>
      <c r="AW21" s="134">
        <f>+Actuals!AT171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5"/>
        <v>0</v>
      </c>
      <c r="E22" s="38">
        <f t="shared" si="5"/>
        <v>0</v>
      </c>
      <c r="F22" s="60">
        <f>'TIE-OUT'!F22+RECLASS!F22</f>
        <v>0</v>
      </c>
      <c r="G22" s="38">
        <f>'TIE-OUT'!G22+RECLASS!G22</f>
        <v>0</v>
      </c>
      <c r="H22" s="133">
        <f>+Actuals!E132</f>
        <v>0</v>
      </c>
      <c r="I22" s="134">
        <f>+Actuals!F132</f>
        <v>0</v>
      </c>
      <c r="J22" s="133">
        <f>+Actuals!G132</f>
        <v>0</v>
      </c>
      <c r="K22" s="134">
        <f>+Actuals!H132</f>
        <v>0</v>
      </c>
      <c r="L22" s="133">
        <f>+Actuals!I132</f>
        <v>0</v>
      </c>
      <c r="M22" s="134">
        <f>+Actuals!J132</f>
        <v>0</v>
      </c>
      <c r="N22" s="133">
        <f>+Actuals!K132</f>
        <v>0</v>
      </c>
      <c r="O22" s="134">
        <f>+Actuals!L132</f>
        <v>0</v>
      </c>
      <c r="P22" s="133">
        <f>+Actuals!M132</f>
        <v>0</v>
      </c>
      <c r="Q22" s="134">
        <f>+Actuals!N132</f>
        <v>0</v>
      </c>
      <c r="R22" s="133">
        <f>+Actuals!O132</f>
        <v>0</v>
      </c>
      <c r="S22" s="134">
        <f>+Actuals!P132</f>
        <v>0</v>
      </c>
      <c r="T22" s="133">
        <f>+Actuals!Q132</f>
        <v>0</v>
      </c>
      <c r="U22" s="134">
        <f>+Actuals!R132</f>
        <v>0</v>
      </c>
      <c r="V22" s="133">
        <f>+Actuals!S132</f>
        <v>0</v>
      </c>
      <c r="W22" s="134">
        <f>+Actuals!T132</f>
        <v>0</v>
      </c>
      <c r="X22" s="133">
        <f>+Actuals!U132</f>
        <v>0</v>
      </c>
      <c r="Y22" s="134">
        <f>+Actuals!V132</f>
        <v>0</v>
      </c>
      <c r="Z22" s="133">
        <f>+Actuals!W132</f>
        <v>0</v>
      </c>
      <c r="AA22" s="134">
        <f>+Actuals!X132</f>
        <v>0</v>
      </c>
      <c r="AB22" s="133">
        <f>+Actuals!Y132</f>
        <v>0</v>
      </c>
      <c r="AC22" s="134">
        <f>+Actuals!Z132</f>
        <v>0</v>
      </c>
      <c r="AD22" s="133">
        <f>+Actuals!AA132</f>
        <v>0</v>
      </c>
      <c r="AE22" s="134">
        <f>+Actuals!AB132</f>
        <v>0</v>
      </c>
      <c r="AF22" s="133">
        <f>+Actuals!AC172</f>
        <v>0</v>
      </c>
      <c r="AG22" s="134">
        <f>+Actuals!AD172</f>
        <v>0</v>
      </c>
      <c r="AH22" s="133">
        <f>+Actuals!AE172</f>
        <v>0</v>
      </c>
      <c r="AI22" s="134">
        <f>+Actuals!AF172</f>
        <v>0</v>
      </c>
      <c r="AJ22" s="133">
        <f>+Actuals!AG172</f>
        <v>0</v>
      </c>
      <c r="AK22" s="134">
        <f>+Actuals!AH172</f>
        <v>0</v>
      </c>
      <c r="AL22" s="133">
        <f>+Actuals!AI172</f>
        <v>0</v>
      </c>
      <c r="AM22" s="134">
        <f>+Actuals!AJ172</f>
        <v>0</v>
      </c>
      <c r="AN22" s="133">
        <f>+Actuals!AK172</f>
        <v>0</v>
      </c>
      <c r="AO22" s="134">
        <f>+Actuals!AL172</f>
        <v>0</v>
      </c>
      <c r="AP22" s="133">
        <f>+Actuals!AM172</f>
        <v>0</v>
      </c>
      <c r="AQ22" s="134">
        <f>+Actuals!AN172</f>
        <v>0</v>
      </c>
      <c r="AR22" s="133">
        <f>+Actuals!AO172</f>
        <v>0</v>
      </c>
      <c r="AS22" s="134">
        <f>+Actuals!AP172</f>
        <v>0</v>
      </c>
      <c r="AT22" s="133">
        <f>+Actuals!AQ172</f>
        <v>0</v>
      </c>
      <c r="AU22" s="134">
        <f>+Actuals!AR172</f>
        <v>0</v>
      </c>
      <c r="AV22" s="133">
        <f>+Actuals!AS172</f>
        <v>0</v>
      </c>
      <c r="AW22" s="134">
        <f>+Actuals!AT172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5"/>
        <v>211720</v>
      </c>
      <c r="E23" s="38">
        <f t="shared" si="5"/>
        <v>379825.68199999997</v>
      </c>
      <c r="F23" s="81">
        <f>'TIE-OUT'!F23+RECLASS!F23</f>
        <v>0</v>
      </c>
      <c r="G23" s="82">
        <f>'TIE-OUT'!G23+RECLASS!G23</f>
        <v>0</v>
      </c>
      <c r="H23" s="133">
        <f>+Actuals!E133</f>
        <v>344152</v>
      </c>
      <c r="I23" s="135">
        <f>+Actuals!F133</f>
        <v>617408.68999999994</v>
      </c>
      <c r="J23" s="133">
        <f>+Actuals!G133</f>
        <v>-139126</v>
      </c>
      <c r="K23" s="135">
        <f>+Actuals!H133</f>
        <v>-249592.04399999999</v>
      </c>
      <c r="L23" s="133">
        <f>+Actuals!I133</f>
        <v>-349</v>
      </c>
      <c r="M23" s="135">
        <f>+Actuals!J133</f>
        <v>-626.10599999999999</v>
      </c>
      <c r="N23" s="133">
        <f>+Actuals!K133</f>
        <v>5830</v>
      </c>
      <c r="O23" s="135">
        <f>+Actuals!L133</f>
        <v>10459.02</v>
      </c>
      <c r="P23" s="133">
        <f>+Actuals!M133</f>
        <v>0</v>
      </c>
      <c r="Q23" s="135">
        <f>+Actuals!N133</f>
        <v>0</v>
      </c>
      <c r="R23" s="133">
        <f>+Actuals!O133</f>
        <v>0</v>
      </c>
      <c r="S23" s="135">
        <f>+Actuals!P133</f>
        <v>0</v>
      </c>
      <c r="T23" s="133">
        <f>+Actuals!Q133</f>
        <v>-15</v>
      </c>
      <c r="U23" s="135">
        <f>+Actuals!R133</f>
        <v>-26.91</v>
      </c>
      <c r="V23" s="133">
        <f>+Actuals!S133</f>
        <v>0</v>
      </c>
      <c r="W23" s="135">
        <f>+Actuals!T133</f>
        <v>0</v>
      </c>
      <c r="X23" s="133">
        <f>+Actuals!U133</f>
        <v>1228</v>
      </c>
      <c r="Y23" s="135">
        <f>+Actuals!V133</f>
        <v>2203.0320000000002</v>
      </c>
      <c r="Z23" s="133">
        <f>+Actuals!W133</f>
        <v>0</v>
      </c>
      <c r="AA23" s="135">
        <f>+Actuals!X133</f>
        <v>0</v>
      </c>
      <c r="AB23" s="133">
        <f>+Actuals!Y133</f>
        <v>0</v>
      </c>
      <c r="AC23" s="135">
        <f>+Actuals!Z133</f>
        <v>0</v>
      </c>
      <c r="AD23" s="133">
        <f>+Actuals!AA133</f>
        <v>0</v>
      </c>
      <c r="AE23" s="135">
        <f>+Actuals!AB133</f>
        <v>0</v>
      </c>
      <c r="AF23" s="133">
        <f>+Actuals!AC173</f>
        <v>0</v>
      </c>
      <c r="AG23" s="134">
        <f>+Actuals!AD173</f>
        <v>0</v>
      </c>
      <c r="AH23" s="133">
        <f>+Actuals!AE173</f>
        <v>0</v>
      </c>
      <c r="AI23" s="134">
        <f>+Actuals!AF173</f>
        <v>0</v>
      </c>
      <c r="AJ23" s="133">
        <f>+Actuals!AG173</f>
        <v>0</v>
      </c>
      <c r="AK23" s="134">
        <f>+Actuals!AH173</f>
        <v>0</v>
      </c>
      <c r="AL23" s="133">
        <f>+Actuals!AI173</f>
        <v>0</v>
      </c>
      <c r="AM23" s="134">
        <f>+Actuals!AJ173</f>
        <v>0</v>
      </c>
      <c r="AN23" s="133">
        <f>+Actuals!AK173</f>
        <v>0</v>
      </c>
      <c r="AO23" s="134">
        <f>+Actuals!AL173</f>
        <v>0</v>
      </c>
      <c r="AP23" s="133">
        <f>+Actuals!AM173</f>
        <v>0</v>
      </c>
      <c r="AQ23" s="134">
        <f>+Actuals!AN173</f>
        <v>0</v>
      </c>
      <c r="AR23" s="133">
        <f>+Actuals!AO173</f>
        <v>0</v>
      </c>
      <c r="AS23" s="134">
        <f>+Actuals!AP173</f>
        <v>0</v>
      </c>
      <c r="AT23" s="133">
        <f>+Actuals!AQ173</f>
        <v>0</v>
      </c>
      <c r="AU23" s="134">
        <f>+Actuals!AR173</f>
        <v>0</v>
      </c>
      <c r="AV23" s="133">
        <f>+Actuals!AS173</f>
        <v>0</v>
      </c>
      <c r="AW23" s="134">
        <f>+Actuals!AT173</f>
        <v>0</v>
      </c>
    </row>
    <row r="24" spans="1:49" x14ac:dyDescent="0.2">
      <c r="A24" s="9"/>
      <c r="B24" s="7" t="s">
        <v>37</v>
      </c>
      <c r="C24" s="6"/>
      <c r="D24" s="61">
        <f t="shared" ref="D24:I24" si="6">SUM(D19:D23)</f>
        <v>-64932548</v>
      </c>
      <c r="E24" s="39">
        <f t="shared" si="6"/>
        <v>-118156402.91799998</v>
      </c>
      <c r="F24" s="61">
        <f t="shared" si="6"/>
        <v>0</v>
      </c>
      <c r="G24" s="39">
        <f t="shared" si="6"/>
        <v>776642.4</v>
      </c>
      <c r="H24" s="61">
        <f t="shared" si="6"/>
        <v>-64544247</v>
      </c>
      <c r="I24" s="39">
        <f t="shared" si="6"/>
        <v>-118286430.92</v>
      </c>
      <c r="J24" s="61">
        <f t="shared" ref="J24:AG24" si="7">SUM(J19:J23)</f>
        <v>-276215</v>
      </c>
      <c r="K24" s="39">
        <f t="shared" si="7"/>
        <v>230926.48600000003</v>
      </c>
      <c r="L24" s="61">
        <f t="shared" si="7"/>
        <v>-150242</v>
      </c>
      <c r="M24" s="39">
        <f t="shared" si="7"/>
        <v>-538487.076</v>
      </c>
      <c r="N24" s="61">
        <f t="shared" si="7"/>
        <v>107923</v>
      </c>
      <c r="O24" s="39">
        <f t="shared" si="7"/>
        <v>-395802.83999999997</v>
      </c>
      <c r="P24" s="61">
        <f t="shared" si="7"/>
        <v>15405</v>
      </c>
      <c r="Q24" s="39">
        <f t="shared" si="7"/>
        <v>-7719.49</v>
      </c>
      <c r="R24" s="61">
        <f t="shared" si="7"/>
        <v>0</v>
      </c>
      <c r="S24" s="39">
        <f t="shared" si="7"/>
        <v>0</v>
      </c>
      <c r="T24" s="61">
        <f t="shared" si="7"/>
        <v>721</v>
      </c>
      <c r="U24" s="39">
        <f t="shared" si="7"/>
        <v>-151957.25</v>
      </c>
      <c r="V24" s="61">
        <f t="shared" si="7"/>
        <v>11337</v>
      </c>
      <c r="W24" s="39">
        <f t="shared" si="7"/>
        <v>11838.42</v>
      </c>
      <c r="X24" s="61">
        <f t="shared" si="7"/>
        <v>1228</v>
      </c>
      <c r="Y24" s="39">
        <f t="shared" si="7"/>
        <v>2354.652</v>
      </c>
      <c r="Z24" s="61">
        <f t="shared" si="7"/>
        <v>-282470</v>
      </c>
      <c r="AA24" s="39">
        <f t="shared" si="7"/>
        <v>-489571.61</v>
      </c>
      <c r="AB24" s="61">
        <f t="shared" si="7"/>
        <v>-309066</v>
      </c>
      <c r="AC24" s="39">
        <f t="shared" si="7"/>
        <v>-532133</v>
      </c>
      <c r="AD24" s="61">
        <f t="shared" si="7"/>
        <v>499744</v>
      </c>
      <c r="AE24" s="39">
        <f t="shared" si="7"/>
        <v>891739</v>
      </c>
      <c r="AF24" s="61">
        <f t="shared" si="7"/>
        <v>-499744</v>
      </c>
      <c r="AG24" s="39">
        <f t="shared" si="7"/>
        <v>-772611.92</v>
      </c>
      <c r="AH24" s="61">
        <f t="shared" ref="AH24:AM24" si="8">SUM(AH19:AH23)</f>
        <v>0</v>
      </c>
      <c r="AI24" s="39">
        <f t="shared" si="8"/>
        <v>0</v>
      </c>
      <c r="AJ24" s="61">
        <f t="shared" si="8"/>
        <v>499744</v>
      </c>
      <c r="AK24" s="39">
        <f t="shared" si="8"/>
        <v>891739</v>
      </c>
      <c r="AL24" s="61">
        <f t="shared" si="8"/>
        <v>0</v>
      </c>
      <c r="AM24" s="39">
        <f t="shared" si="8"/>
        <v>0</v>
      </c>
      <c r="AN24" s="61">
        <f t="shared" ref="AN24:AS24" si="9">SUM(AN19:AN23)</f>
        <v>0</v>
      </c>
      <c r="AO24" s="39">
        <f t="shared" si="9"/>
        <v>226403.23</v>
      </c>
      <c r="AP24" s="61">
        <f t="shared" si="9"/>
        <v>0</v>
      </c>
      <c r="AQ24" s="39">
        <f t="shared" si="9"/>
        <v>0</v>
      </c>
      <c r="AR24" s="61">
        <f t="shared" si="9"/>
        <v>0</v>
      </c>
      <c r="AS24" s="39">
        <f t="shared" si="9"/>
        <v>0</v>
      </c>
      <c r="AT24" s="61">
        <f>SUM(AT19:AT23)</f>
        <v>-6666</v>
      </c>
      <c r="AU24" s="39">
        <f>SUM(AU19:AU23)</f>
        <v>-13332</v>
      </c>
      <c r="AV24" s="61">
        <f>SUM(AV19:AV23)</f>
        <v>0</v>
      </c>
      <c r="AW24" s="39">
        <f>SUM(AW19:AW23)</f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SUM(F27,H27,J27,L27,N27,P27,R27,T27,V27,X27,Z27,AB27,AD27,AF27,AH27,AJ27,AL27,AN27,AP27,AR27,AT27,AV27)</f>
        <v>6328</v>
      </c>
      <c r="E27" s="38">
        <f>SUM(G27,I27,K27,M27,O27,Q27,S27,U27,W27,Y27,AA27,AC27,AE27,AG27,AI27,AK27,AM27,AO27,AQ27,AS27,AU27,AW27)</f>
        <v>11327.12</v>
      </c>
      <c r="F27" s="64">
        <f>'TIE-OUT'!F27+RECLASS!F27</f>
        <v>0</v>
      </c>
      <c r="G27" s="68">
        <f>'TIE-OUT'!G27+RECLASS!G27</f>
        <v>0</v>
      </c>
      <c r="H27" s="133">
        <f>+Actuals!E134</f>
        <v>6328</v>
      </c>
      <c r="I27" s="134">
        <f>+Actuals!F134</f>
        <v>11327.12</v>
      </c>
      <c r="J27" s="133">
        <f>+Actuals!G134</f>
        <v>0</v>
      </c>
      <c r="K27" s="134">
        <f>+Actuals!H134</f>
        <v>0</v>
      </c>
      <c r="L27" s="133">
        <f>+Actuals!I134</f>
        <v>0</v>
      </c>
      <c r="M27" s="134">
        <f>+Actuals!J134</f>
        <v>0</v>
      </c>
      <c r="N27" s="133">
        <f>+Actuals!K134</f>
        <v>0</v>
      </c>
      <c r="O27" s="134">
        <f>+Actuals!L134</f>
        <v>0</v>
      </c>
      <c r="P27" s="133">
        <f>+Actuals!M134</f>
        <v>0</v>
      </c>
      <c r="Q27" s="134">
        <f>+Actuals!N134</f>
        <v>0</v>
      </c>
      <c r="R27" s="133">
        <f>+Actuals!O134</f>
        <v>0</v>
      </c>
      <c r="S27" s="134">
        <f>+Actuals!P134</f>
        <v>0</v>
      </c>
      <c r="T27" s="133">
        <f>+Actuals!Q134</f>
        <v>0</v>
      </c>
      <c r="U27" s="134">
        <f>+Actuals!R134</f>
        <v>0</v>
      </c>
      <c r="V27" s="133">
        <f>+Actuals!S134</f>
        <v>0</v>
      </c>
      <c r="W27" s="134">
        <f>+Actuals!T134</f>
        <v>0</v>
      </c>
      <c r="X27" s="133">
        <f>+Actuals!U134</f>
        <v>0</v>
      </c>
      <c r="Y27" s="134">
        <f>+Actuals!V134</f>
        <v>0</v>
      </c>
      <c r="Z27" s="133">
        <f>+Actuals!W134</f>
        <v>0</v>
      </c>
      <c r="AA27" s="134">
        <f>+Actuals!X134</f>
        <v>0</v>
      </c>
      <c r="AB27" s="133">
        <f>+Actuals!Y134</f>
        <v>0</v>
      </c>
      <c r="AC27" s="134">
        <f>+Actuals!Z134</f>
        <v>0</v>
      </c>
      <c r="AD27" s="133">
        <f>+Actuals!AA134</f>
        <v>0</v>
      </c>
      <c r="AE27" s="134">
        <f>+Actuals!AB134</f>
        <v>0</v>
      </c>
      <c r="AF27" s="133">
        <f>+Actuals!AC174</f>
        <v>0</v>
      </c>
      <c r="AG27" s="134">
        <f>+Actuals!AD174</f>
        <v>0</v>
      </c>
      <c r="AH27" s="133">
        <f>+Actuals!AE174</f>
        <v>0</v>
      </c>
      <c r="AI27" s="134">
        <f>+Actuals!AF174</f>
        <v>0</v>
      </c>
      <c r="AJ27" s="133">
        <f>+Actuals!AG174</f>
        <v>0</v>
      </c>
      <c r="AK27" s="134">
        <f>+Actuals!AH174</f>
        <v>0</v>
      </c>
      <c r="AL27" s="133">
        <f>+Actuals!AI174</f>
        <v>0</v>
      </c>
      <c r="AM27" s="134">
        <f>+Actuals!AJ174</f>
        <v>0</v>
      </c>
      <c r="AN27" s="133">
        <f>+Actuals!AK174</f>
        <v>0</v>
      </c>
      <c r="AO27" s="134">
        <f>+Actuals!AL174</f>
        <v>0</v>
      </c>
      <c r="AP27" s="133">
        <f>+Actuals!AM174</f>
        <v>0</v>
      </c>
      <c r="AQ27" s="134">
        <f>+Actuals!AN174</f>
        <v>0</v>
      </c>
      <c r="AR27" s="133">
        <f>+Actuals!AO174</f>
        <v>0</v>
      </c>
      <c r="AS27" s="134">
        <f>+Actuals!AP174</f>
        <v>0</v>
      </c>
      <c r="AT27" s="133">
        <f>+Actuals!AQ174</f>
        <v>0</v>
      </c>
      <c r="AU27" s="134">
        <f>+Actuals!AR174</f>
        <v>0</v>
      </c>
      <c r="AV27" s="133">
        <f>+Actuals!AS174</f>
        <v>0</v>
      </c>
      <c r="AW27" s="134">
        <f>+Actuals!AT174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SUM(F28,H28,J28,L28,N28,P28,R28,T28,V28,X28,Z28,AB28,AD28,AF28,AH28,AJ28,AL28,AN28,AP28,AR28,AT28,AV28)</f>
        <v>-18440</v>
      </c>
      <c r="E28" s="38">
        <f>SUM(G28,I28,K28,M28,O28,Q28,S28,U28,W28,Y28,AA28,AC28,AE28,AG28,AI28,AK28,AM28,AO28,AQ28,AS28,AU28,AW28)</f>
        <v>-33975.620000000003</v>
      </c>
      <c r="F28" s="81">
        <f>'TIE-OUT'!F28+RECLASS!F28</f>
        <v>0</v>
      </c>
      <c r="G28" s="82">
        <f>'TIE-OUT'!G28+RECLASS!G28</f>
        <v>0</v>
      </c>
      <c r="H28" s="133">
        <f>+Actuals!E135</f>
        <v>-18440</v>
      </c>
      <c r="I28" s="134">
        <f>+Actuals!F135</f>
        <v>-33975.620000000003</v>
      </c>
      <c r="J28" s="133">
        <f>+Actuals!G135</f>
        <v>0</v>
      </c>
      <c r="K28" s="134">
        <f>+Actuals!H135</f>
        <v>0</v>
      </c>
      <c r="L28" s="133">
        <f>+Actuals!I135</f>
        <v>0</v>
      </c>
      <c r="M28" s="134">
        <f>+Actuals!J135</f>
        <v>0</v>
      </c>
      <c r="N28" s="133">
        <f>+Actuals!K135</f>
        <v>0</v>
      </c>
      <c r="O28" s="134">
        <f>+Actuals!L135</f>
        <v>0</v>
      </c>
      <c r="P28" s="133">
        <f>+Actuals!M135</f>
        <v>0</v>
      </c>
      <c r="Q28" s="134">
        <f>+Actuals!N135</f>
        <v>0</v>
      </c>
      <c r="R28" s="133">
        <f>+Actuals!O135</f>
        <v>0</v>
      </c>
      <c r="S28" s="134">
        <f>+Actuals!P135</f>
        <v>0</v>
      </c>
      <c r="T28" s="133">
        <f>+Actuals!Q135</f>
        <v>0</v>
      </c>
      <c r="U28" s="134">
        <f>+Actuals!R135</f>
        <v>0</v>
      </c>
      <c r="V28" s="133">
        <f>+Actuals!S135</f>
        <v>0</v>
      </c>
      <c r="W28" s="134">
        <f>+Actuals!T135</f>
        <v>0</v>
      </c>
      <c r="X28" s="133">
        <f>+Actuals!U135</f>
        <v>0</v>
      </c>
      <c r="Y28" s="134">
        <f>+Actuals!V135</f>
        <v>0</v>
      </c>
      <c r="Z28" s="133">
        <f>+Actuals!W135</f>
        <v>0</v>
      </c>
      <c r="AA28" s="134">
        <f>+Actuals!X135</f>
        <v>0</v>
      </c>
      <c r="AB28" s="133">
        <f>+Actuals!Y135</f>
        <v>0</v>
      </c>
      <c r="AC28" s="134">
        <f>+Actuals!Z135</f>
        <v>0</v>
      </c>
      <c r="AD28" s="133">
        <f>+Actuals!AA135</f>
        <v>0</v>
      </c>
      <c r="AE28" s="134">
        <f>+Actuals!AB135</f>
        <v>0</v>
      </c>
      <c r="AF28" s="133">
        <f>+Actuals!AC175</f>
        <v>0</v>
      </c>
      <c r="AG28" s="134">
        <f>+Actuals!AD175</f>
        <v>0</v>
      </c>
      <c r="AH28" s="133">
        <f>+Actuals!AE175</f>
        <v>0</v>
      </c>
      <c r="AI28" s="134">
        <f>+Actuals!AF175</f>
        <v>0</v>
      </c>
      <c r="AJ28" s="133">
        <f>+Actuals!AG175</f>
        <v>0</v>
      </c>
      <c r="AK28" s="134">
        <f>+Actuals!AH175</f>
        <v>0</v>
      </c>
      <c r="AL28" s="133">
        <f>+Actuals!AI175</f>
        <v>0</v>
      </c>
      <c r="AM28" s="134">
        <f>+Actuals!AJ175</f>
        <v>0</v>
      </c>
      <c r="AN28" s="133">
        <f>+Actuals!AK175</f>
        <v>0</v>
      </c>
      <c r="AO28" s="134">
        <f>+Actuals!AL175</f>
        <v>0</v>
      </c>
      <c r="AP28" s="133">
        <f>+Actuals!AM175</f>
        <v>0</v>
      </c>
      <c r="AQ28" s="134">
        <f>+Actuals!AN175</f>
        <v>0</v>
      </c>
      <c r="AR28" s="133">
        <f>+Actuals!AO175</f>
        <v>0</v>
      </c>
      <c r="AS28" s="134">
        <f>+Actuals!AP175</f>
        <v>0</v>
      </c>
      <c r="AT28" s="133">
        <f>+Actuals!AQ175</f>
        <v>0</v>
      </c>
      <c r="AU28" s="134">
        <f>+Actuals!AR175</f>
        <v>0</v>
      </c>
      <c r="AV28" s="133">
        <f>+Actuals!AS175</f>
        <v>0</v>
      </c>
      <c r="AW28" s="134">
        <f>+Actuals!AT175</f>
        <v>0</v>
      </c>
    </row>
    <row r="29" spans="1:49" x14ac:dyDescent="0.2">
      <c r="A29" s="9"/>
      <c r="B29" s="7" t="s">
        <v>41</v>
      </c>
      <c r="C29" s="18"/>
      <c r="D29" s="61">
        <f t="shared" ref="D29:I29" si="10">SUM(D27:D28)</f>
        <v>-12112</v>
      </c>
      <c r="E29" s="39">
        <f t="shared" si="10"/>
        <v>-22648.5</v>
      </c>
      <c r="F29" s="61">
        <f t="shared" si="10"/>
        <v>0</v>
      </c>
      <c r="G29" s="39">
        <f t="shared" si="10"/>
        <v>0</v>
      </c>
      <c r="H29" s="61">
        <f t="shared" si="10"/>
        <v>-12112</v>
      </c>
      <c r="I29" s="39">
        <f t="shared" si="10"/>
        <v>-22648.5</v>
      </c>
      <c r="J29" s="61">
        <f t="shared" ref="J29:AG29" si="11">SUM(J27:J28)</f>
        <v>0</v>
      </c>
      <c r="K29" s="39">
        <f t="shared" si="11"/>
        <v>0</v>
      </c>
      <c r="L29" s="61">
        <f t="shared" si="11"/>
        <v>0</v>
      </c>
      <c r="M29" s="39">
        <f t="shared" si="11"/>
        <v>0</v>
      </c>
      <c r="N29" s="61">
        <f t="shared" si="11"/>
        <v>0</v>
      </c>
      <c r="O29" s="39">
        <f t="shared" si="11"/>
        <v>0</v>
      </c>
      <c r="P29" s="61">
        <f t="shared" si="11"/>
        <v>0</v>
      </c>
      <c r="Q29" s="39">
        <f t="shared" si="11"/>
        <v>0</v>
      </c>
      <c r="R29" s="61">
        <f t="shared" si="11"/>
        <v>0</v>
      </c>
      <c r="S29" s="39">
        <f t="shared" si="11"/>
        <v>0</v>
      </c>
      <c r="T29" s="61">
        <f t="shared" si="11"/>
        <v>0</v>
      </c>
      <c r="U29" s="39">
        <f t="shared" si="11"/>
        <v>0</v>
      </c>
      <c r="V29" s="61">
        <f t="shared" si="11"/>
        <v>0</v>
      </c>
      <c r="W29" s="39">
        <f t="shared" si="11"/>
        <v>0</v>
      </c>
      <c r="X29" s="61">
        <f t="shared" si="11"/>
        <v>0</v>
      </c>
      <c r="Y29" s="39">
        <f t="shared" si="11"/>
        <v>0</v>
      </c>
      <c r="Z29" s="61">
        <f t="shared" si="11"/>
        <v>0</v>
      </c>
      <c r="AA29" s="39">
        <f t="shared" si="11"/>
        <v>0</v>
      </c>
      <c r="AB29" s="61">
        <f t="shared" si="11"/>
        <v>0</v>
      </c>
      <c r="AC29" s="39">
        <f t="shared" si="11"/>
        <v>0</v>
      </c>
      <c r="AD29" s="61">
        <f t="shared" si="11"/>
        <v>0</v>
      </c>
      <c r="AE29" s="39">
        <f t="shared" si="11"/>
        <v>0</v>
      </c>
      <c r="AF29" s="61">
        <f t="shared" si="11"/>
        <v>0</v>
      </c>
      <c r="AG29" s="39">
        <f t="shared" si="11"/>
        <v>0</v>
      </c>
      <c r="AH29" s="61">
        <f t="shared" ref="AH29:AM29" si="12">SUM(AH27:AH28)</f>
        <v>0</v>
      </c>
      <c r="AI29" s="39">
        <f t="shared" si="12"/>
        <v>0</v>
      </c>
      <c r="AJ29" s="61">
        <f t="shared" si="12"/>
        <v>0</v>
      </c>
      <c r="AK29" s="39">
        <f t="shared" si="12"/>
        <v>0</v>
      </c>
      <c r="AL29" s="61">
        <f t="shared" si="12"/>
        <v>0</v>
      </c>
      <c r="AM29" s="39">
        <f t="shared" si="12"/>
        <v>0</v>
      </c>
      <c r="AN29" s="61">
        <f t="shared" ref="AN29:AS29" si="13">SUM(AN27:AN28)</f>
        <v>0</v>
      </c>
      <c r="AO29" s="39">
        <f t="shared" si="13"/>
        <v>0</v>
      </c>
      <c r="AP29" s="61">
        <f t="shared" si="13"/>
        <v>0</v>
      </c>
      <c r="AQ29" s="39">
        <f t="shared" si="13"/>
        <v>0</v>
      </c>
      <c r="AR29" s="61">
        <f t="shared" si="13"/>
        <v>0</v>
      </c>
      <c r="AS29" s="39">
        <f t="shared" si="13"/>
        <v>0</v>
      </c>
      <c r="AT29" s="61">
        <f>SUM(AT27:AT28)</f>
        <v>0</v>
      </c>
      <c r="AU29" s="39">
        <f>SUM(AU27:AU28)</f>
        <v>0</v>
      </c>
      <c r="AV29" s="61">
        <f>SUM(AV27:AV28)</f>
        <v>0</v>
      </c>
      <c r="AW29" s="39">
        <f>SUM(AW27:AW28)</f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4">SUM(F32,H32,J32,L32,N32,P32,R32,T32,V32,X32,Z32,AB32,AD32,AF32,AH32,AJ32,AL32,AN32,AP32,AR32,AT32,AV32)</f>
        <v>-14934</v>
      </c>
      <c r="E32" s="38">
        <f t="shared" si="14"/>
        <v>-26792.264000000079</v>
      </c>
      <c r="F32" s="64">
        <f>'TIE-OUT'!F32+RECLASS!F32</f>
        <v>0</v>
      </c>
      <c r="G32" s="68">
        <f>'TIE-OUT'!G32+RECLASS!G32</f>
        <v>0</v>
      </c>
      <c r="H32" s="133">
        <f>+Actuals!E136</f>
        <v>-489819</v>
      </c>
      <c r="I32" s="134">
        <f>+Actuals!F136</f>
        <v>-878735.29</v>
      </c>
      <c r="J32" s="133">
        <f>+Actuals!G136</f>
        <v>496428</v>
      </c>
      <c r="K32" s="134">
        <f>+Actuals!H136</f>
        <v>890598.44499999995</v>
      </c>
      <c r="L32" s="133">
        <f>+Actuals!I136</f>
        <v>-4494</v>
      </c>
      <c r="M32" s="134">
        <f>+Actuals!J136</f>
        <v>-8474.9249999999993</v>
      </c>
      <c r="N32" s="133">
        <f>+Actuals!K136</f>
        <v>-5830</v>
      </c>
      <c r="O32" s="134">
        <f>+Actuals!L136</f>
        <v>-10026.934999999999</v>
      </c>
      <c r="P32" s="133">
        <f>+Actuals!M136</f>
        <v>-10470</v>
      </c>
      <c r="Q32" s="134">
        <f>+Actuals!N136</f>
        <v>-25504.505000000001</v>
      </c>
      <c r="R32" s="133">
        <f>+Actuals!O136</f>
        <v>0</v>
      </c>
      <c r="S32" s="134">
        <f>+Actuals!P136</f>
        <v>1478.077</v>
      </c>
      <c r="T32" s="133">
        <f>+Actuals!Q136</f>
        <v>-749</v>
      </c>
      <c r="U32" s="134">
        <f>+Actuals!R136</f>
        <v>-2577.951</v>
      </c>
      <c r="V32" s="133">
        <f>+Actuals!S136</f>
        <v>0</v>
      </c>
      <c r="W32" s="134">
        <f>+Actuals!T136</f>
        <v>-16546.871999999999</v>
      </c>
      <c r="X32" s="133">
        <f>+Actuals!U136</f>
        <v>0</v>
      </c>
      <c r="Y32" s="134">
        <f>+Actuals!V136</f>
        <v>11484.066000000001</v>
      </c>
      <c r="Z32" s="133">
        <f>+Actuals!W136</f>
        <v>0</v>
      </c>
      <c r="AA32" s="134">
        <f>+Actuals!X136</f>
        <v>11513.626</v>
      </c>
      <c r="AB32" s="133">
        <f>+Actuals!Y136</f>
        <v>0</v>
      </c>
      <c r="AC32" s="134">
        <f>+Actuals!Z136</f>
        <v>0</v>
      </c>
      <c r="AD32" s="133">
        <f>+Actuals!AA136</f>
        <v>0</v>
      </c>
      <c r="AE32" s="134">
        <f>+Actuals!AB136</f>
        <v>0</v>
      </c>
      <c r="AF32" s="133">
        <f>+Actuals!AC176</f>
        <v>0</v>
      </c>
      <c r="AG32" s="134">
        <f>+Actuals!AD176</f>
        <v>0</v>
      </c>
      <c r="AH32" s="133">
        <f>+Actuals!AE176</f>
        <v>0</v>
      </c>
      <c r="AI32" s="134">
        <f>+Actuals!AF176</f>
        <v>0</v>
      </c>
      <c r="AJ32" s="133">
        <f>+Actuals!AG176</f>
        <v>0</v>
      </c>
      <c r="AK32" s="134">
        <f>+Actuals!AH176</f>
        <v>0</v>
      </c>
      <c r="AL32" s="133">
        <f>+Actuals!AI176</f>
        <v>0</v>
      </c>
      <c r="AM32" s="134">
        <f>+Actuals!AJ176</f>
        <v>0</v>
      </c>
      <c r="AN32" s="133">
        <f>+Actuals!AK176</f>
        <v>0</v>
      </c>
      <c r="AO32" s="134">
        <f>+Actuals!AL176</f>
        <v>0</v>
      </c>
      <c r="AP32" s="133">
        <f>+Actuals!AM176</f>
        <v>0</v>
      </c>
      <c r="AQ32" s="134">
        <f>+Actuals!AN176</f>
        <v>0</v>
      </c>
      <c r="AR32" s="133">
        <f>+Actuals!AO176</f>
        <v>0</v>
      </c>
      <c r="AS32" s="134">
        <f>+Actuals!AP176</f>
        <v>0</v>
      </c>
      <c r="AT32" s="133">
        <f>+Actuals!AQ176</f>
        <v>0</v>
      </c>
      <c r="AU32" s="134">
        <f>+Actuals!AR176</f>
        <v>0</v>
      </c>
      <c r="AV32" s="133">
        <f>+Actuals!AS176</f>
        <v>0</v>
      </c>
      <c r="AW32" s="134">
        <f>+Actuals!AT176</f>
        <v>0</v>
      </c>
    </row>
    <row r="33" spans="1:49" x14ac:dyDescent="0.2">
      <c r="A33" s="9">
        <v>14</v>
      </c>
      <c r="B33" s="7"/>
      <c r="C33" s="18" t="s">
        <v>44</v>
      </c>
      <c r="D33" s="60">
        <f t="shared" si="14"/>
        <v>-22224</v>
      </c>
      <c r="E33" s="38">
        <f t="shared" si="14"/>
        <v>-41250.43</v>
      </c>
      <c r="F33" s="60">
        <f>'TIE-OUT'!F33+RECLASS!F33</f>
        <v>0</v>
      </c>
      <c r="G33" s="38">
        <f>'TIE-OUT'!G33+RECLASS!G33</f>
        <v>0</v>
      </c>
      <c r="H33" s="133">
        <f>+Actuals!E137</f>
        <v>0</v>
      </c>
      <c r="I33" s="134">
        <f>+Actuals!F137</f>
        <v>0</v>
      </c>
      <c r="J33" s="133">
        <f>+Actuals!G137</f>
        <v>-13645</v>
      </c>
      <c r="K33" s="134">
        <f>+Actuals!H137</f>
        <v>-25546.78</v>
      </c>
      <c r="L33" s="133">
        <f>+Actuals!I137</f>
        <v>-6920</v>
      </c>
      <c r="M33" s="134">
        <f>+Actuals!J137</f>
        <v>-12667.68</v>
      </c>
      <c r="N33" s="133">
        <f>+Actuals!K137</f>
        <v>-1659</v>
      </c>
      <c r="O33" s="134">
        <f>+Actuals!L137</f>
        <v>-3035.97</v>
      </c>
      <c r="P33" s="133">
        <f>+Actuals!M137</f>
        <v>0</v>
      </c>
      <c r="Q33" s="134">
        <f>+Actuals!N137</f>
        <v>0</v>
      </c>
      <c r="R33" s="133">
        <f>+Actuals!O137</f>
        <v>0</v>
      </c>
      <c r="S33" s="134">
        <f>+Actuals!P137</f>
        <v>0</v>
      </c>
      <c r="T33" s="133">
        <f>+Actuals!Q137</f>
        <v>0</v>
      </c>
      <c r="U33" s="134">
        <f>+Actuals!R137</f>
        <v>0</v>
      </c>
      <c r="V33" s="133">
        <f>+Actuals!S137</f>
        <v>0</v>
      </c>
      <c r="W33" s="134">
        <f>+Actuals!T137</f>
        <v>0</v>
      </c>
      <c r="X33" s="133">
        <f>+Actuals!U137</f>
        <v>0</v>
      </c>
      <c r="Y33" s="134">
        <f>+Actuals!V137</f>
        <v>0</v>
      </c>
      <c r="Z33" s="133">
        <f>+Actuals!W137</f>
        <v>0</v>
      </c>
      <c r="AA33" s="134">
        <f>+Actuals!X137</f>
        <v>0</v>
      </c>
      <c r="AB33" s="133">
        <f>+Actuals!Y137</f>
        <v>0</v>
      </c>
      <c r="AC33" s="134">
        <f>+Actuals!Z137</f>
        <v>0</v>
      </c>
      <c r="AD33" s="133">
        <f>+Actuals!AA137</f>
        <v>0</v>
      </c>
      <c r="AE33" s="134">
        <f>+Actuals!AB137</f>
        <v>0</v>
      </c>
      <c r="AF33" s="133">
        <f>+Actuals!AC177</f>
        <v>0</v>
      </c>
      <c r="AG33" s="134">
        <f>+Actuals!AD177</f>
        <v>0</v>
      </c>
      <c r="AH33" s="133">
        <f>+Actuals!AE177</f>
        <v>0</v>
      </c>
      <c r="AI33" s="134">
        <f>+Actuals!AF177</f>
        <v>0</v>
      </c>
      <c r="AJ33" s="133">
        <f>+Actuals!AG177</f>
        <v>0</v>
      </c>
      <c r="AK33" s="134">
        <f>+Actuals!AH177</f>
        <v>0</v>
      </c>
      <c r="AL33" s="133">
        <f>+Actuals!AI177</f>
        <v>0</v>
      </c>
      <c r="AM33" s="134">
        <f>+Actuals!AJ177</f>
        <v>0</v>
      </c>
      <c r="AN33" s="133">
        <f>+Actuals!AK177</f>
        <v>0</v>
      </c>
      <c r="AO33" s="134">
        <f>+Actuals!AL177</f>
        <v>0</v>
      </c>
      <c r="AP33" s="133">
        <f>+Actuals!AM177</f>
        <v>0</v>
      </c>
      <c r="AQ33" s="134">
        <f>+Actuals!AN177</f>
        <v>0</v>
      </c>
      <c r="AR33" s="133">
        <f>+Actuals!AO177</f>
        <v>0</v>
      </c>
      <c r="AS33" s="134">
        <f>+Actuals!AP177</f>
        <v>0</v>
      </c>
      <c r="AT33" s="133">
        <f>+Actuals!AQ177</f>
        <v>0</v>
      </c>
      <c r="AU33" s="134">
        <f>+Actuals!AR177</f>
        <v>0</v>
      </c>
      <c r="AV33" s="133">
        <f>+Actuals!AS177</f>
        <v>0</v>
      </c>
      <c r="AW33" s="134">
        <f>+Actuals!AT177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4"/>
        <v>26563</v>
      </c>
      <c r="E34" s="38">
        <f t="shared" si="14"/>
        <v>34474.230000000003</v>
      </c>
      <c r="F34" s="60">
        <f>'TIE-OUT'!F34+RECLASS!F34</f>
        <v>0</v>
      </c>
      <c r="G34" s="38">
        <f>'TIE-OUT'!G34+RECLASS!G34</f>
        <v>0</v>
      </c>
      <c r="H34" s="133">
        <f>+Actuals!E138</f>
        <v>0</v>
      </c>
      <c r="I34" s="134">
        <f>+Actuals!F138</f>
        <v>0</v>
      </c>
      <c r="J34" s="133">
        <f>+Actuals!G138</f>
        <v>26000</v>
      </c>
      <c r="K34" s="134">
        <f>+Actuals!H138</f>
        <v>34092.86</v>
      </c>
      <c r="L34" s="133">
        <f>+Actuals!I138</f>
        <v>563</v>
      </c>
      <c r="M34" s="134">
        <f>+Actuals!J138</f>
        <v>381.37</v>
      </c>
      <c r="N34" s="133">
        <f>+Actuals!K138</f>
        <v>0</v>
      </c>
      <c r="O34" s="134">
        <f>+Actuals!L138</f>
        <v>0</v>
      </c>
      <c r="P34" s="133">
        <f>+Actuals!M138</f>
        <v>0</v>
      </c>
      <c r="Q34" s="134">
        <f>+Actuals!N138</f>
        <v>0</v>
      </c>
      <c r="R34" s="133">
        <f>+Actuals!O138</f>
        <v>0</v>
      </c>
      <c r="S34" s="134">
        <f>+Actuals!P138</f>
        <v>0</v>
      </c>
      <c r="T34" s="133">
        <f>+Actuals!Q138</f>
        <v>0</v>
      </c>
      <c r="U34" s="134">
        <f>+Actuals!R138</f>
        <v>0</v>
      </c>
      <c r="V34" s="133">
        <f>+Actuals!S138</f>
        <v>0</v>
      </c>
      <c r="W34" s="134">
        <f>+Actuals!T138</f>
        <v>0</v>
      </c>
      <c r="X34" s="133">
        <f>+Actuals!U138</f>
        <v>0</v>
      </c>
      <c r="Y34" s="134">
        <f>+Actuals!V138</f>
        <v>0</v>
      </c>
      <c r="Z34" s="133">
        <f>+Actuals!W138</f>
        <v>0</v>
      </c>
      <c r="AA34" s="134">
        <f>+Actuals!X138</f>
        <v>0</v>
      </c>
      <c r="AB34" s="133">
        <f>+Actuals!Y138</f>
        <v>0</v>
      </c>
      <c r="AC34" s="134">
        <f>+Actuals!Z138</f>
        <v>0</v>
      </c>
      <c r="AD34" s="133">
        <f>+Actuals!AA138</f>
        <v>0</v>
      </c>
      <c r="AE34" s="134">
        <f>+Actuals!AB138</f>
        <v>0</v>
      </c>
      <c r="AF34" s="133">
        <f>+Actuals!AC178</f>
        <v>0</v>
      </c>
      <c r="AG34" s="134">
        <f>+Actuals!AD178</f>
        <v>0</v>
      </c>
      <c r="AH34" s="133">
        <f>+Actuals!AE178</f>
        <v>0</v>
      </c>
      <c r="AI34" s="134">
        <f>+Actuals!AF178</f>
        <v>0</v>
      </c>
      <c r="AJ34" s="133">
        <f>+Actuals!AG178</f>
        <v>0</v>
      </c>
      <c r="AK34" s="134">
        <f>+Actuals!AH178</f>
        <v>0</v>
      </c>
      <c r="AL34" s="133">
        <f>+Actuals!AI178</f>
        <v>0</v>
      </c>
      <c r="AM34" s="134">
        <f>+Actuals!AJ178</f>
        <v>0</v>
      </c>
      <c r="AN34" s="133">
        <f>+Actuals!AK178</f>
        <v>0</v>
      </c>
      <c r="AO34" s="134">
        <f>+Actuals!AL178</f>
        <v>0</v>
      </c>
      <c r="AP34" s="133">
        <f>+Actuals!AM178</f>
        <v>0</v>
      </c>
      <c r="AQ34" s="134">
        <f>+Actuals!AN178</f>
        <v>0</v>
      </c>
      <c r="AR34" s="133">
        <f>+Actuals!AO178</f>
        <v>0</v>
      </c>
      <c r="AS34" s="134">
        <f>+Actuals!AP178</f>
        <v>0</v>
      </c>
      <c r="AT34" s="133">
        <f>+Actuals!AQ178</f>
        <v>0</v>
      </c>
      <c r="AU34" s="134">
        <f>+Actuals!AR178</f>
        <v>0</v>
      </c>
      <c r="AV34" s="133">
        <f>+Actuals!AS178</f>
        <v>0</v>
      </c>
      <c r="AW34" s="134">
        <f>+Actuals!AT178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4"/>
        <v>-90843</v>
      </c>
      <c r="E35" s="38">
        <f t="shared" si="14"/>
        <v>-194965.66</v>
      </c>
      <c r="F35" s="81">
        <f>'TIE-OUT'!F35+RECLASS!F35</f>
        <v>0</v>
      </c>
      <c r="G35" s="82">
        <f>'TIE-OUT'!G35+RECLASS!G35</f>
        <v>0</v>
      </c>
      <c r="H35" s="133">
        <f>+Actuals!E139</f>
        <v>-89796</v>
      </c>
      <c r="I35" s="134">
        <f>+Actuals!F139</f>
        <v>-0.01</v>
      </c>
      <c r="J35" s="133">
        <f>+Actuals!G139</f>
        <v>-1043</v>
      </c>
      <c r="K35" s="134">
        <f>+Actuals!H139</f>
        <v>0</v>
      </c>
      <c r="L35" s="133">
        <f>+Actuals!I139</f>
        <v>-4</v>
      </c>
      <c r="M35" s="134">
        <f>+Actuals!J139</f>
        <v>0</v>
      </c>
      <c r="N35" s="133">
        <f>+Actuals!K139</f>
        <v>0</v>
      </c>
      <c r="O35" s="134">
        <f>+Actuals!L139</f>
        <v>0</v>
      </c>
      <c r="P35" s="133">
        <f>+Actuals!M139</f>
        <v>0</v>
      </c>
      <c r="Q35" s="134">
        <f>+Actuals!N139</f>
        <v>0</v>
      </c>
      <c r="R35" s="133">
        <f>+Actuals!O139</f>
        <v>0</v>
      </c>
      <c r="S35" s="134">
        <f>+Actuals!P139</f>
        <v>0</v>
      </c>
      <c r="T35" s="133">
        <f>+Actuals!Q139</f>
        <v>0</v>
      </c>
      <c r="U35" s="134">
        <f>+Actuals!R139</f>
        <v>-194965.65</v>
      </c>
      <c r="V35" s="133">
        <f>+Actuals!S139</f>
        <v>0</v>
      </c>
      <c r="W35" s="134">
        <f>+Actuals!T139</f>
        <v>0</v>
      </c>
      <c r="X35" s="133">
        <f>+Actuals!U139</f>
        <v>0</v>
      </c>
      <c r="Y35" s="134">
        <f>+Actuals!V139</f>
        <v>0</v>
      </c>
      <c r="Z35" s="133">
        <f>+Actuals!W139</f>
        <v>0</v>
      </c>
      <c r="AA35" s="134">
        <f>+Actuals!X139</f>
        <v>0</v>
      </c>
      <c r="AB35" s="133">
        <f>+Actuals!Y139</f>
        <v>0</v>
      </c>
      <c r="AC35" s="134">
        <f>+Actuals!Z139</f>
        <v>0</v>
      </c>
      <c r="AD35" s="133">
        <f>+Actuals!AA139</f>
        <v>0</v>
      </c>
      <c r="AE35" s="134">
        <f>+Actuals!AB139</f>
        <v>0</v>
      </c>
      <c r="AF35" s="133">
        <f>+Actuals!AC179</f>
        <v>0</v>
      </c>
      <c r="AG35" s="134">
        <f>+Actuals!AD179</f>
        <v>0</v>
      </c>
      <c r="AH35" s="133">
        <f>+Actuals!AE179</f>
        <v>0</v>
      </c>
      <c r="AI35" s="134">
        <f>+Actuals!AF179</f>
        <v>0</v>
      </c>
      <c r="AJ35" s="133">
        <f>+Actuals!AG179</f>
        <v>0</v>
      </c>
      <c r="AK35" s="134">
        <f>+Actuals!AH179</f>
        <v>0</v>
      </c>
      <c r="AL35" s="133">
        <f>+Actuals!AI179</f>
        <v>0</v>
      </c>
      <c r="AM35" s="134">
        <f>+Actuals!AJ179</f>
        <v>0</v>
      </c>
      <c r="AN35" s="133">
        <f>+Actuals!AK179</f>
        <v>0</v>
      </c>
      <c r="AO35" s="134">
        <f>+Actuals!AL179</f>
        <v>0</v>
      </c>
      <c r="AP35" s="133">
        <f>+Actuals!AM179</f>
        <v>0</v>
      </c>
      <c r="AQ35" s="134">
        <f>+Actuals!AN179</f>
        <v>0</v>
      </c>
      <c r="AR35" s="133">
        <f>+Actuals!AO179</f>
        <v>0</v>
      </c>
      <c r="AS35" s="134">
        <f>+Actuals!AP179</f>
        <v>0</v>
      </c>
      <c r="AT35" s="133">
        <f>+Actuals!AQ179</f>
        <v>0</v>
      </c>
      <c r="AU35" s="134">
        <f>+Actuals!AR179</f>
        <v>0</v>
      </c>
      <c r="AV35" s="133">
        <f>+Actuals!AS179</f>
        <v>0</v>
      </c>
      <c r="AW35" s="134">
        <f>+Actuals!AT179</f>
        <v>0</v>
      </c>
    </row>
    <row r="36" spans="1:49" x14ac:dyDescent="0.2">
      <c r="A36" s="9"/>
      <c r="B36" s="7" t="s">
        <v>47</v>
      </c>
      <c r="C36" s="6"/>
      <c r="D36" s="61">
        <f t="shared" ref="D36:I36" si="15">SUM(D32:D35)</f>
        <v>-101438</v>
      </c>
      <c r="E36" s="39">
        <f t="shared" si="15"/>
        <v>-228534.12400000007</v>
      </c>
      <c r="F36" s="61">
        <f t="shared" si="15"/>
        <v>0</v>
      </c>
      <c r="G36" s="39">
        <f t="shared" si="15"/>
        <v>0</v>
      </c>
      <c r="H36" s="61">
        <f t="shared" si="15"/>
        <v>-579615</v>
      </c>
      <c r="I36" s="39">
        <f t="shared" si="15"/>
        <v>-878735.3</v>
      </c>
      <c r="J36" s="61">
        <f t="shared" ref="J36:AG36" si="16">SUM(J32:J35)</f>
        <v>507740</v>
      </c>
      <c r="K36" s="39">
        <f t="shared" si="16"/>
        <v>899144.52499999991</v>
      </c>
      <c r="L36" s="61">
        <f t="shared" si="16"/>
        <v>-10855</v>
      </c>
      <c r="M36" s="39">
        <f t="shared" si="16"/>
        <v>-20761.235000000001</v>
      </c>
      <c r="N36" s="61">
        <f t="shared" si="16"/>
        <v>-7489</v>
      </c>
      <c r="O36" s="39">
        <f t="shared" si="16"/>
        <v>-13062.904999999999</v>
      </c>
      <c r="P36" s="61">
        <f t="shared" si="16"/>
        <v>-10470</v>
      </c>
      <c r="Q36" s="39">
        <f t="shared" si="16"/>
        <v>-25504.505000000001</v>
      </c>
      <c r="R36" s="61">
        <f t="shared" si="16"/>
        <v>0</v>
      </c>
      <c r="S36" s="39">
        <f t="shared" si="16"/>
        <v>1478.077</v>
      </c>
      <c r="T36" s="61">
        <f t="shared" si="16"/>
        <v>-749</v>
      </c>
      <c r="U36" s="39">
        <f t="shared" si="16"/>
        <v>-197543.601</v>
      </c>
      <c r="V36" s="61">
        <f t="shared" si="16"/>
        <v>0</v>
      </c>
      <c r="W36" s="39">
        <f t="shared" si="16"/>
        <v>-16546.871999999999</v>
      </c>
      <c r="X36" s="61">
        <f t="shared" si="16"/>
        <v>0</v>
      </c>
      <c r="Y36" s="39">
        <f t="shared" si="16"/>
        <v>11484.066000000001</v>
      </c>
      <c r="Z36" s="61">
        <f t="shared" si="16"/>
        <v>0</v>
      </c>
      <c r="AA36" s="39">
        <f t="shared" si="16"/>
        <v>11513.626</v>
      </c>
      <c r="AB36" s="61">
        <f t="shared" si="16"/>
        <v>0</v>
      </c>
      <c r="AC36" s="39">
        <f t="shared" si="16"/>
        <v>0</v>
      </c>
      <c r="AD36" s="61">
        <f t="shared" si="16"/>
        <v>0</v>
      </c>
      <c r="AE36" s="39">
        <f t="shared" si="16"/>
        <v>0</v>
      </c>
      <c r="AF36" s="61">
        <f t="shared" si="16"/>
        <v>0</v>
      </c>
      <c r="AG36" s="39">
        <f t="shared" si="16"/>
        <v>0</v>
      </c>
      <c r="AH36" s="61">
        <f t="shared" ref="AH36:AM36" si="17">SUM(AH32:AH35)</f>
        <v>0</v>
      </c>
      <c r="AI36" s="39">
        <f t="shared" si="17"/>
        <v>0</v>
      </c>
      <c r="AJ36" s="61">
        <f t="shared" si="17"/>
        <v>0</v>
      </c>
      <c r="AK36" s="39">
        <f t="shared" si="17"/>
        <v>0</v>
      </c>
      <c r="AL36" s="61">
        <f t="shared" si="17"/>
        <v>0</v>
      </c>
      <c r="AM36" s="39">
        <f t="shared" si="17"/>
        <v>0</v>
      </c>
      <c r="AN36" s="61">
        <f t="shared" ref="AN36:AS36" si="18">SUM(AN32:AN35)</f>
        <v>0</v>
      </c>
      <c r="AO36" s="39">
        <f t="shared" si="18"/>
        <v>0</v>
      </c>
      <c r="AP36" s="61">
        <f t="shared" si="18"/>
        <v>0</v>
      </c>
      <c r="AQ36" s="39">
        <f t="shared" si="18"/>
        <v>0</v>
      </c>
      <c r="AR36" s="61">
        <f t="shared" si="18"/>
        <v>0</v>
      </c>
      <c r="AS36" s="39">
        <f t="shared" si="18"/>
        <v>0</v>
      </c>
      <c r="AT36" s="61">
        <f>SUM(AT32:AT35)</f>
        <v>0</v>
      </c>
      <c r="AU36" s="39">
        <f>SUM(AU32:AU35)</f>
        <v>0</v>
      </c>
      <c r="AV36" s="61">
        <f>SUM(AV32:AV35)</f>
        <v>0</v>
      </c>
      <c r="AW36" s="39">
        <f>SUM(AW32:AW35)</f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19">SUM(F39,H39,J39,L39,N39,P39,R39,T39,V39,X39,Z39,AB39,AD39,AF39,AH39,AJ39,AL39,AN39,AP39,AR39,AT39,AV39)</f>
        <v>0</v>
      </c>
      <c r="E39" s="38">
        <f t="shared" si="19"/>
        <v>0</v>
      </c>
      <c r="F39" s="64">
        <f>'TIE-OUT'!F39+RECLASS!F39</f>
        <v>0</v>
      </c>
      <c r="G39" s="68">
        <f>'TIE-OUT'!G39+RECLASS!G39</f>
        <v>0</v>
      </c>
      <c r="H39" s="133">
        <f>+Actuals!E140</f>
        <v>2390</v>
      </c>
      <c r="I39" s="134">
        <f>+Actuals!F140</f>
        <v>4287.66</v>
      </c>
      <c r="J39" s="133">
        <f>+Actuals!G140</f>
        <v>-2390</v>
      </c>
      <c r="K39" s="134">
        <f>+Actuals!H140</f>
        <v>-4287.66</v>
      </c>
      <c r="L39" s="133">
        <f>+Actuals!I140</f>
        <v>0</v>
      </c>
      <c r="M39" s="134">
        <f>+Actuals!J140</f>
        <v>0</v>
      </c>
      <c r="N39" s="133">
        <f>+Actuals!K140</f>
        <v>0</v>
      </c>
      <c r="O39" s="134">
        <f>+Actuals!L140</f>
        <v>0</v>
      </c>
      <c r="P39" s="133">
        <f>+Actuals!M140</f>
        <v>0</v>
      </c>
      <c r="Q39" s="134">
        <f>+Actuals!N140</f>
        <v>0</v>
      </c>
      <c r="R39" s="133">
        <f>+Actuals!O140</f>
        <v>0</v>
      </c>
      <c r="S39" s="134">
        <f>+Actuals!P140</f>
        <v>0</v>
      </c>
      <c r="T39" s="133">
        <f>+Actuals!Q140</f>
        <v>0</v>
      </c>
      <c r="U39" s="134">
        <f>+Actuals!R140</f>
        <v>0</v>
      </c>
      <c r="V39" s="133">
        <f>+Actuals!S140</f>
        <v>0</v>
      </c>
      <c r="W39" s="134">
        <f>+Actuals!T140</f>
        <v>0</v>
      </c>
      <c r="X39" s="133">
        <f>+Actuals!U140</f>
        <v>0</v>
      </c>
      <c r="Y39" s="134">
        <f>+Actuals!V140</f>
        <v>0</v>
      </c>
      <c r="Z39" s="133">
        <f>+Actuals!W140</f>
        <v>0</v>
      </c>
      <c r="AA39" s="134">
        <f>+Actuals!X140</f>
        <v>0</v>
      </c>
      <c r="AB39" s="133">
        <f>+Actuals!Y140</f>
        <v>0</v>
      </c>
      <c r="AC39" s="134">
        <f>+Actuals!Z140</f>
        <v>0</v>
      </c>
      <c r="AD39" s="133">
        <f>+Actuals!AA140</f>
        <v>0</v>
      </c>
      <c r="AE39" s="134">
        <f>+Actuals!AB140</f>
        <v>0</v>
      </c>
      <c r="AF39" s="133">
        <f>+Actuals!AC180</f>
        <v>0</v>
      </c>
      <c r="AG39" s="134">
        <f>+Actuals!AD180</f>
        <v>0</v>
      </c>
      <c r="AH39" s="133">
        <f>+Actuals!AE180</f>
        <v>0</v>
      </c>
      <c r="AI39" s="134">
        <f>+Actuals!AF180</f>
        <v>0</v>
      </c>
      <c r="AJ39" s="133">
        <f>+Actuals!AG180</f>
        <v>0</v>
      </c>
      <c r="AK39" s="134">
        <f>+Actuals!AH180</f>
        <v>0</v>
      </c>
      <c r="AL39" s="133">
        <f>+Actuals!AI180</f>
        <v>0</v>
      </c>
      <c r="AM39" s="134">
        <f>+Actuals!AJ180</f>
        <v>0</v>
      </c>
      <c r="AN39" s="133">
        <f>+Actuals!AK180</f>
        <v>0</v>
      </c>
      <c r="AO39" s="134">
        <f>+Actuals!AL180</f>
        <v>0</v>
      </c>
      <c r="AP39" s="133">
        <f>+Actuals!AM180</f>
        <v>0</v>
      </c>
      <c r="AQ39" s="134">
        <f>+Actuals!AN180</f>
        <v>0</v>
      </c>
      <c r="AR39" s="133">
        <f>+Actuals!AO180</f>
        <v>0</v>
      </c>
      <c r="AS39" s="134">
        <f>+Actuals!AP180</f>
        <v>0</v>
      </c>
      <c r="AT39" s="133">
        <f>+Actuals!AQ180</f>
        <v>0</v>
      </c>
      <c r="AU39" s="134">
        <f>+Actuals!AR180</f>
        <v>0</v>
      </c>
      <c r="AV39" s="133">
        <f>+Actuals!AS180</f>
        <v>0</v>
      </c>
      <c r="AW39" s="134">
        <f>+Actuals!AT180</f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19"/>
        <v>-272351</v>
      </c>
      <c r="E40" s="38">
        <f t="shared" si="19"/>
        <v>-247669.69999999998</v>
      </c>
      <c r="F40" s="60">
        <f>'TIE-OUT'!F40+RECLASS!F40</f>
        <v>0</v>
      </c>
      <c r="G40" s="38">
        <f>'TIE-OUT'!G40+RECLASS!G40</f>
        <v>0</v>
      </c>
      <c r="H40" s="133">
        <f>+Actuals!E141</f>
        <v>-116330</v>
      </c>
      <c r="I40" s="134">
        <f>+Actuals!F141</f>
        <v>-246852.26</v>
      </c>
      <c r="J40" s="133">
        <f>+Actuals!G141</f>
        <v>-159023</v>
      </c>
      <c r="K40" s="134">
        <f>+Actuals!H141</f>
        <v>-817.46</v>
      </c>
      <c r="L40" s="133">
        <f>+Actuals!I141</f>
        <v>4</v>
      </c>
      <c r="M40" s="134">
        <f>+Actuals!J141</f>
        <v>0.01</v>
      </c>
      <c r="N40" s="133">
        <f>+Actuals!K141</f>
        <v>0</v>
      </c>
      <c r="O40" s="134">
        <f>+Actuals!L141</f>
        <v>0</v>
      </c>
      <c r="P40" s="133">
        <f>+Actuals!M141</f>
        <v>0</v>
      </c>
      <c r="Q40" s="134">
        <f>+Actuals!N141</f>
        <v>0</v>
      </c>
      <c r="R40" s="133">
        <f>+Actuals!O141</f>
        <v>0</v>
      </c>
      <c r="S40" s="134">
        <f>+Actuals!P141</f>
        <v>0</v>
      </c>
      <c r="T40" s="133">
        <f>+Actuals!Q141</f>
        <v>0</v>
      </c>
      <c r="U40" s="134">
        <f>+Actuals!R141</f>
        <v>0</v>
      </c>
      <c r="V40" s="133">
        <f>+Actuals!S141</f>
        <v>0</v>
      </c>
      <c r="W40" s="134">
        <f>+Actuals!T141</f>
        <v>0</v>
      </c>
      <c r="X40" s="133">
        <f>+Actuals!U141</f>
        <v>2998</v>
      </c>
      <c r="Y40" s="134">
        <f>+Actuals!V141</f>
        <v>0.01</v>
      </c>
      <c r="Z40" s="133">
        <f>+Actuals!W141</f>
        <v>0</v>
      </c>
      <c r="AA40" s="134">
        <f>+Actuals!X141</f>
        <v>0</v>
      </c>
      <c r="AB40" s="133">
        <f>+Actuals!Y141</f>
        <v>0</v>
      </c>
      <c r="AC40" s="134">
        <f>+Actuals!Z141</f>
        <v>0</v>
      </c>
      <c r="AD40" s="133">
        <f>+Actuals!AA141</f>
        <v>0</v>
      </c>
      <c r="AE40" s="134">
        <f>+Actuals!AB141</f>
        <v>0</v>
      </c>
      <c r="AF40" s="133">
        <f>+Actuals!AC181</f>
        <v>0</v>
      </c>
      <c r="AG40" s="134">
        <f>+Actuals!AD181</f>
        <v>0</v>
      </c>
      <c r="AH40" s="133">
        <f>+Actuals!AE181</f>
        <v>0</v>
      </c>
      <c r="AI40" s="134">
        <f>+Actuals!AF181</f>
        <v>0</v>
      </c>
      <c r="AJ40" s="133">
        <f>+Actuals!AG181</f>
        <v>0</v>
      </c>
      <c r="AK40" s="134">
        <f>+Actuals!AH181</f>
        <v>0</v>
      </c>
      <c r="AL40" s="133">
        <f>+Actuals!AI181</f>
        <v>0</v>
      </c>
      <c r="AM40" s="134">
        <f>+Actuals!AJ181</f>
        <v>0</v>
      </c>
      <c r="AN40" s="133">
        <f>+Actuals!AK181</f>
        <v>0</v>
      </c>
      <c r="AO40" s="134">
        <f>+Actuals!AL181</f>
        <v>0</v>
      </c>
      <c r="AP40" s="133">
        <f>+Actuals!AM181</f>
        <v>0</v>
      </c>
      <c r="AQ40" s="134">
        <f>+Actuals!AN181</f>
        <v>0</v>
      </c>
      <c r="AR40" s="133">
        <f>+Actuals!AO181</f>
        <v>0</v>
      </c>
      <c r="AS40" s="134">
        <f>+Actuals!AP181</f>
        <v>0</v>
      </c>
      <c r="AT40" s="133">
        <f>+Actuals!AQ181</f>
        <v>0</v>
      </c>
      <c r="AU40" s="134">
        <f>+Actuals!AR181</f>
        <v>0</v>
      </c>
      <c r="AV40" s="133">
        <f>+Actuals!AS181</f>
        <v>0</v>
      </c>
      <c r="AW40" s="134">
        <f>+Actuals!AT181</f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19"/>
        <v>0</v>
      </c>
      <c r="E41" s="38">
        <f t="shared" si="19"/>
        <v>0</v>
      </c>
      <c r="F41" s="81">
        <f>'TIE-OUT'!F41+RECLASS!F41</f>
        <v>0</v>
      </c>
      <c r="G41" s="82">
        <f>'TIE-OUT'!G41+RECLASS!G41</f>
        <v>0</v>
      </c>
      <c r="H41" s="133">
        <f>+Actuals!E142</f>
        <v>0</v>
      </c>
      <c r="I41" s="134">
        <f>+Actuals!F142</f>
        <v>0</v>
      </c>
      <c r="J41" s="133">
        <f>+Actuals!G142</f>
        <v>0</v>
      </c>
      <c r="K41" s="134">
        <f>+Actuals!H142</f>
        <v>0</v>
      </c>
      <c r="L41" s="133">
        <f>+Actuals!I142</f>
        <v>0</v>
      </c>
      <c r="M41" s="134">
        <f>+Actuals!J142</f>
        <v>0</v>
      </c>
      <c r="N41" s="133">
        <f>+Actuals!K142</f>
        <v>0</v>
      </c>
      <c r="O41" s="134">
        <f>+Actuals!L142</f>
        <v>0</v>
      </c>
      <c r="P41" s="133">
        <f>+Actuals!M142</f>
        <v>0</v>
      </c>
      <c r="Q41" s="134">
        <f>+Actuals!N142</f>
        <v>0</v>
      </c>
      <c r="R41" s="133">
        <f>+Actuals!O142</f>
        <v>0</v>
      </c>
      <c r="S41" s="134">
        <f>+Actuals!P142</f>
        <v>0</v>
      </c>
      <c r="T41" s="133">
        <f>+Actuals!Q142</f>
        <v>0</v>
      </c>
      <c r="U41" s="134">
        <f>+Actuals!R142</f>
        <v>0</v>
      </c>
      <c r="V41" s="133">
        <f>+Actuals!S142</f>
        <v>0</v>
      </c>
      <c r="W41" s="134">
        <f>+Actuals!T142</f>
        <v>0</v>
      </c>
      <c r="X41" s="133">
        <f>+Actuals!U142</f>
        <v>0</v>
      </c>
      <c r="Y41" s="134">
        <f>+Actuals!V142</f>
        <v>0</v>
      </c>
      <c r="Z41" s="133">
        <f>+Actuals!W142</f>
        <v>0</v>
      </c>
      <c r="AA41" s="134">
        <f>+Actuals!X142</f>
        <v>0</v>
      </c>
      <c r="AB41" s="133">
        <f>+Actuals!Y142</f>
        <v>0</v>
      </c>
      <c r="AC41" s="134">
        <f>+Actuals!Z142</f>
        <v>0</v>
      </c>
      <c r="AD41" s="133">
        <f>+Actuals!AA142</f>
        <v>0</v>
      </c>
      <c r="AE41" s="134">
        <f>+Actuals!AB142</f>
        <v>0</v>
      </c>
      <c r="AF41" s="133">
        <f>+Actuals!AC182</f>
        <v>0</v>
      </c>
      <c r="AG41" s="134">
        <f>+Actuals!AD182</f>
        <v>0</v>
      </c>
      <c r="AH41" s="133">
        <f>+Actuals!AE182</f>
        <v>0</v>
      </c>
      <c r="AI41" s="134">
        <f>+Actuals!AF182</f>
        <v>0</v>
      </c>
      <c r="AJ41" s="133">
        <f>+Actuals!AG182</f>
        <v>0</v>
      </c>
      <c r="AK41" s="134">
        <f>+Actuals!AH182</f>
        <v>0</v>
      </c>
      <c r="AL41" s="133">
        <f>+Actuals!AI182</f>
        <v>0</v>
      </c>
      <c r="AM41" s="134">
        <f>+Actuals!AJ182</f>
        <v>0</v>
      </c>
      <c r="AN41" s="133">
        <f>+Actuals!AK182</f>
        <v>0</v>
      </c>
      <c r="AO41" s="134">
        <f>+Actuals!AL182</f>
        <v>0</v>
      </c>
      <c r="AP41" s="133">
        <f>+Actuals!AM182</f>
        <v>0</v>
      </c>
      <c r="AQ41" s="134">
        <f>+Actuals!AN182</f>
        <v>0</v>
      </c>
      <c r="AR41" s="133">
        <f>+Actuals!AO182</f>
        <v>0</v>
      </c>
      <c r="AS41" s="134">
        <f>+Actuals!AP182</f>
        <v>0</v>
      </c>
      <c r="AT41" s="133">
        <f>+Actuals!AQ182</f>
        <v>0</v>
      </c>
      <c r="AU41" s="134">
        <f>+Actuals!AR182</f>
        <v>0</v>
      </c>
      <c r="AV41" s="133">
        <f>+Actuals!AS182</f>
        <v>0</v>
      </c>
      <c r="AW41" s="134">
        <f>+Actuals!AT182</f>
        <v>0</v>
      </c>
    </row>
    <row r="42" spans="1:49" x14ac:dyDescent="0.2">
      <c r="A42" s="9"/>
      <c r="B42" s="7"/>
      <c r="C42" s="53" t="s">
        <v>52</v>
      </c>
      <c r="D42" s="61">
        <f t="shared" ref="D42:I42" si="20">SUM(D40:D41)</f>
        <v>-272351</v>
      </c>
      <c r="E42" s="39">
        <f t="shared" si="20"/>
        <v>-247669.69999999998</v>
      </c>
      <c r="F42" s="61">
        <f t="shared" si="20"/>
        <v>0</v>
      </c>
      <c r="G42" s="39">
        <f t="shared" si="20"/>
        <v>0</v>
      </c>
      <c r="H42" s="61">
        <f t="shared" si="20"/>
        <v>-116330</v>
      </c>
      <c r="I42" s="39">
        <f t="shared" si="20"/>
        <v>-246852.26</v>
      </c>
      <c r="J42" s="61">
        <f t="shared" ref="J42:AG42" si="21">SUM(J40:J41)</f>
        <v>-159023</v>
      </c>
      <c r="K42" s="39">
        <f t="shared" si="21"/>
        <v>-817.46</v>
      </c>
      <c r="L42" s="61">
        <f t="shared" si="21"/>
        <v>4</v>
      </c>
      <c r="M42" s="39">
        <f t="shared" si="21"/>
        <v>0.01</v>
      </c>
      <c r="N42" s="61">
        <f t="shared" si="21"/>
        <v>0</v>
      </c>
      <c r="O42" s="39">
        <f t="shared" si="21"/>
        <v>0</v>
      </c>
      <c r="P42" s="61">
        <f t="shared" si="21"/>
        <v>0</v>
      </c>
      <c r="Q42" s="39">
        <f t="shared" si="21"/>
        <v>0</v>
      </c>
      <c r="R42" s="61">
        <f t="shared" si="21"/>
        <v>0</v>
      </c>
      <c r="S42" s="39">
        <f t="shared" si="21"/>
        <v>0</v>
      </c>
      <c r="T42" s="61">
        <f t="shared" si="21"/>
        <v>0</v>
      </c>
      <c r="U42" s="39">
        <f t="shared" si="21"/>
        <v>0</v>
      </c>
      <c r="V42" s="61">
        <f t="shared" si="21"/>
        <v>0</v>
      </c>
      <c r="W42" s="39">
        <f t="shared" si="21"/>
        <v>0</v>
      </c>
      <c r="X42" s="61">
        <f t="shared" si="21"/>
        <v>2998</v>
      </c>
      <c r="Y42" s="39">
        <f t="shared" si="21"/>
        <v>0.01</v>
      </c>
      <c r="Z42" s="61">
        <f t="shared" si="21"/>
        <v>0</v>
      </c>
      <c r="AA42" s="39">
        <f t="shared" si="21"/>
        <v>0</v>
      </c>
      <c r="AB42" s="61">
        <f t="shared" si="21"/>
        <v>0</v>
      </c>
      <c r="AC42" s="39">
        <f t="shared" si="21"/>
        <v>0</v>
      </c>
      <c r="AD42" s="61">
        <f t="shared" si="21"/>
        <v>0</v>
      </c>
      <c r="AE42" s="39">
        <f t="shared" si="21"/>
        <v>0</v>
      </c>
      <c r="AF42" s="61">
        <f t="shared" si="21"/>
        <v>0</v>
      </c>
      <c r="AG42" s="39">
        <f t="shared" si="21"/>
        <v>0</v>
      </c>
      <c r="AH42" s="61">
        <f t="shared" ref="AH42:AM42" si="22">SUM(AH40:AH41)</f>
        <v>0</v>
      </c>
      <c r="AI42" s="39">
        <f t="shared" si="22"/>
        <v>0</v>
      </c>
      <c r="AJ42" s="61">
        <f t="shared" si="22"/>
        <v>0</v>
      </c>
      <c r="AK42" s="39">
        <f t="shared" si="22"/>
        <v>0</v>
      </c>
      <c r="AL42" s="61">
        <f t="shared" si="22"/>
        <v>0</v>
      </c>
      <c r="AM42" s="39">
        <f t="shared" si="22"/>
        <v>0</v>
      </c>
      <c r="AN42" s="61">
        <f t="shared" ref="AN42:AS42" si="23">SUM(AN40:AN41)</f>
        <v>0</v>
      </c>
      <c r="AO42" s="39">
        <f t="shared" si="23"/>
        <v>0</v>
      </c>
      <c r="AP42" s="61">
        <f t="shared" si="23"/>
        <v>0</v>
      </c>
      <c r="AQ42" s="39">
        <f t="shared" si="23"/>
        <v>0</v>
      </c>
      <c r="AR42" s="61">
        <f t="shared" si="23"/>
        <v>0</v>
      </c>
      <c r="AS42" s="39">
        <f t="shared" si="23"/>
        <v>0</v>
      </c>
      <c r="AT42" s="61">
        <f>SUM(AT40:AT41)</f>
        <v>0</v>
      </c>
      <c r="AU42" s="39">
        <f>SUM(AU40:AU41)</f>
        <v>0</v>
      </c>
      <c r="AV42" s="61">
        <f>SUM(AV40:AV41)</f>
        <v>0</v>
      </c>
      <c r="AW42" s="39">
        <f>SUM(AW40:AW41)</f>
        <v>0</v>
      </c>
    </row>
    <row r="43" spans="1:49" ht="21" customHeight="1" x14ac:dyDescent="0.2">
      <c r="A43" s="9"/>
      <c r="B43" s="7" t="s">
        <v>53</v>
      </c>
      <c r="C43" s="6"/>
      <c r="D43" s="61">
        <f t="shared" ref="D43:I43" si="24">D42+D39</f>
        <v>-272351</v>
      </c>
      <c r="E43" s="39">
        <f t="shared" si="24"/>
        <v>-247669.69999999998</v>
      </c>
      <c r="F43" s="61">
        <f t="shared" si="24"/>
        <v>0</v>
      </c>
      <c r="G43" s="39">
        <f t="shared" si="24"/>
        <v>0</v>
      </c>
      <c r="H43" s="61">
        <f t="shared" si="24"/>
        <v>-113940</v>
      </c>
      <c r="I43" s="39">
        <f t="shared" si="24"/>
        <v>-242564.6</v>
      </c>
      <c r="J43" s="61">
        <f t="shared" ref="J43:AG43" si="25">J42+J39</f>
        <v>-161413</v>
      </c>
      <c r="K43" s="39">
        <f t="shared" si="25"/>
        <v>-5105.12</v>
      </c>
      <c r="L43" s="61">
        <f t="shared" si="25"/>
        <v>4</v>
      </c>
      <c r="M43" s="39">
        <f t="shared" si="25"/>
        <v>0.01</v>
      </c>
      <c r="N43" s="61">
        <f t="shared" si="25"/>
        <v>0</v>
      </c>
      <c r="O43" s="39">
        <f t="shared" si="25"/>
        <v>0</v>
      </c>
      <c r="P43" s="61">
        <f t="shared" si="25"/>
        <v>0</v>
      </c>
      <c r="Q43" s="39">
        <f t="shared" si="25"/>
        <v>0</v>
      </c>
      <c r="R43" s="61">
        <f t="shared" si="25"/>
        <v>0</v>
      </c>
      <c r="S43" s="39">
        <f t="shared" si="25"/>
        <v>0</v>
      </c>
      <c r="T43" s="61">
        <f t="shared" si="25"/>
        <v>0</v>
      </c>
      <c r="U43" s="39">
        <f t="shared" si="25"/>
        <v>0</v>
      </c>
      <c r="V43" s="61">
        <f t="shared" si="25"/>
        <v>0</v>
      </c>
      <c r="W43" s="39">
        <f t="shared" si="25"/>
        <v>0</v>
      </c>
      <c r="X43" s="61">
        <f t="shared" si="25"/>
        <v>2998</v>
      </c>
      <c r="Y43" s="39">
        <f t="shared" si="25"/>
        <v>0.01</v>
      </c>
      <c r="Z43" s="61">
        <f t="shared" si="25"/>
        <v>0</v>
      </c>
      <c r="AA43" s="39">
        <f t="shared" si="25"/>
        <v>0</v>
      </c>
      <c r="AB43" s="61">
        <f t="shared" si="25"/>
        <v>0</v>
      </c>
      <c r="AC43" s="39">
        <f t="shared" si="25"/>
        <v>0</v>
      </c>
      <c r="AD43" s="61">
        <f t="shared" si="25"/>
        <v>0</v>
      </c>
      <c r="AE43" s="39">
        <f t="shared" si="25"/>
        <v>0</v>
      </c>
      <c r="AF43" s="61">
        <f t="shared" si="25"/>
        <v>0</v>
      </c>
      <c r="AG43" s="39">
        <f t="shared" si="25"/>
        <v>0</v>
      </c>
      <c r="AH43" s="61">
        <f t="shared" ref="AH43:AM43" si="26">AH42+AH39</f>
        <v>0</v>
      </c>
      <c r="AI43" s="39">
        <f t="shared" si="26"/>
        <v>0</v>
      </c>
      <c r="AJ43" s="61">
        <f t="shared" si="26"/>
        <v>0</v>
      </c>
      <c r="AK43" s="39">
        <f t="shared" si="26"/>
        <v>0</v>
      </c>
      <c r="AL43" s="61">
        <f t="shared" si="26"/>
        <v>0</v>
      </c>
      <c r="AM43" s="39">
        <f t="shared" si="26"/>
        <v>0</v>
      </c>
      <c r="AN43" s="61">
        <f t="shared" ref="AN43:AS43" si="27">AN42+AN39</f>
        <v>0</v>
      </c>
      <c r="AO43" s="39">
        <f t="shared" si="27"/>
        <v>0</v>
      </c>
      <c r="AP43" s="61">
        <f t="shared" si="27"/>
        <v>0</v>
      </c>
      <c r="AQ43" s="39">
        <f t="shared" si="27"/>
        <v>0</v>
      </c>
      <c r="AR43" s="61">
        <f t="shared" si="27"/>
        <v>0</v>
      </c>
      <c r="AS43" s="39">
        <f t="shared" si="27"/>
        <v>0</v>
      </c>
      <c r="AT43" s="61">
        <f>AT42+AT39</f>
        <v>0</v>
      </c>
      <c r="AU43" s="39">
        <f>AU42+AU39</f>
        <v>0</v>
      </c>
      <c r="AV43" s="61">
        <f>AV42+AV39</f>
        <v>0</v>
      </c>
      <c r="AW43" s="39">
        <f>AW42+AW39</f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SUM(F45,H45,J45,L45,N45,P45,R45,T45,V45,X45,Z45,AB45,AD45,AF45,AH45,AJ45,AL45,AN45,AP45,AR45,AT45,AV45)</f>
        <v>0</v>
      </c>
      <c r="E45" s="38">
        <f>SUM(G45,I45,K45,M45,O45,Q45,S45,U45,W45,Y45,AA45,AC45,AE45,AG45,AI45,AK45,AM45,AO45,AQ45,AS45,AU45,AW45)</f>
        <v>0</v>
      </c>
      <c r="F45" s="64">
        <f>'TIE-OUT'!F45+RECLASS!F45</f>
        <v>0</v>
      </c>
      <c r="G45" s="68">
        <f>'TIE-OUT'!G45+RECLASS!G45</f>
        <v>0</v>
      </c>
      <c r="H45" s="133">
        <f>+Actuals!E143</f>
        <v>0</v>
      </c>
      <c r="I45" s="134">
        <f>+Actuals!F143</f>
        <v>0</v>
      </c>
      <c r="J45" s="133">
        <f>+Actuals!G143</f>
        <v>0</v>
      </c>
      <c r="K45" s="134">
        <f>+Actuals!H143</f>
        <v>0</v>
      </c>
      <c r="L45" s="133">
        <f>+Actuals!I143</f>
        <v>0</v>
      </c>
      <c r="M45" s="134">
        <f>+Actuals!J143</f>
        <v>0</v>
      </c>
      <c r="N45" s="133">
        <f>+Actuals!K143</f>
        <v>0</v>
      </c>
      <c r="O45" s="134">
        <f>+Actuals!L143</f>
        <v>0</v>
      </c>
      <c r="P45" s="133">
        <f>+Actuals!M143</f>
        <v>0</v>
      </c>
      <c r="Q45" s="134">
        <f>+Actuals!N143</f>
        <v>0</v>
      </c>
      <c r="R45" s="133">
        <f>+Actuals!O143</f>
        <v>0</v>
      </c>
      <c r="S45" s="134">
        <f>+Actuals!P143</f>
        <v>0</v>
      </c>
      <c r="T45" s="133">
        <f>+Actuals!Q143</f>
        <v>0</v>
      </c>
      <c r="U45" s="134">
        <f>+Actuals!R143</f>
        <v>0</v>
      </c>
      <c r="V45" s="133">
        <f>+Actuals!S143</f>
        <v>0</v>
      </c>
      <c r="W45" s="134">
        <f>+Actuals!T143</f>
        <v>0</v>
      </c>
      <c r="X45" s="133">
        <f>+Actuals!U143</f>
        <v>0</v>
      </c>
      <c r="Y45" s="134">
        <f>+Actuals!V143</f>
        <v>0</v>
      </c>
      <c r="Z45" s="133">
        <f>+Actuals!W143</f>
        <v>0</v>
      </c>
      <c r="AA45" s="134">
        <f>+Actuals!X143</f>
        <v>0</v>
      </c>
      <c r="AB45" s="133">
        <f>+Actuals!Y143</f>
        <v>0</v>
      </c>
      <c r="AC45" s="134">
        <f>+Actuals!Z143</f>
        <v>0</v>
      </c>
      <c r="AD45" s="133">
        <f>+Actuals!AA143</f>
        <v>0</v>
      </c>
      <c r="AE45" s="134">
        <f>+Actuals!AB143</f>
        <v>0</v>
      </c>
      <c r="AF45" s="133">
        <f>+Actuals!AC183</f>
        <v>0</v>
      </c>
      <c r="AG45" s="134">
        <f>+Actuals!AD183</f>
        <v>0</v>
      </c>
      <c r="AH45" s="133">
        <f>+Actuals!AE183</f>
        <v>0</v>
      </c>
      <c r="AI45" s="134">
        <f>+Actuals!AF183</f>
        <v>0</v>
      </c>
      <c r="AJ45" s="133">
        <f>+Actuals!AG183</f>
        <v>0</v>
      </c>
      <c r="AK45" s="134">
        <f>+Actuals!AH183</f>
        <v>0</v>
      </c>
      <c r="AL45" s="133">
        <f>+Actuals!AI183</f>
        <v>0</v>
      </c>
      <c r="AM45" s="134">
        <f>+Actuals!AJ183</f>
        <v>0</v>
      </c>
      <c r="AN45" s="133">
        <f>+Actuals!AK183</f>
        <v>0</v>
      </c>
      <c r="AO45" s="134">
        <f>+Actuals!AL183</f>
        <v>0</v>
      </c>
      <c r="AP45" s="133">
        <f>+Actuals!AM183</f>
        <v>0</v>
      </c>
      <c r="AQ45" s="134">
        <f>+Actuals!AN183</f>
        <v>0</v>
      </c>
      <c r="AR45" s="133">
        <f>+Actuals!AO183</f>
        <v>0</v>
      </c>
      <c r="AS45" s="134">
        <f>+Actuals!AP183</f>
        <v>0</v>
      </c>
      <c r="AT45" s="133">
        <f>+Actuals!AQ183</f>
        <v>0</v>
      </c>
      <c r="AU45" s="134">
        <f>+Actuals!AR183</f>
        <v>0</v>
      </c>
      <c r="AV45" s="133">
        <f>+Actuals!AS183</f>
        <v>0</v>
      </c>
      <c r="AW45" s="134">
        <f>+Actuals!AT183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SUM(F47,H47,J47,L47,N47,P47,R47,T47,V47,X47,Z47,AB47,AD47,AF47,AH47,AJ47,AL47,AN47,AP47,AR47,AT47,AV47)</f>
        <v>0</v>
      </c>
      <c r="E47" s="38">
        <f>SUM(G47,I47,K47,M47,O47,Q47,S47,U47,W47,Y47,AA47,AC47,AE47,AG47,AI47,AK47,AM47,AO47,AQ47,AS47,AU47,AW47)</f>
        <v>0</v>
      </c>
      <c r="F47" s="60">
        <f>'TIE-OUT'!F47+RECLASS!F47</f>
        <v>0</v>
      </c>
      <c r="G47" s="38">
        <f>'TIE-OUT'!G47+RECLASS!G47</f>
        <v>0</v>
      </c>
      <c r="H47" s="133">
        <f>+Actuals!E144</f>
        <v>0</v>
      </c>
      <c r="I47" s="134">
        <f>+Actuals!F144</f>
        <v>0</v>
      </c>
      <c r="J47" s="133">
        <f>+Actuals!G144</f>
        <v>0</v>
      </c>
      <c r="K47" s="134">
        <f>+Actuals!H144</f>
        <v>0</v>
      </c>
      <c r="L47" s="133">
        <f>+Actuals!I144</f>
        <v>0</v>
      </c>
      <c r="M47" s="134">
        <f>+Actuals!J144</f>
        <v>0</v>
      </c>
      <c r="N47" s="133">
        <f>+Actuals!K144</f>
        <v>0</v>
      </c>
      <c r="O47" s="134">
        <f>+Actuals!L144</f>
        <v>0</v>
      </c>
      <c r="P47" s="133">
        <f>+Actuals!M144</f>
        <v>0</v>
      </c>
      <c r="Q47" s="134">
        <f>+Actuals!N144</f>
        <v>0</v>
      </c>
      <c r="R47" s="133">
        <f>+Actuals!O144</f>
        <v>0</v>
      </c>
      <c r="S47" s="134">
        <f>+Actuals!P144</f>
        <v>0</v>
      </c>
      <c r="T47" s="133">
        <f>+Actuals!Q144</f>
        <v>0</v>
      </c>
      <c r="U47" s="134">
        <f>+Actuals!R144</f>
        <v>0</v>
      </c>
      <c r="V47" s="133">
        <f>+Actuals!S144</f>
        <v>0</v>
      </c>
      <c r="W47" s="134">
        <f>+Actuals!T144</f>
        <v>0</v>
      </c>
      <c r="X47" s="133">
        <f>+Actuals!U144</f>
        <v>0</v>
      </c>
      <c r="Y47" s="134">
        <f>+Actuals!V144</f>
        <v>0</v>
      </c>
      <c r="Z47" s="133">
        <f>+Actuals!W144</f>
        <v>0</v>
      </c>
      <c r="AA47" s="134">
        <f>+Actuals!X144</f>
        <v>0</v>
      </c>
      <c r="AB47" s="133">
        <f>+Actuals!Y144</f>
        <v>0</v>
      </c>
      <c r="AC47" s="134">
        <f>+Actuals!Z144</f>
        <v>0</v>
      </c>
      <c r="AD47" s="133">
        <f>+Actuals!AA144</f>
        <v>0</v>
      </c>
      <c r="AE47" s="134">
        <f>+Actuals!AB144</f>
        <v>0</v>
      </c>
      <c r="AF47" s="133">
        <f>+Actuals!AC184</f>
        <v>0</v>
      </c>
      <c r="AG47" s="134">
        <f>+Actuals!AD184</f>
        <v>0</v>
      </c>
      <c r="AH47" s="133">
        <f>+Actuals!AE184</f>
        <v>0</v>
      </c>
      <c r="AI47" s="134">
        <f>+Actuals!AF184</f>
        <v>0</v>
      </c>
      <c r="AJ47" s="133">
        <f>+Actuals!AG184</f>
        <v>0</v>
      </c>
      <c r="AK47" s="134">
        <f>+Actuals!AH184</f>
        <v>0</v>
      </c>
      <c r="AL47" s="133">
        <f>+Actuals!AI184</f>
        <v>0</v>
      </c>
      <c r="AM47" s="134">
        <f>+Actuals!AJ184</f>
        <v>0</v>
      </c>
      <c r="AN47" s="133">
        <f>+Actuals!AK184</f>
        <v>0</v>
      </c>
      <c r="AO47" s="134">
        <f>+Actuals!AL184</f>
        <v>0</v>
      </c>
      <c r="AP47" s="133">
        <f>+Actuals!AM184</f>
        <v>0</v>
      </c>
      <c r="AQ47" s="134">
        <f>+Actuals!AN184</f>
        <v>0</v>
      </c>
      <c r="AR47" s="133">
        <f>+Actuals!AO184</f>
        <v>0</v>
      </c>
      <c r="AS47" s="134">
        <f>+Actuals!AP184</f>
        <v>0</v>
      </c>
      <c r="AT47" s="133">
        <f>+Actuals!AQ184</f>
        <v>0</v>
      </c>
      <c r="AU47" s="134">
        <f>+Actuals!AR184</f>
        <v>0</v>
      </c>
      <c r="AV47" s="133">
        <f>+Actuals!AS184</f>
        <v>0</v>
      </c>
      <c r="AW47" s="134">
        <f>+Actuals!AT184</f>
        <v>0</v>
      </c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SUM(F49,H49,J49,L49,N49,P49,R49,T49,V49,X49,Z49,AB49,AD49,AF49,AH49,AJ49,AL49,AN49,AP49,AR49,AT49,AV49)</f>
        <v>348518</v>
      </c>
      <c r="E49" s="38">
        <f>SUM(G49,I49,K49,M49,O49,Q49,S49,U49,W49,Y49,AA49,AC49,AE49,AG49,AI49,AK49,AM49,AO49,AQ49,AS49,AU49,AW49)</f>
        <v>624844.09800000011</v>
      </c>
      <c r="F49" s="60">
        <f>'TIE-OUT'!F49+RECLASS!F49</f>
        <v>0</v>
      </c>
      <c r="G49" s="38">
        <f>'TIE-OUT'!G49+RECLASS!G49</f>
        <v>0</v>
      </c>
      <c r="H49" s="133">
        <f>+Actuals!E145</f>
        <v>-274745</v>
      </c>
      <c r="I49" s="134">
        <f>+Actuals!F145</f>
        <v>-492892.53</v>
      </c>
      <c r="J49" s="133">
        <f>+Actuals!G145</f>
        <v>-185389</v>
      </c>
      <c r="K49" s="134">
        <f>+Actuals!H145</f>
        <v>-332587.86599999992</v>
      </c>
      <c r="L49" s="133">
        <f>+Actuals!I145</f>
        <v>834837</v>
      </c>
      <c r="M49" s="134">
        <f>+Actuals!J145</f>
        <v>1497697.578</v>
      </c>
      <c r="N49" s="133">
        <f>+Actuals!K145</f>
        <v>-120092</v>
      </c>
      <c r="O49" s="134">
        <f>+Actuals!L145</f>
        <v>-1787771.2379999999</v>
      </c>
      <c r="P49" s="133">
        <f>+Actuals!M145</f>
        <v>10470</v>
      </c>
      <c r="Q49" s="134">
        <f>+Actuals!N145</f>
        <v>1590712.18</v>
      </c>
      <c r="R49" s="133">
        <f>+Actuals!O145</f>
        <v>5672</v>
      </c>
      <c r="S49" s="134">
        <f>+Actuals!P145</f>
        <v>10175.567999999999</v>
      </c>
      <c r="T49" s="133">
        <f>+Actuals!Q145</f>
        <v>-2918</v>
      </c>
      <c r="U49" s="134">
        <f>+Actuals!R145</f>
        <v>-5234.8919999999998</v>
      </c>
      <c r="V49" s="133">
        <f>+Actuals!S145</f>
        <v>-11337</v>
      </c>
      <c r="W49" s="134">
        <f>+Actuals!T145</f>
        <v>-20338.578000000001</v>
      </c>
      <c r="X49" s="133">
        <f>+Actuals!U145</f>
        <v>4888</v>
      </c>
      <c r="Y49" s="134">
        <f>+Actuals!V145</f>
        <v>8769.0720000000001</v>
      </c>
      <c r="Z49" s="133">
        <f>+Actuals!W145</f>
        <v>-22370</v>
      </c>
      <c r="AA49" s="134">
        <f>+Actuals!X145</f>
        <v>-40131.78</v>
      </c>
      <c r="AB49" s="133">
        <f>+Actuals!Y145</f>
        <v>0</v>
      </c>
      <c r="AC49" s="134">
        <f>+Actuals!Z145</f>
        <v>0</v>
      </c>
      <c r="AD49" s="133">
        <f>+Actuals!AA145</f>
        <v>102836</v>
      </c>
      <c r="AE49" s="134">
        <f>+Actuals!AB145</f>
        <v>184487.78400000001</v>
      </c>
      <c r="AF49" s="133">
        <f>+Actuals!AC185</f>
        <v>-102836</v>
      </c>
      <c r="AG49" s="134">
        <f>+Actuals!AD185</f>
        <v>-184487.78400000001</v>
      </c>
      <c r="AH49" s="133">
        <f>+Actuals!AE185</f>
        <v>0</v>
      </c>
      <c r="AI49" s="134">
        <f>+Actuals!AF185</f>
        <v>0</v>
      </c>
      <c r="AJ49" s="133">
        <f>+Actuals!AG185</f>
        <v>102836</v>
      </c>
      <c r="AK49" s="134">
        <f>+Actuals!AH185</f>
        <v>184487.78400000001</v>
      </c>
      <c r="AL49" s="133">
        <f>+Actuals!AI185</f>
        <v>0</v>
      </c>
      <c r="AM49" s="134">
        <f>+Actuals!AJ185</f>
        <v>0</v>
      </c>
      <c r="AN49" s="133">
        <f>+Actuals!AK185</f>
        <v>0</v>
      </c>
      <c r="AO49" s="134">
        <f>+Actuals!AL185</f>
        <v>0</v>
      </c>
      <c r="AP49" s="133">
        <f>+Actuals!AM185</f>
        <v>0</v>
      </c>
      <c r="AQ49" s="134">
        <f>+Actuals!AN185</f>
        <v>0</v>
      </c>
      <c r="AR49" s="133">
        <f>+Actuals!AO185</f>
        <v>0</v>
      </c>
      <c r="AS49" s="134">
        <f>+Actuals!AP185</f>
        <v>0</v>
      </c>
      <c r="AT49" s="133">
        <v>6666</v>
      </c>
      <c r="AU49" s="134">
        <v>11958.8</v>
      </c>
      <c r="AV49" s="133"/>
      <c r="AW49" s="134"/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SUM(F51,H51,J51,L51,N51,P51,R51,T51,V51,X51,Z51,AB51,AD51,AF51,AH51,AJ51,AL51,AN51,AP51,AR51,AT51,AV51)</f>
        <v>-211720</v>
      </c>
      <c r="E51" s="38">
        <f>SUM(G51,I51,K51,M51,O51,Q51,S51,U51,W51,Y51,AA51,AC51,AE51,AG51,AI51,AK51,AM51,AO51,AQ51,AS51,AU51,AW51)</f>
        <v>-379825.68199999997</v>
      </c>
      <c r="F51" s="60">
        <f>'TIE-OUT'!F51+RECLASS!F51</f>
        <v>0</v>
      </c>
      <c r="G51" s="38">
        <f>'TIE-OUT'!G51+RECLASS!G51</f>
        <v>0</v>
      </c>
      <c r="H51" s="133">
        <f>+Actuals!E146</f>
        <v>-344152</v>
      </c>
      <c r="I51" s="134">
        <f>+Actuals!F146</f>
        <v>-617408.68999999994</v>
      </c>
      <c r="J51" s="133">
        <f>+Actuals!G146</f>
        <v>139126</v>
      </c>
      <c r="K51" s="134">
        <f>+Actuals!H146</f>
        <v>249592.04399999999</v>
      </c>
      <c r="L51" s="133">
        <f>+Actuals!I146</f>
        <v>349</v>
      </c>
      <c r="M51" s="134">
        <f>+Actuals!J146</f>
        <v>626.10599999999999</v>
      </c>
      <c r="N51" s="133">
        <f>+Actuals!K146</f>
        <v>-5830</v>
      </c>
      <c r="O51" s="134">
        <f>+Actuals!L146</f>
        <v>-10459.02</v>
      </c>
      <c r="P51" s="133">
        <f>+Actuals!M146</f>
        <v>0</v>
      </c>
      <c r="Q51" s="134">
        <f>+Actuals!N146</f>
        <v>0</v>
      </c>
      <c r="R51" s="133">
        <f>+Actuals!O146</f>
        <v>0</v>
      </c>
      <c r="S51" s="134">
        <f>+Actuals!P146</f>
        <v>0</v>
      </c>
      <c r="T51" s="133">
        <f>+Actuals!Q146</f>
        <v>15</v>
      </c>
      <c r="U51" s="134">
        <f>+Actuals!R146</f>
        <v>26.91</v>
      </c>
      <c r="V51" s="133">
        <f>+Actuals!S146</f>
        <v>0</v>
      </c>
      <c r="W51" s="134">
        <f>+Actuals!T146</f>
        <v>0</v>
      </c>
      <c r="X51" s="133">
        <f>+Actuals!U146</f>
        <v>-1228</v>
      </c>
      <c r="Y51" s="134">
        <f>+Actuals!V146</f>
        <v>-2203.0320000000002</v>
      </c>
      <c r="Z51" s="133">
        <f>+Actuals!W146</f>
        <v>0</v>
      </c>
      <c r="AA51" s="134">
        <f>+Actuals!X146</f>
        <v>0</v>
      </c>
      <c r="AB51" s="133">
        <f>+Actuals!Y146</f>
        <v>0</v>
      </c>
      <c r="AC51" s="134">
        <f>+Actuals!Z146</f>
        <v>0</v>
      </c>
      <c r="AD51" s="133">
        <f>+Actuals!AA146</f>
        <v>0</v>
      </c>
      <c r="AE51" s="134">
        <f>+Actuals!AB146</f>
        <v>0</v>
      </c>
      <c r="AF51" s="133">
        <f>+Actuals!AC186</f>
        <v>0</v>
      </c>
      <c r="AG51" s="134">
        <f>+Actuals!AD186</f>
        <v>0</v>
      </c>
      <c r="AH51" s="133">
        <f>+Actuals!AE186</f>
        <v>0</v>
      </c>
      <c r="AI51" s="134">
        <f>+Actuals!AF186</f>
        <v>0</v>
      </c>
      <c r="AJ51" s="133">
        <f>+Actuals!AG186</f>
        <v>0</v>
      </c>
      <c r="AK51" s="134">
        <f>+Actuals!AH186</f>
        <v>0</v>
      </c>
      <c r="AL51" s="133">
        <f>+Actuals!AI186</f>
        <v>0</v>
      </c>
      <c r="AM51" s="134">
        <f>+Actuals!AJ186</f>
        <v>0</v>
      </c>
      <c r="AN51" s="133">
        <f>+Actuals!AK186</f>
        <v>0</v>
      </c>
      <c r="AO51" s="134">
        <f>+Actuals!AL186</f>
        <v>0</v>
      </c>
      <c r="AP51" s="133">
        <f>+Actuals!AM186</f>
        <v>0</v>
      </c>
      <c r="AQ51" s="134">
        <f>+Actuals!AN186</f>
        <v>0</v>
      </c>
      <c r="AR51" s="133">
        <f>+Actuals!AO186</f>
        <v>0</v>
      </c>
      <c r="AS51" s="134">
        <f>+Actuals!AP186</f>
        <v>0</v>
      </c>
      <c r="AT51" s="133">
        <f>+Actuals!AQ186</f>
        <v>0</v>
      </c>
      <c r="AU51" s="134">
        <f>+Actuals!AR186</f>
        <v>0</v>
      </c>
      <c r="AV51" s="133">
        <f>+Actuals!AS186</f>
        <v>0</v>
      </c>
      <c r="AW51" s="134">
        <f>+Actuals!AT186</f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SUM(F54,H54,J54,L54,N54,P54,R54,T54,V54,X54,Z54,AB54,AD54,AF54,AH54,AJ54,AL54,AN54,AP54,AR54,AT54,AV54)</f>
        <v>-13147260</v>
      </c>
      <c r="E54" s="38">
        <f>SUM(G54,I54,K54,M54,O54,Q54,S54,U54,W54,Y54,AA54,AC54,AE54,AG54,AI54,AK54,AM54,AO54,AQ54,AS54,AU54,AW54)</f>
        <v>340035.57999999996</v>
      </c>
      <c r="F54" s="64">
        <f>'TIE-OUT'!F54+RECLASS!F54</f>
        <v>0</v>
      </c>
      <c r="G54" s="68">
        <f>'TIE-OUT'!G54+RECLASS!G54</f>
        <v>0</v>
      </c>
      <c r="H54" s="133">
        <f>+Actuals!E147</f>
        <v>-7503970</v>
      </c>
      <c r="I54" s="134">
        <f>+Actuals!F147</f>
        <v>-846440.04</v>
      </c>
      <c r="J54" s="133">
        <f>+Actuals!G147</f>
        <v>-5619003</v>
      </c>
      <c r="K54" s="134">
        <f>+Actuals!H147+574371</f>
        <v>623658.85</v>
      </c>
      <c r="L54" s="133">
        <f>+Actuals!I147</f>
        <v>-1373</v>
      </c>
      <c r="M54" s="134">
        <f>+Actuals!J147</f>
        <v>-7563.18</v>
      </c>
      <c r="N54" s="133">
        <f>+Actuals!K147</f>
        <v>-2710</v>
      </c>
      <c r="O54" s="134">
        <f>+Actuals!L147</f>
        <v>-1381.24</v>
      </c>
      <c r="P54" s="133">
        <f>+Actuals!M147</f>
        <v>0</v>
      </c>
      <c r="Q54" s="134">
        <f>+Actuals!N147</f>
        <v>0</v>
      </c>
      <c r="R54" s="133">
        <f>+Actuals!O147</f>
        <v>0</v>
      </c>
      <c r="S54" s="134">
        <f>+Actuals!P147</f>
        <v>0</v>
      </c>
      <c r="T54" s="133">
        <f>+Actuals!Q147</f>
        <v>736</v>
      </c>
      <c r="U54" s="134">
        <f>+Actuals!R147</f>
        <v>154.56</v>
      </c>
      <c r="V54" s="133">
        <f>+Actuals!S147</f>
        <v>-20940</v>
      </c>
      <c r="W54" s="134">
        <f>+Actuals!T147</f>
        <v>-2764.08</v>
      </c>
      <c r="X54" s="133">
        <f>+Actuals!U147</f>
        <v>0</v>
      </c>
      <c r="Y54" s="134">
        <f>+Actuals!V147</f>
        <v>0</v>
      </c>
      <c r="Z54" s="133">
        <f>+Actuals!W147</f>
        <v>0</v>
      </c>
      <c r="AA54" s="134">
        <f>+Actuals!X147</f>
        <v>574370.71</v>
      </c>
      <c r="AB54" s="133">
        <f>+Actuals!Y147</f>
        <v>0</v>
      </c>
      <c r="AC54" s="134">
        <f>+Actuals!Z147</f>
        <v>0</v>
      </c>
      <c r="AD54" s="133">
        <f>+Actuals!AA147</f>
        <v>0</v>
      </c>
      <c r="AE54" s="134">
        <f>+Actuals!AB147</f>
        <v>0</v>
      </c>
      <c r="AF54" s="133">
        <f>+Actuals!AC187</f>
        <v>0</v>
      </c>
      <c r="AG54" s="134">
        <f>+Actuals!AD187</f>
        <v>0</v>
      </c>
      <c r="AH54" s="133">
        <f>+Actuals!AE187</f>
        <v>0</v>
      </c>
      <c r="AI54" s="134">
        <f>+Actuals!AF187</f>
        <v>0</v>
      </c>
      <c r="AJ54" s="133">
        <f>+Actuals!AG187</f>
        <v>0</v>
      </c>
      <c r="AK54" s="134">
        <f>+Actuals!AH187</f>
        <v>0</v>
      </c>
      <c r="AL54" s="133">
        <f>+Actuals!AI187</f>
        <v>0</v>
      </c>
      <c r="AM54" s="134">
        <f>+Actuals!AJ187</f>
        <v>0</v>
      </c>
      <c r="AN54" s="133">
        <f>+Actuals!AK187</f>
        <v>0</v>
      </c>
      <c r="AO54" s="134">
        <f>+Actuals!AL187</f>
        <v>0</v>
      </c>
      <c r="AP54" s="133">
        <f>+Actuals!AM187</f>
        <v>0</v>
      </c>
      <c r="AQ54" s="134">
        <f>+Actuals!AN187</f>
        <v>0</v>
      </c>
      <c r="AR54" s="133">
        <f>+Actuals!AO187</f>
        <v>0</v>
      </c>
      <c r="AS54" s="134">
        <f>+Actuals!AP187</f>
        <v>0</v>
      </c>
      <c r="AT54" s="133">
        <f>+Actuals!AQ187</f>
        <v>0</v>
      </c>
      <c r="AU54" s="134">
        <f>+Actuals!AR187</f>
        <v>0</v>
      </c>
      <c r="AV54" s="133">
        <f>+Actuals!AS187</f>
        <v>0</v>
      </c>
      <c r="AW54" s="134">
        <f>+Actuals!AT187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SUM(F55,H55,J55,L55,N55,P55,R55,T55,V55,X55,Z55,AB55,AD55,AF55,AH55,AJ55,AL55,AN55,AP55,AR55,AT55,AV55)</f>
        <v>0</v>
      </c>
      <c r="E55" s="38">
        <f>SUM(G55,I55,K55,M55,O55,Q55,S55,U55,W55,Y55,AA55,AC55,AE55,AG55,AI55,AK55,AM55,AO55,AQ55,AS55,AU55,AW55)</f>
        <v>-2010129.1000000003</v>
      </c>
      <c r="F55" s="81">
        <f>'TIE-OUT'!F55+RECLASS!F55</f>
        <v>0</v>
      </c>
      <c r="G55" s="82">
        <f>'TIE-OUT'!G55+RECLASS!G55</f>
        <v>1459232.91</v>
      </c>
      <c r="H55" s="133">
        <f>+Actuals!E148</f>
        <v>0</v>
      </c>
      <c r="I55" s="134">
        <f>+Actuals!F148</f>
        <v>-2595525.83</v>
      </c>
      <c r="J55" s="133">
        <f>+Actuals!G148</f>
        <v>0</v>
      </c>
      <c r="K55" s="134">
        <f>+Actuals!H148</f>
        <v>78224.45</v>
      </c>
      <c r="L55" s="133">
        <f>+Actuals!I148</f>
        <v>0</v>
      </c>
      <c r="M55" s="172">
        <f>+Actuals!J148+1575024</f>
        <v>1575023.98</v>
      </c>
      <c r="N55" s="133">
        <f>+Actuals!K148</f>
        <v>0</v>
      </c>
      <c r="O55" s="134">
        <f>+Actuals!L148</f>
        <v>0</v>
      </c>
      <c r="P55" s="133">
        <f>+Actuals!M148</f>
        <v>0</v>
      </c>
      <c r="Q55" s="172">
        <f>+Actuals!N148-969422</f>
        <v>-969422</v>
      </c>
      <c r="R55" s="133">
        <f>+Actuals!O148</f>
        <v>0</v>
      </c>
      <c r="S55" s="172">
        <f>+Actuals!P148-1575000</f>
        <v>-1575000</v>
      </c>
      <c r="T55" s="133">
        <f>+Actuals!Q148</f>
        <v>0</v>
      </c>
      <c r="U55" s="134">
        <f>+Actuals!R148</f>
        <v>15517.4</v>
      </c>
      <c r="V55" s="133">
        <f>+Actuals!S148</f>
        <v>0</v>
      </c>
      <c r="W55" s="134">
        <f>+Actuals!T148</f>
        <v>1820.01</v>
      </c>
      <c r="X55" s="133">
        <f>+Actuals!U148</f>
        <v>0</v>
      </c>
      <c r="Y55" s="134">
        <f>+Actuals!V148</f>
        <v>-0.01</v>
      </c>
      <c r="Z55" s="133">
        <f>+Actuals!W148</f>
        <v>0</v>
      </c>
      <c r="AA55" s="134">
        <f>+Actuals!X148</f>
        <v>0</v>
      </c>
      <c r="AB55" s="133">
        <f>+Actuals!Y148</f>
        <v>0</v>
      </c>
      <c r="AC55" s="134">
        <f>+Actuals!Z148</f>
        <v>0</v>
      </c>
      <c r="AD55" s="133">
        <f>+Actuals!AA148</f>
        <v>0</v>
      </c>
      <c r="AE55" s="134">
        <f>+Actuals!AB148</f>
        <v>0</v>
      </c>
      <c r="AF55" s="133">
        <f>+Actuals!AC188</f>
        <v>0</v>
      </c>
      <c r="AG55" s="134">
        <f>+Actuals!AD188</f>
        <v>-0.01</v>
      </c>
      <c r="AH55" s="133">
        <f>+Actuals!AE188</f>
        <v>0</v>
      </c>
      <c r="AI55" s="134">
        <f>+Actuals!AF188</f>
        <v>0</v>
      </c>
      <c r="AJ55" s="133">
        <f>+Actuals!AG188</f>
        <v>0</v>
      </c>
      <c r="AK55" s="134">
        <f>+Actuals!AH188</f>
        <v>0</v>
      </c>
      <c r="AL55" s="133">
        <f>+Actuals!AI188</f>
        <v>0</v>
      </c>
      <c r="AM55" s="134">
        <f>+Actuals!AJ188</f>
        <v>0</v>
      </c>
      <c r="AN55" s="133">
        <f>+Actuals!AK188</f>
        <v>0</v>
      </c>
      <c r="AO55" s="134">
        <f>+Actuals!AL188</f>
        <v>0</v>
      </c>
      <c r="AP55" s="133">
        <f>+Actuals!AM188</f>
        <v>0</v>
      </c>
      <c r="AQ55" s="134">
        <f>+Actuals!AN188</f>
        <v>0</v>
      </c>
      <c r="AR55" s="133">
        <f>+Actuals!AO188</f>
        <v>0</v>
      </c>
      <c r="AS55" s="134">
        <f>+Actuals!AP188</f>
        <v>0</v>
      </c>
      <c r="AT55" s="133">
        <f>+Actuals!AQ188</f>
        <v>0</v>
      </c>
      <c r="AU55" s="134">
        <f>+Actuals!AR188</f>
        <v>0</v>
      </c>
      <c r="AV55" s="133">
        <f>+Actuals!AS188</f>
        <v>0</v>
      </c>
      <c r="AW55" s="134">
        <f>+Actuals!AT188</f>
        <v>0</v>
      </c>
    </row>
    <row r="56" spans="1:49" x14ac:dyDescent="0.2">
      <c r="A56" s="9"/>
      <c r="B56" s="7" t="s">
        <v>61</v>
      </c>
      <c r="C56" s="6"/>
      <c r="D56" s="61">
        <f t="shared" ref="D56:I56" si="28">SUM(D54:D55)</f>
        <v>-13147260</v>
      </c>
      <c r="E56" s="39">
        <f t="shared" si="28"/>
        <v>-1670093.5200000005</v>
      </c>
      <c r="F56" s="61">
        <f t="shared" si="28"/>
        <v>0</v>
      </c>
      <c r="G56" s="39">
        <f t="shared" si="28"/>
        <v>1459232.91</v>
      </c>
      <c r="H56" s="61">
        <f t="shared" si="28"/>
        <v>-7503970</v>
      </c>
      <c r="I56" s="39">
        <f t="shared" si="28"/>
        <v>-3441965.87</v>
      </c>
      <c r="J56" s="61">
        <f t="shared" ref="J56:AG56" si="29">SUM(J54:J55)</f>
        <v>-5619003</v>
      </c>
      <c r="K56" s="39">
        <f t="shared" si="29"/>
        <v>701883.29999999993</v>
      </c>
      <c r="L56" s="61">
        <f t="shared" si="29"/>
        <v>-1373</v>
      </c>
      <c r="M56" s="39">
        <f t="shared" si="29"/>
        <v>1567460.8</v>
      </c>
      <c r="N56" s="61">
        <f t="shared" si="29"/>
        <v>-2710</v>
      </c>
      <c r="O56" s="39">
        <f t="shared" si="29"/>
        <v>-1381.24</v>
      </c>
      <c r="P56" s="61">
        <f t="shared" si="29"/>
        <v>0</v>
      </c>
      <c r="Q56" s="39">
        <f t="shared" si="29"/>
        <v>-969422</v>
      </c>
      <c r="R56" s="61">
        <f t="shared" si="29"/>
        <v>0</v>
      </c>
      <c r="S56" s="39">
        <f t="shared" si="29"/>
        <v>-1575000</v>
      </c>
      <c r="T56" s="61">
        <f t="shared" si="29"/>
        <v>736</v>
      </c>
      <c r="U56" s="39">
        <f t="shared" si="29"/>
        <v>15671.96</v>
      </c>
      <c r="V56" s="61">
        <f t="shared" si="29"/>
        <v>-20940</v>
      </c>
      <c r="W56" s="39">
        <f t="shared" si="29"/>
        <v>-944.06999999999994</v>
      </c>
      <c r="X56" s="61">
        <f t="shared" si="29"/>
        <v>0</v>
      </c>
      <c r="Y56" s="39">
        <f t="shared" si="29"/>
        <v>-0.01</v>
      </c>
      <c r="Z56" s="61">
        <f t="shared" si="29"/>
        <v>0</v>
      </c>
      <c r="AA56" s="39">
        <f t="shared" si="29"/>
        <v>574370.71</v>
      </c>
      <c r="AB56" s="61">
        <f t="shared" si="29"/>
        <v>0</v>
      </c>
      <c r="AC56" s="39">
        <f t="shared" si="29"/>
        <v>0</v>
      </c>
      <c r="AD56" s="61">
        <f t="shared" si="29"/>
        <v>0</v>
      </c>
      <c r="AE56" s="39">
        <f t="shared" si="29"/>
        <v>0</v>
      </c>
      <c r="AF56" s="61">
        <f t="shared" si="29"/>
        <v>0</v>
      </c>
      <c r="AG56" s="39">
        <f t="shared" si="29"/>
        <v>-0.01</v>
      </c>
      <c r="AH56" s="61">
        <f t="shared" ref="AH56:AM56" si="30">SUM(AH54:AH55)</f>
        <v>0</v>
      </c>
      <c r="AI56" s="39">
        <f t="shared" si="30"/>
        <v>0</v>
      </c>
      <c r="AJ56" s="61">
        <f t="shared" si="30"/>
        <v>0</v>
      </c>
      <c r="AK56" s="39">
        <f t="shared" si="30"/>
        <v>0</v>
      </c>
      <c r="AL56" s="61">
        <f t="shared" si="30"/>
        <v>0</v>
      </c>
      <c r="AM56" s="39">
        <f t="shared" si="30"/>
        <v>0</v>
      </c>
      <c r="AN56" s="61">
        <f t="shared" ref="AN56:AS56" si="31">SUM(AN54:AN55)</f>
        <v>0</v>
      </c>
      <c r="AO56" s="39">
        <f t="shared" si="31"/>
        <v>0</v>
      </c>
      <c r="AP56" s="61">
        <f t="shared" si="31"/>
        <v>0</v>
      </c>
      <c r="AQ56" s="39">
        <f t="shared" si="31"/>
        <v>0</v>
      </c>
      <c r="AR56" s="61">
        <f t="shared" si="31"/>
        <v>0</v>
      </c>
      <c r="AS56" s="39">
        <f t="shared" si="31"/>
        <v>0</v>
      </c>
      <c r="AT56" s="61">
        <f>SUM(AT54:AT55)</f>
        <v>0</v>
      </c>
      <c r="AU56" s="39">
        <f>SUM(AU54:AU55)</f>
        <v>0</v>
      </c>
      <c r="AV56" s="61">
        <f>SUM(AV54:AV55)</f>
        <v>0</v>
      </c>
      <c r="AW56" s="39">
        <f>SUM(AW54:AW55)</f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SUM(F59,H59,J59,L59,N59,P59,R59,T59,V59,X59,Z59,AB59,AD59,AF59,AH59,AJ59,AL59,AN59,AP59,AR59,AT59,AV59)</f>
        <v>0</v>
      </c>
      <c r="E59" s="38">
        <f>SUM(G59,I59,K59,M59,O59,Q59,S59,U59,W59,Y59,AA59,AC59,AE59,AG59,AI59,AK59,AM59,AO59,AQ59,AS59,AU59,AW59)</f>
        <v>0</v>
      </c>
      <c r="F59" s="64">
        <f>'TIE-OUT'!F59+RECLASS!F59</f>
        <v>0</v>
      </c>
      <c r="G59" s="68">
        <f>'TIE-OUT'!G59+RECLASS!G59</f>
        <v>0</v>
      </c>
      <c r="H59" s="133">
        <f>+Actuals!E149</f>
        <v>0</v>
      </c>
      <c r="I59" s="134">
        <f>+Actuals!F149</f>
        <v>0</v>
      </c>
      <c r="J59" s="133">
        <f>+Actuals!G149</f>
        <v>0</v>
      </c>
      <c r="K59" s="134">
        <f>+Actuals!H149</f>
        <v>0</v>
      </c>
      <c r="L59" s="133">
        <f>+Actuals!I149</f>
        <v>0</v>
      </c>
      <c r="M59" s="134">
        <f>+Actuals!J149</f>
        <v>0</v>
      </c>
      <c r="N59" s="133">
        <f>+Actuals!K149</f>
        <v>0</v>
      </c>
      <c r="O59" s="134">
        <f>+Actuals!L149</f>
        <v>0</v>
      </c>
      <c r="P59" s="133">
        <f>+Actuals!M149</f>
        <v>0</v>
      </c>
      <c r="Q59" s="134">
        <f>+Actuals!N149</f>
        <v>0</v>
      </c>
      <c r="R59" s="133">
        <f>+Actuals!O149</f>
        <v>0</v>
      </c>
      <c r="S59" s="134">
        <f>+Actuals!P149</f>
        <v>0</v>
      </c>
      <c r="T59" s="133">
        <f>+Actuals!Q149</f>
        <v>0</v>
      </c>
      <c r="U59" s="134">
        <f>+Actuals!R149</f>
        <v>0</v>
      </c>
      <c r="V59" s="133">
        <f>+Actuals!S149</f>
        <v>0</v>
      </c>
      <c r="W59" s="134">
        <f>+Actuals!T149</f>
        <v>0</v>
      </c>
      <c r="X59" s="133">
        <f>+Actuals!U149</f>
        <v>0</v>
      </c>
      <c r="Y59" s="134">
        <f>+Actuals!V149</f>
        <v>0</v>
      </c>
      <c r="Z59" s="133">
        <f>+Actuals!W149</f>
        <v>0</v>
      </c>
      <c r="AA59" s="134">
        <f>+Actuals!X149</f>
        <v>0</v>
      </c>
      <c r="AB59" s="133">
        <f>+Actuals!Y149</f>
        <v>0</v>
      </c>
      <c r="AC59" s="134">
        <f>+Actuals!Z149</f>
        <v>0</v>
      </c>
      <c r="AD59" s="133">
        <f>+Actuals!AA149</f>
        <v>0</v>
      </c>
      <c r="AE59" s="134">
        <f>+Actuals!AB149</f>
        <v>0</v>
      </c>
      <c r="AF59" s="133">
        <f>+Actuals!AC189</f>
        <v>0</v>
      </c>
      <c r="AG59" s="134">
        <f>+Actuals!AD189</f>
        <v>0</v>
      </c>
      <c r="AH59" s="133">
        <f>+Actuals!AE189</f>
        <v>0</v>
      </c>
      <c r="AI59" s="134">
        <f>+Actuals!AF189</f>
        <v>0</v>
      </c>
      <c r="AJ59" s="133">
        <f>+Actuals!AG189</f>
        <v>0</v>
      </c>
      <c r="AK59" s="134">
        <f>+Actuals!AH189</f>
        <v>0</v>
      </c>
      <c r="AL59" s="133">
        <f>+Actuals!AI189</f>
        <v>0</v>
      </c>
      <c r="AM59" s="134">
        <f>+Actuals!AJ189</f>
        <v>0</v>
      </c>
      <c r="AN59" s="133">
        <f>+Actuals!AK189</f>
        <v>0</v>
      </c>
      <c r="AO59" s="134">
        <f>+Actuals!AL189</f>
        <v>0</v>
      </c>
      <c r="AP59" s="133">
        <f>+Actuals!AM189</f>
        <v>0</v>
      </c>
      <c r="AQ59" s="134">
        <f>+Actuals!AN189</f>
        <v>0</v>
      </c>
      <c r="AR59" s="133">
        <f>+Actuals!AO189</f>
        <v>0</v>
      </c>
      <c r="AS59" s="134">
        <f>+Actuals!AP189</f>
        <v>0</v>
      </c>
      <c r="AT59" s="133">
        <f>+Actuals!AQ189</f>
        <v>0</v>
      </c>
      <c r="AU59" s="134">
        <f>+Actuals!AR189</f>
        <v>0</v>
      </c>
      <c r="AV59" s="133">
        <f>+Actuals!AS189</f>
        <v>0</v>
      </c>
      <c r="AW59" s="134">
        <f>+Actuals!AT189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SUM(F60,H60,J60,L60,N60,P60,R60,T60,V60,X60,Z60,AB60,AD60,AF60,AH60,AJ60,AL60,AN60,AP60,AR60,AT60,AV60)</f>
        <v>0</v>
      </c>
      <c r="E60" s="38">
        <f>SUM(G60,I60,K60,M60,O60,Q60,S60,U60,W60,Y60,AA60,AC60,AE60,AG60,AI60,AK60,AM60,AO60,AQ60,AS60,AU60,AW60)</f>
        <v>0</v>
      </c>
      <c r="F60" s="81">
        <f>'TIE-OUT'!F60+RECLASS!F60</f>
        <v>0</v>
      </c>
      <c r="G60" s="82">
        <f>'TIE-OUT'!G60+RECLASS!G60</f>
        <v>0</v>
      </c>
      <c r="H60" s="133">
        <f>+Actuals!E150</f>
        <v>0</v>
      </c>
      <c r="I60" s="134">
        <f>+Actuals!F150</f>
        <v>0</v>
      </c>
      <c r="J60" s="133">
        <f>+Actuals!G150</f>
        <v>0</v>
      </c>
      <c r="K60" s="134">
        <f>+Actuals!H150</f>
        <v>0</v>
      </c>
      <c r="L60" s="133">
        <f>+Actuals!I150</f>
        <v>0</v>
      </c>
      <c r="M60" s="134">
        <f>+Actuals!J150</f>
        <v>0</v>
      </c>
      <c r="N60" s="133">
        <f>+Actuals!K150</f>
        <v>0</v>
      </c>
      <c r="O60" s="134">
        <f>+Actuals!L150</f>
        <v>0</v>
      </c>
      <c r="P60" s="133">
        <f>+Actuals!M150</f>
        <v>0</v>
      </c>
      <c r="Q60" s="134">
        <f>+Actuals!N150</f>
        <v>0</v>
      </c>
      <c r="R60" s="133">
        <f>+Actuals!O150</f>
        <v>0</v>
      </c>
      <c r="S60" s="134">
        <f>+Actuals!P150</f>
        <v>0</v>
      </c>
      <c r="T60" s="133">
        <f>+Actuals!Q150</f>
        <v>0</v>
      </c>
      <c r="U60" s="134">
        <f>+Actuals!R150</f>
        <v>0</v>
      </c>
      <c r="V60" s="133">
        <f>+Actuals!S150</f>
        <v>0</v>
      </c>
      <c r="W60" s="134">
        <f>+Actuals!T150</f>
        <v>0</v>
      </c>
      <c r="X60" s="133">
        <f>+Actuals!U150</f>
        <v>0</v>
      </c>
      <c r="Y60" s="134">
        <f>+Actuals!V150</f>
        <v>0</v>
      </c>
      <c r="Z60" s="133">
        <f>+Actuals!W150</f>
        <v>0</v>
      </c>
      <c r="AA60" s="134">
        <f>+Actuals!X150</f>
        <v>0</v>
      </c>
      <c r="AB60" s="133">
        <f>+Actuals!Y150</f>
        <v>0</v>
      </c>
      <c r="AC60" s="134">
        <f>+Actuals!Z150</f>
        <v>0</v>
      </c>
      <c r="AD60" s="133">
        <f>+Actuals!AA150</f>
        <v>0</v>
      </c>
      <c r="AE60" s="134">
        <f>+Actuals!AB150</f>
        <v>0</v>
      </c>
      <c r="AF60" s="133">
        <f>+Actuals!AC190</f>
        <v>0</v>
      </c>
      <c r="AG60" s="134">
        <f>+Actuals!AD190</f>
        <v>0</v>
      </c>
      <c r="AH60" s="133">
        <f>+Actuals!AE190</f>
        <v>0</v>
      </c>
      <c r="AI60" s="134">
        <f>+Actuals!AF190</f>
        <v>0</v>
      </c>
      <c r="AJ60" s="133">
        <f>+Actuals!AG190</f>
        <v>0</v>
      </c>
      <c r="AK60" s="134">
        <f>+Actuals!AH190</f>
        <v>0</v>
      </c>
      <c r="AL60" s="133">
        <f>+Actuals!AI190</f>
        <v>0</v>
      </c>
      <c r="AM60" s="134">
        <f>+Actuals!AJ190</f>
        <v>0</v>
      </c>
      <c r="AN60" s="133">
        <f>+Actuals!AK190</f>
        <v>0</v>
      </c>
      <c r="AO60" s="134">
        <f>+Actuals!AL190</f>
        <v>0</v>
      </c>
      <c r="AP60" s="133">
        <f>+Actuals!AM190</f>
        <v>0</v>
      </c>
      <c r="AQ60" s="134">
        <f>+Actuals!AN190</f>
        <v>0</v>
      </c>
      <c r="AR60" s="133">
        <f>+Actuals!AO190</f>
        <v>0</v>
      </c>
      <c r="AS60" s="134">
        <f>+Actuals!AP190</f>
        <v>0</v>
      </c>
      <c r="AT60" s="133">
        <f>+Actuals!AQ190</f>
        <v>0</v>
      </c>
      <c r="AU60" s="134">
        <f>+Actuals!AR190</f>
        <v>0</v>
      </c>
      <c r="AV60" s="133">
        <f>+Actuals!AS190</f>
        <v>0</v>
      </c>
      <c r="AW60" s="134">
        <f>+Actuals!AT190</f>
        <v>0</v>
      </c>
    </row>
    <row r="61" spans="1:49" x14ac:dyDescent="0.2">
      <c r="A61" s="9"/>
      <c r="B61" s="62" t="s">
        <v>65</v>
      </c>
      <c r="C61" s="6"/>
      <c r="D61" s="61">
        <f t="shared" ref="D61:I61" si="32">SUM(D59:D60)</f>
        <v>0</v>
      </c>
      <c r="E61" s="39">
        <f t="shared" si="32"/>
        <v>0</v>
      </c>
      <c r="F61" s="61">
        <f t="shared" si="32"/>
        <v>0</v>
      </c>
      <c r="G61" s="39">
        <f t="shared" si="32"/>
        <v>0</v>
      </c>
      <c r="H61" s="61">
        <f t="shared" si="32"/>
        <v>0</v>
      </c>
      <c r="I61" s="39">
        <f t="shared" si="32"/>
        <v>0</v>
      </c>
      <c r="J61" s="61">
        <f t="shared" ref="J61:AG61" si="33">SUM(J59:J60)</f>
        <v>0</v>
      </c>
      <c r="K61" s="39">
        <f t="shared" si="33"/>
        <v>0</v>
      </c>
      <c r="L61" s="61">
        <f t="shared" si="33"/>
        <v>0</v>
      </c>
      <c r="M61" s="39">
        <f t="shared" si="33"/>
        <v>0</v>
      </c>
      <c r="N61" s="61">
        <f t="shared" si="33"/>
        <v>0</v>
      </c>
      <c r="O61" s="39">
        <f t="shared" si="33"/>
        <v>0</v>
      </c>
      <c r="P61" s="61">
        <f t="shared" si="33"/>
        <v>0</v>
      </c>
      <c r="Q61" s="39">
        <f t="shared" si="33"/>
        <v>0</v>
      </c>
      <c r="R61" s="61">
        <f t="shared" si="33"/>
        <v>0</v>
      </c>
      <c r="S61" s="39">
        <f t="shared" si="33"/>
        <v>0</v>
      </c>
      <c r="T61" s="61">
        <f t="shared" si="33"/>
        <v>0</v>
      </c>
      <c r="U61" s="39">
        <f t="shared" si="33"/>
        <v>0</v>
      </c>
      <c r="V61" s="61">
        <f t="shared" si="33"/>
        <v>0</v>
      </c>
      <c r="W61" s="39">
        <f t="shared" si="33"/>
        <v>0</v>
      </c>
      <c r="X61" s="61">
        <f t="shared" si="33"/>
        <v>0</v>
      </c>
      <c r="Y61" s="39">
        <f t="shared" si="33"/>
        <v>0</v>
      </c>
      <c r="Z61" s="61">
        <f t="shared" si="33"/>
        <v>0</v>
      </c>
      <c r="AA61" s="39">
        <f t="shared" si="33"/>
        <v>0</v>
      </c>
      <c r="AB61" s="61">
        <f t="shared" si="33"/>
        <v>0</v>
      </c>
      <c r="AC61" s="39">
        <f t="shared" si="33"/>
        <v>0</v>
      </c>
      <c r="AD61" s="61">
        <f t="shared" si="33"/>
        <v>0</v>
      </c>
      <c r="AE61" s="39">
        <f t="shared" si="33"/>
        <v>0</v>
      </c>
      <c r="AF61" s="61">
        <f t="shared" si="33"/>
        <v>0</v>
      </c>
      <c r="AG61" s="39">
        <f t="shared" si="33"/>
        <v>0</v>
      </c>
      <c r="AH61" s="61">
        <f t="shared" ref="AH61:AM61" si="34">SUM(AH59:AH60)</f>
        <v>0</v>
      </c>
      <c r="AI61" s="39">
        <f t="shared" si="34"/>
        <v>0</v>
      </c>
      <c r="AJ61" s="61">
        <f t="shared" si="34"/>
        <v>0</v>
      </c>
      <c r="AK61" s="39">
        <f t="shared" si="34"/>
        <v>0</v>
      </c>
      <c r="AL61" s="61">
        <f t="shared" si="34"/>
        <v>0</v>
      </c>
      <c r="AM61" s="39">
        <f t="shared" si="34"/>
        <v>0</v>
      </c>
      <c r="AN61" s="61">
        <f t="shared" ref="AN61:AS61" si="35">SUM(AN59:AN60)</f>
        <v>0</v>
      </c>
      <c r="AO61" s="39">
        <f t="shared" si="35"/>
        <v>0</v>
      </c>
      <c r="AP61" s="61">
        <f t="shared" si="35"/>
        <v>0</v>
      </c>
      <c r="AQ61" s="39">
        <f t="shared" si="35"/>
        <v>0</v>
      </c>
      <c r="AR61" s="61">
        <f t="shared" si="35"/>
        <v>0</v>
      </c>
      <c r="AS61" s="39">
        <f t="shared" si="35"/>
        <v>0</v>
      </c>
      <c r="AT61" s="61">
        <f>SUM(AT59:AT60)</f>
        <v>0</v>
      </c>
      <c r="AU61" s="39">
        <f>SUM(AU59:AU60)</f>
        <v>0</v>
      </c>
      <c r="AV61" s="61">
        <f>SUM(AV59:AV60)</f>
        <v>0</v>
      </c>
      <c r="AW61" s="39">
        <f>SUM(AW59:AW60)</f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SUM(F64,H64,J64,L64,N64,P64,R64,T64,V64,X64,Z64,AB64,AD64,AF64,AH64,AJ64,AL64,AN64,AP64,AR64,AT64,AV64)</f>
        <v>0</v>
      </c>
      <c r="E64" s="38">
        <f>SUM(G64,I64,K64,M64,O64,Q64,S64,U64,W64,Y64,AA64,AC64,AE64,AG64,AI64,AK64,AM64,AO64,AQ64,AS64,AU64,AW64)</f>
        <v>0</v>
      </c>
      <c r="F64" s="64">
        <f>'TIE-OUT'!F64+RECLASS!F64</f>
        <v>0</v>
      </c>
      <c r="G64" s="68">
        <f>'TIE-OUT'!G64+RECLASS!G64</f>
        <v>0</v>
      </c>
      <c r="H64" s="133">
        <f>+Actuals!E151</f>
        <v>0</v>
      </c>
      <c r="I64" s="134">
        <f>+Actuals!F151</f>
        <v>0</v>
      </c>
      <c r="J64" s="133">
        <f>+Actuals!G151</f>
        <v>0</v>
      </c>
      <c r="K64" s="134">
        <f>+Actuals!H151</f>
        <v>0</v>
      </c>
      <c r="L64" s="133">
        <f>+Actuals!I151</f>
        <v>0</v>
      </c>
      <c r="M64" s="134">
        <f>+Actuals!J151</f>
        <v>0</v>
      </c>
      <c r="N64" s="133">
        <f>+Actuals!K151</f>
        <v>0</v>
      </c>
      <c r="O64" s="134">
        <f>+Actuals!L151</f>
        <v>0</v>
      </c>
      <c r="P64" s="133">
        <f>+Actuals!M151</f>
        <v>0</v>
      </c>
      <c r="Q64" s="134">
        <f>+Actuals!N151</f>
        <v>0</v>
      </c>
      <c r="R64" s="133">
        <f>+Actuals!O151</f>
        <v>0</v>
      </c>
      <c r="S64" s="134">
        <f>+Actuals!P151</f>
        <v>0</v>
      </c>
      <c r="T64" s="133">
        <f>+Actuals!Q151</f>
        <v>0</v>
      </c>
      <c r="U64" s="134">
        <f>+Actuals!R151</f>
        <v>0</v>
      </c>
      <c r="V64" s="133">
        <f>+Actuals!S151</f>
        <v>0</v>
      </c>
      <c r="W64" s="134">
        <f>+Actuals!T151</f>
        <v>0</v>
      </c>
      <c r="X64" s="133">
        <f>+Actuals!U151</f>
        <v>0</v>
      </c>
      <c r="Y64" s="134">
        <f>+Actuals!V151</f>
        <v>0</v>
      </c>
      <c r="Z64" s="133">
        <f>+Actuals!W151</f>
        <v>0</v>
      </c>
      <c r="AA64" s="134">
        <f>+Actuals!X151</f>
        <v>0</v>
      </c>
      <c r="AB64" s="133">
        <f>+Actuals!Y151</f>
        <v>0</v>
      </c>
      <c r="AC64" s="134">
        <f>+Actuals!Z151</f>
        <v>0</v>
      </c>
      <c r="AD64" s="133">
        <f>+Actuals!AA151</f>
        <v>0</v>
      </c>
      <c r="AE64" s="134">
        <f>+Actuals!AB151</f>
        <v>0</v>
      </c>
      <c r="AF64" s="133">
        <f>+Actuals!AC191</f>
        <v>0</v>
      </c>
      <c r="AG64" s="134">
        <f>+Actuals!AD191</f>
        <v>0</v>
      </c>
      <c r="AH64" s="133">
        <f>+Actuals!AE191</f>
        <v>0</v>
      </c>
      <c r="AI64" s="134">
        <f>+Actuals!AF191</f>
        <v>0</v>
      </c>
      <c r="AJ64" s="133">
        <f>+Actuals!AG191</f>
        <v>0</v>
      </c>
      <c r="AK64" s="134">
        <f>+Actuals!AH191</f>
        <v>0</v>
      </c>
      <c r="AL64" s="133">
        <f>+Actuals!AI191</f>
        <v>0</v>
      </c>
      <c r="AM64" s="134">
        <f>+Actuals!AJ191</f>
        <v>0</v>
      </c>
      <c r="AN64" s="133">
        <f>+Actuals!AK191</f>
        <v>0</v>
      </c>
      <c r="AO64" s="134">
        <f>+Actuals!AL191</f>
        <v>0</v>
      </c>
      <c r="AP64" s="133">
        <f>+Actuals!AM191</f>
        <v>0</v>
      </c>
      <c r="AQ64" s="134">
        <f>+Actuals!AN191</f>
        <v>0</v>
      </c>
      <c r="AR64" s="133">
        <f>+Actuals!AO191</f>
        <v>0</v>
      </c>
      <c r="AS64" s="134">
        <f>+Actuals!AP191</f>
        <v>0</v>
      </c>
      <c r="AT64" s="133">
        <f>+Actuals!AQ191</f>
        <v>0</v>
      </c>
      <c r="AU64" s="134">
        <f>+Actuals!AR191</f>
        <v>0</v>
      </c>
      <c r="AV64" s="133">
        <f>+Actuals!AS191</f>
        <v>0</v>
      </c>
      <c r="AW64" s="134">
        <f>+Actuals!AT191</f>
        <v>0</v>
      </c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SUM(F65,H65,J65,L65,N65,P65,R65,T65,V65,X65,Z65,AB65,AD65,AF65,AH65,AJ65,AL65,AN65,AP65,AR65,AT65,AV65)</f>
        <v>0</v>
      </c>
      <c r="E65" s="38">
        <f>SUM(G65,I65,K65,M65,O65,Q65,S65,U65,W65,Y65,AA65,AC65,AE65,AG65,AI65,AK65,AM65,AO65,AQ65,AS65,AU65,AW65)</f>
        <v>0</v>
      </c>
      <c r="F65" s="81">
        <f>'TIE-OUT'!F65+RECLASS!F65</f>
        <v>0</v>
      </c>
      <c r="G65" s="82">
        <f>'TIE-OUT'!G65+RECLASS!G65</f>
        <v>0</v>
      </c>
      <c r="H65" s="133">
        <f>+Actuals!E152</f>
        <v>0</v>
      </c>
      <c r="I65" s="134">
        <f>+Actuals!F152</f>
        <v>0</v>
      </c>
      <c r="J65" s="133">
        <f>+Actuals!G152</f>
        <v>0</v>
      </c>
      <c r="K65" s="134">
        <f>+Actuals!H152</f>
        <v>0</v>
      </c>
      <c r="L65" s="133">
        <f>+Actuals!I152</f>
        <v>0</v>
      </c>
      <c r="M65" s="134">
        <f>+Actuals!J152</f>
        <v>0</v>
      </c>
      <c r="N65" s="133">
        <f>+Actuals!K152</f>
        <v>0</v>
      </c>
      <c r="O65" s="134">
        <f>+Actuals!L152</f>
        <v>0</v>
      </c>
      <c r="P65" s="133">
        <f>+Actuals!M152</f>
        <v>0</v>
      </c>
      <c r="Q65" s="134">
        <f>+Actuals!N152</f>
        <v>0</v>
      </c>
      <c r="R65" s="133">
        <f>+Actuals!O152</f>
        <v>0</v>
      </c>
      <c r="S65" s="134">
        <f>+Actuals!P152</f>
        <v>0</v>
      </c>
      <c r="T65" s="133">
        <f>+Actuals!Q152</f>
        <v>0</v>
      </c>
      <c r="U65" s="134">
        <f>+Actuals!R152</f>
        <v>0</v>
      </c>
      <c r="V65" s="133">
        <f>+Actuals!S152</f>
        <v>0</v>
      </c>
      <c r="W65" s="134">
        <f>+Actuals!T152</f>
        <v>0</v>
      </c>
      <c r="X65" s="133">
        <f>+Actuals!U152</f>
        <v>0</v>
      </c>
      <c r="Y65" s="134">
        <f>+Actuals!V152</f>
        <v>0</v>
      </c>
      <c r="Z65" s="133">
        <f>+Actuals!W152</f>
        <v>0</v>
      </c>
      <c r="AA65" s="134">
        <f>+Actuals!X152</f>
        <v>0</v>
      </c>
      <c r="AB65" s="133">
        <f>+Actuals!Y152</f>
        <v>0</v>
      </c>
      <c r="AC65" s="134">
        <f>+Actuals!Z152</f>
        <v>0</v>
      </c>
      <c r="AD65" s="133">
        <f>+Actuals!AA152</f>
        <v>0</v>
      </c>
      <c r="AE65" s="134">
        <f>+Actuals!AB152</f>
        <v>0</v>
      </c>
      <c r="AF65" s="133">
        <f>+Actuals!AC192</f>
        <v>0</v>
      </c>
      <c r="AG65" s="134">
        <f>+Actuals!AD192</f>
        <v>0</v>
      </c>
      <c r="AH65" s="133">
        <f>+Actuals!AE192</f>
        <v>0</v>
      </c>
      <c r="AI65" s="134">
        <f>+Actuals!AF192</f>
        <v>0</v>
      </c>
      <c r="AJ65" s="133">
        <f>+Actuals!AG192</f>
        <v>0</v>
      </c>
      <c r="AK65" s="134">
        <f>+Actuals!AH192</f>
        <v>0</v>
      </c>
      <c r="AL65" s="133">
        <f>+Actuals!AI192</f>
        <v>0</v>
      </c>
      <c r="AM65" s="134">
        <f>+Actuals!AJ192</f>
        <v>0</v>
      </c>
      <c r="AN65" s="133">
        <f>+Actuals!AK192</f>
        <v>0</v>
      </c>
      <c r="AO65" s="134">
        <f>+Actuals!AL192</f>
        <v>0</v>
      </c>
      <c r="AP65" s="133">
        <f>+Actuals!AM192</f>
        <v>0</v>
      </c>
      <c r="AQ65" s="134">
        <f>+Actuals!AN192</f>
        <v>0</v>
      </c>
      <c r="AR65" s="133">
        <f>+Actuals!AO192</f>
        <v>0</v>
      </c>
      <c r="AS65" s="134">
        <f>+Actuals!AP192</f>
        <v>0</v>
      </c>
      <c r="AT65" s="133">
        <f>+Actuals!AQ192</f>
        <v>0</v>
      </c>
      <c r="AU65" s="134">
        <f>+Actuals!AR192</f>
        <v>0</v>
      </c>
      <c r="AV65" s="133">
        <f>+Actuals!AS192</f>
        <v>0</v>
      </c>
      <c r="AW65" s="134">
        <f>+Actuals!AT192</f>
        <v>0</v>
      </c>
    </row>
    <row r="66" spans="1:49" x14ac:dyDescent="0.2">
      <c r="A66" s="9"/>
      <c r="B66" s="7" t="s">
        <v>68</v>
      </c>
      <c r="C66" s="6"/>
      <c r="D66" s="61">
        <f t="shared" ref="D66:I66" si="36">SUM(D64:D65)</f>
        <v>0</v>
      </c>
      <c r="E66" s="39">
        <f t="shared" si="36"/>
        <v>0</v>
      </c>
      <c r="F66" s="61">
        <f t="shared" si="36"/>
        <v>0</v>
      </c>
      <c r="G66" s="39">
        <f t="shared" si="36"/>
        <v>0</v>
      </c>
      <c r="H66" s="61">
        <f t="shared" si="36"/>
        <v>0</v>
      </c>
      <c r="I66" s="39">
        <f t="shared" si="36"/>
        <v>0</v>
      </c>
      <c r="J66" s="61">
        <f t="shared" ref="J66:AG66" si="37">SUM(J64:J65)</f>
        <v>0</v>
      </c>
      <c r="K66" s="39">
        <f t="shared" si="37"/>
        <v>0</v>
      </c>
      <c r="L66" s="61">
        <f t="shared" si="37"/>
        <v>0</v>
      </c>
      <c r="M66" s="39">
        <f t="shared" si="37"/>
        <v>0</v>
      </c>
      <c r="N66" s="61">
        <f t="shared" si="37"/>
        <v>0</v>
      </c>
      <c r="O66" s="39">
        <f t="shared" si="37"/>
        <v>0</v>
      </c>
      <c r="P66" s="61">
        <f t="shared" si="37"/>
        <v>0</v>
      </c>
      <c r="Q66" s="39">
        <f t="shared" si="37"/>
        <v>0</v>
      </c>
      <c r="R66" s="61">
        <f t="shared" si="37"/>
        <v>0</v>
      </c>
      <c r="S66" s="39">
        <f t="shared" si="37"/>
        <v>0</v>
      </c>
      <c r="T66" s="61">
        <f t="shared" si="37"/>
        <v>0</v>
      </c>
      <c r="U66" s="39">
        <f t="shared" si="37"/>
        <v>0</v>
      </c>
      <c r="V66" s="61">
        <f t="shared" si="37"/>
        <v>0</v>
      </c>
      <c r="W66" s="39">
        <f t="shared" si="37"/>
        <v>0</v>
      </c>
      <c r="X66" s="61">
        <f t="shared" si="37"/>
        <v>0</v>
      </c>
      <c r="Y66" s="39">
        <f t="shared" si="37"/>
        <v>0</v>
      </c>
      <c r="Z66" s="61">
        <f t="shared" si="37"/>
        <v>0</v>
      </c>
      <c r="AA66" s="39">
        <f t="shared" si="37"/>
        <v>0</v>
      </c>
      <c r="AB66" s="61">
        <f t="shared" si="37"/>
        <v>0</v>
      </c>
      <c r="AC66" s="39">
        <f t="shared" si="37"/>
        <v>0</v>
      </c>
      <c r="AD66" s="61">
        <f t="shared" si="37"/>
        <v>0</v>
      </c>
      <c r="AE66" s="39">
        <f t="shared" si="37"/>
        <v>0</v>
      </c>
      <c r="AF66" s="61">
        <f t="shared" si="37"/>
        <v>0</v>
      </c>
      <c r="AG66" s="39">
        <f t="shared" si="37"/>
        <v>0</v>
      </c>
      <c r="AH66" s="61">
        <f t="shared" ref="AH66:AM66" si="38">SUM(AH64:AH65)</f>
        <v>0</v>
      </c>
      <c r="AI66" s="39">
        <f t="shared" si="38"/>
        <v>0</v>
      </c>
      <c r="AJ66" s="61">
        <f t="shared" si="38"/>
        <v>0</v>
      </c>
      <c r="AK66" s="39">
        <f t="shared" si="38"/>
        <v>0</v>
      </c>
      <c r="AL66" s="61">
        <f t="shared" si="38"/>
        <v>0</v>
      </c>
      <c r="AM66" s="39">
        <f t="shared" si="38"/>
        <v>0</v>
      </c>
      <c r="AN66" s="61">
        <f t="shared" ref="AN66:AS66" si="39">SUM(AN64:AN65)</f>
        <v>0</v>
      </c>
      <c r="AO66" s="39">
        <f t="shared" si="39"/>
        <v>0</v>
      </c>
      <c r="AP66" s="61">
        <f t="shared" si="39"/>
        <v>0</v>
      </c>
      <c r="AQ66" s="39">
        <f t="shared" si="39"/>
        <v>0</v>
      </c>
      <c r="AR66" s="61">
        <f t="shared" si="39"/>
        <v>0</v>
      </c>
      <c r="AS66" s="39">
        <f t="shared" si="39"/>
        <v>0</v>
      </c>
      <c r="AT66" s="61">
        <f>SUM(AT64:AT65)</f>
        <v>0</v>
      </c>
      <c r="AU66" s="39">
        <f>SUM(AU64:AU65)</f>
        <v>0</v>
      </c>
      <c r="AV66" s="61">
        <f>SUM(AV64:AV65)</f>
        <v>0</v>
      </c>
      <c r="AW66" s="39">
        <f>SUM(AW64:AW65)</f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SUM(F70,H70,J70,L70,N70,P70,R70,T70,V70,X70,Z70,AB70,AD70,AF70,AH70,AJ70,AL70,AN70,AP70,AR70,AT70,AV70)</f>
        <v>0</v>
      </c>
      <c r="E70" s="38">
        <f>SUM(G70,I70,K70,M70,O70,Q70,S70,U70,W70,Y70,AA70,AC70,AE70,AG70,AI70,AK70,AM70,AO70,AQ70,AS70,AU70,AW70)</f>
        <v>-675834</v>
      </c>
      <c r="F70" s="64">
        <f>'TIE-OUT'!F70+RECLASS!F70</f>
        <v>0</v>
      </c>
      <c r="G70" s="68">
        <f>'TIE-OUT'!G70+RECLASS!G70</f>
        <v>-675834</v>
      </c>
      <c r="H70" s="133">
        <f>+Actuals!E153</f>
        <v>0</v>
      </c>
      <c r="I70" s="134">
        <f>+Actuals!F153</f>
        <v>0</v>
      </c>
      <c r="J70" s="133">
        <f>+Actuals!G153</f>
        <v>0</v>
      </c>
      <c r="K70" s="134">
        <f>+Actuals!H153</f>
        <v>0</v>
      </c>
      <c r="L70" s="133">
        <f>+Actuals!I153</f>
        <v>0</v>
      </c>
      <c r="M70" s="134">
        <f>+Actuals!J153</f>
        <v>0</v>
      </c>
      <c r="N70" s="133">
        <f>+Actuals!K153</f>
        <v>0</v>
      </c>
      <c r="O70" s="134">
        <f>+Actuals!L153</f>
        <v>0</v>
      </c>
      <c r="P70" s="133">
        <f>+Actuals!M153</f>
        <v>0</v>
      </c>
      <c r="Q70" s="134">
        <f>+Actuals!N153</f>
        <v>0</v>
      </c>
      <c r="R70" s="133">
        <f>+Actuals!O153</f>
        <v>0</v>
      </c>
      <c r="S70" s="134">
        <f>+Actuals!P153</f>
        <v>0</v>
      </c>
      <c r="T70" s="133">
        <f>+Actuals!Q153</f>
        <v>0</v>
      </c>
      <c r="U70" s="134">
        <f>+Actuals!R153</f>
        <v>0</v>
      </c>
      <c r="V70" s="133">
        <f>+Actuals!S153</f>
        <v>0</v>
      </c>
      <c r="W70" s="134">
        <f>+Actuals!T153</f>
        <v>0</v>
      </c>
      <c r="X70" s="133">
        <f>+Actuals!U153</f>
        <v>0</v>
      </c>
      <c r="Y70" s="134">
        <f>+Actuals!V153</f>
        <v>0</v>
      </c>
      <c r="Z70" s="133">
        <f>+Actuals!W153</f>
        <v>0</v>
      </c>
      <c r="AA70" s="134">
        <f>+Actuals!X153</f>
        <v>0</v>
      </c>
      <c r="AB70" s="133">
        <f>+Actuals!Y153</f>
        <v>0</v>
      </c>
      <c r="AC70" s="134">
        <f>+Actuals!Z153</f>
        <v>0</v>
      </c>
      <c r="AD70" s="133">
        <f>+Actuals!AA153</f>
        <v>0</v>
      </c>
      <c r="AE70" s="134">
        <f>+Actuals!AB153</f>
        <v>0</v>
      </c>
      <c r="AF70" s="133">
        <f>+Actuals!AC193</f>
        <v>0</v>
      </c>
      <c r="AG70" s="134">
        <f>+Actuals!AD193</f>
        <v>0</v>
      </c>
      <c r="AH70" s="133">
        <f>+Actuals!AE193</f>
        <v>0</v>
      </c>
      <c r="AI70" s="134">
        <f>+Actuals!AF193</f>
        <v>0</v>
      </c>
      <c r="AJ70" s="133">
        <f>+Actuals!AG193</f>
        <v>0</v>
      </c>
      <c r="AK70" s="134">
        <f>+Actuals!AH193</f>
        <v>0</v>
      </c>
      <c r="AL70" s="133">
        <f>+Actuals!AI193</f>
        <v>0</v>
      </c>
      <c r="AM70" s="134">
        <f>+Actuals!AJ193</f>
        <v>0</v>
      </c>
      <c r="AN70" s="133">
        <f>+Actuals!AK193</f>
        <v>0</v>
      </c>
      <c r="AO70" s="134">
        <f>+Actuals!AL193</f>
        <v>0</v>
      </c>
      <c r="AP70" s="133">
        <f>+Actuals!AM193</f>
        <v>0</v>
      </c>
      <c r="AQ70" s="134">
        <f>+Actuals!AN193</f>
        <v>0</v>
      </c>
      <c r="AR70" s="133">
        <f>+Actuals!AO193</f>
        <v>0</v>
      </c>
      <c r="AS70" s="134">
        <f>+Actuals!AP193</f>
        <v>0</v>
      </c>
      <c r="AT70" s="133">
        <f>+Actuals!AQ193</f>
        <v>0</v>
      </c>
      <c r="AU70" s="134">
        <f>+Actuals!AR193</f>
        <v>0</v>
      </c>
      <c r="AV70" s="133">
        <f>+Actuals!AS193</f>
        <v>0</v>
      </c>
      <c r="AW70" s="134">
        <f>+Actuals!AT193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SUM(F71,H71,J71,L71,N71,P71,R71,T71,V71,X71,Z71,AB71,AD71,AF71,AH71,AJ71,AL71,AN71,AP71,AR71,AT71,AV71)</f>
        <v>0</v>
      </c>
      <c r="E71" s="38">
        <f>SUM(G71,I71,K71,M71,O71,Q71,S71,U71,W71,Y71,AA71,AC71,AE71,AG71,AI71,AK71,AM71,AO71,AQ71,AS71,AU71,AW71)</f>
        <v>0</v>
      </c>
      <c r="F71" s="81">
        <f>'TIE-OUT'!F71+RECLASS!F71</f>
        <v>0</v>
      </c>
      <c r="G71" s="82">
        <f>'TIE-OUT'!G71+RECLASS!G71</f>
        <v>0</v>
      </c>
      <c r="H71" s="133">
        <f>+Actuals!E154</f>
        <v>0</v>
      </c>
      <c r="I71" s="134">
        <f>+Actuals!F154</f>
        <v>0</v>
      </c>
      <c r="J71" s="133">
        <f>+Actuals!G154</f>
        <v>0</v>
      </c>
      <c r="K71" s="134">
        <f>+Actuals!H154</f>
        <v>0</v>
      </c>
      <c r="L71" s="133">
        <f>+Actuals!I154</f>
        <v>0</v>
      </c>
      <c r="M71" s="134">
        <f>+Actuals!J154</f>
        <v>0</v>
      </c>
      <c r="N71" s="133">
        <f>+Actuals!K154</f>
        <v>0</v>
      </c>
      <c r="O71" s="134">
        <f>+Actuals!L154</f>
        <v>0</v>
      </c>
      <c r="P71" s="133">
        <f>+Actuals!M154</f>
        <v>0</v>
      </c>
      <c r="Q71" s="134">
        <f>+Actuals!N154</f>
        <v>0</v>
      </c>
      <c r="R71" s="133">
        <f>+Actuals!O154</f>
        <v>0</v>
      </c>
      <c r="S71" s="134">
        <f>+Actuals!P154</f>
        <v>0</v>
      </c>
      <c r="T71" s="133">
        <f>+Actuals!Q154</f>
        <v>0</v>
      </c>
      <c r="U71" s="134">
        <f>+Actuals!R154</f>
        <v>0</v>
      </c>
      <c r="V71" s="133">
        <f>+Actuals!S154</f>
        <v>0</v>
      </c>
      <c r="W71" s="134">
        <f>+Actuals!T154</f>
        <v>0</v>
      </c>
      <c r="X71" s="133">
        <f>+Actuals!U154</f>
        <v>0</v>
      </c>
      <c r="Y71" s="134">
        <f>+Actuals!V154</f>
        <v>0</v>
      </c>
      <c r="Z71" s="133">
        <f>+Actuals!W154</f>
        <v>0</v>
      </c>
      <c r="AA71" s="134">
        <f>+Actuals!X154</f>
        <v>0</v>
      </c>
      <c r="AB71" s="133">
        <f>+Actuals!Y154</f>
        <v>0</v>
      </c>
      <c r="AC71" s="134">
        <f>+Actuals!Z154</f>
        <v>0</v>
      </c>
      <c r="AD71" s="133">
        <f>+Actuals!AA154</f>
        <v>0</v>
      </c>
      <c r="AE71" s="134">
        <f>+Actuals!AB154</f>
        <v>0</v>
      </c>
      <c r="AF71" s="133">
        <f>+Actuals!AC194</f>
        <v>0</v>
      </c>
      <c r="AG71" s="134">
        <f>+Actuals!AD194</f>
        <v>0</v>
      </c>
      <c r="AH71" s="133">
        <f>+Actuals!AE194</f>
        <v>0</v>
      </c>
      <c r="AI71" s="134">
        <f>+Actuals!AF194</f>
        <v>0</v>
      </c>
      <c r="AJ71" s="133">
        <f>+Actuals!AG194</f>
        <v>0</v>
      </c>
      <c r="AK71" s="134">
        <f>+Actuals!AH194</f>
        <v>0</v>
      </c>
      <c r="AL71" s="133">
        <f>+Actuals!AI194</f>
        <v>0</v>
      </c>
      <c r="AM71" s="134">
        <f>+Actuals!AJ194</f>
        <v>0</v>
      </c>
      <c r="AN71" s="133">
        <f>+Actuals!AK194</f>
        <v>0</v>
      </c>
      <c r="AO71" s="134">
        <f>+Actuals!AL194</f>
        <v>0</v>
      </c>
      <c r="AP71" s="133">
        <f>+Actuals!AM194</f>
        <v>0</v>
      </c>
      <c r="AQ71" s="134">
        <f>+Actuals!AN194</f>
        <v>0</v>
      </c>
      <c r="AR71" s="133">
        <f>+Actuals!AO194</f>
        <v>0</v>
      </c>
      <c r="AS71" s="134">
        <f>+Actuals!AP194</f>
        <v>0</v>
      </c>
      <c r="AT71" s="133">
        <f>+Actuals!AQ194</f>
        <v>0</v>
      </c>
      <c r="AU71" s="134">
        <f>+Actuals!AR194</f>
        <v>0</v>
      </c>
      <c r="AV71" s="133">
        <f>+Actuals!AS194</f>
        <v>0</v>
      </c>
      <c r="AW71" s="134">
        <f>+Actuals!AT194</f>
        <v>0</v>
      </c>
    </row>
    <row r="72" spans="1:49" x14ac:dyDescent="0.2">
      <c r="A72" s="9"/>
      <c r="B72" s="3"/>
      <c r="C72" s="55" t="s">
        <v>73</v>
      </c>
      <c r="D72" s="61">
        <f t="shared" ref="D72:I72" si="40">SUM(D70:D71)</f>
        <v>0</v>
      </c>
      <c r="E72" s="39">
        <f t="shared" si="40"/>
        <v>-675834</v>
      </c>
      <c r="F72" s="61">
        <f t="shared" si="40"/>
        <v>0</v>
      </c>
      <c r="G72" s="39">
        <f t="shared" si="40"/>
        <v>-675834</v>
      </c>
      <c r="H72" s="61">
        <f t="shared" si="40"/>
        <v>0</v>
      </c>
      <c r="I72" s="39">
        <f t="shared" si="40"/>
        <v>0</v>
      </c>
      <c r="J72" s="61">
        <f t="shared" ref="J72:AG72" si="41">SUM(J70:J71)</f>
        <v>0</v>
      </c>
      <c r="K72" s="39">
        <f t="shared" si="41"/>
        <v>0</v>
      </c>
      <c r="L72" s="61">
        <f t="shared" si="41"/>
        <v>0</v>
      </c>
      <c r="M72" s="39">
        <f t="shared" si="41"/>
        <v>0</v>
      </c>
      <c r="N72" s="61">
        <f t="shared" si="41"/>
        <v>0</v>
      </c>
      <c r="O72" s="39">
        <f t="shared" si="41"/>
        <v>0</v>
      </c>
      <c r="P72" s="61">
        <f t="shared" si="41"/>
        <v>0</v>
      </c>
      <c r="Q72" s="39">
        <f t="shared" si="41"/>
        <v>0</v>
      </c>
      <c r="R72" s="61">
        <f t="shared" si="41"/>
        <v>0</v>
      </c>
      <c r="S72" s="39">
        <f t="shared" si="41"/>
        <v>0</v>
      </c>
      <c r="T72" s="61">
        <f t="shared" si="41"/>
        <v>0</v>
      </c>
      <c r="U72" s="39">
        <f t="shared" si="41"/>
        <v>0</v>
      </c>
      <c r="V72" s="61">
        <f t="shared" si="41"/>
        <v>0</v>
      </c>
      <c r="W72" s="39">
        <f t="shared" si="41"/>
        <v>0</v>
      </c>
      <c r="X72" s="61">
        <f t="shared" si="41"/>
        <v>0</v>
      </c>
      <c r="Y72" s="39">
        <f t="shared" si="41"/>
        <v>0</v>
      </c>
      <c r="Z72" s="61">
        <f t="shared" si="41"/>
        <v>0</v>
      </c>
      <c r="AA72" s="39">
        <f t="shared" si="41"/>
        <v>0</v>
      </c>
      <c r="AB72" s="61">
        <f t="shared" si="41"/>
        <v>0</v>
      </c>
      <c r="AC72" s="39">
        <f t="shared" si="41"/>
        <v>0</v>
      </c>
      <c r="AD72" s="61">
        <f t="shared" si="41"/>
        <v>0</v>
      </c>
      <c r="AE72" s="39">
        <f t="shared" si="41"/>
        <v>0</v>
      </c>
      <c r="AF72" s="61">
        <f t="shared" si="41"/>
        <v>0</v>
      </c>
      <c r="AG72" s="39">
        <f t="shared" si="41"/>
        <v>0</v>
      </c>
      <c r="AH72" s="61">
        <f t="shared" ref="AH72:AM72" si="42">SUM(AH70:AH71)</f>
        <v>0</v>
      </c>
      <c r="AI72" s="39">
        <f t="shared" si="42"/>
        <v>0</v>
      </c>
      <c r="AJ72" s="61">
        <f t="shared" si="42"/>
        <v>0</v>
      </c>
      <c r="AK72" s="39">
        <f t="shared" si="42"/>
        <v>0</v>
      </c>
      <c r="AL72" s="61">
        <f t="shared" si="42"/>
        <v>0</v>
      </c>
      <c r="AM72" s="39">
        <f t="shared" si="42"/>
        <v>0</v>
      </c>
      <c r="AN72" s="61">
        <f t="shared" ref="AN72:AS72" si="43">SUM(AN70:AN71)</f>
        <v>0</v>
      </c>
      <c r="AO72" s="39">
        <f t="shared" si="43"/>
        <v>0</v>
      </c>
      <c r="AP72" s="61">
        <f t="shared" si="43"/>
        <v>0</v>
      </c>
      <c r="AQ72" s="39">
        <f t="shared" si="43"/>
        <v>0</v>
      </c>
      <c r="AR72" s="61">
        <f t="shared" si="43"/>
        <v>0</v>
      </c>
      <c r="AS72" s="39">
        <f t="shared" si="43"/>
        <v>0</v>
      </c>
      <c r="AT72" s="61">
        <f>SUM(AT70:AT71)</f>
        <v>0</v>
      </c>
      <c r="AU72" s="39">
        <f>SUM(AU70:AU71)</f>
        <v>0</v>
      </c>
      <c r="AV72" s="61">
        <f>SUM(AV70:AV71)</f>
        <v>0</v>
      </c>
      <c r="AW72" s="39">
        <f>SUM(AW70:AW71)</f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44">SUM(F73,H73,J73,L73,N73,P73,R73,T73,V73,X73,Z73,AB73,AD73,AF73,AH73,AJ73,AL73,AN73,AP73,AR73,AT73,AV73)</f>
        <v>0</v>
      </c>
      <c r="E73" s="38">
        <f t="shared" ref="E73:E81" si="45">SUM(G73,I73,K73,M73,O73,Q73,S73,U73,W73,Y73,AA73,AC73,AE73,AG73,AI73,AK73,AM73,AO73,AQ73,AS73,AU73,AW73)</f>
        <v>0</v>
      </c>
      <c r="F73" s="60">
        <f>'TIE-OUT'!F73+RECLASS!F73</f>
        <v>0</v>
      </c>
      <c r="G73" s="60">
        <f>'TIE-OUT'!G73+RECLASS!G73</f>
        <v>0</v>
      </c>
      <c r="H73" s="133">
        <f>+Actuals!E155</f>
        <v>0</v>
      </c>
      <c r="I73" s="134">
        <f>+Actuals!F155</f>
        <v>0</v>
      </c>
      <c r="J73" s="133">
        <f>+Actuals!G155</f>
        <v>0</v>
      </c>
      <c r="K73" s="134">
        <f>+Actuals!H155</f>
        <v>0</v>
      </c>
      <c r="L73" s="133">
        <f>+Actuals!I155</f>
        <v>0</v>
      </c>
      <c r="M73" s="134">
        <f>+Actuals!J155</f>
        <v>0</v>
      </c>
      <c r="N73" s="133">
        <f>+Actuals!K155</f>
        <v>0</v>
      </c>
      <c r="O73" s="134">
        <f>+Actuals!L155</f>
        <v>0</v>
      </c>
      <c r="P73" s="133">
        <f>+Actuals!M155</f>
        <v>0</v>
      </c>
      <c r="Q73" s="134">
        <f>+Actuals!N155</f>
        <v>0</v>
      </c>
      <c r="R73" s="133">
        <f>+Actuals!O155</f>
        <v>0</v>
      </c>
      <c r="S73" s="134">
        <f>+Actuals!P155</f>
        <v>0</v>
      </c>
      <c r="T73" s="133">
        <f>+Actuals!Q155</f>
        <v>0</v>
      </c>
      <c r="U73" s="134">
        <f>+Actuals!R155</f>
        <v>0</v>
      </c>
      <c r="V73" s="133">
        <f>+Actuals!S155</f>
        <v>0</v>
      </c>
      <c r="W73" s="134">
        <f>+Actuals!T155</f>
        <v>0</v>
      </c>
      <c r="X73" s="133">
        <f>+Actuals!U155</f>
        <v>0</v>
      </c>
      <c r="Y73" s="134">
        <f>+Actuals!V155</f>
        <v>0</v>
      </c>
      <c r="Z73" s="133">
        <f>+Actuals!W155</f>
        <v>0</v>
      </c>
      <c r="AA73" s="134">
        <f>+Actuals!X155</f>
        <v>0</v>
      </c>
      <c r="AB73" s="133">
        <f>+Actuals!Y155</f>
        <v>0</v>
      </c>
      <c r="AC73" s="134">
        <f>+Actuals!Z155</f>
        <v>0</v>
      </c>
      <c r="AD73" s="133">
        <f>+Actuals!AA155</f>
        <v>0</v>
      </c>
      <c r="AE73" s="134">
        <f>+Actuals!AB155</f>
        <v>0</v>
      </c>
      <c r="AF73" s="133">
        <f>+Actuals!AC195</f>
        <v>0</v>
      </c>
      <c r="AG73" s="134">
        <f>+Actuals!AD195</f>
        <v>0</v>
      </c>
      <c r="AH73" s="133">
        <f>+Actuals!AE195</f>
        <v>0</v>
      </c>
      <c r="AI73" s="134">
        <f>+Actuals!AF195</f>
        <v>0</v>
      </c>
      <c r="AJ73" s="133">
        <f>+Actuals!AG195</f>
        <v>0</v>
      </c>
      <c r="AK73" s="134">
        <f>+Actuals!AH195</f>
        <v>0</v>
      </c>
      <c r="AL73" s="133">
        <f>+Actuals!AI195</f>
        <v>0</v>
      </c>
      <c r="AM73" s="134">
        <f>+Actuals!AJ195</f>
        <v>0</v>
      </c>
      <c r="AN73" s="133">
        <f>+Actuals!AK195</f>
        <v>0</v>
      </c>
      <c r="AO73" s="134">
        <f>+Actuals!AL195</f>
        <v>0</v>
      </c>
      <c r="AP73" s="133">
        <f>+Actuals!AM195</f>
        <v>0</v>
      </c>
      <c r="AQ73" s="134">
        <f>+Actuals!AN195</f>
        <v>0</v>
      </c>
      <c r="AR73" s="133">
        <f>+Actuals!AO195</f>
        <v>0</v>
      </c>
      <c r="AS73" s="134">
        <f>+Actuals!AP195</f>
        <v>0</v>
      </c>
      <c r="AT73" s="133">
        <f>+Actuals!AQ195</f>
        <v>0</v>
      </c>
      <c r="AU73" s="134">
        <f>+Actuals!AR195</f>
        <v>0</v>
      </c>
      <c r="AV73" s="133">
        <f>+Actuals!AS195</f>
        <v>0</v>
      </c>
      <c r="AW73" s="134">
        <f>+Actuals!AT195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44"/>
        <v>0</v>
      </c>
      <c r="E74" s="38">
        <f t="shared" si="45"/>
        <v>343342.49</v>
      </c>
      <c r="F74" s="60">
        <f>'TIE-OUT'!F74+RECLASS!F74</f>
        <v>0</v>
      </c>
      <c r="G74" s="60">
        <f>'TIE-OUT'!G74+RECLASS!G74</f>
        <v>333644</v>
      </c>
      <c r="H74" s="133">
        <f>+Actuals!E156</f>
        <v>0</v>
      </c>
      <c r="I74" s="134">
        <f>+Actuals!F156</f>
        <v>0</v>
      </c>
      <c r="J74" s="133">
        <f>+Actuals!G156</f>
        <v>0</v>
      </c>
      <c r="K74" s="172">
        <f>+Actuals!H156+9698.49</f>
        <v>9698.49</v>
      </c>
      <c r="L74" s="133">
        <f>+Actuals!I156</f>
        <v>0</v>
      </c>
      <c r="M74" s="134">
        <f>+Actuals!J156</f>
        <v>0</v>
      </c>
      <c r="N74" s="133">
        <f>+Actuals!K156</f>
        <v>0</v>
      </c>
      <c r="O74" s="134">
        <f>+Actuals!L156</f>
        <v>0</v>
      </c>
      <c r="P74" s="133">
        <f>+Actuals!M156</f>
        <v>0</v>
      </c>
      <c r="Q74" s="134">
        <f>+Actuals!N156</f>
        <v>0</v>
      </c>
      <c r="R74" s="133">
        <f>+Actuals!O156</f>
        <v>0</v>
      </c>
      <c r="S74" s="134">
        <f>+Actuals!P156</f>
        <v>0</v>
      </c>
      <c r="T74" s="133">
        <f>+Actuals!Q156</f>
        <v>0</v>
      </c>
      <c r="U74" s="134">
        <f>+Actuals!R156</f>
        <v>0</v>
      </c>
      <c r="V74" s="133">
        <f>+Actuals!S156</f>
        <v>0</v>
      </c>
      <c r="W74" s="134">
        <f>+Actuals!T156</f>
        <v>0</v>
      </c>
      <c r="X74" s="133">
        <f>+Actuals!U156</f>
        <v>0</v>
      </c>
      <c r="Y74" s="134">
        <f>+Actuals!V156</f>
        <v>0</v>
      </c>
      <c r="Z74" s="133">
        <f>+Actuals!W156</f>
        <v>0</v>
      </c>
      <c r="AA74" s="134">
        <f>+Actuals!X156</f>
        <v>0</v>
      </c>
      <c r="AB74" s="133">
        <f>+Actuals!Y156</f>
        <v>0</v>
      </c>
      <c r="AC74" s="134">
        <f>+Actuals!Z156</f>
        <v>0</v>
      </c>
      <c r="AD74" s="133">
        <f>+Actuals!AA156</f>
        <v>0</v>
      </c>
      <c r="AE74" s="134">
        <f>+Actuals!AB156</f>
        <v>0</v>
      </c>
      <c r="AF74" s="133">
        <f>+Actuals!AC196</f>
        <v>0</v>
      </c>
      <c r="AG74" s="134">
        <f>+Actuals!AD196</f>
        <v>0</v>
      </c>
      <c r="AH74" s="133">
        <f>+Actuals!AE196</f>
        <v>0</v>
      </c>
      <c r="AI74" s="134">
        <f>+Actuals!AF196</f>
        <v>0</v>
      </c>
      <c r="AJ74" s="133">
        <f>+Actuals!AG196</f>
        <v>0</v>
      </c>
      <c r="AK74" s="134">
        <f>+Actuals!AH196</f>
        <v>0</v>
      </c>
      <c r="AL74" s="133">
        <f>+Actuals!AI196</f>
        <v>0</v>
      </c>
      <c r="AM74" s="134">
        <f>+Actuals!AJ196</f>
        <v>0</v>
      </c>
      <c r="AN74" s="133">
        <f>+Actuals!AK196</f>
        <v>0</v>
      </c>
      <c r="AO74" s="134">
        <f>+Actuals!AL196</f>
        <v>0</v>
      </c>
      <c r="AP74" s="133">
        <f>+Actuals!AM196</f>
        <v>0</v>
      </c>
      <c r="AQ74" s="134">
        <f>+Actuals!AN196</f>
        <v>0</v>
      </c>
      <c r="AR74" s="133">
        <f>+Actuals!AO196</f>
        <v>0</v>
      </c>
      <c r="AS74" s="134">
        <f>+Actuals!AP196</f>
        <v>0</v>
      </c>
      <c r="AT74" s="133">
        <f>+Actuals!AQ196</f>
        <v>0</v>
      </c>
      <c r="AU74" s="134">
        <f>+Actuals!AR196</f>
        <v>0</v>
      </c>
      <c r="AV74" s="133">
        <f>+Actuals!AS196</f>
        <v>0</v>
      </c>
      <c r="AW74" s="134">
        <f>+Actuals!AT196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44"/>
        <v>0</v>
      </c>
      <c r="E75" s="38">
        <f t="shared" si="45"/>
        <v>330600</v>
      </c>
      <c r="F75" s="60">
        <f>'TIE-OUT'!F75+RECLASS!F75</f>
        <v>0</v>
      </c>
      <c r="G75" s="60">
        <f>'TIE-OUT'!G75+RECLASS!G75</f>
        <v>330600</v>
      </c>
      <c r="H75" s="133">
        <f>+Actuals!E157</f>
        <v>0</v>
      </c>
      <c r="I75" s="134">
        <f>+Actuals!F157</f>
        <v>0</v>
      </c>
      <c r="J75" s="133">
        <f>+Actuals!G157</f>
        <v>0</v>
      </c>
      <c r="K75" s="134">
        <f>+Actuals!H157</f>
        <v>0</v>
      </c>
      <c r="L75" s="133">
        <f>+Actuals!I157</f>
        <v>0</v>
      </c>
      <c r="M75" s="134">
        <f>+Actuals!J157</f>
        <v>0</v>
      </c>
      <c r="N75" s="133">
        <f>+Actuals!K157</f>
        <v>0</v>
      </c>
      <c r="O75" s="134">
        <f>+Actuals!L157</f>
        <v>0</v>
      </c>
      <c r="P75" s="133">
        <f>+Actuals!M157</f>
        <v>0</v>
      </c>
      <c r="Q75" s="134">
        <f>+Actuals!N157</f>
        <v>0</v>
      </c>
      <c r="R75" s="133">
        <f>+Actuals!O157</f>
        <v>0</v>
      </c>
      <c r="S75" s="134">
        <f>+Actuals!P157</f>
        <v>0</v>
      </c>
      <c r="T75" s="133">
        <f>+Actuals!Q157</f>
        <v>0</v>
      </c>
      <c r="U75" s="134">
        <f>+Actuals!R157</f>
        <v>0</v>
      </c>
      <c r="V75" s="133">
        <f>+Actuals!S157</f>
        <v>0</v>
      </c>
      <c r="W75" s="134">
        <f>+Actuals!T157</f>
        <v>0</v>
      </c>
      <c r="X75" s="133">
        <f>+Actuals!U157</f>
        <v>0</v>
      </c>
      <c r="Y75" s="134">
        <f>+Actuals!V157</f>
        <v>0</v>
      </c>
      <c r="Z75" s="133">
        <f>+Actuals!W157</f>
        <v>0</v>
      </c>
      <c r="AA75" s="134">
        <f>+Actuals!X157</f>
        <v>0</v>
      </c>
      <c r="AB75" s="133">
        <f>+Actuals!Y157</f>
        <v>0</v>
      </c>
      <c r="AC75" s="134">
        <f>+Actuals!Z157</f>
        <v>0</v>
      </c>
      <c r="AD75" s="133">
        <f>+Actuals!AA157</f>
        <v>0</v>
      </c>
      <c r="AE75" s="134">
        <f>+Actuals!AB157</f>
        <v>0</v>
      </c>
      <c r="AF75" s="133">
        <f>+Actuals!AC197</f>
        <v>0</v>
      </c>
      <c r="AG75" s="134">
        <f>+Actuals!AD197</f>
        <v>0</v>
      </c>
      <c r="AH75" s="133">
        <f>+Actuals!AE197</f>
        <v>0</v>
      </c>
      <c r="AI75" s="134">
        <f>+Actuals!AF197</f>
        <v>0</v>
      </c>
      <c r="AJ75" s="133">
        <f>+Actuals!AG197</f>
        <v>0</v>
      </c>
      <c r="AK75" s="134">
        <f>+Actuals!AH197</f>
        <v>0</v>
      </c>
      <c r="AL75" s="133">
        <f>+Actuals!AI197</f>
        <v>0</v>
      </c>
      <c r="AM75" s="134">
        <f>+Actuals!AJ197</f>
        <v>0</v>
      </c>
      <c r="AN75" s="133">
        <f>+Actuals!AK197</f>
        <v>0</v>
      </c>
      <c r="AO75" s="134">
        <f>+Actuals!AL197</f>
        <v>0</v>
      </c>
      <c r="AP75" s="133">
        <f>+Actuals!AM197</f>
        <v>0</v>
      </c>
      <c r="AQ75" s="134">
        <f>+Actuals!AN197</f>
        <v>0</v>
      </c>
      <c r="AR75" s="133">
        <f>+Actuals!AO197</f>
        <v>0</v>
      </c>
      <c r="AS75" s="134">
        <f>+Actuals!AP197</f>
        <v>0</v>
      </c>
      <c r="AT75" s="133">
        <f>+Actuals!AQ197</f>
        <v>0</v>
      </c>
      <c r="AU75" s="134">
        <f>+Actuals!AR197</f>
        <v>0</v>
      </c>
      <c r="AV75" s="133">
        <f>+Actuals!AS197</f>
        <v>0</v>
      </c>
      <c r="AW75" s="134">
        <f>+Actuals!AT197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44"/>
        <v>0</v>
      </c>
      <c r="E76" s="38">
        <f t="shared" si="45"/>
        <v>-11539.400000000001</v>
      </c>
      <c r="F76" s="60">
        <f>'TIE-OUT'!F76+RECLASS!F76</f>
        <v>0</v>
      </c>
      <c r="G76" s="60">
        <f>'TIE-OUT'!G76+RECLASS!G76</f>
        <v>0</v>
      </c>
      <c r="H76" s="133">
        <f>+Actuals!E158</f>
        <v>0</v>
      </c>
      <c r="I76" s="134">
        <f>+Actuals!F158</f>
        <v>-150</v>
      </c>
      <c r="J76" s="133">
        <f>+Actuals!G158</f>
        <v>0</v>
      </c>
      <c r="K76" s="134">
        <f>+Actuals!H158</f>
        <v>-5886.38</v>
      </c>
      <c r="L76" s="133">
        <f>+Actuals!I158</f>
        <v>0</v>
      </c>
      <c r="M76" s="134">
        <f>+Actuals!J158</f>
        <v>0</v>
      </c>
      <c r="N76" s="133">
        <f>+Actuals!K158</f>
        <v>0</v>
      </c>
      <c r="O76" s="134">
        <f>+Actuals!L158</f>
        <v>0</v>
      </c>
      <c r="P76" s="133">
        <f>+Actuals!M158</f>
        <v>0</v>
      </c>
      <c r="Q76" s="134">
        <f>+Actuals!N158</f>
        <v>0</v>
      </c>
      <c r="R76" s="133">
        <f>+Actuals!O158</f>
        <v>0</v>
      </c>
      <c r="S76" s="134">
        <f>+Actuals!P158</f>
        <v>0</v>
      </c>
      <c r="T76" s="133">
        <f>+Actuals!Q158</f>
        <v>0</v>
      </c>
      <c r="U76" s="134">
        <f>+Actuals!R158</f>
        <v>0</v>
      </c>
      <c r="V76" s="133">
        <f>+Actuals!S158</f>
        <v>0</v>
      </c>
      <c r="W76" s="134">
        <f>+Actuals!T158</f>
        <v>0</v>
      </c>
      <c r="X76" s="133">
        <f>+Actuals!U158</f>
        <v>0</v>
      </c>
      <c r="Y76" s="134">
        <f>+Actuals!V158</f>
        <v>-5503.02</v>
      </c>
      <c r="Z76" s="133">
        <f>+Actuals!W158</f>
        <v>0</v>
      </c>
      <c r="AA76" s="134">
        <f>+Actuals!X158</f>
        <v>0</v>
      </c>
      <c r="AB76" s="133">
        <f>+Actuals!Y158</f>
        <v>0</v>
      </c>
      <c r="AC76" s="134">
        <f>+Actuals!Z158</f>
        <v>0</v>
      </c>
      <c r="AD76" s="133">
        <f>+Actuals!AA158</f>
        <v>0</v>
      </c>
      <c r="AE76" s="134">
        <f>+Actuals!AB158</f>
        <v>0</v>
      </c>
      <c r="AF76" s="133">
        <f>+Actuals!AC198</f>
        <v>0</v>
      </c>
      <c r="AG76" s="134">
        <f>+Actuals!AD198</f>
        <v>0</v>
      </c>
      <c r="AH76" s="133">
        <f>+Actuals!AE198</f>
        <v>0</v>
      </c>
      <c r="AI76" s="134">
        <f>+Actuals!AF198</f>
        <v>0</v>
      </c>
      <c r="AJ76" s="133">
        <f>+Actuals!AG198</f>
        <v>0</v>
      </c>
      <c r="AK76" s="134">
        <f>+Actuals!AH198</f>
        <v>0</v>
      </c>
      <c r="AL76" s="133">
        <f>+Actuals!AI198</f>
        <v>0</v>
      </c>
      <c r="AM76" s="134">
        <f>+Actuals!AJ198</f>
        <v>0</v>
      </c>
      <c r="AN76" s="133">
        <f>+Actuals!AK198</f>
        <v>0</v>
      </c>
      <c r="AO76" s="134">
        <f>+Actuals!AL198</f>
        <v>0</v>
      </c>
      <c r="AP76" s="133">
        <f>+Actuals!AM198</f>
        <v>0</v>
      </c>
      <c r="AQ76" s="134">
        <f>+Actuals!AN198</f>
        <v>0</v>
      </c>
      <c r="AR76" s="133">
        <f>+Actuals!AO198</f>
        <v>0</v>
      </c>
      <c r="AS76" s="134">
        <f>+Actuals!AP198</f>
        <v>0</v>
      </c>
      <c r="AT76" s="133">
        <f>+Actuals!AQ198</f>
        <v>0</v>
      </c>
      <c r="AU76" s="134">
        <f>+Actuals!AR198</f>
        <v>0</v>
      </c>
      <c r="AV76" s="133">
        <f>+Actuals!AS198</f>
        <v>0</v>
      </c>
      <c r="AW76" s="134">
        <f>+Actuals!AT198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44"/>
        <v>0</v>
      </c>
      <c r="E77" s="38">
        <f t="shared" si="45"/>
        <v>0</v>
      </c>
      <c r="F77" s="60">
        <f>'TIE-OUT'!F77+RECLASS!F77</f>
        <v>0</v>
      </c>
      <c r="G77" s="60">
        <f>'TIE-OUT'!G77+RECLASS!G77</f>
        <v>0</v>
      </c>
      <c r="H77" s="133">
        <f>+Actuals!E159</f>
        <v>0</v>
      </c>
      <c r="I77" s="134">
        <f>+Actuals!F159</f>
        <v>0</v>
      </c>
      <c r="J77" s="133">
        <f>+Actuals!G159</f>
        <v>0</v>
      </c>
      <c r="K77" s="134">
        <f>+Actuals!H159</f>
        <v>0</v>
      </c>
      <c r="L77" s="133">
        <f>+Actuals!I159</f>
        <v>0</v>
      </c>
      <c r="M77" s="134">
        <f>+Actuals!J159</f>
        <v>0</v>
      </c>
      <c r="N77" s="133">
        <f>+Actuals!K159</f>
        <v>0</v>
      </c>
      <c r="O77" s="134">
        <f>+Actuals!L159</f>
        <v>0</v>
      </c>
      <c r="P77" s="133">
        <f>+Actuals!M159</f>
        <v>0</v>
      </c>
      <c r="Q77" s="134">
        <f>+Actuals!N159</f>
        <v>0</v>
      </c>
      <c r="R77" s="133">
        <f>+Actuals!O159</f>
        <v>0</v>
      </c>
      <c r="S77" s="134">
        <f>+Actuals!P159</f>
        <v>0</v>
      </c>
      <c r="T77" s="133">
        <f>+Actuals!Q159</f>
        <v>0</v>
      </c>
      <c r="U77" s="134">
        <f>+Actuals!R159</f>
        <v>0</v>
      </c>
      <c r="V77" s="133">
        <f>+Actuals!S159</f>
        <v>0</v>
      </c>
      <c r="W77" s="134">
        <f>+Actuals!T159</f>
        <v>0</v>
      </c>
      <c r="X77" s="133">
        <f>+Actuals!U159</f>
        <v>0</v>
      </c>
      <c r="Y77" s="134">
        <f>+Actuals!V159</f>
        <v>0</v>
      </c>
      <c r="Z77" s="133">
        <f>+Actuals!W159</f>
        <v>0</v>
      </c>
      <c r="AA77" s="134">
        <f>+Actuals!X159</f>
        <v>0</v>
      </c>
      <c r="AB77" s="133">
        <f>+Actuals!Y159</f>
        <v>0</v>
      </c>
      <c r="AC77" s="134">
        <f>+Actuals!Z159</f>
        <v>0</v>
      </c>
      <c r="AD77" s="133">
        <f>+Actuals!AA159</f>
        <v>0</v>
      </c>
      <c r="AE77" s="134">
        <f>+Actuals!AB159</f>
        <v>0</v>
      </c>
      <c r="AF77" s="133">
        <f>+Actuals!AC199</f>
        <v>0</v>
      </c>
      <c r="AG77" s="134">
        <f>+Actuals!AD199</f>
        <v>0</v>
      </c>
      <c r="AH77" s="133">
        <f>+Actuals!AE199</f>
        <v>0</v>
      </c>
      <c r="AI77" s="134">
        <f>+Actuals!AF199</f>
        <v>0</v>
      </c>
      <c r="AJ77" s="133">
        <f>+Actuals!AG199</f>
        <v>0</v>
      </c>
      <c r="AK77" s="134">
        <f>+Actuals!AH199</f>
        <v>0</v>
      </c>
      <c r="AL77" s="133">
        <f>+Actuals!AI199</f>
        <v>0</v>
      </c>
      <c r="AM77" s="134">
        <f>+Actuals!AJ199</f>
        <v>0</v>
      </c>
      <c r="AN77" s="133">
        <f>+Actuals!AK199</f>
        <v>0</v>
      </c>
      <c r="AO77" s="134">
        <f>+Actuals!AL199</f>
        <v>0</v>
      </c>
      <c r="AP77" s="133">
        <f>+Actuals!AM199</f>
        <v>0</v>
      </c>
      <c r="AQ77" s="134">
        <f>+Actuals!AN199</f>
        <v>0</v>
      </c>
      <c r="AR77" s="133">
        <f>+Actuals!AO199</f>
        <v>0</v>
      </c>
      <c r="AS77" s="134">
        <f>+Actuals!AP199</f>
        <v>0</v>
      </c>
      <c r="AT77" s="133">
        <f>+Actuals!AQ199</f>
        <v>0</v>
      </c>
      <c r="AU77" s="134">
        <f>+Actuals!AR199</f>
        <v>0</v>
      </c>
      <c r="AV77" s="133">
        <f>+Actuals!AS199</f>
        <v>0</v>
      </c>
      <c r="AW77" s="134">
        <f>+Actuals!AT199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44"/>
        <v>0</v>
      </c>
      <c r="E78" s="38">
        <f t="shared" si="45"/>
        <v>0</v>
      </c>
      <c r="F78" s="60">
        <f>'TIE-OUT'!F78+RECLASS!F78</f>
        <v>0</v>
      </c>
      <c r="G78" s="60">
        <f>'TIE-OUT'!G78+RECLASS!G78</f>
        <v>0</v>
      </c>
      <c r="H78" s="133">
        <f>+Actuals!E160</f>
        <v>0</v>
      </c>
      <c r="I78" s="134">
        <f>+Actuals!F160</f>
        <v>0</v>
      </c>
      <c r="J78" s="133">
        <f>+Actuals!G160</f>
        <v>0</v>
      </c>
      <c r="K78" s="134">
        <f>+Actuals!H160</f>
        <v>0</v>
      </c>
      <c r="L78" s="133">
        <f>+Actuals!I160</f>
        <v>0</v>
      </c>
      <c r="M78" s="134">
        <f>+Actuals!J160</f>
        <v>0</v>
      </c>
      <c r="N78" s="133">
        <f>+Actuals!K160</f>
        <v>0</v>
      </c>
      <c r="O78" s="134">
        <f>+Actuals!L160</f>
        <v>0</v>
      </c>
      <c r="P78" s="133">
        <f>+Actuals!M160</f>
        <v>0</v>
      </c>
      <c r="Q78" s="134">
        <f>+Actuals!N160</f>
        <v>0</v>
      </c>
      <c r="R78" s="133">
        <f>+Actuals!O160</f>
        <v>0</v>
      </c>
      <c r="S78" s="134">
        <f>+Actuals!P160</f>
        <v>0</v>
      </c>
      <c r="T78" s="133">
        <f>+Actuals!Q160</f>
        <v>0</v>
      </c>
      <c r="U78" s="134">
        <f>+Actuals!R160</f>
        <v>0</v>
      </c>
      <c r="V78" s="133">
        <f>+Actuals!S160</f>
        <v>0</v>
      </c>
      <c r="W78" s="134">
        <f>+Actuals!T160</f>
        <v>0</v>
      </c>
      <c r="X78" s="133">
        <f>+Actuals!U160</f>
        <v>0</v>
      </c>
      <c r="Y78" s="134">
        <f>+Actuals!V160</f>
        <v>0</v>
      </c>
      <c r="Z78" s="133">
        <f>+Actuals!W160</f>
        <v>0</v>
      </c>
      <c r="AA78" s="134">
        <f>+Actuals!X160</f>
        <v>0</v>
      </c>
      <c r="AB78" s="133">
        <f>+Actuals!Y160</f>
        <v>0</v>
      </c>
      <c r="AC78" s="134">
        <f>+Actuals!Z160</f>
        <v>0</v>
      </c>
      <c r="AD78" s="133">
        <f>+Actuals!AA160</f>
        <v>0</v>
      </c>
      <c r="AE78" s="134">
        <f>+Actuals!AB160</f>
        <v>0</v>
      </c>
      <c r="AF78" s="133">
        <f>+Actuals!AC200</f>
        <v>0</v>
      </c>
      <c r="AG78" s="134">
        <f>+Actuals!AD200</f>
        <v>0</v>
      </c>
      <c r="AH78" s="133">
        <f>+Actuals!AE200</f>
        <v>0</v>
      </c>
      <c r="AI78" s="134">
        <f>+Actuals!AF200</f>
        <v>0</v>
      </c>
      <c r="AJ78" s="133">
        <f>+Actuals!AG200</f>
        <v>0</v>
      </c>
      <c r="AK78" s="134">
        <f>+Actuals!AH200</f>
        <v>0</v>
      </c>
      <c r="AL78" s="133">
        <f>+Actuals!AI200</f>
        <v>0</v>
      </c>
      <c r="AM78" s="134">
        <f>+Actuals!AJ200</f>
        <v>0</v>
      </c>
      <c r="AN78" s="133">
        <f>+Actuals!AK200</f>
        <v>0</v>
      </c>
      <c r="AO78" s="134">
        <f>+Actuals!AL200</f>
        <v>0</v>
      </c>
      <c r="AP78" s="133">
        <f>+Actuals!AM200</f>
        <v>0</v>
      </c>
      <c r="AQ78" s="134">
        <f>+Actuals!AN200</f>
        <v>0</v>
      </c>
      <c r="AR78" s="133">
        <f>+Actuals!AO200</f>
        <v>0</v>
      </c>
      <c r="AS78" s="134">
        <f>+Actuals!AP200</f>
        <v>0</v>
      </c>
      <c r="AT78" s="133">
        <f>+Actuals!AQ200</f>
        <v>0</v>
      </c>
      <c r="AU78" s="134">
        <f>+Actuals!AR200</f>
        <v>0</v>
      </c>
      <c r="AV78" s="133">
        <f>+Actuals!AS200</f>
        <v>0</v>
      </c>
      <c r="AW78" s="134">
        <f>+Actuals!AT200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44"/>
        <v>0</v>
      </c>
      <c r="E79" s="38">
        <f t="shared" si="45"/>
        <v>0</v>
      </c>
      <c r="F79" s="60">
        <f>'TIE-OUT'!F79+RECLASS!F79</f>
        <v>0</v>
      </c>
      <c r="G79" s="60">
        <f>'TIE-OUT'!G79+RECLASS!G79</f>
        <v>0</v>
      </c>
      <c r="H79" s="133">
        <f>+Actuals!E161</f>
        <v>0</v>
      </c>
      <c r="I79" s="134">
        <f>+Actuals!F161</f>
        <v>0</v>
      </c>
      <c r="J79" s="133">
        <f>+Actuals!G161</f>
        <v>0</v>
      </c>
      <c r="K79" s="134">
        <f>+Actuals!H161</f>
        <v>0</v>
      </c>
      <c r="L79" s="133">
        <f>+Actuals!I161</f>
        <v>0</v>
      </c>
      <c r="M79" s="134">
        <f>+Actuals!J161</f>
        <v>0</v>
      </c>
      <c r="N79" s="133">
        <f>+Actuals!K161</f>
        <v>0</v>
      </c>
      <c r="O79" s="134">
        <f>+Actuals!L161</f>
        <v>0</v>
      </c>
      <c r="P79" s="133">
        <f>+Actuals!M161</f>
        <v>0</v>
      </c>
      <c r="Q79" s="134">
        <f>+Actuals!N161</f>
        <v>0</v>
      </c>
      <c r="R79" s="133">
        <f>+Actuals!O161</f>
        <v>0</v>
      </c>
      <c r="S79" s="134">
        <f>+Actuals!P161</f>
        <v>0</v>
      </c>
      <c r="T79" s="133">
        <f>+Actuals!Q161</f>
        <v>0</v>
      </c>
      <c r="U79" s="134">
        <f>+Actuals!R161</f>
        <v>0</v>
      </c>
      <c r="V79" s="133">
        <f>+Actuals!S161</f>
        <v>0</v>
      </c>
      <c r="W79" s="134">
        <f>+Actuals!T161</f>
        <v>0</v>
      </c>
      <c r="X79" s="133">
        <f>+Actuals!U161</f>
        <v>0</v>
      </c>
      <c r="Y79" s="134">
        <f>+Actuals!V161</f>
        <v>0</v>
      </c>
      <c r="Z79" s="133">
        <f>+Actuals!W161</f>
        <v>0</v>
      </c>
      <c r="AA79" s="134">
        <f>+Actuals!X161</f>
        <v>0</v>
      </c>
      <c r="AB79" s="133">
        <f>+Actuals!Y161</f>
        <v>0</v>
      </c>
      <c r="AC79" s="134">
        <f>+Actuals!Z161</f>
        <v>0</v>
      </c>
      <c r="AD79" s="133">
        <f>+Actuals!AA161</f>
        <v>0</v>
      </c>
      <c r="AE79" s="134">
        <f>+Actuals!AB161</f>
        <v>0</v>
      </c>
      <c r="AF79" s="133">
        <f>+Actuals!AC201</f>
        <v>0</v>
      </c>
      <c r="AG79" s="134">
        <f>+Actuals!AD201</f>
        <v>0</v>
      </c>
      <c r="AH79" s="133">
        <f>+Actuals!AE201</f>
        <v>0</v>
      </c>
      <c r="AI79" s="134">
        <f>+Actuals!AF201</f>
        <v>0</v>
      </c>
      <c r="AJ79" s="133">
        <f>+Actuals!AG201</f>
        <v>0</v>
      </c>
      <c r="AK79" s="134">
        <f>+Actuals!AH201</f>
        <v>0</v>
      </c>
      <c r="AL79" s="133">
        <f>+Actuals!AI201</f>
        <v>0</v>
      </c>
      <c r="AM79" s="134">
        <f>+Actuals!AJ201</f>
        <v>0</v>
      </c>
      <c r="AN79" s="133">
        <f>+Actuals!AK201</f>
        <v>0</v>
      </c>
      <c r="AO79" s="134">
        <f>+Actuals!AL201</f>
        <v>0</v>
      </c>
      <c r="AP79" s="133">
        <f>+Actuals!AM201</f>
        <v>0</v>
      </c>
      <c r="AQ79" s="134">
        <f>+Actuals!AN201</f>
        <v>0</v>
      </c>
      <c r="AR79" s="133">
        <f>+Actuals!AO201</f>
        <v>0</v>
      </c>
      <c r="AS79" s="134">
        <f>+Actuals!AP201</f>
        <v>0</v>
      </c>
      <c r="AT79" s="133">
        <f>+Actuals!AQ201</f>
        <v>0</v>
      </c>
      <c r="AU79" s="134">
        <f>+Actuals!AR201</f>
        <v>0</v>
      </c>
      <c r="AV79" s="133">
        <f>+Actuals!AS201</f>
        <v>0</v>
      </c>
      <c r="AW79" s="134">
        <f>+Actuals!AT201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44"/>
        <v>0</v>
      </c>
      <c r="E80" s="38">
        <f t="shared" si="45"/>
        <v>0</v>
      </c>
      <c r="F80" s="60">
        <f>'TIE-OUT'!F80+RECLASS!F80</f>
        <v>0</v>
      </c>
      <c r="G80" s="60">
        <f>'TIE-OUT'!G80+RECLASS!G80</f>
        <v>0</v>
      </c>
      <c r="H80" s="133">
        <f>+Actuals!E162</f>
        <v>0</v>
      </c>
      <c r="I80" s="134">
        <f>+Actuals!F162</f>
        <v>0</v>
      </c>
      <c r="J80" s="133">
        <f>+Actuals!G162</f>
        <v>0</v>
      </c>
      <c r="K80" s="134">
        <f>+Actuals!H162</f>
        <v>0</v>
      </c>
      <c r="L80" s="133">
        <f>+Actuals!I162</f>
        <v>0</v>
      </c>
      <c r="M80" s="134">
        <f>+Actuals!J162</f>
        <v>0</v>
      </c>
      <c r="N80" s="133">
        <f>+Actuals!K162</f>
        <v>0</v>
      </c>
      <c r="O80" s="134">
        <f>+Actuals!L162</f>
        <v>0</v>
      </c>
      <c r="P80" s="133">
        <f>+Actuals!M162</f>
        <v>0</v>
      </c>
      <c r="Q80" s="134">
        <f>+Actuals!N162</f>
        <v>0</v>
      </c>
      <c r="R80" s="133">
        <f>+Actuals!O162</f>
        <v>0</v>
      </c>
      <c r="S80" s="134">
        <f>+Actuals!P162</f>
        <v>0</v>
      </c>
      <c r="T80" s="133">
        <f>+Actuals!Q162</f>
        <v>0</v>
      </c>
      <c r="U80" s="134">
        <f>+Actuals!R162</f>
        <v>0</v>
      </c>
      <c r="V80" s="133">
        <f>+Actuals!S162</f>
        <v>0</v>
      </c>
      <c r="W80" s="134">
        <f>+Actuals!T162</f>
        <v>0</v>
      </c>
      <c r="X80" s="133">
        <f>+Actuals!U162</f>
        <v>0</v>
      </c>
      <c r="Y80" s="134">
        <f>+Actuals!V162</f>
        <v>0</v>
      </c>
      <c r="Z80" s="133">
        <f>+Actuals!W162</f>
        <v>0</v>
      </c>
      <c r="AA80" s="134">
        <f>+Actuals!X162</f>
        <v>0</v>
      </c>
      <c r="AB80" s="133">
        <f>+Actuals!Y162</f>
        <v>0</v>
      </c>
      <c r="AC80" s="134">
        <f>+Actuals!Z162</f>
        <v>0</v>
      </c>
      <c r="AD80" s="133">
        <f>+Actuals!AA162</f>
        <v>0</v>
      </c>
      <c r="AE80" s="134">
        <f>+Actuals!AB162</f>
        <v>0</v>
      </c>
      <c r="AF80" s="133">
        <f>+Actuals!AC202</f>
        <v>0</v>
      </c>
      <c r="AG80" s="134">
        <f>+Actuals!AD202</f>
        <v>0</v>
      </c>
      <c r="AH80" s="133">
        <f>+Actuals!AE202</f>
        <v>0</v>
      </c>
      <c r="AI80" s="134">
        <f>+Actuals!AF202</f>
        <v>0</v>
      </c>
      <c r="AJ80" s="133">
        <f>+Actuals!AG202</f>
        <v>0</v>
      </c>
      <c r="AK80" s="134">
        <f>+Actuals!AH202</f>
        <v>0</v>
      </c>
      <c r="AL80" s="133">
        <f>+Actuals!AI202</f>
        <v>0</v>
      </c>
      <c r="AM80" s="134">
        <f>+Actuals!AJ202</f>
        <v>0</v>
      </c>
      <c r="AN80" s="133">
        <f>+Actuals!AK202</f>
        <v>0</v>
      </c>
      <c r="AO80" s="134">
        <f>+Actuals!AL202</f>
        <v>0</v>
      </c>
      <c r="AP80" s="133">
        <f>+Actuals!AM202</f>
        <v>0</v>
      </c>
      <c r="AQ80" s="134">
        <f>+Actuals!AN202</f>
        <v>0</v>
      </c>
      <c r="AR80" s="133">
        <f>+Actuals!AO202</f>
        <v>0</v>
      </c>
      <c r="AS80" s="134">
        <f>+Actuals!AP202</f>
        <v>0</v>
      </c>
      <c r="AT80" s="133">
        <f>+Actuals!AQ202</f>
        <v>0</v>
      </c>
      <c r="AU80" s="134">
        <f>+Actuals!AR202</f>
        <v>0</v>
      </c>
      <c r="AV80" s="133">
        <f>+Actuals!AS202</f>
        <v>0</v>
      </c>
      <c r="AW80" s="134">
        <f>+Actuals!AT202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44"/>
        <v>0</v>
      </c>
      <c r="E81" s="38">
        <f t="shared" si="45"/>
        <v>393315.7</v>
      </c>
      <c r="F81" s="60">
        <f>'TIE-OUT'!F81+RECLASS!F81</f>
        <v>0</v>
      </c>
      <c r="G81" s="60">
        <f>'TIE-OUT'!G81+RECLASS!G81</f>
        <v>0</v>
      </c>
      <c r="H81" s="133">
        <f>+Actuals!E163</f>
        <v>0</v>
      </c>
      <c r="I81" s="165">
        <f>+Actuals!F163</f>
        <v>209250</v>
      </c>
      <c r="J81" s="133">
        <f>+Actuals!G163</f>
        <v>0</v>
      </c>
      <c r="K81" s="134">
        <f>+Actuals!H163</f>
        <v>177800</v>
      </c>
      <c r="L81" s="133">
        <f>+Actuals!I163</f>
        <v>0</v>
      </c>
      <c r="M81" s="134">
        <f>+Actuals!J163</f>
        <v>6265.7</v>
      </c>
      <c r="N81" s="133">
        <f>+Actuals!K163</f>
        <v>0</v>
      </c>
      <c r="O81" s="134">
        <f>+Actuals!L163</f>
        <v>0</v>
      </c>
      <c r="P81" s="133">
        <f>+Actuals!M163</f>
        <v>0</v>
      </c>
      <c r="Q81" s="134">
        <f>+Actuals!N163</f>
        <v>0</v>
      </c>
      <c r="R81" s="133">
        <f>+Actuals!O163</f>
        <v>0</v>
      </c>
      <c r="S81" s="134">
        <f>+Actuals!P163</f>
        <v>0</v>
      </c>
      <c r="T81" s="133">
        <f>+Actuals!Q163</f>
        <v>0</v>
      </c>
      <c r="U81" s="134">
        <f>+Actuals!R163</f>
        <v>0</v>
      </c>
      <c r="V81" s="133">
        <f>+Actuals!S163</f>
        <v>0</v>
      </c>
      <c r="W81" s="134">
        <f>+Actuals!T163</f>
        <v>0</v>
      </c>
      <c r="X81" s="133">
        <f>+Actuals!U163</f>
        <v>0</v>
      </c>
      <c r="Y81" s="134">
        <f>+Actuals!V163</f>
        <v>0</v>
      </c>
      <c r="Z81" s="133">
        <f>+Actuals!W163</f>
        <v>0</v>
      </c>
      <c r="AA81" s="134">
        <f>+Actuals!X163</f>
        <v>0</v>
      </c>
      <c r="AB81" s="133">
        <f>+Actuals!Y163</f>
        <v>0</v>
      </c>
      <c r="AC81" s="134">
        <f>+Actuals!Z163</f>
        <v>0</v>
      </c>
      <c r="AD81" s="133">
        <f>+Actuals!AA163</f>
        <v>0</v>
      </c>
      <c r="AE81" s="134">
        <f>+Actuals!AB163</f>
        <v>0</v>
      </c>
      <c r="AF81" s="133">
        <f>+Actuals!AC203</f>
        <v>0</v>
      </c>
      <c r="AG81" s="134">
        <f>+Actuals!AD203</f>
        <v>0</v>
      </c>
      <c r="AH81" s="133">
        <f>+Actuals!AE203</f>
        <v>0</v>
      </c>
      <c r="AI81" s="134">
        <f>+Actuals!AF203</f>
        <v>0</v>
      </c>
      <c r="AJ81" s="133">
        <f>+Actuals!AG203</f>
        <v>0</v>
      </c>
      <c r="AK81" s="134">
        <f>+Actuals!AH203</f>
        <v>0</v>
      </c>
      <c r="AL81" s="133">
        <f>+Actuals!AI203</f>
        <v>0</v>
      </c>
      <c r="AM81" s="134">
        <f>+Actuals!AJ203</f>
        <v>0</v>
      </c>
      <c r="AN81" s="133">
        <f>+Actuals!AK203</f>
        <v>0</v>
      </c>
      <c r="AO81" s="134">
        <f>+Actuals!AL203</f>
        <v>0</v>
      </c>
      <c r="AP81" s="133">
        <f>+Actuals!AM203</f>
        <v>0</v>
      </c>
      <c r="AQ81" s="134">
        <f>+Actuals!AN203</f>
        <v>0</v>
      </c>
      <c r="AR81" s="133">
        <f>+Actuals!AO203</f>
        <v>0</v>
      </c>
      <c r="AS81" s="134">
        <f>+Actuals!AP203</f>
        <v>0</v>
      </c>
      <c r="AT81" s="133">
        <f>+Actuals!AQ203</f>
        <v>0</v>
      </c>
      <c r="AU81" s="134">
        <f>+Actuals!AR203</f>
        <v>0</v>
      </c>
      <c r="AV81" s="133">
        <f>+Actuals!AS203</f>
        <v>0</v>
      </c>
      <c r="AW81" s="134">
        <f>+Actuals!AT203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482616.34400002938</v>
      </c>
      <c r="F82" s="92">
        <f>F16+F24+F29+F36+F43+F45+F47+F49</f>
        <v>0</v>
      </c>
      <c r="G82" s="93">
        <f>SUM(G72:G81)+G16+G24+G29+G36+G43+G45+G47+G49+G51+G56+G61+G66</f>
        <v>-12403379.029999999</v>
      </c>
      <c r="H82" s="92">
        <f>H16+H24+H29+H36+H43+H45+H47+H49</f>
        <v>0</v>
      </c>
      <c r="I82" s="166">
        <f>SUM(I72:I81)+I16+I24+I29+I36+I43+I45+I47+I49+I51+I56+I61+I66</f>
        <v>16780436.649999995</v>
      </c>
      <c r="J82" s="92">
        <f>J16+J24+J29+J36+J43+J45+J47+J49</f>
        <v>0</v>
      </c>
      <c r="K82" s="166">
        <f>SUM(K72:K81)+K16+K24+K29+K36+K43+K45+K47+K49+K51+K56+K61+K66</f>
        <v>-4037832.9009999996</v>
      </c>
      <c r="L82" s="92">
        <f>L16+L24+L29+L36+L43+L45+L47+L49</f>
        <v>0</v>
      </c>
      <c r="M82" s="93">
        <f>SUM(M72:M81)+M16+M24+M29+M36+M43+M45+M47+M49+M51+M56+M61+M66</f>
        <v>2803759.8130000001</v>
      </c>
      <c r="N82" s="92">
        <f>N16+N24+N29+N36+N43+N45+N47+N49</f>
        <v>0</v>
      </c>
      <c r="O82" s="93">
        <f>SUM(O72:O81)+O16+O24+O29+O36+O43+O45+O47+O49+O51+O56+O61+O66</f>
        <v>-2322136.3730000001</v>
      </c>
      <c r="P82" s="92">
        <f>P16+P24+P29+P36+P43+P45+P47+P49</f>
        <v>0</v>
      </c>
      <c r="Q82" s="93">
        <f>SUM(Q72:Q81)+Q16+Q24+Q29+Q36+Q43+Q45+Q47+Q49+Q51+Q56+Q61+Q66</f>
        <v>724740.18499999982</v>
      </c>
      <c r="R82" s="92">
        <f>R16+R24+R29+R36+R43+R45+R47+R49</f>
        <v>0</v>
      </c>
      <c r="S82" s="93">
        <f>SUM(S72:S81)+S16+S24+S29+S36+S43+S45+S47+S49+S51+S56+S61+S66</f>
        <v>-1571713.5549999999</v>
      </c>
      <c r="T82" s="92">
        <f>T16+T24+T29+T36+T43+T45+T47+T49</f>
        <v>0</v>
      </c>
      <c r="U82" s="93">
        <f>SUM(U72:U81)+U16+U24+U29+U36+U43+U45+U47+U49+U51+U56+U61+U66</f>
        <v>-260584.27300000002</v>
      </c>
      <c r="V82" s="92">
        <f>V16+V24+V29+V36+V43+V45+V47+V49</f>
        <v>0</v>
      </c>
      <c r="W82" s="93">
        <f>SUM(W72:W81)+W16+W24+W29+W36+W43+W45+W47+W49+W51+W56+W61+W66</f>
        <v>-287858.3</v>
      </c>
      <c r="X82" s="92">
        <f>X16+X24+X29+X36+X43+X45+X47+X49</f>
        <v>0</v>
      </c>
      <c r="Y82" s="93">
        <f>SUM(Y72:Y81)+Y16+Y24+Y29+Y36+Y43+Y45+Y47+Y49+Y51+Y56+Y61+Y66</f>
        <v>-940.51200000000131</v>
      </c>
      <c r="Z82" s="92">
        <f>Z16+Z24+Z29+Z36+Z43+Z45+Z47+Z49</f>
        <v>0</v>
      </c>
      <c r="AA82" s="93">
        <f>SUM(AA72:AA81)+AA16+AA24+AA29+AA36+AA43+AA45+AA47+AA49+AA51+AA56+AA61+AA66</f>
        <v>505813.55599999998</v>
      </c>
      <c r="AB82" s="92">
        <f>AB16+AB24+AB29+AB36+AB43+AB45+AB47+AB49</f>
        <v>0</v>
      </c>
      <c r="AC82" s="93">
        <f>SUM(AC72:AC81)+AC16+AC24+AC29+AC36+AC43+AC45+AC47+AC49+AC51+AC56+AC61+AC66</f>
        <v>0</v>
      </c>
      <c r="AD82" s="92">
        <f>AD16+AD24+AD29+AD36+AD43+AD45+AD47+AD49</f>
        <v>0</v>
      </c>
      <c r="AE82" s="93">
        <f>SUM(AE72:AE81)+AE16+AE24+AE29+AE36+AE43+AE45+AE47+AE49+AE51+AE56+AE61+AE66</f>
        <v>36358.784000000014</v>
      </c>
      <c r="AF82" s="92">
        <f>AF16+AF24+AF29+AF36+AF43+AF45+AF47+AF49</f>
        <v>0</v>
      </c>
      <c r="AG82" s="93">
        <f>SUM(AG72:AG81)+AG16+AG24+AG29+AG36+AG43+AG45+AG47+AG49+AG51+AG56+AG61+AG66</f>
        <v>79426.485999999903</v>
      </c>
      <c r="AH82" s="92">
        <f>AH16+AH24+AH29+AH36+AH43+AH45+AH47+AH49</f>
        <v>0</v>
      </c>
      <c r="AI82" s="93">
        <f>SUM(AI72:AI81)+AI16+AI24+AI29+AI36+AI43+AI45+AI47+AI49+AI51+AI56+AI61+AI66</f>
        <v>0</v>
      </c>
      <c r="AJ82" s="92">
        <f>AJ16+AJ24+AJ29+AJ36+AJ43+AJ45+AJ47+AJ49</f>
        <v>0</v>
      </c>
      <c r="AK82" s="93">
        <f>SUM(AK72:AK81)+AK16+AK24+AK29+AK36+AK43+AK45+AK47+AK49+AK51+AK56+AK61+AK66</f>
        <v>36358.784000000014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401540.23</v>
      </c>
      <c r="AP82" s="92">
        <f>AP16+AP24+AP29+AP36+AP43+AP45+AP47+AP49</f>
        <v>0</v>
      </c>
      <c r="AQ82" s="93">
        <f>SUM(AQ72:AQ81)+AQ16+AQ24+AQ29+AQ36+AQ43+AQ45+AQ47+AQ49+AQ51+AQ56+AQ61+AQ66</f>
        <v>0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-1373.2000000000007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</row>
    <row r="85" spans="1:49" x14ac:dyDescent="0.2">
      <c r="A85" s="4"/>
      <c r="B85" s="3"/>
      <c r="G85" s="31"/>
      <c r="I85" s="31"/>
      <c r="K85" s="31"/>
      <c r="M85" s="31"/>
      <c r="O85" s="31"/>
      <c r="Q85" s="31"/>
      <c r="S85" s="31"/>
      <c r="U85" s="31"/>
      <c r="W85" s="31"/>
      <c r="Y85" s="31"/>
      <c r="AA85" s="31"/>
      <c r="AC85" s="31"/>
      <c r="AE85" s="31"/>
      <c r="AG85" s="31"/>
      <c r="AI85" s="31"/>
      <c r="AK85" s="31"/>
      <c r="AM85" s="31"/>
      <c r="AO85" s="31"/>
      <c r="AQ85" s="31"/>
      <c r="AS85" s="31"/>
      <c r="AU85" s="31"/>
      <c r="AW85" s="31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W187"/>
  <sheetViews>
    <sheetView zoomScale="75" workbookViewId="0">
      <pane xSplit="3" ySplit="9" topLeftCell="D10" activePane="bottomRight" state="frozen"/>
      <selection activeCell="D61" sqref="D61"/>
      <selection pane="topRight" activeCell="D61" sqref="D61"/>
      <selection pane="bottomLeft" activeCell="D61" sqref="D61"/>
      <selection pane="bottomRight" activeCell="D14" sqref="D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28515625" style="149" customWidth="1"/>
    <col min="12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4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4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14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4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4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4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150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151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5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>SUM(F11,H11,J11,L11,N11,P11,R11,T11,V11,X11,Z11,AB11,AD11,AF11,AH11,AJ11,AL11,AN11,AP11,AR11,AT11,AV11)</f>
        <v>124063379</v>
      </c>
      <c r="E11" s="38">
        <f>SUM(G11,I11,K11,M11,O11,Q11,S11,U11,W11,Y11,AA11,AC11,AE11,AG11,AI11,AK11,AM11,AO11,AQ11,AS11,AU11,AW11)</f>
        <v>267898409.63000005</v>
      </c>
      <c r="F11" s="60">
        <f>'TIE-OUT'!H11+RECLASS!H11</f>
        <v>0</v>
      </c>
      <c r="G11" s="38">
        <f>'TIE-OUT'!I11+RECLASS!I11</f>
        <v>0</v>
      </c>
      <c r="H11" s="133">
        <f>+Actuals!E164</f>
        <v>124181509</v>
      </c>
      <c r="I11" s="134">
        <f>+Actuals!F164</f>
        <v>260925509.26999998</v>
      </c>
      <c r="J11" s="133">
        <f>+Actuals!G164</f>
        <v>1547321</v>
      </c>
      <c r="K11" s="153">
        <f>+Actuals!H164</f>
        <v>14039133.539999999</v>
      </c>
      <c r="L11" s="133">
        <f>+Actuals!I164</f>
        <v>1052</v>
      </c>
      <c r="M11" s="134">
        <f>+Actuals!J164</f>
        <v>-548413.78</v>
      </c>
      <c r="N11" s="133">
        <f>+Actuals!K164</f>
        <v>-59812</v>
      </c>
      <c r="O11" s="134">
        <f>+Actuals!L164</f>
        <v>-5992506.8799999999</v>
      </c>
      <c r="P11" s="133">
        <f>+Actuals!M164</f>
        <v>-1607936</v>
      </c>
      <c r="Q11" s="134">
        <f>+Actuals!N164</f>
        <v>-4670784.62</v>
      </c>
      <c r="R11" s="133">
        <f>+Actuals!O164</f>
        <v>249</v>
      </c>
      <c r="S11" s="134">
        <f>+Actuals!P164</f>
        <v>438.86</v>
      </c>
      <c r="T11" s="133">
        <f>+Actuals!Q164</f>
        <v>0</v>
      </c>
      <c r="U11" s="134">
        <f>+Actuals!R164</f>
        <v>-3838.39</v>
      </c>
      <c r="V11" s="133">
        <f>+Actuals!S164</f>
        <v>0</v>
      </c>
      <c r="W11" s="134">
        <f>+Actuals!T164</f>
        <v>194130.93</v>
      </c>
      <c r="X11" s="133">
        <f>+Actuals!U164</f>
        <v>0</v>
      </c>
      <c r="Y11" s="134">
        <f>+Actuals!V164</f>
        <v>0</v>
      </c>
      <c r="Z11" s="133">
        <f>+Actuals!W164</f>
        <v>0</v>
      </c>
      <c r="AA11" s="134">
        <f>+Actuals!X164</f>
        <v>3960185</v>
      </c>
      <c r="AB11" s="133">
        <f>+Actuals!Y164</f>
        <v>0</v>
      </c>
      <c r="AC11" s="134">
        <f>+Actuals!Z164</f>
        <v>243.7</v>
      </c>
      <c r="AD11" s="133">
        <f>+Actuals!AA164</f>
        <v>0</v>
      </c>
      <c r="AE11" s="134">
        <f>+Actuals!AB164</f>
        <v>0</v>
      </c>
      <c r="AF11" s="133">
        <f>+Actuals!AC244</f>
        <v>0</v>
      </c>
      <c r="AG11" s="134">
        <f>+Actuals!AD244</f>
        <v>0</v>
      </c>
      <c r="AH11" s="133">
        <f>+Actuals!AE244</f>
        <v>0</v>
      </c>
      <c r="AI11" s="134">
        <f>+Actuals!AF244</f>
        <v>0</v>
      </c>
      <c r="AJ11" s="133">
        <f>+Actuals!AG244</f>
        <v>0</v>
      </c>
      <c r="AK11" s="134">
        <f>+Actuals!AH244</f>
        <v>0</v>
      </c>
      <c r="AL11" s="133">
        <f>+Actuals!AI244</f>
        <v>0</v>
      </c>
      <c r="AM11" s="134">
        <f>+Actuals!AJ244</f>
        <v>0</v>
      </c>
      <c r="AN11" s="133">
        <f>+Actuals!AK244</f>
        <v>996</v>
      </c>
      <c r="AO11" s="134">
        <f>+Actuals!AL244</f>
        <v>2860.7</v>
      </c>
      <c r="AP11" s="133">
        <f>+Actuals!AM244</f>
        <v>0</v>
      </c>
      <c r="AQ11" s="134">
        <f>+Actuals!AN244</f>
        <v>-8548.7000000000007</v>
      </c>
      <c r="AR11" s="133">
        <f>+Actuals!AO244</f>
        <v>0</v>
      </c>
      <c r="AS11" s="134">
        <f>+Actuals!AP244</f>
        <v>0</v>
      </c>
      <c r="AT11" s="133">
        <f>+Actuals!AQ244</f>
        <v>0</v>
      </c>
      <c r="AU11" s="134">
        <f>+Actuals!AR244</f>
        <v>0</v>
      </c>
      <c r="AV11" s="133">
        <f>+Actuals!AS244</f>
        <v>0</v>
      </c>
      <c r="AW11" s="134">
        <f>+Actuals!AT244</f>
        <v>0</v>
      </c>
    </row>
    <row r="12" spans="1:49" x14ac:dyDescent="0.2">
      <c r="A12" s="9">
        <v>2</v>
      </c>
      <c r="B12" s="7"/>
      <c r="C12" s="18" t="s">
        <v>30</v>
      </c>
      <c r="D12" s="60">
        <f t="shared" ref="D12:E15" si="0">SUM(F12,H12,J12,L12,N12,P12,R12,T12,V12,X12,Z12,AB12,AD12,AF12,AH12,AJ12,AL12,AN12,AP12,AR12,AT12,AV12)</f>
        <v>0</v>
      </c>
      <c r="E12" s="38">
        <f t="shared" si="0"/>
        <v>-16360182.43</v>
      </c>
      <c r="F12" s="60">
        <f>'TIE-OUT'!H12+RECLASS!H12</f>
        <v>0</v>
      </c>
      <c r="G12" s="38">
        <f>'TIE-OUT'!I12+RECLASS!I12</f>
        <v>-15935494.610000001</v>
      </c>
      <c r="H12" s="133">
        <f>+Actuals!E165</f>
        <v>0</v>
      </c>
      <c r="I12" s="134">
        <f>+Actuals!F165</f>
        <v>0</v>
      </c>
      <c r="J12" s="133">
        <f>+Actuals!G165</f>
        <v>0</v>
      </c>
      <c r="K12" s="165">
        <f>+Actuals!H165-296860.04</f>
        <v>-296860.03999999998</v>
      </c>
      <c r="L12" s="133">
        <f>+Actuals!I165</f>
        <v>0</v>
      </c>
      <c r="M12" s="134">
        <v>-127827.78</v>
      </c>
      <c r="N12" s="133">
        <f>+Actuals!K165</f>
        <v>0</v>
      </c>
      <c r="O12" s="134">
        <f>+Actuals!L165</f>
        <v>0</v>
      </c>
      <c r="P12" s="133">
        <f>+Actuals!M165</f>
        <v>0</v>
      </c>
      <c r="Q12" s="134">
        <f>+Actuals!N165</f>
        <v>0</v>
      </c>
      <c r="R12" s="133">
        <f>+Actuals!O165</f>
        <v>0</v>
      </c>
      <c r="S12" s="134">
        <f>+Actuals!P165</f>
        <v>0</v>
      </c>
      <c r="T12" s="133">
        <f>+Actuals!Q165</f>
        <v>0</v>
      </c>
      <c r="U12" s="134">
        <f>+Actuals!R165</f>
        <v>0</v>
      </c>
      <c r="V12" s="133">
        <f>+Actuals!S165</f>
        <v>0</v>
      </c>
      <c r="W12" s="134">
        <f>+Actuals!T165</f>
        <v>0</v>
      </c>
      <c r="X12" s="133">
        <f>+Actuals!U165</f>
        <v>0</v>
      </c>
      <c r="Y12" s="134">
        <f>+Actuals!V165</f>
        <v>0</v>
      </c>
      <c r="Z12" s="133">
        <f>+Actuals!W165</f>
        <v>0</v>
      </c>
      <c r="AA12" s="134">
        <f>+Actuals!X165</f>
        <v>0</v>
      </c>
      <c r="AB12" s="133">
        <f>+Actuals!Y165</f>
        <v>0</v>
      </c>
      <c r="AC12" s="134">
        <f>+Actuals!Z165</f>
        <v>0</v>
      </c>
      <c r="AD12" s="133">
        <f>+Actuals!AA165</f>
        <v>0</v>
      </c>
      <c r="AE12" s="134">
        <f>+Actuals!AB165</f>
        <v>0</v>
      </c>
      <c r="AF12" s="133">
        <f>+Actuals!AC245</f>
        <v>0</v>
      </c>
      <c r="AG12" s="134">
        <f>+Actuals!AD245</f>
        <v>0</v>
      </c>
      <c r="AH12" s="133">
        <f>+Actuals!AE245</f>
        <v>0</v>
      </c>
      <c r="AI12" s="134">
        <f>+Actuals!AF245</f>
        <v>0</v>
      </c>
      <c r="AJ12" s="133">
        <f>+Actuals!AG245</f>
        <v>0</v>
      </c>
      <c r="AK12" s="134">
        <f>+Actuals!AH245</f>
        <v>0</v>
      </c>
      <c r="AL12" s="133">
        <f>+Actuals!AI245</f>
        <v>0</v>
      </c>
      <c r="AM12" s="134">
        <f>+Actuals!AJ245</f>
        <v>0</v>
      </c>
      <c r="AN12" s="133">
        <f>+Actuals!AK245</f>
        <v>0</v>
      </c>
      <c r="AO12" s="134">
        <f>+Actuals!AL245</f>
        <v>0</v>
      </c>
      <c r="AP12" s="133">
        <f>+Actuals!AM245</f>
        <v>0</v>
      </c>
      <c r="AQ12" s="134">
        <f>+Actuals!AN245</f>
        <v>0</v>
      </c>
      <c r="AR12" s="133">
        <f>+Actuals!AO245</f>
        <v>0</v>
      </c>
      <c r="AS12" s="134">
        <f>+Actuals!AP245</f>
        <v>0</v>
      </c>
      <c r="AT12" s="133">
        <f>+Actuals!AQ245</f>
        <v>0</v>
      </c>
      <c r="AU12" s="134">
        <f>+Actuals!AR245</f>
        <v>0</v>
      </c>
      <c r="AV12" s="133">
        <f>+Actuals!AS245</f>
        <v>0</v>
      </c>
      <c r="AW12" s="134">
        <f>+Actuals!AT245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70923796</v>
      </c>
      <c r="E13" s="38">
        <f t="shared" si="0"/>
        <v>147978095</v>
      </c>
      <c r="F13" s="60">
        <f>'TIE-OUT'!H13+RECLASS!H13</f>
        <v>0</v>
      </c>
      <c r="G13" s="38">
        <f>'TIE-OUT'!I13+RECLASS!I13</f>
        <v>0</v>
      </c>
      <c r="H13" s="133">
        <f>+Actuals!E166</f>
        <v>70923796</v>
      </c>
      <c r="I13" s="134">
        <f>+Actuals!F166</f>
        <v>147978095</v>
      </c>
      <c r="J13" s="133">
        <f>+Actuals!G166</f>
        <v>0</v>
      </c>
      <c r="K13" s="153">
        <f>+Actuals!H166</f>
        <v>0</v>
      </c>
      <c r="L13" s="133">
        <f>+Actuals!I166</f>
        <v>0</v>
      </c>
      <c r="M13" s="134">
        <f>+Actuals!J166</f>
        <v>0</v>
      </c>
      <c r="N13" s="133">
        <f>+Actuals!K166</f>
        <v>2271</v>
      </c>
      <c r="O13" s="134">
        <f>+Actuals!L166</f>
        <v>3910</v>
      </c>
      <c r="P13" s="133">
        <f>+Actuals!M166</f>
        <v>0</v>
      </c>
      <c r="Q13" s="134">
        <f>+Actuals!N166</f>
        <v>0</v>
      </c>
      <c r="R13" s="133">
        <f>+Actuals!O166</f>
        <v>0</v>
      </c>
      <c r="S13" s="134">
        <f>+Actuals!P166</f>
        <v>0</v>
      </c>
      <c r="T13" s="133">
        <f>+Actuals!Q166</f>
        <v>0</v>
      </c>
      <c r="U13" s="134">
        <f>+Actuals!R166</f>
        <v>0</v>
      </c>
      <c r="V13" s="133">
        <f>+Actuals!S166</f>
        <v>0</v>
      </c>
      <c r="W13" s="134">
        <f>+Actuals!T166</f>
        <v>0</v>
      </c>
      <c r="X13" s="133">
        <f>+Actuals!U166</f>
        <v>0</v>
      </c>
      <c r="Y13" s="134">
        <f>+Actuals!V166</f>
        <v>0</v>
      </c>
      <c r="Z13" s="133">
        <f>+Actuals!W166</f>
        <v>85200</v>
      </c>
      <c r="AA13" s="134">
        <f>+Actuals!X166</f>
        <v>149851</v>
      </c>
      <c r="AB13" s="133">
        <f>+Actuals!Y166</f>
        <v>85200</v>
      </c>
      <c r="AC13" s="134">
        <f>+Actuals!Z166</f>
        <v>149851</v>
      </c>
      <c r="AD13" s="133">
        <f>+Actuals!AA166</f>
        <v>-172671</v>
      </c>
      <c r="AE13" s="134">
        <f>+Actuals!AB166</f>
        <v>-303612</v>
      </c>
      <c r="AF13" s="133">
        <f>+Actuals!AC246</f>
        <v>172671</v>
      </c>
      <c r="AG13" s="134">
        <f>+Actuals!AD246</f>
        <v>303612</v>
      </c>
      <c r="AH13" s="133">
        <f>+Actuals!AE246</f>
        <v>0</v>
      </c>
      <c r="AI13" s="134">
        <f>+Actuals!AF246</f>
        <v>0</v>
      </c>
      <c r="AJ13" s="133">
        <f>+Actuals!AG246</f>
        <v>-172671</v>
      </c>
      <c r="AK13" s="134">
        <f>+Actuals!AH246</f>
        <v>-303612</v>
      </c>
      <c r="AL13" s="133">
        <f>+Actuals!AI246</f>
        <v>0</v>
      </c>
      <c r="AM13" s="134">
        <f>+Actuals!AJ246</f>
        <v>0</v>
      </c>
      <c r="AN13" s="133">
        <f>+Actuals!AK246</f>
        <v>0</v>
      </c>
      <c r="AO13" s="134">
        <f>+Actuals!AL246</f>
        <v>0</v>
      </c>
      <c r="AP13" s="133">
        <f>+Actuals!AM246</f>
        <v>0</v>
      </c>
      <c r="AQ13" s="134">
        <f>+Actuals!AN246</f>
        <v>0</v>
      </c>
      <c r="AR13" s="133">
        <f>+Actuals!AO246</f>
        <v>0</v>
      </c>
      <c r="AS13" s="134">
        <f>+Actuals!AP246</f>
        <v>0</v>
      </c>
      <c r="AT13" s="133">
        <f>+Actuals!AQ246</f>
        <v>0</v>
      </c>
      <c r="AU13" s="134">
        <f>+Actuals!AR246</f>
        <v>0</v>
      </c>
      <c r="AV13" s="133">
        <f>+Actuals!AS246</f>
        <v>0</v>
      </c>
      <c r="AW13" s="134">
        <f>+Actuals!AT246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33">
        <f>+Actuals!E167</f>
        <v>0</v>
      </c>
      <c r="I14" s="134">
        <f>+Actuals!F167</f>
        <v>0</v>
      </c>
      <c r="J14" s="133">
        <f>+Actuals!G167</f>
        <v>0</v>
      </c>
      <c r="K14" s="153">
        <f>+Actuals!H167</f>
        <v>0</v>
      </c>
      <c r="L14" s="133">
        <f>+Actuals!I167</f>
        <v>0</v>
      </c>
      <c r="M14" s="134">
        <f>+Actuals!J167</f>
        <v>0</v>
      </c>
      <c r="N14" s="133">
        <f>+Actuals!K167</f>
        <v>0</v>
      </c>
      <c r="O14" s="134">
        <f>+Actuals!L167</f>
        <v>0</v>
      </c>
      <c r="P14" s="133">
        <f>+Actuals!M167</f>
        <v>0</v>
      </c>
      <c r="Q14" s="134">
        <f>+Actuals!N167</f>
        <v>0</v>
      </c>
      <c r="R14" s="133">
        <f>+Actuals!O167</f>
        <v>0</v>
      </c>
      <c r="S14" s="134">
        <f>+Actuals!P167</f>
        <v>0</v>
      </c>
      <c r="T14" s="133">
        <f>+Actuals!Q167</f>
        <v>0</v>
      </c>
      <c r="U14" s="134">
        <f>+Actuals!R167</f>
        <v>0</v>
      </c>
      <c r="V14" s="133">
        <f>+Actuals!S167</f>
        <v>0</v>
      </c>
      <c r="W14" s="134">
        <f>+Actuals!T167</f>
        <v>0</v>
      </c>
      <c r="X14" s="133">
        <f>+Actuals!U167</f>
        <v>0</v>
      </c>
      <c r="Y14" s="134">
        <f>+Actuals!V167</f>
        <v>0</v>
      </c>
      <c r="Z14" s="133">
        <f>+Actuals!W167</f>
        <v>0</v>
      </c>
      <c r="AA14" s="134">
        <f>+Actuals!X167</f>
        <v>0</v>
      </c>
      <c r="AB14" s="133">
        <f>+Actuals!Y167</f>
        <v>0</v>
      </c>
      <c r="AC14" s="134">
        <f>+Actuals!Z167</f>
        <v>0</v>
      </c>
      <c r="AD14" s="133">
        <f>+Actuals!AA167</f>
        <v>0</v>
      </c>
      <c r="AE14" s="134">
        <f>+Actuals!AB167</f>
        <v>0</v>
      </c>
      <c r="AF14" s="133">
        <f>+Actuals!AC247</f>
        <v>0</v>
      </c>
      <c r="AG14" s="134">
        <f>+Actuals!AD247</f>
        <v>0</v>
      </c>
      <c r="AH14" s="133">
        <f>+Actuals!AE247</f>
        <v>0</v>
      </c>
      <c r="AI14" s="134">
        <f>+Actuals!AF247</f>
        <v>0</v>
      </c>
      <c r="AJ14" s="133">
        <f>+Actuals!AG247</f>
        <v>0</v>
      </c>
      <c r="AK14" s="134">
        <f>+Actuals!AH247</f>
        <v>0</v>
      </c>
      <c r="AL14" s="133">
        <f>+Actuals!AI247</f>
        <v>0</v>
      </c>
      <c r="AM14" s="134">
        <f>+Actuals!AJ247</f>
        <v>0</v>
      </c>
      <c r="AN14" s="133">
        <f>+Actuals!AK247</f>
        <v>0</v>
      </c>
      <c r="AO14" s="134">
        <f>+Actuals!AL247</f>
        <v>0</v>
      </c>
      <c r="AP14" s="133">
        <f>+Actuals!AM247</f>
        <v>0</v>
      </c>
      <c r="AQ14" s="134">
        <f>+Actuals!AN247</f>
        <v>0</v>
      </c>
      <c r="AR14" s="133">
        <f>+Actuals!AO247</f>
        <v>0</v>
      </c>
      <c r="AS14" s="134">
        <f>+Actuals!AP247</f>
        <v>0</v>
      </c>
      <c r="AT14" s="133">
        <f>+Actuals!AQ247</f>
        <v>0</v>
      </c>
      <c r="AU14" s="134">
        <f>+Actuals!AR247</f>
        <v>0</v>
      </c>
      <c r="AV14" s="133">
        <f>+Actuals!AS247</f>
        <v>0</v>
      </c>
      <c r="AW14" s="134">
        <f>+Actuals!AT247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'TIE-OUT'!H15+RECLASS!H15</f>
        <v>0</v>
      </c>
      <c r="G15" s="82">
        <f>'TIE-OUT'!I15+RECLASS!I15</f>
        <v>0</v>
      </c>
      <c r="H15" s="133">
        <f>+Actuals!E168</f>
        <v>0</v>
      </c>
      <c r="I15" s="134">
        <f>+Actuals!F168</f>
        <v>0</v>
      </c>
      <c r="J15" s="133">
        <f>+Actuals!G168</f>
        <v>0</v>
      </c>
      <c r="K15" s="153">
        <f>+Actuals!H168</f>
        <v>0</v>
      </c>
      <c r="L15" s="133">
        <f>+Actuals!I168</f>
        <v>0</v>
      </c>
      <c r="M15" s="134">
        <f>+Actuals!J168</f>
        <v>0</v>
      </c>
      <c r="N15" s="133">
        <f>+Actuals!K168</f>
        <v>0</v>
      </c>
      <c r="O15" s="134">
        <f>+Actuals!L168</f>
        <v>0</v>
      </c>
      <c r="P15" s="133">
        <f>+Actuals!M168</f>
        <v>0</v>
      </c>
      <c r="Q15" s="134">
        <f>+Actuals!N168</f>
        <v>0</v>
      </c>
      <c r="R15" s="133">
        <f>+Actuals!O168</f>
        <v>0</v>
      </c>
      <c r="S15" s="134">
        <f>+Actuals!P168</f>
        <v>0</v>
      </c>
      <c r="T15" s="133">
        <f>+Actuals!Q168</f>
        <v>0</v>
      </c>
      <c r="U15" s="134">
        <f>+Actuals!R168</f>
        <v>0</v>
      </c>
      <c r="V15" s="133">
        <f>+Actuals!S168</f>
        <v>0</v>
      </c>
      <c r="W15" s="134">
        <f>+Actuals!T168</f>
        <v>0</v>
      </c>
      <c r="X15" s="133">
        <f>+Actuals!U168</f>
        <v>0</v>
      </c>
      <c r="Y15" s="134">
        <f>+Actuals!V168</f>
        <v>0</v>
      </c>
      <c r="Z15" s="133">
        <f>+Actuals!W168</f>
        <v>0</v>
      </c>
      <c r="AA15" s="134">
        <f>+Actuals!X168</f>
        <v>0</v>
      </c>
      <c r="AB15" s="133">
        <f>+Actuals!Y168</f>
        <v>0</v>
      </c>
      <c r="AC15" s="134">
        <f>+Actuals!Z168</f>
        <v>0</v>
      </c>
      <c r="AD15" s="133">
        <f>+Actuals!AA168</f>
        <v>0</v>
      </c>
      <c r="AE15" s="134">
        <f>+Actuals!AB168</f>
        <v>0</v>
      </c>
      <c r="AF15" s="133">
        <f>+Actuals!AC248</f>
        <v>0</v>
      </c>
      <c r="AG15" s="134">
        <f>+Actuals!AD248</f>
        <v>0</v>
      </c>
      <c r="AH15" s="133">
        <f>+Actuals!AE248</f>
        <v>0</v>
      </c>
      <c r="AI15" s="134">
        <f>+Actuals!AF248</f>
        <v>0</v>
      </c>
      <c r="AJ15" s="133">
        <f>+Actuals!AG248</f>
        <v>0</v>
      </c>
      <c r="AK15" s="134">
        <f>+Actuals!AH248</f>
        <v>0</v>
      </c>
      <c r="AL15" s="133">
        <f>+Actuals!AI248</f>
        <v>0</v>
      </c>
      <c r="AM15" s="134">
        <f>+Actuals!AJ248</f>
        <v>0</v>
      </c>
      <c r="AN15" s="133">
        <f>+Actuals!AK248</f>
        <v>0</v>
      </c>
      <c r="AO15" s="134">
        <f>+Actuals!AL248</f>
        <v>0</v>
      </c>
      <c r="AP15" s="133">
        <f>+Actuals!AM248</f>
        <v>0</v>
      </c>
      <c r="AQ15" s="134">
        <f>+Actuals!AN248</f>
        <v>0</v>
      </c>
      <c r="AR15" s="133">
        <f>+Actuals!AO248</f>
        <v>0</v>
      </c>
      <c r="AS15" s="134">
        <f>+Actuals!AP248</f>
        <v>0</v>
      </c>
      <c r="AT15" s="133">
        <f>+Actuals!AQ248</f>
        <v>0</v>
      </c>
      <c r="AU15" s="134">
        <f>+Actuals!AR248</f>
        <v>0</v>
      </c>
      <c r="AV15" s="133">
        <f>+Actuals!AS248</f>
        <v>0</v>
      </c>
      <c r="AW15" s="134">
        <f>+Actuals!AT248</f>
        <v>0</v>
      </c>
    </row>
    <row r="16" spans="1:49" x14ac:dyDescent="0.2">
      <c r="A16" s="9"/>
      <c r="B16" s="7" t="s">
        <v>34</v>
      </c>
      <c r="C16" s="6"/>
      <c r="D16" s="61">
        <f>SUM(D11:D15)</f>
        <v>194987175</v>
      </c>
      <c r="E16" s="39">
        <f>SUM(E11:E15)</f>
        <v>399516322.20000005</v>
      </c>
      <c r="F16" s="61">
        <f t="shared" ref="F16:AG16" si="1">SUM(F11:F15)</f>
        <v>0</v>
      </c>
      <c r="G16" s="39">
        <f t="shared" si="1"/>
        <v>-15935494.610000001</v>
      </c>
      <c r="H16" s="61">
        <f t="shared" si="1"/>
        <v>195105305</v>
      </c>
      <c r="I16" s="39">
        <f t="shared" si="1"/>
        <v>408903604.26999998</v>
      </c>
      <c r="J16" s="61">
        <f t="shared" si="1"/>
        <v>1547321</v>
      </c>
      <c r="K16" s="154">
        <f t="shared" si="1"/>
        <v>13742273.5</v>
      </c>
      <c r="L16" s="61">
        <f t="shared" si="1"/>
        <v>1052</v>
      </c>
      <c r="M16" s="39">
        <f t="shared" si="1"/>
        <v>-676241.56</v>
      </c>
      <c r="N16" s="61">
        <f t="shared" si="1"/>
        <v>-57541</v>
      </c>
      <c r="O16" s="39">
        <f t="shared" si="1"/>
        <v>-5988596.8799999999</v>
      </c>
      <c r="P16" s="61">
        <f t="shared" si="1"/>
        <v>-1607936</v>
      </c>
      <c r="Q16" s="39">
        <f t="shared" si="1"/>
        <v>-4670784.62</v>
      </c>
      <c r="R16" s="61">
        <f t="shared" si="1"/>
        <v>249</v>
      </c>
      <c r="S16" s="39">
        <f t="shared" si="1"/>
        <v>438.86</v>
      </c>
      <c r="T16" s="61">
        <f t="shared" si="1"/>
        <v>0</v>
      </c>
      <c r="U16" s="39">
        <f t="shared" si="1"/>
        <v>-3838.39</v>
      </c>
      <c r="V16" s="61">
        <f t="shared" si="1"/>
        <v>0</v>
      </c>
      <c r="W16" s="39">
        <f t="shared" si="1"/>
        <v>194130.93</v>
      </c>
      <c r="X16" s="61">
        <f t="shared" si="1"/>
        <v>0</v>
      </c>
      <c r="Y16" s="39">
        <f t="shared" si="1"/>
        <v>0</v>
      </c>
      <c r="Z16" s="61">
        <f t="shared" si="1"/>
        <v>85200</v>
      </c>
      <c r="AA16" s="39">
        <f t="shared" si="1"/>
        <v>4110036</v>
      </c>
      <c r="AB16" s="61">
        <f t="shared" si="1"/>
        <v>85200</v>
      </c>
      <c r="AC16" s="39">
        <f t="shared" si="1"/>
        <v>150094.70000000001</v>
      </c>
      <c r="AD16" s="61">
        <f t="shared" si="1"/>
        <v>-172671</v>
      </c>
      <c r="AE16" s="39">
        <f t="shared" si="1"/>
        <v>-303612</v>
      </c>
      <c r="AF16" s="61">
        <f t="shared" si="1"/>
        <v>172671</v>
      </c>
      <c r="AG16" s="39">
        <f t="shared" si="1"/>
        <v>303612</v>
      </c>
      <c r="AH16" s="61">
        <f t="shared" ref="AH16:AM16" si="2">SUM(AH11:AH15)</f>
        <v>0</v>
      </c>
      <c r="AI16" s="39">
        <f t="shared" si="2"/>
        <v>0</v>
      </c>
      <c r="AJ16" s="61">
        <f t="shared" si="2"/>
        <v>-172671</v>
      </c>
      <c r="AK16" s="39">
        <f t="shared" si="2"/>
        <v>-303612</v>
      </c>
      <c r="AL16" s="61">
        <f t="shared" si="2"/>
        <v>0</v>
      </c>
      <c r="AM16" s="39">
        <f t="shared" si="2"/>
        <v>0</v>
      </c>
      <c r="AN16" s="61">
        <f t="shared" ref="AN16:AS16" si="3">SUM(AN11:AN15)</f>
        <v>996</v>
      </c>
      <c r="AO16" s="39">
        <f t="shared" si="3"/>
        <v>2860.7</v>
      </c>
      <c r="AP16" s="61">
        <f t="shared" si="3"/>
        <v>0</v>
      </c>
      <c r="AQ16" s="39">
        <f t="shared" si="3"/>
        <v>-8548.7000000000007</v>
      </c>
      <c r="AR16" s="61">
        <f t="shared" si="3"/>
        <v>0</v>
      </c>
      <c r="AS16" s="39">
        <f t="shared" si="3"/>
        <v>0</v>
      </c>
      <c r="AT16" s="61">
        <f>SUM(AT11:AT15)</f>
        <v>0</v>
      </c>
      <c r="AU16" s="39">
        <f>SUM(AU11:AU15)</f>
        <v>0</v>
      </c>
      <c r="AV16" s="61">
        <f>SUM(AV11:AV15)</f>
        <v>0</v>
      </c>
      <c r="AW16" s="39">
        <f>SUM(AW11:AW15)</f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15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15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4">SUM(F19,H19,J19,L19,N19,P19,R19,T19,V19,X19,Z19,AB19,AD19,AF19,AH19,AJ19,AL19,AN19,AP19,AR19,AT19,AV19)</f>
        <v>-119303194</v>
      </c>
      <c r="E19" s="38">
        <f t="shared" si="4"/>
        <v>-226421725.32999998</v>
      </c>
      <c r="F19" s="64">
        <f>'TIE-OUT'!H19+RECLASS!H19</f>
        <v>0</v>
      </c>
      <c r="G19" s="68">
        <f>'TIE-OUT'!I19+RECLASS!I19</f>
        <v>-98101</v>
      </c>
      <c r="H19" s="133">
        <f>+Actuals!E169</f>
        <v>-118894924</v>
      </c>
      <c r="I19" s="134">
        <f>+Actuals!F169</f>
        <v>-223154302.16999999</v>
      </c>
      <c r="J19" s="133">
        <f>+Actuals!G169</f>
        <v>-1193507</v>
      </c>
      <c r="K19" s="153">
        <f>+Actuals!H169</f>
        <v>-6221527.0399999991</v>
      </c>
      <c r="L19" s="133">
        <f>+Actuals!I169</f>
        <v>-776315</v>
      </c>
      <c r="M19" s="134">
        <f>+Actuals!J169</f>
        <v>370185.84</v>
      </c>
      <c r="N19" s="133">
        <f>+Actuals!K169</f>
        <v>14197</v>
      </c>
      <c r="O19" s="134">
        <f>+Actuals!L169</f>
        <v>134223.38</v>
      </c>
      <c r="P19" s="133">
        <f>+Actuals!M169</f>
        <v>1549484</v>
      </c>
      <c r="Q19" s="134">
        <f>+Actuals!N169</f>
        <v>2624268.5699999998</v>
      </c>
      <c r="R19" s="133">
        <f>+Actuals!O169</f>
        <v>-1462</v>
      </c>
      <c r="S19" s="134">
        <f>+Actuals!P169</f>
        <v>-6982.89</v>
      </c>
      <c r="T19" s="133">
        <f>+Actuals!Q169</f>
        <v>-37</v>
      </c>
      <c r="U19" s="134">
        <f>+Actuals!R169</f>
        <v>-777.99</v>
      </c>
      <c r="V19" s="133">
        <f>+Actuals!S169</f>
        <v>0</v>
      </c>
      <c r="W19" s="134">
        <f>+Actuals!T169</f>
        <v>-65565.38</v>
      </c>
      <c r="X19" s="133">
        <f>+Actuals!U169</f>
        <v>-70</v>
      </c>
      <c r="Y19" s="134">
        <f>+Actuals!V169</f>
        <v>-135.77000000000001</v>
      </c>
      <c r="Z19" s="133">
        <f>+Actuals!W169</f>
        <v>0</v>
      </c>
      <c r="AA19" s="134">
        <f>+Actuals!X169</f>
        <v>-775</v>
      </c>
      <c r="AB19" s="133">
        <f>+Actuals!Y169</f>
        <v>0</v>
      </c>
      <c r="AC19" s="134">
        <f>+Actuals!Z169</f>
        <v>0</v>
      </c>
      <c r="AD19" s="133">
        <f>+Actuals!AA169</f>
        <v>0</v>
      </c>
      <c r="AE19" s="134">
        <f>+Actuals!AB169</f>
        <v>0</v>
      </c>
      <c r="AF19" s="133">
        <f>+Actuals!AC249</f>
        <v>0</v>
      </c>
      <c r="AG19" s="134">
        <f>+Actuals!AD249</f>
        <v>0</v>
      </c>
      <c r="AH19" s="133">
        <f>+Actuals!AE249</f>
        <v>0</v>
      </c>
      <c r="AI19" s="134">
        <f>+Actuals!AF249</f>
        <v>0</v>
      </c>
      <c r="AJ19" s="133">
        <f>+Actuals!AG249</f>
        <v>0</v>
      </c>
      <c r="AK19" s="134">
        <f>+Actuals!AH249</f>
        <v>0</v>
      </c>
      <c r="AL19" s="133">
        <f>+Actuals!AI249</f>
        <v>0</v>
      </c>
      <c r="AM19" s="134">
        <f>+Actuals!AJ249</f>
        <v>0</v>
      </c>
      <c r="AN19" s="133">
        <f>+Actuals!AK249</f>
        <v>-560</v>
      </c>
      <c r="AO19" s="134">
        <f>+Actuals!AL249</f>
        <v>-2235.88</v>
      </c>
      <c r="AP19" s="133">
        <f>+Actuals!AM249</f>
        <v>0</v>
      </c>
      <c r="AQ19" s="134">
        <f>+Actuals!AN249</f>
        <v>0</v>
      </c>
      <c r="AR19" s="133">
        <f>+Actuals!AO249</f>
        <v>0</v>
      </c>
      <c r="AS19" s="134">
        <f>+Actuals!AP249</f>
        <v>0</v>
      </c>
      <c r="AT19" s="133">
        <f>+Actuals!AQ249</f>
        <v>0</v>
      </c>
      <c r="AU19" s="134">
        <f>+Actuals!AR249</f>
        <v>0</v>
      </c>
      <c r="AV19" s="133">
        <f>+Actuals!AS249</f>
        <v>0</v>
      </c>
      <c r="AW19" s="134">
        <f>+Actuals!AT249</f>
        <v>0</v>
      </c>
    </row>
    <row r="20" spans="1:49" x14ac:dyDescent="0.2">
      <c r="A20" s="9">
        <v>7</v>
      </c>
      <c r="B20" s="7"/>
      <c r="C20" s="18" t="s">
        <v>30</v>
      </c>
      <c r="D20" s="60">
        <f t="shared" si="4"/>
        <v>0</v>
      </c>
      <c r="E20" s="38">
        <f t="shared" si="4"/>
        <v>8475325.2800000012</v>
      </c>
      <c r="F20" s="60">
        <f>'TIE-OUT'!H20+RECLASS!H20</f>
        <v>0</v>
      </c>
      <c r="G20" s="38">
        <f>'TIE-OUT'!I20+RECLASS!I20</f>
        <v>8186928.1100000003</v>
      </c>
      <c r="H20" s="133">
        <f>+Actuals!E170</f>
        <v>0</v>
      </c>
      <c r="I20" s="134">
        <f>+Actuals!F170</f>
        <v>0</v>
      </c>
      <c r="J20" s="133">
        <f>+Actuals!G170</f>
        <v>0</v>
      </c>
      <c r="K20" s="153">
        <f>+Actuals!H170+288397.17</f>
        <v>288397.17</v>
      </c>
      <c r="L20" s="133">
        <f>+Actuals!I170</f>
        <v>0</v>
      </c>
      <c r="M20" s="134">
        <f>+Actuals!J170</f>
        <v>0</v>
      </c>
      <c r="N20" s="133">
        <f>+Actuals!K170</f>
        <v>0</v>
      </c>
      <c r="O20" s="134">
        <f>+Actuals!L170</f>
        <v>0</v>
      </c>
      <c r="P20" s="133">
        <f>+Actuals!M170</f>
        <v>0</v>
      </c>
      <c r="Q20" s="134">
        <f>+Actuals!N170</f>
        <v>0</v>
      </c>
      <c r="R20" s="133">
        <f>+Actuals!O170</f>
        <v>0</v>
      </c>
      <c r="S20" s="134">
        <f>+Actuals!P170</f>
        <v>0</v>
      </c>
      <c r="T20" s="133">
        <f>+Actuals!Q170</f>
        <v>0</v>
      </c>
      <c r="U20" s="134">
        <f>+Actuals!R170</f>
        <v>0</v>
      </c>
      <c r="V20" s="133">
        <f>+Actuals!S170</f>
        <v>0</v>
      </c>
      <c r="W20" s="134">
        <f>+Actuals!T170</f>
        <v>0</v>
      </c>
      <c r="X20" s="133">
        <f>+Actuals!U170</f>
        <v>0</v>
      </c>
      <c r="Y20" s="134">
        <f>+Actuals!V170</f>
        <v>0</v>
      </c>
      <c r="Z20" s="133">
        <f>+Actuals!W170</f>
        <v>0</v>
      </c>
      <c r="AA20" s="134">
        <f>+Actuals!X170</f>
        <v>0</v>
      </c>
      <c r="AB20" s="133">
        <f>+Actuals!Y170</f>
        <v>0</v>
      </c>
      <c r="AC20" s="134">
        <f>+Actuals!Z170</f>
        <v>0</v>
      </c>
      <c r="AD20" s="133">
        <f>+Actuals!AA170</f>
        <v>0</v>
      </c>
      <c r="AE20" s="134">
        <f>+Actuals!AB170</f>
        <v>0</v>
      </c>
      <c r="AF20" s="133">
        <f>+Actuals!AC250</f>
        <v>0</v>
      </c>
      <c r="AG20" s="134">
        <f>+Actuals!AD250</f>
        <v>0</v>
      </c>
      <c r="AH20" s="133">
        <f>+Actuals!AE250</f>
        <v>0</v>
      </c>
      <c r="AI20" s="134">
        <f>+Actuals!AF250</f>
        <v>0</v>
      </c>
      <c r="AJ20" s="133">
        <f>+Actuals!AG250</f>
        <v>0</v>
      </c>
      <c r="AK20" s="134">
        <f>+Actuals!AH250</f>
        <v>0</v>
      </c>
      <c r="AL20" s="133">
        <f>+Actuals!AI250</f>
        <v>0</v>
      </c>
      <c r="AM20" s="134">
        <f>+Actuals!AJ250</f>
        <v>0</v>
      </c>
      <c r="AN20" s="133">
        <f>+Actuals!AK250</f>
        <v>0</v>
      </c>
      <c r="AO20" s="134">
        <f>+Actuals!AL250</f>
        <v>0</v>
      </c>
      <c r="AP20" s="133">
        <f>+Actuals!AM250</f>
        <v>0</v>
      </c>
      <c r="AQ20" s="134">
        <f>+Actuals!AN250</f>
        <v>0</v>
      </c>
      <c r="AR20" s="133">
        <f>+Actuals!AO250</f>
        <v>0</v>
      </c>
      <c r="AS20" s="134">
        <f>+Actuals!AP250</f>
        <v>0</v>
      </c>
      <c r="AT20" s="133">
        <f>+Actuals!AQ250</f>
        <v>0</v>
      </c>
      <c r="AU20" s="134">
        <f>+Actuals!AR250</f>
        <v>0</v>
      </c>
      <c r="AV20" s="133">
        <f>+Actuals!AS250</f>
        <v>0</v>
      </c>
      <c r="AW20" s="134">
        <f>+Actuals!AT250</f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4"/>
        <v>-69466461</v>
      </c>
      <c r="E21" s="38">
        <f t="shared" si="4"/>
        <v>-145653791</v>
      </c>
      <c r="F21" s="60">
        <f>'TIE-OUT'!H21+RECLASS!H21</f>
        <v>0</v>
      </c>
      <c r="G21" s="38">
        <f>'TIE-OUT'!I21+RECLASS!I21</f>
        <v>0</v>
      </c>
      <c r="H21" s="133">
        <f>+Actuals!E171</f>
        <v>-69466461</v>
      </c>
      <c r="I21" s="134">
        <f>+Actuals!F171</f>
        <v>-145653791</v>
      </c>
      <c r="J21" s="133">
        <f>+Actuals!G171</f>
        <v>0</v>
      </c>
      <c r="K21" s="153">
        <f>+Actuals!H171</f>
        <v>0</v>
      </c>
      <c r="L21" s="133">
        <f>+Actuals!I171</f>
        <v>0</v>
      </c>
      <c r="M21" s="134">
        <f>+Actuals!J171</f>
        <v>0</v>
      </c>
      <c r="N21" s="133">
        <f>+Actuals!K171</f>
        <v>459988</v>
      </c>
      <c r="O21" s="134">
        <f>+Actuals!L171</f>
        <v>806778</v>
      </c>
      <c r="P21" s="133">
        <f>+Actuals!M171</f>
        <v>0</v>
      </c>
      <c r="Q21" s="134">
        <f>+Actuals!N171</f>
        <v>0</v>
      </c>
      <c r="R21" s="133">
        <f>+Actuals!O171</f>
        <v>0</v>
      </c>
      <c r="S21" s="134">
        <f>+Actuals!P171</f>
        <v>0</v>
      </c>
      <c r="T21" s="133">
        <f>+Actuals!Q171</f>
        <v>0</v>
      </c>
      <c r="U21" s="134">
        <f>+Actuals!R171</f>
        <v>0</v>
      </c>
      <c r="V21" s="133">
        <f>+Actuals!S171</f>
        <v>0</v>
      </c>
      <c r="W21" s="134">
        <f>+Actuals!T171</f>
        <v>0</v>
      </c>
      <c r="X21" s="133">
        <f>+Actuals!U171</f>
        <v>0</v>
      </c>
      <c r="Y21" s="134">
        <f>+Actuals!V171</f>
        <v>0</v>
      </c>
      <c r="Z21" s="133">
        <f>+Actuals!W171</f>
        <v>-85200</v>
      </c>
      <c r="AA21" s="134">
        <f>+Actuals!X171</f>
        <v>-149851</v>
      </c>
      <c r="AB21" s="133">
        <f>+Actuals!Y171</f>
        <v>-85200</v>
      </c>
      <c r="AC21" s="134">
        <f>+Actuals!Z171</f>
        <v>-149851</v>
      </c>
      <c r="AD21" s="133">
        <f>+Actuals!AA171</f>
        <v>-289588</v>
      </c>
      <c r="AE21" s="134">
        <f>+Actuals!AB171</f>
        <v>-507076</v>
      </c>
      <c r="AF21" s="133">
        <f>+Actuals!AC251</f>
        <v>289588</v>
      </c>
      <c r="AG21" s="134">
        <f>+Actuals!AD251</f>
        <v>507076</v>
      </c>
      <c r="AH21" s="133">
        <f>+Actuals!AE251</f>
        <v>0</v>
      </c>
      <c r="AI21" s="134">
        <f>+Actuals!AF251</f>
        <v>0</v>
      </c>
      <c r="AJ21" s="133">
        <f>+Actuals!AG251</f>
        <v>-289588</v>
      </c>
      <c r="AK21" s="134">
        <f>+Actuals!AH251</f>
        <v>-507076</v>
      </c>
      <c r="AL21" s="133">
        <f>+Actuals!AI251</f>
        <v>0</v>
      </c>
      <c r="AM21" s="134">
        <f>+Actuals!AJ251</f>
        <v>0</v>
      </c>
      <c r="AN21" s="133">
        <f>+Actuals!AK251</f>
        <v>0</v>
      </c>
      <c r="AO21" s="134">
        <f>+Actuals!AL251</f>
        <v>0</v>
      </c>
      <c r="AP21" s="133">
        <f>+Actuals!AM251</f>
        <v>0</v>
      </c>
      <c r="AQ21" s="134">
        <f>+Actuals!AN251</f>
        <v>0</v>
      </c>
      <c r="AR21" s="133">
        <f>+Actuals!AO251</f>
        <v>0</v>
      </c>
      <c r="AS21" s="134">
        <f>+Actuals!AP251</f>
        <v>0</v>
      </c>
      <c r="AT21" s="133">
        <f>+Actuals!AQ251</f>
        <v>0</v>
      </c>
      <c r="AU21" s="134">
        <f>+Actuals!AR251</f>
        <v>0</v>
      </c>
      <c r="AV21" s="133">
        <f>+Actuals!AS251</f>
        <v>0</v>
      </c>
      <c r="AW21" s="134">
        <f>+Actuals!AT251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4"/>
        <v>0</v>
      </c>
      <c r="E22" s="38">
        <f t="shared" si="4"/>
        <v>0</v>
      </c>
      <c r="F22" s="60">
        <f>'TIE-OUT'!H22+RECLASS!H22</f>
        <v>0</v>
      </c>
      <c r="G22" s="38">
        <f>'TIE-OUT'!I22+RECLASS!I22</f>
        <v>0</v>
      </c>
      <c r="H22" s="133">
        <f>+Actuals!E172</f>
        <v>0</v>
      </c>
      <c r="I22" s="134">
        <f>+Actuals!F172</f>
        <v>0</v>
      </c>
      <c r="J22" s="133">
        <f>+Actuals!G172</f>
        <v>0</v>
      </c>
      <c r="K22" s="153">
        <f>+Actuals!H172</f>
        <v>0</v>
      </c>
      <c r="L22" s="133">
        <f>+Actuals!I172</f>
        <v>0</v>
      </c>
      <c r="M22" s="134">
        <f>+Actuals!J172</f>
        <v>0</v>
      </c>
      <c r="N22" s="133">
        <f>+Actuals!K172</f>
        <v>0</v>
      </c>
      <c r="O22" s="134">
        <f>+Actuals!L172</f>
        <v>0</v>
      </c>
      <c r="P22" s="133">
        <f>+Actuals!M172</f>
        <v>0</v>
      </c>
      <c r="Q22" s="134">
        <f>+Actuals!N172</f>
        <v>0</v>
      </c>
      <c r="R22" s="133">
        <f>+Actuals!O172</f>
        <v>0</v>
      </c>
      <c r="S22" s="134">
        <f>+Actuals!P172</f>
        <v>0</v>
      </c>
      <c r="T22" s="133">
        <f>+Actuals!Q172</f>
        <v>0</v>
      </c>
      <c r="U22" s="134">
        <f>+Actuals!R172</f>
        <v>0</v>
      </c>
      <c r="V22" s="133">
        <f>+Actuals!S172</f>
        <v>0</v>
      </c>
      <c r="W22" s="134">
        <f>+Actuals!T172</f>
        <v>0</v>
      </c>
      <c r="X22" s="133">
        <f>+Actuals!U172</f>
        <v>0</v>
      </c>
      <c r="Y22" s="134">
        <f>+Actuals!V172</f>
        <v>0</v>
      </c>
      <c r="Z22" s="133">
        <f>+Actuals!W172</f>
        <v>0</v>
      </c>
      <c r="AA22" s="134">
        <f>+Actuals!X172</f>
        <v>0</v>
      </c>
      <c r="AB22" s="133">
        <f>+Actuals!Y172</f>
        <v>0</v>
      </c>
      <c r="AC22" s="134">
        <f>+Actuals!Z172</f>
        <v>0</v>
      </c>
      <c r="AD22" s="133">
        <f>+Actuals!AA172</f>
        <v>0</v>
      </c>
      <c r="AE22" s="134">
        <f>+Actuals!AB172</f>
        <v>0</v>
      </c>
      <c r="AF22" s="133">
        <f>+Actuals!AC252</f>
        <v>0</v>
      </c>
      <c r="AG22" s="134">
        <f>+Actuals!AD252</f>
        <v>0</v>
      </c>
      <c r="AH22" s="133">
        <f>+Actuals!AE252</f>
        <v>0</v>
      </c>
      <c r="AI22" s="134">
        <f>+Actuals!AF252</f>
        <v>0</v>
      </c>
      <c r="AJ22" s="133">
        <f>+Actuals!AG252</f>
        <v>0</v>
      </c>
      <c r="AK22" s="134">
        <f>+Actuals!AH252</f>
        <v>0</v>
      </c>
      <c r="AL22" s="133">
        <f>+Actuals!AI252</f>
        <v>0</v>
      </c>
      <c r="AM22" s="134">
        <f>+Actuals!AJ252</f>
        <v>0</v>
      </c>
      <c r="AN22" s="133">
        <f>+Actuals!AK252</f>
        <v>0</v>
      </c>
      <c r="AO22" s="134">
        <f>+Actuals!AL252</f>
        <v>0</v>
      </c>
      <c r="AP22" s="133">
        <f>+Actuals!AM252</f>
        <v>0</v>
      </c>
      <c r="AQ22" s="134">
        <f>+Actuals!AN252</f>
        <v>0</v>
      </c>
      <c r="AR22" s="133">
        <f>+Actuals!AO252</f>
        <v>0</v>
      </c>
      <c r="AS22" s="134">
        <f>+Actuals!AP252</f>
        <v>0</v>
      </c>
      <c r="AT22" s="133">
        <f>+Actuals!AQ252</f>
        <v>0</v>
      </c>
      <c r="AU22" s="134">
        <f>+Actuals!AR252</f>
        <v>0</v>
      </c>
      <c r="AV22" s="133">
        <f>+Actuals!AS252</f>
        <v>0</v>
      </c>
      <c r="AW22" s="134">
        <f>+Actuals!AT252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4"/>
        <v>1259837</v>
      </c>
      <c r="E23" s="38">
        <f t="shared" si="4"/>
        <v>2226131.9790000003</v>
      </c>
      <c r="F23" s="81">
        <f>'TIE-OUT'!H23+RECLASS!H23</f>
        <v>0</v>
      </c>
      <c r="G23" s="82">
        <f>'TIE-OUT'!I23+RECLASS!I23</f>
        <v>0</v>
      </c>
      <c r="H23" s="133">
        <f>+Actuals!E173</f>
        <v>1436350</v>
      </c>
      <c r="I23" s="134">
        <f>+Actuals!F173</f>
        <v>2538030.4500000002</v>
      </c>
      <c r="J23" s="133">
        <f>+Actuals!G173</f>
        <v>-111457</v>
      </c>
      <c r="K23" s="153">
        <f>+Actuals!H173</f>
        <v>-196944.519</v>
      </c>
      <c r="L23" s="133">
        <f>+Actuals!I173</f>
        <v>-89715</v>
      </c>
      <c r="M23" s="134">
        <f>+Actuals!J173</f>
        <v>-158526.405</v>
      </c>
      <c r="N23" s="133">
        <f>+Actuals!K173</f>
        <v>24707</v>
      </c>
      <c r="O23" s="134">
        <f>+Actuals!L173</f>
        <v>43657.269</v>
      </c>
      <c r="P23" s="133">
        <f>+Actuals!M173</f>
        <v>0</v>
      </c>
      <c r="Q23" s="134">
        <f>+Actuals!N173</f>
        <v>0</v>
      </c>
      <c r="R23" s="133">
        <f>+Actuals!O173</f>
        <v>-48</v>
      </c>
      <c r="S23" s="134">
        <f>+Actuals!P173</f>
        <v>-84.816000000000003</v>
      </c>
      <c r="T23" s="133">
        <f>+Actuals!Q173</f>
        <v>0</v>
      </c>
      <c r="U23" s="134">
        <f>+Actuals!R173</f>
        <v>0</v>
      </c>
      <c r="V23" s="133">
        <f>+Actuals!S173</f>
        <v>0</v>
      </c>
      <c r="W23" s="134">
        <f>+Actuals!T173</f>
        <v>0</v>
      </c>
      <c r="X23" s="133">
        <f>+Actuals!U173</f>
        <v>0</v>
      </c>
      <c r="Y23" s="134">
        <f>+Actuals!V173</f>
        <v>0</v>
      </c>
      <c r="Z23" s="133">
        <f>+Actuals!W173</f>
        <v>0</v>
      </c>
      <c r="AA23" s="134">
        <f>+Actuals!X173</f>
        <v>0</v>
      </c>
      <c r="AB23" s="133">
        <f>+Actuals!Y173</f>
        <v>0</v>
      </c>
      <c r="AC23" s="134">
        <f>+Actuals!Z173</f>
        <v>0</v>
      </c>
      <c r="AD23" s="133">
        <f>+Actuals!AA173</f>
        <v>0</v>
      </c>
      <c r="AE23" s="134">
        <f>+Actuals!AB173</f>
        <v>0</v>
      </c>
      <c r="AF23" s="133">
        <f>+Actuals!AC253</f>
        <v>0</v>
      </c>
      <c r="AG23" s="134">
        <f>+Actuals!AD253</f>
        <v>0</v>
      </c>
      <c r="AH23" s="133">
        <f>+Actuals!AE253</f>
        <v>0</v>
      </c>
      <c r="AI23" s="134">
        <f>+Actuals!AF253</f>
        <v>0</v>
      </c>
      <c r="AJ23" s="133">
        <f>+Actuals!AG253</f>
        <v>0</v>
      </c>
      <c r="AK23" s="134">
        <f>+Actuals!AH253</f>
        <v>0</v>
      </c>
      <c r="AL23" s="133">
        <f>+Actuals!AI253</f>
        <v>0</v>
      </c>
      <c r="AM23" s="134">
        <f>+Actuals!AJ253</f>
        <v>0</v>
      </c>
      <c r="AN23" s="133">
        <f>+Actuals!AK253</f>
        <v>0</v>
      </c>
      <c r="AO23" s="134">
        <f>+Actuals!AL253</f>
        <v>0</v>
      </c>
      <c r="AP23" s="133">
        <f>+Actuals!AM253</f>
        <v>0</v>
      </c>
      <c r="AQ23" s="134">
        <f>+Actuals!AN253</f>
        <v>0</v>
      </c>
      <c r="AR23" s="133">
        <f>+Actuals!AO253</f>
        <v>0</v>
      </c>
      <c r="AS23" s="134">
        <f>+Actuals!AP253</f>
        <v>0</v>
      </c>
      <c r="AT23" s="133">
        <f>+Actuals!AQ253</f>
        <v>0</v>
      </c>
      <c r="AU23" s="134">
        <f>+Actuals!AR253</f>
        <v>0</v>
      </c>
      <c r="AV23" s="133">
        <f>+Actuals!AS253</f>
        <v>0</v>
      </c>
      <c r="AW23" s="134">
        <f>+Actuals!AT253</f>
        <v>0</v>
      </c>
    </row>
    <row r="24" spans="1:49" x14ac:dyDescent="0.2">
      <c r="A24" s="9"/>
      <c r="B24" s="7" t="s">
        <v>37</v>
      </c>
      <c r="C24" s="6"/>
      <c r="D24" s="61">
        <f>SUM(D19:D23)</f>
        <v>-187509818</v>
      </c>
      <c r="E24" s="39">
        <f>SUM(E19:E23)</f>
        <v>-361374059.07099998</v>
      </c>
      <c r="F24" s="61">
        <f t="shared" ref="F24:AG24" si="5">SUM(F19:F23)</f>
        <v>0</v>
      </c>
      <c r="G24" s="39">
        <f t="shared" si="5"/>
        <v>8088827.1100000003</v>
      </c>
      <c r="H24" s="61">
        <f t="shared" si="5"/>
        <v>-186925035</v>
      </c>
      <c r="I24" s="39">
        <f t="shared" si="5"/>
        <v>-366270062.71999997</v>
      </c>
      <c r="J24" s="61">
        <f t="shared" si="5"/>
        <v>-1304964</v>
      </c>
      <c r="K24" s="154">
        <f t="shared" si="5"/>
        <v>-6130074.3889999995</v>
      </c>
      <c r="L24" s="61">
        <f t="shared" si="5"/>
        <v>-866030</v>
      </c>
      <c r="M24" s="39">
        <f t="shared" si="5"/>
        <v>211659.43500000003</v>
      </c>
      <c r="N24" s="61">
        <f t="shared" si="5"/>
        <v>498892</v>
      </c>
      <c r="O24" s="39">
        <f t="shared" si="5"/>
        <v>984658.64899999998</v>
      </c>
      <c r="P24" s="61">
        <f t="shared" si="5"/>
        <v>1549484</v>
      </c>
      <c r="Q24" s="39">
        <f t="shared" si="5"/>
        <v>2624268.5699999998</v>
      </c>
      <c r="R24" s="61">
        <f t="shared" si="5"/>
        <v>-1510</v>
      </c>
      <c r="S24" s="39">
        <f t="shared" si="5"/>
        <v>-7067.7060000000001</v>
      </c>
      <c r="T24" s="61">
        <f t="shared" si="5"/>
        <v>-37</v>
      </c>
      <c r="U24" s="39">
        <f t="shared" si="5"/>
        <v>-777.99</v>
      </c>
      <c r="V24" s="61">
        <f t="shared" si="5"/>
        <v>0</v>
      </c>
      <c r="W24" s="39">
        <f t="shared" si="5"/>
        <v>-65565.38</v>
      </c>
      <c r="X24" s="61">
        <f t="shared" si="5"/>
        <v>-70</v>
      </c>
      <c r="Y24" s="39">
        <f t="shared" si="5"/>
        <v>-135.77000000000001</v>
      </c>
      <c r="Z24" s="61">
        <f t="shared" si="5"/>
        <v>-85200</v>
      </c>
      <c r="AA24" s="39">
        <f t="shared" si="5"/>
        <v>-150626</v>
      </c>
      <c r="AB24" s="61">
        <f t="shared" si="5"/>
        <v>-85200</v>
      </c>
      <c r="AC24" s="39">
        <f t="shared" si="5"/>
        <v>-149851</v>
      </c>
      <c r="AD24" s="61">
        <f t="shared" si="5"/>
        <v>-289588</v>
      </c>
      <c r="AE24" s="39">
        <f t="shared" si="5"/>
        <v>-507076</v>
      </c>
      <c r="AF24" s="61">
        <f t="shared" si="5"/>
        <v>289588</v>
      </c>
      <c r="AG24" s="39">
        <f t="shared" si="5"/>
        <v>507076</v>
      </c>
      <c r="AH24" s="61">
        <f t="shared" ref="AH24:AM24" si="6">SUM(AH19:AH23)</f>
        <v>0</v>
      </c>
      <c r="AI24" s="39">
        <f t="shared" si="6"/>
        <v>0</v>
      </c>
      <c r="AJ24" s="61">
        <f t="shared" si="6"/>
        <v>-289588</v>
      </c>
      <c r="AK24" s="39">
        <f t="shared" si="6"/>
        <v>-507076</v>
      </c>
      <c r="AL24" s="61">
        <f t="shared" si="6"/>
        <v>0</v>
      </c>
      <c r="AM24" s="39">
        <f t="shared" si="6"/>
        <v>0</v>
      </c>
      <c r="AN24" s="61">
        <f t="shared" ref="AN24:AS24" si="7">SUM(AN19:AN23)</f>
        <v>-560</v>
      </c>
      <c r="AO24" s="39">
        <f t="shared" si="7"/>
        <v>-2235.88</v>
      </c>
      <c r="AP24" s="61">
        <f t="shared" si="7"/>
        <v>0</v>
      </c>
      <c r="AQ24" s="39">
        <f t="shared" si="7"/>
        <v>0</v>
      </c>
      <c r="AR24" s="61">
        <f t="shared" si="7"/>
        <v>0</v>
      </c>
      <c r="AS24" s="39">
        <f t="shared" si="7"/>
        <v>0</v>
      </c>
      <c r="AT24" s="61">
        <f>SUM(AT19:AT23)</f>
        <v>0</v>
      </c>
      <c r="AU24" s="39">
        <f>SUM(AU19:AU23)</f>
        <v>0</v>
      </c>
      <c r="AV24" s="61">
        <f>SUM(AV19:AV23)</f>
        <v>0</v>
      </c>
      <c r="AW24" s="39">
        <f>SUM(AW19:AW23)</f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15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15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SUM(F27,H27,J27,L27,N27,P27,R27,T27,V27,X27,Z27,AB27,AD27,AF27,AH27,AJ27,AL27,AN27,AP27,AR27,AT27,AV27)</f>
        <v>9657096</v>
      </c>
      <c r="E27" s="38">
        <f>SUM(G27,I27,K27,M27,O27,Q27,S27,U27,W27,Y27,AA27,AC27,AE27,AG27,AI27,AK27,AM27,AO27,AQ27,AS27,AU27,AW27)</f>
        <v>17557451.59</v>
      </c>
      <c r="F27" s="64">
        <f>'TIE-OUT'!H27+RECLASS!H27</f>
        <v>0</v>
      </c>
      <c r="G27" s="68">
        <f>'TIE-OUT'!I27+RECLASS!I27</f>
        <v>0</v>
      </c>
      <c r="H27" s="133">
        <f>+Actuals!E174</f>
        <v>9657096</v>
      </c>
      <c r="I27" s="134">
        <f>+Actuals!F174</f>
        <v>17557451.59</v>
      </c>
      <c r="J27" s="133">
        <f>+Actuals!G174</f>
        <v>0</v>
      </c>
      <c r="K27" s="153">
        <f>+Actuals!H174</f>
        <v>0</v>
      </c>
      <c r="L27" s="133">
        <f>+Actuals!I174</f>
        <v>0</v>
      </c>
      <c r="M27" s="134">
        <f>+Actuals!J174</f>
        <v>0</v>
      </c>
      <c r="N27" s="133">
        <f>+Actuals!K174</f>
        <v>0</v>
      </c>
      <c r="O27" s="134">
        <f>+Actuals!L174</f>
        <v>0</v>
      </c>
      <c r="P27" s="133">
        <f>+Actuals!M174</f>
        <v>0</v>
      </c>
      <c r="Q27" s="134">
        <f>+Actuals!N174</f>
        <v>0</v>
      </c>
      <c r="R27" s="133">
        <f>+Actuals!O174</f>
        <v>0</v>
      </c>
      <c r="S27" s="134">
        <f>+Actuals!P174</f>
        <v>0</v>
      </c>
      <c r="T27" s="133">
        <f>+Actuals!Q174</f>
        <v>0</v>
      </c>
      <c r="U27" s="134">
        <f>+Actuals!R174</f>
        <v>0</v>
      </c>
      <c r="V27" s="133">
        <f>+Actuals!S174</f>
        <v>0</v>
      </c>
      <c r="W27" s="134">
        <f>+Actuals!T174</f>
        <v>0</v>
      </c>
      <c r="X27" s="133">
        <f>+Actuals!U174</f>
        <v>0</v>
      </c>
      <c r="Y27" s="134">
        <f>+Actuals!V174</f>
        <v>0</v>
      </c>
      <c r="Z27" s="133">
        <f>+Actuals!W174</f>
        <v>0</v>
      </c>
      <c r="AA27" s="134">
        <f>+Actuals!X174</f>
        <v>0</v>
      </c>
      <c r="AB27" s="133">
        <f>+Actuals!Y174</f>
        <v>0</v>
      </c>
      <c r="AC27" s="134">
        <f>+Actuals!Z174</f>
        <v>0</v>
      </c>
      <c r="AD27" s="133">
        <f>+Actuals!AA174</f>
        <v>0</v>
      </c>
      <c r="AE27" s="134">
        <f>+Actuals!AB174</f>
        <v>0</v>
      </c>
      <c r="AF27" s="133">
        <f>+Actuals!AC254</f>
        <v>0</v>
      </c>
      <c r="AG27" s="134">
        <f>+Actuals!AD254</f>
        <v>0</v>
      </c>
      <c r="AH27" s="133">
        <f>+Actuals!AE254</f>
        <v>0</v>
      </c>
      <c r="AI27" s="134">
        <f>+Actuals!AF254</f>
        <v>0</v>
      </c>
      <c r="AJ27" s="133">
        <f>+Actuals!AG254</f>
        <v>0</v>
      </c>
      <c r="AK27" s="134">
        <f>+Actuals!AH254</f>
        <v>0</v>
      </c>
      <c r="AL27" s="133">
        <f>+Actuals!AI254</f>
        <v>0</v>
      </c>
      <c r="AM27" s="134">
        <f>+Actuals!AJ254</f>
        <v>0</v>
      </c>
      <c r="AN27" s="133">
        <f>+Actuals!AK254</f>
        <v>0</v>
      </c>
      <c r="AO27" s="134">
        <f>+Actuals!AL254</f>
        <v>0</v>
      </c>
      <c r="AP27" s="133">
        <f>+Actuals!AM254</f>
        <v>0</v>
      </c>
      <c r="AQ27" s="134">
        <f>+Actuals!AN254</f>
        <v>0</v>
      </c>
      <c r="AR27" s="133">
        <f>+Actuals!AO254</f>
        <v>0</v>
      </c>
      <c r="AS27" s="134">
        <f>+Actuals!AP254</f>
        <v>0</v>
      </c>
      <c r="AT27" s="133">
        <f>+Actuals!AQ254</f>
        <v>0</v>
      </c>
      <c r="AU27" s="134">
        <f>+Actuals!AR254</f>
        <v>0</v>
      </c>
      <c r="AV27" s="133">
        <f>+Actuals!AS254</f>
        <v>0</v>
      </c>
      <c r="AW27" s="134">
        <f>+Actuals!AT254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SUM(F28,H28,J28,L28,N28,P28,R28,T28,V28,X28,Z28,AB28,AD28,AF28,AH28,AJ28,AL28,AN28,AP28,AR28,AT28,AV28)</f>
        <v>-4219301</v>
      </c>
      <c r="E28" s="38">
        <f>SUM(G28,I28,K28,M28,O28,Q28,S28,U28,W28,Y28,AA28,AC28,AE28,AG28,AI28,AK28,AM28,AO28,AQ28,AS28,AU28,AW28)</f>
        <v>-7858592.4499999993</v>
      </c>
      <c r="F28" s="81">
        <f>'TIE-OUT'!H28+RECLASS!H28</f>
        <v>0</v>
      </c>
      <c r="G28" s="82">
        <f>'TIE-OUT'!I28+RECLASS!I28</f>
        <v>0</v>
      </c>
      <c r="H28" s="133">
        <f>+Actuals!E175</f>
        <v>-4219308</v>
      </c>
      <c r="I28" s="134">
        <f>+Actuals!F175</f>
        <v>-7858604.8099999996</v>
      </c>
      <c r="J28" s="133">
        <f>+Actuals!G175</f>
        <v>7</v>
      </c>
      <c r="K28" s="153">
        <f>+Actuals!H175</f>
        <v>12.36</v>
      </c>
      <c r="L28" s="133">
        <f>+Actuals!I175</f>
        <v>0</v>
      </c>
      <c r="M28" s="134">
        <f>+Actuals!J175</f>
        <v>0</v>
      </c>
      <c r="N28" s="133">
        <f>+Actuals!K175</f>
        <v>0</v>
      </c>
      <c r="O28" s="134">
        <f>+Actuals!L175</f>
        <v>0</v>
      </c>
      <c r="P28" s="133">
        <f>+Actuals!M175</f>
        <v>0</v>
      </c>
      <c r="Q28" s="134">
        <f>+Actuals!N175</f>
        <v>0</v>
      </c>
      <c r="R28" s="133">
        <f>+Actuals!O175</f>
        <v>0</v>
      </c>
      <c r="S28" s="134">
        <f>+Actuals!P175</f>
        <v>0</v>
      </c>
      <c r="T28" s="133">
        <f>+Actuals!Q175</f>
        <v>0</v>
      </c>
      <c r="U28" s="134">
        <f>+Actuals!R175</f>
        <v>0</v>
      </c>
      <c r="V28" s="133">
        <f>+Actuals!S175</f>
        <v>0</v>
      </c>
      <c r="W28" s="134">
        <f>+Actuals!T175</f>
        <v>0</v>
      </c>
      <c r="X28" s="133">
        <f>+Actuals!U175</f>
        <v>0</v>
      </c>
      <c r="Y28" s="134">
        <f>+Actuals!V175</f>
        <v>0</v>
      </c>
      <c r="Z28" s="133">
        <f>+Actuals!W175</f>
        <v>0</v>
      </c>
      <c r="AA28" s="134">
        <f>+Actuals!X175</f>
        <v>0</v>
      </c>
      <c r="AB28" s="133">
        <f>+Actuals!Y175</f>
        <v>0</v>
      </c>
      <c r="AC28" s="134">
        <f>+Actuals!Z175</f>
        <v>0</v>
      </c>
      <c r="AD28" s="133">
        <f>+Actuals!AA175</f>
        <v>0</v>
      </c>
      <c r="AE28" s="134">
        <f>+Actuals!AB175</f>
        <v>0</v>
      </c>
      <c r="AF28" s="133">
        <f>+Actuals!AC255</f>
        <v>0</v>
      </c>
      <c r="AG28" s="134">
        <f>+Actuals!AD255</f>
        <v>0</v>
      </c>
      <c r="AH28" s="133">
        <f>+Actuals!AE255</f>
        <v>0</v>
      </c>
      <c r="AI28" s="134">
        <f>+Actuals!AF255</f>
        <v>0</v>
      </c>
      <c r="AJ28" s="133">
        <f>+Actuals!AG255</f>
        <v>0</v>
      </c>
      <c r="AK28" s="134">
        <f>+Actuals!AH255</f>
        <v>0</v>
      </c>
      <c r="AL28" s="133">
        <f>+Actuals!AI255</f>
        <v>0</v>
      </c>
      <c r="AM28" s="134">
        <f>+Actuals!AJ255</f>
        <v>0</v>
      </c>
      <c r="AN28" s="133">
        <f>+Actuals!AK255</f>
        <v>0</v>
      </c>
      <c r="AO28" s="134">
        <f>+Actuals!AL255</f>
        <v>0</v>
      </c>
      <c r="AP28" s="133">
        <f>+Actuals!AM255</f>
        <v>0</v>
      </c>
      <c r="AQ28" s="134">
        <f>+Actuals!AN255</f>
        <v>0</v>
      </c>
      <c r="AR28" s="133">
        <f>+Actuals!AO255</f>
        <v>0</v>
      </c>
      <c r="AS28" s="134">
        <f>+Actuals!AP255</f>
        <v>0</v>
      </c>
      <c r="AT28" s="133">
        <f>+Actuals!AQ255</f>
        <v>0</v>
      </c>
      <c r="AU28" s="134">
        <f>+Actuals!AR255</f>
        <v>0</v>
      </c>
      <c r="AV28" s="133">
        <f>+Actuals!AS255</f>
        <v>0</v>
      </c>
      <c r="AW28" s="134">
        <f>+Actuals!AT255</f>
        <v>0</v>
      </c>
    </row>
    <row r="29" spans="1:49" x14ac:dyDescent="0.2">
      <c r="A29" s="9"/>
      <c r="B29" s="7" t="s">
        <v>41</v>
      </c>
      <c r="C29" s="18"/>
      <c r="D29" s="61">
        <f>SUM(D27:D28)</f>
        <v>5437795</v>
      </c>
      <c r="E29" s="39">
        <f>SUM(E27:E28)</f>
        <v>9698859.1400000006</v>
      </c>
      <c r="F29" s="61">
        <f t="shared" ref="F29:AG29" si="8">SUM(F27:F28)</f>
        <v>0</v>
      </c>
      <c r="G29" s="39">
        <f t="shared" si="8"/>
        <v>0</v>
      </c>
      <c r="H29" s="61">
        <f t="shared" si="8"/>
        <v>5437788</v>
      </c>
      <c r="I29" s="39">
        <f t="shared" si="8"/>
        <v>9698846.7800000012</v>
      </c>
      <c r="J29" s="61">
        <f t="shared" si="8"/>
        <v>7</v>
      </c>
      <c r="K29" s="154">
        <f t="shared" si="8"/>
        <v>12.36</v>
      </c>
      <c r="L29" s="61">
        <f t="shared" si="8"/>
        <v>0</v>
      </c>
      <c r="M29" s="39">
        <f t="shared" si="8"/>
        <v>0</v>
      </c>
      <c r="N29" s="61">
        <f t="shared" si="8"/>
        <v>0</v>
      </c>
      <c r="O29" s="39">
        <f t="shared" si="8"/>
        <v>0</v>
      </c>
      <c r="P29" s="61">
        <f t="shared" si="8"/>
        <v>0</v>
      </c>
      <c r="Q29" s="39">
        <f t="shared" si="8"/>
        <v>0</v>
      </c>
      <c r="R29" s="61">
        <f t="shared" si="8"/>
        <v>0</v>
      </c>
      <c r="S29" s="39">
        <f t="shared" si="8"/>
        <v>0</v>
      </c>
      <c r="T29" s="61">
        <f t="shared" si="8"/>
        <v>0</v>
      </c>
      <c r="U29" s="39">
        <f t="shared" si="8"/>
        <v>0</v>
      </c>
      <c r="V29" s="61">
        <f t="shared" si="8"/>
        <v>0</v>
      </c>
      <c r="W29" s="39">
        <f t="shared" si="8"/>
        <v>0</v>
      </c>
      <c r="X29" s="61">
        <f t="shared" si="8"/>
        <v>0</v>
      </c>
      <c r="Y29" s="39">
        <f t="shared" si="8"/>
        <v>0</v>
      </c>
      <c r="Z29" s="61">
        <f t="shared" si="8"/>
        <v>0</v>
      </c>
      <c r="AA29" s="39">
        <f t="shared" si="8"/>
        <v>0</v>
      </c>
      <c r="AB29" s="61">
        <f t="shared" si="8"/>
        <v>0</v>
      </c>
      <c r="AC29" s="39">
        <f t="shared" si="8"/>
        <v>0</v>
      </c>
      <c r="AD29" s="61">
        <f t="shared" si="8"/>
        <v>0</v>
      </c>
      <c r="AE29" s="39">
        <f t="shared" si="8"/>
        <v>0</v>
      </c>
      <c r="AF29" s="61">
        <f t="shared" si="8"/>
        <v>0</v>
      </c>
      <c r="AG29" s="39">
        <f t="shared" si="8"/>
        <v>0</v>
      </c>
      <c r="AH29" s="61">
        <f t="shared" ref="AH29:AM29" si="9">SUM(AH27:AH28)</f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ref="AN29:AS29" si="10">SUM(AN27:AN28)</f>
        <v>0</v>
      </c>
      <c r="AO29" s="39">
        <f t="shared" si="10"/>
        <v>0</v>
      </c>
      <c r="AP29" s="61">
        <f t="shared" si="10"/>
        <v>0</v>
      </c>
      <c r="AQ29" s="39">
        <f t="shared" si="10"/>
        <v>0</v>
      </c>
      <c r="AR29" s="61">
        <f t="shared" si="10"/>
        <v>0</v>
      </c>
      <c r="AS29" s="39">
        <f t="shared" si="10"/>
        <v>0</v>
      </c>
      <c r="AT29" s="61">
        <f>SUM(AT27:AT28)</f>
        <v>0</v>
      </c>
      <c r="AU29" s="39">
        <f>SUM(AU27:AU28)</f>
        <v>0</v>
      </c>
      <c r="AV29" s="61">
        <f>SUM(AV27:AV28)</f>
        <v>0</v>
      </c>
      <c r="AW29" s="39">
        <f>SUM(AW27:AW28)</f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15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15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1">SUM(F32,H32,J32,L32,N32,P32,R32,T32,V32,X32,Z32,AB32,AD32,AF32,AH32,AJ32,AL32,AN32,AP32,AR32,AT32,AV32)</f>
        <v>-195939</v>
      </c>
      <c r="E32" s="38">
        <f t="shared" si="11"/>
        <v>-346223.98399999982</v>
      </c>
      <c r="F32" s="64">
        <f>'TIE-OUT'!H32+RECLASS!H32</f>
        <v>0</v>
      </c>
      <c r="G32" s="68">
        <f>'TIE-OUT'!I32+RECLASS!I32</f>
        <v>0</v>
      </c>
      <c r="H32" s="133">
        <f>+Actuals!E176</f>
        <v>-745776</v>
      </c>
      <c r="I32" s="134">
        <f>+Actuals!F176</f>
        <v>-1317786.19</v>
      </c>
      <c r="J32" s="133">
        <f>+Actuals!G176</f>
        <v>-414585</v>
      </c>
      <c r="K32" s="153">
        <f>+Actuals!H176</f>
        <v>-756939.15</v>
      </c>
      <c r="L32" s="133">
        <f>+Actuals!I176</f>
        <v>-158540</v>
      </c>
      <c r="M32" s="134">
        <f>+Actuals!J176</f>
        <v>-228619.58</v>
      </c>
      <c r="N32" s="133">
        <f>+Actuals!K176</f>
        <v>-71999</v>
      </c>
      <c r="O32" s="134">
        <f>+Actuals!L176</f>
        <v>-226582.492</v>
      </c>
      <c r="P32" s="133">
        <f>+Actuals!M176</f>
        <v>469402</v>
      </c>
      <c r="Q32" s="134">
        <f>+Actuals!N176</f>
        <v>359803.152</v>
      </c>
      <c r="R32" s="133">
        <f>+Actuals!O176</f>
        <v>154468</v>
      </c>
      <c r="S32" s="134">
        <f>+Actuals!P176</f>
        <v>460417.16399999999</v>
      </c>
      <c r="T32" s="133">
        <f>+Actuals!Q176</f>
        <v>-92</v>
      </c>
      <c r="U32" s="134">
        <f>+Actuals!R176</f>
        <v>-27821.243999999999</v>
      </c>
      <c r="V32" s="133">
        <f>+Actuals!S176</f>
        <v>551418</v>
      </c>
      <c r="W32" s="134">
        <f>+Actuals!T176</f>
        <v>990986.96200000006</v>
      </c>
      <c r="X32" s="133">
        <f>+Actuals!U176</f>
        <v>511</v>
      </c>
      <c r="Y32" s="134">
        <f>+Actuals!V176</f>
        <v>65987.645999999993</v>
      </c>
      <c r="Z32" s="133">
        <f>+Actuals!W176</f>
        <v>16809</v>
      </c>
      <c r="AA32" s="134">
        <f>+Actuals!X176</f>
        <v>330009.42800000001</v>
      </c>
      <c r="AB32" s="133">
        <f>+Actuals!Y176</f>
        <v>0</v>
      </c>
      <c r="AC32" s="134">
        <f>+Actuals!Z176</f>
        <v>0</v>
      </c>
      <c r="AD32" s="133">
        <f>+Actuals!AA176</f>
        <v>0</v>
      </c>
      <c r="AE32" s="134">
        <f>+Actuals!AB176</f>
        <v>0</v>
      </c>
      <c r="AF32" s="133">
        <f>+Actuals!AC256</f>
        <v>0</v>
      </c>
      <c r="AG32" s="134">
        <f>+Actuals!AD256</f>
        <v>0</v>
      </c>
      <c r="AH32" s="133">
        <f>+Actuals!AE256</f>
        <v>0</v>
      </c>
      <c r="AI32" s="134">
        <f>+Actuals!AF256</f>
        <v>0</v>
      </c>
      <c r="AJ32" s="133">
        <f>+Actuals!AG256</f>
        <v>0</v>
      </c>
      <c r="AK32" s="134">
        <f>+Actuals!AH256</f>
        <v>0</v>
      </c>
      <c r="AL32" s="133">
        <f>+Actuals!AI256</f>
        <v>0</v>
      </c>
      <c r="AM32" s="134">
        <f>+Actuals!AJ256</f>
        <v>0</v>
      </c>
      <c r="AN32" s="133">
        <f>+Actuals!AK256</f>
        <v>0</v>
      </c>
      <c r="AO32" s="134">
        <f>+Actuals!AL256</f>
        <v>0</v>
      </c>
      <c r="AP32" s="133">
        <f>+Actuals!AM256</f>
        <v>0</v>
      </c>
      <c r="AQ32" s="134">
        <f>+Actuals!AN256</f>
        <v>0</v>
      </c>
      <c r="AR32" s="133">
        <f>+Actuals!AO256</f>
        <v>0</v>
      </c>
      <c r="AS32" s="134">
        <f>+Actuals!AP256</f>
        <v>0</v>
      </c>
      <c r="AT32" s="133">
        <f>+Actuals!AQ256</f>
        <v>0</v>
      </c>
      <c r="AU32" s="134">
        <f>+Actuals!AR256</f>
        <v>0</v>
      </c>
      <c r="AV32" s="133">
        <v>2445</v>
      </c>
      <c r="AW32" s="134">
        <v>4320.32</v>
      </c>
    </row>
    <row r="33" spans="1:49" x14ac:dyDescent="0.2">
      <c r="A33" s="9">
        <v>14</v>
      </c>
      <c r="B33" s="7"/>
      <c r="C33" s="18" t="s">
        <v>44</v>
      </c>
      <c r="D33" s="60">
        <f t="shared" si="11"/>
        <v>-84363</v>
      </c>
      <c r="E33" s="38">
        <f t="shared" si="11"/>
        <v>-240685.94</v>
      </c>
      <c r="F33" s="60">
        <f>'TIE-OUT'!H33+RECLASS!H33</f>
        <v>0</v>
      </c>
      <c r="G33" s="38">
        <f>'TIE-OUT'!I33+RECLASS!I33</f>
        <v>0</v>
      </c>
      <c r="H33" s="133">
        <f>+Actuals!E177</f>
        <v>0</v>
      </c>
      <c r="I33" s="134">
        <f>+Actuals!F177</f>
        <v>0</v>
      </c>
      <c r="J33" s="133">
        <f>+Actuals!G177</f>
        <v>-36061</v>
      </c>
      <c r="K33" s="153">
        <f>+Actuals!H177</f>
        <v>-151079.98000000001</v>
      </c>
      <c r="L33" s="133">
        <f>+Actuals!I177</f>
        <v>-537</v>
      </c>
      <c r="M33" s="134">
        <f>+Actuals!J177</f>
        <v>-1040.04</v>
      </c>
      <c r="N33" s="133">
        <f>+Actuals!K177</f>
        <v>-44073</v>
      </c>
      <c r="O33" s="134">
        <f>+Actuals!L177</f>
        <v>-81894.17</v>
      </c>
      <c r="P33" s="133">
        <f>+Actuals!M177</f>
        <v>0</v>
      </c>
      <c r="Q33" s="134">
        <f>+Actuals!N177</f>
        <v>0</v>
      </c>
      <c r="R33" s="133">
        <f>+Actuals!O177</f>
        <v>-1247</v>
      </c>
      <c r="S33" s="134">
        <f>+Actuals!P177</f>
        <v>-2295.1999999999998</v>
      </c>
      <c r="T33" s="133">
        <f>+Actuals!Q177</f>
        <v>0</v>
      </c>
      <c r="U33" s="134">
        <f>+Actuals!R177</f>
        <v>0</v>
      </c>
      <c r="V33" s="133">
        <f>+Actuals!S177</f>
        <v>0</v>
      </c>
      <c r="W33" s="134">
        <f>+Actuals!T177</f>
        <v>0</v>
      </c>
      <c r="X33" s="133">
        <f>+Actuals!U177</f>
        <v>0</v>
      </c>
      <c r="Y33" s="134">
        <f>+Actuals!V177</f>
        <v>0</v>
      </c>
      <c r="Z33" s="133">
        <f>+Actuals!W177</f>
        <v>0</v>
      </c>
      <c r="AA33" s="134">
        <f>+Actuals!X177</f>
        <v>0</v>
      </c>
      <c r="AB33" s="133">
        <f>+Actuals!Y177</f>
        <v>0</v>
      </c>
      <c r="AC33" s="134">
        <f>+Actuals!Z177</f>
        <v>0</v>
      </c>
      <c r="AD33" s="133">
        <f>+Actuals!AA177</f>
        <v>0</v>
      </c>
      <c r="AE33" s="134">
        <f>+Actuals!AB177</f>
        <v>0</v>
      </c>
      <c r="AF33" s="133">
        <f>+Actuals!AC257</f>
        <v>0</v>
      </c>
      <c r="AG33" s="134">
        <f>+Actuals!AD257</f>
        <v>0</v>
      </c>
      <c r="AH33" s="133">
        <f>+Actuals!AE257</f>
        <v>0</v>
      </c>
      <c r="AI33" s="134">
        <f>+Actuals!AF257</f>
        <v>0</v>
      </c>
      <c r="AJ33" s="133">
        <f>+Actuals!AG257</f>
        <v>0</v>
      </c>
      <c r="AK33" s="134">
        <f>+Actuals!AH257</f>
        <v>0</v>
      </c>
      <c r="AL33" s="133">
        <f>+Actuals!AI257</f>
        <v>0</v>
      </c>
      <c r="AM33" s="134">
        <f>+Actuals!AJ257</f>
        <v>0</v>
      </c>
      <c r="AN33" s="133">
        <f>+Actuals!AK257</f>
        <v>0</v>
      </c>
      <c r="AO33" s="134">
        <f>+Actuals!AL257</f>
        <v>0</v>
      </c>
      <c r="AP33" s="133">
        <f>+Actuals!AM257</f>
        <v>0</v>
      </c>
      <c r="AQ33" s="134">
        <f>+Actuals!AN257</f>
        <v>0</v>
      </c>
      <c r="AR33" s="133">
        <f>+Actuals!AO257</f>
        <v>0</v>
      </c>
      <c r="AS33" s="134">
        <f>+Actuals!AP257</f>
        <v>0</v>
      </c>
      <c r="AT33" s="133">
        <f>+Actuals!AQ257</f>
        <v>0</v>
      </c>
      <c r="AU33" s="134">
        <f>+Actuals!AR257</f>
        <v>0</v>
      </c>
      <c r="AV33" s="133">
        <v>-2445</v>
      </c>
      <c r="AW33" s="134">
        <v>-4376.55</v>
      </c>
    </row>
    <row r="34" spans="1:49" x14ac:dyDescent="0.2">
      <c r="A34" s="9">
        <v>15</v>
      </c>
      <c r="B34" s="7"/>
      <c r="C34" s="18" t="s">
        <v>45</v>
      </c>
      <c r="D34" s="60">
        <f t="shared" si="11"/>
        <v>280120</v>
      </c>
      <c r="E34" s="38">
        <f t="shared" si="11"/>
        <v>514229.76000000001</v>
      </c>
      <c r="F34" s="60">
        <f>'TIE-OUT'!H34+RECLASS!H34</f>
        <v>0</v>
      </c>
      <c r="G34" s="38">
        <f>'TIE-OUT'!I34+RECLASS!I34</f>
        <v>0</v>
      </c>
      <c r="H34" s="133">
        <f>+Actuals!E178</f>
        <v>0</v>
      </c>
      <c r="I34" s="134">
        <f>+Actuals!F178</f>
        <v>0</v>
      </c>
      <c r="J34" s="133">
        <f>+Actuals!G178</f>
        <v>239550</v>
      </c>
      <c r="K34" s="153">
        <f>+Actuals!H178</f>
        <v>440743.3</v>
      </c>
      <c r="L34" s="133">
        <f>+Actuals!I178</f>
        <v>31204</v>
      </c>
      <c r="M34" s="134">
        <f>+Actuals!J178</f>
        <v>56276.46</v>
      </c>
      <c r="N34" s="133">
        <f>+Actuals!K178</f>
        <v>6461</v>
      </c>
      <c r="O34" s="134">
        <f>+Actuals!L178</f>
        <v>11932.44</v>
      </c>
      <c r="P34" s="133">
        <f>+Actuals!M178</f>
        <v>741</v>
      </c>
      <c r="Q34" s="134">
        <f>+Actuals!N178</f>
        <v>1407.9</v>
      </c>
      <c r="R34" s="133">
        <f>+Actuals!O178</f>
        <v>2164</v>
      </c>
      <c r="S34" s="134">
        <f>+Actuals!P178</f>
        <v>3869.66</v>
      </c>
      <c r="T34" s="133">
        <f>+Actuals!Q178</f>
        <v>0</v>
      </c>
      <c r="U34" s="134">
        <f>+Actuals!R178</f>
        <v>0</v>
      </c>
      <c r="V34" s="133">
        <f>+Actuals!S178</f>
        <v>0</v>
      </c>
      <c r="W34" s="134">
        <f>+Actuals!T178</f>
        <v>0</v>
      </c>
      <c r="X34" s="133">
        <f>+Actuals!U178</f>
        <v>0</v>
      </c>
      <c r="Y34" s="134">
        <f>+Actuals!V178</f>
        <v>0</v>
      </c>
      <c r="Z34" s="133">
        <f>+Actuals!W178</f>
        <v>0</v>
      </c>
      <c r="AA34" s="134">
        <f>+Actuals!X178</f>
        <v>0</v>
      </c>
      <c r="AB34" s="133">
        <f>+Actuals!Y178</f>
        <v>0</v>
      </c>
      <c r="AC34" s="134">
        <f>+Actuals!Z178</f>
        <v>0</v>
      </c>
      <c r="AD34" s="133">
        <f>+Actuals!AA178</f>
        <v>0</v>
      </c>
      <c r="AE34" s="134">
        <f>+Actuals!AB178</f>
        <v>0</v>
      </c>
      <c r="AF34" s="133">
        <f>+Actuals!AC258</f>
        <v>0</v>
      </c>
      <c r="AG34" s="134">
        <f>+Actuals!AD258</f>
        <v>0</v>
      </c>
      <c r="AH34" s="133">
        <f>+Actuals!AE258</f>
        <v>0</v>
      </c>
      <c r="AI34" s="134">
        <f>+Actuals!AF258</f>
        <v>0</v>
      </c>
      <c r="AJ34" s="133">
        <f>+Actuals!AG258</f>
        <v>0</v>
      </c>
      <c r="AK34" s="134">
        <f>+Actuals!AH258</f>
        <v>0</v>
      </c>
      <c r="AL34" s="133">
        <f>+Actuals!AI258</f>
        <v>0</v>
      </c>
      <c r="AM34" s="134">
        <f>+Actuals!AJ258</f>
        <v>0</v>
      </c>
      <c r="AN34" s="133">
        <f>+Actuals!AK258</f>
        <v>0</v>
      </c>
      <c r="AO34" s="134">
        <f>+Actuals!AL258</f>
        <v>0</v>
      </c>
      <c r="AP34" s="133">
        <f>+Actuals!AM258</f>
        <v>0</v>
      </c>
      <c r="AQ34" s="134">
        <f>+Actuals!AN258</f>
        <v>0</v>
      </c>
      <c r="AR34" s="133">
        <f>+Actuals!AO258</f>
        <v>0</v>
      </c>
      <c r="AS34" s="134">
        <f>+Actuals!AP258</f>
        <v>0</v>
      </c>
      <c r="AT34" s="133">
        <f>+Actuals!AQ258</f>
        <v>0</v>
      </c>
      <c r="AU34" s="134">
        <f>+Actuals!AR258</f>
        <v>0</v>
      </c>
      <c r="AV34" s="133">
        <f>+Actuals!AS258</f>
        <v>0</v>
      </c>
      <c r="AW34" s="134">
        <f>+Actuals!AT258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1"/>
        <v>-33000</v>
      </c>
      <c r="E35" s="38">
        <f t="shared" si="11"/>
        <v>-56931.01</v>
      </c>
      <c r="F35" s="81">
        <f>'TIE-OUT'!H35+RECLASS!H35</f>
        <v>0</v>
      </c>
      <c r="G35" s="82">
        <f>'TIE-OUT'!I35+RECLASS!I35</f>
        <v>0</v>
      </c>
      <c r="H35" s="133">
        <f>+Actuals!E179</f>
        <v>-83068</v>
      </c>
      <c r="I35" s="134">
        <f>+Actuals!F179</f>
        <v>-0.01</v>
      </c>
      <c r="J35" s="133">
        <f>+Actuals!G179</f>
        <v>362643</v>
      </c>
      <c r="K35" s="153">
        <f>+Actuals!H179</f>
        <v>0</v>
      </c>
      <c r="L35" s="133">
        <f>+Actuals!I179</f>
        <v>0</v>
      </c>
      <c r="M35" s="134">
        <f>+Actuals!J179</f>
        <v>0</v>
      </c>
      <c r="N35" s="133">
        <f>+Actuals!K179</f>
        <v>50000</v>
      </c>
      <c r="O35" s="134">
        <f>+Actuals!L179</f>
        <v>0</v>
      </c>
      <c r="P35" s="133">
        <f>+Actuals!M179</f>
        <v>-362575</v>
      </c>
      <c r="Q35" s="134">
        <f>+Actuals!N179</f>
        <v>0</v>
      </c>
      <c r="R35" s="133">
        <f>+Actuals!O179</f>
        <v>0</v>
      </c>
      <c r="S35" s="134">
        <f>+Actuals!P179</f>
        <v>0</v>
      </c>
      <c r="T35" s="133">
        <f>+Actuals!Q179</f>
        <v>0</v>
      </c>
      <c r="U35" s="134">
        <f>+Actuals!R179</f>
        <v>0</v>
      </c>
      <c r="V35" s="133">
        <f>+Actuals!S179</f>
        <v>0</v>
      </c>
      <c r="W35" s="134">
        <f>+Actuals!T179</f>
        <v>0</v>
      </c>
      <c r="X35" s="133">
        <f>+Actuals!U179</f>
        <v>0</v>
      </c>
      <c r="Y35" s="134">
        <f>+Actuals!V179</f>
        <v>0</v>
      </c>
      <c r="Z35" s="133">
        <f>+Actuals!W179</f>
        <v>0</v>
      </c>
      <c r="AA35" s="134">
        <f>+Actuals!X179</f>
        <v>-56931</v>
      </c>
      <c r="AB35" s="133">
        <f>+Actuals!Y179</f>
        <v>0</v>
      </c>
      <c r="AC35" s="134">
        <f>+Actuals!Z179</f>
        <v>0</v>
      </c>
      <c r="AD35" s="133">
        <f>+Actuals!AA179</f>
        <v>0</v>
      </c>
      <c r="AE35" s="134">
        <f>+Actuals!AB179</f>
        <v>0</v>
      </c>
      <c r="AF35" s="133">
        <f>+Actuals!AC259</f>
        <v>0</v>
      </c>
      <c r="AG35" s="134">
        <f>+Actuals!AD259</f>
        <v>0</v>
      </c>
      <c r="AH35" s="133">
        <f>+Actuals!AE259</f>
        <v>0</v>
      </c>
      <c r="AI35" s="134">
        <f>+Actuals!AF259</f>
        <v>0</v>
      </c>
      <c r="AJ35" s="133">
        <f>+Actuals!AG259</f>
        <v>0</v>
      </c>
      <c r="AK35" s="134">
        <f>+Actuals!AH259</f>
        <v>0</v>
      </c>
      <c r="AL35" s="133">
        <f>+Actuals!AI259</f>
        <v>0</v>
      </c>
      <c r="AM35" s="134">
        <f>+Actuals!AJ259</f>
        <v>0</v>
      </c>
      <c r="AN35" s="133">
        <f>+Actuals!AK259</f>
        <v>0</v>
      </c>
      <c r="AO35" s="134">
        <f>+Actuals!AL259</f>
        <v>0</v>
      </c>
      <c r="AP35" s="133">
        <f>+Actuals!AM259</f>
        <v>0</v>
      </c>
      <c r="AQ35" s="134">
        <f>+Actuals!AN259</f>
        <v>0</v>
      </c>
      <c r="AR35" s="133">
        <f>+Actuals!AO259</f>
        <v>0</v>
      </c>
      <c r="AS35" s="134">
        <f>+Actuals!AP259</f>
        <v>0</v>
      </c>
      <c r="AT35" s="133">
        <f>+Actuals!AQ259</f>
        <v>0</v>
      </c>
      <c r="AU35" s="134">
        <f>+Actuals!AR259</f>
        <v>0</v>
      </c>
      <c r="AV35" s="133">
        <f>+Actuals!AS259</f>
        <v>0</v>
      </c>
      <c r="AW35" s="134">
        <f>+Actuals!AT259</f>
        <v>0</v>
      </c>
    </row>
    <row r="36" spans="1:49" x14ac:dyDescent="0.2">
      <c r="A36" s="9"/>
      <c r="B36" s="7" t="s">
        <v>47</v>
      </c>
      <c r="C36" s="6"/>
      <c r="D36" s="61">
        <f>SUM(D32:D35)</f>
        <v>-33182</v>
      </c>
      <c r="E36" s="39">
        <f>SUM(E32:E35)</f>
        <v>-129611.17399999988</v>
      </c>
      <c r="F36" s="61">
        <f t="shared" ref="F36:AG36" si="12">SUM(F32:F35)</f>
        <v>0</v>
      </c>
      <c r="G36" s="39">
        <f t="shared" si="12"/>
        <v>0</v>
      </c>
      <c r="H36" s="61">
        <f t="shared" si="12"/>
        <v>-828844</v>
      </c>
      <c r="I36" s="39">
        <f t="shared" si="12"/>
        <v>-1317786.2</v>
      </c>
      <c r="J36" s="61">
        <f t="shared" si="12"/>
        <v>151547</v>
      </c>
      <c r="K36" s="154">
        <f t="shared" si="12"/>
        <v>-467275.83</v>
      </c>
      <c r="L36" s="61">
        <f t="shared" si="12"/>
        <v>-127873</v>
      </c>
      <c r="M36" s="39">
        <f t="shared" si="12"/>
        <v>-173383.16</v>
      </c>
      <c r="N36" s="61">
        <f t="shared" si="12"/>
        <v>-59611</v>
      </c>
      <c r="O36" s="39">
        <f t="shared" si="12"/>
        <v>-296544.22200000001</v>
      </c>
      <c r="P36" s="61">
        <f t="shared" si="12"/>
        <v>107568</v>
      </c>
      <c r="Q36" s="39">
        <f t="shared" si="12"/>
        <v>361211.05200000003</v>
      </c>
      <c r="R36" s="61">
        <f t="shared" si="12"/>
        <v>155385</v>
      </c>
      <c r="S36" s="39">
        <f t="shared" si="12"/>
        <v>461991.62399999995</v>
      </c>
      <c r="T36" s="61">
        <f t="shared" si="12"/>
        <v>-92</v>
      </c>
      <c r="U36" s="39">
        <f t="shared" si="12"/>
        <v>-27821.243999999999</v>
      </c>
      <c r="V36" s="61">
        <f t="shared" si="12"/>
        <v>551418</v>
      </c>
      <c r="W36" s="39">
        <f t="shared" si="12"/>
        <v>990986.96200000006</v>
      </c>
      <c r="X36" s="61">
        <f t="shared" si="12"/>
        <v>511</v>
      </c>
      <c r="Y36" s="39">
        <f t="shared" si="12"/>
        <v>65987.645999999993</v>
      </c>
      <c r="Z36" s="61">
        <f t="shared" si="12"/>
        <v>16809</v>
      </c>
      <c r="AA36" s="39">
        <f t="shared" si="12"/>
        <v>273078.42800000001</v>
      </c>
      <c r="AB36" s="61">
        <f t="shared" si="12"/>
        <v>0</v>
      </c>
      <c r="AC36" s="39">
        <f t="shared" si="12"/>
        <v>0</v>
      </c>
      <c r="AD36" s="61">
        <f t="shared" si="12"/>
        <v>0</v>
      </c>
      <c r="AE36" s="39">
        <f t="shared" si="12"/>
        <v>0</v>
      </c>
      <c r="AF36" s="61">
        <f t="shared" si="12"/>
        <v>0</v>
      </c>
      <c r="AG36" s="39">
        <f t="shared" si="12"/>
        <v>0</v>
      </c>
      <c r="AH36" s="61">
        <f t="shared" ref="AH36:AM36" si="13">SUM(AH32:AH35)</f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ref="AN36:AS36" si="14">SUM(AN32:AN35)</f>
        <v>0</v>
      </c>
      <c r="AO36" s="39">
        <f t="shared" si="14"/>
        <v>0</v>
      </c>
      <c r="AP36" s="61">
        <f t="shared" si="14"/>
        <v>0</v>
      </c>
      <c r="AQ36" s="39">
        <f t="shared" si="14"/>
        <v>0</v>
      </c>
      <c r="AR36" s="61">
        <f t="shared" si="14"/>
        <v>0</v>
      </c>
      <c r="AS36" s="39">
        <f t="shared" si="14"/>
        <v>0</v>
      </c>
      <c r="AT36" s="61">
        <f>SUM(AT32:AT35)</f>
        <v>0</v>
      </c>
      <c r="AU36" s="39">
        <f>SUM(AU32:AU35)</f>
        <v>0</v>
      </c>
      <c r="AV36" s="61">
        <f>SUM(AV32:AV35)</f>
        <v>0</v>
      </c>
      <c r="AW36" s="39">
        <f>SUM(AW32:AW35)</f>
        <v>-56.230000000000473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15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15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15">SUM(F39,H39,J39,L39,N39,P39,R39,T39,V39,X39,Z39,AB39,AD39,AF39,AH39,AJ39,AL39,AN39,AP39,AR39,AT39,AV39)</f>
        <v>-53792</v>
      </c>
      <c r="E39" s="38">
        <f t="shared" si="15"/>
        <v>-159016.1</v>
      </c>
      <c r="F39" s="64">
        <f>'TIE-OUT'!H39+RECLASS!H39</f>
        <v>0</v>
      </c>
      <c r="G39" s="68">
        <f>'TIE-OUT'!I39+RECLASS!I39</f>
        <v>0</v>
      </c>
      <c r="H39" s="133">
        <f>+Actuals!E180</f>
        <v>60065</v>
      </c>
      <c r="I39" s="134">
        <f>+Actuals!F180</f>
        <v>105113.75</v>
      </c>
      <c r="J39" s="133">
        <f>+Actuals!G180</f>
        <v>975</v>
      </c>
      <c r="K39" s="153">
        <f>+Actuals!H180</f>
        <v>1706.25</v>
      </c>
      <c r="L39" s="133">
        <f>+Actuals!I180</f>
        <v>0</v>
      </c>
      <c r="M39" s="134">
        <f>+Actuals!J180</f>
        <v>0</v>
      </c>
      <c r="N39" s="133">
        <f>+Actuals!K180</f>
        <v>0</v>
      </c>
      <c r="O39" s="134">
        <f>+Actuals!L180</f>
        <v>0</v>
      </c>
      <c r="P39" s="133">
        <f>+Actuals!M180</f>
        <v>0</v>
      </c>
      <c r="Q39" s="134">
        <f>+Actuals!N180</f>
        <v>0</v>
      </c>
      <c r="R39" s="133">
        <f>+Actuals!O180</f>
        <v>-114832</v>
      </c>
      <c r="S39" s="134">
        <f>+Actuals!P180</f>
        <v>-265836.08</v>
      </c>
      <c r="T39" s="133">
        <f>+Actuals!Q180</f>
        <v>0</v>
      </c>
      <c r="U39" s="134">
        <f>+Actuals!R180</f>
        <v>0</v>
      </c>
      <c r="V39" s="133">
        <f>+Actuals!S180</f>
        <v>0</v>
      </c>
      <c r="W39" s="134">
        <f>+Actuals!T180</f>
        <v>0</v>
      </c>
      <c r="X39" s="133">
        <f>+Actuals!U180</f>
        <v>0</v>
      </c>
      <c r="Y39" s="134">
        <f>+Actuals!V180</f>
        <v>0</v>
      </c>
      <c r="Z39" s="133">
        <f>+Actuals!W180</f>
        <v>0</v>
      </c>
      <c r="AA39" s="134">
        <f>+Actuals!X180</f>
        <v>0</v>
      </c>
      <c r="AB39" s="133">
        <f>+Actuals!Y180</f>
        <v>0</v>
      </c>
      <c r="AC39" s="134">
        <f>+Actuals!Z180</f>
        <v>-0.02</v>
      </c>
      <c r="AD39" s="133">
        <f>+Actuals!AA180</f>
        <v>0</v>
      </c>
      <c r="AE39" s="134">
        <f>+Actuals!AB180</f>
        <v>0</v>
      </c>
      <c r="AF39" s="133">
        <f>+Actuals!AC260</f>
        <v>0</v>
      </c>
      <c r="AG39" s="134">
        <f>+Actuals!AD260</f>
        <v>0</v>
      </c>
      <c r="AH39" s="133">
        <f>+Actuals!AE260</f>
        <v>0</v>
      </c>
      <c r="AI39" s="134">
        <f>+Actuals!AF260</f>
        <v>0</v>
      </c>
      <c r="AJ39" s="133">
        <f>+Actuals!AG260</f>
        <v>0</v>
      </c>
      <c r="AK39" s="134">
        <f>+Actuals!AH260</f>
        <v>0</v>
      </c>
      <c r="AL39" s="133">
        <f>+Actuals!AI260</f>
        <v>0</v>
      </c>
      <c r="AM39" s="134">
        <f>+Actuals!AJ260</f>
        <v>0</v>
      </c>
      <c r="AN39" s="133">
        <f>+Actuals!AK260</f>
        <v>0</v>
      </c>
      <c r="AO39" s="134">
        <v>2216</v>
      </c>
      <c r="AP39" s="133">
        <f>+Actuals!AM260</f>
        <v>0</v>
      </c>
      <c r="AQ39" s="134">
        <v>-2216</v>
      </c>
      <c r="AR39" s="133">
        <f>+Actuals!AO260</f>
        <v>0</v>
      </c>
      <c r="AS39" s="134">
        <v>0</v>
      </c>
      <c r="AT39" s="133">
        <f>+Actuals!AQ260</f>
        <v>0</v>
      </c>
      <c r="AU39" s="134">
        <v>0</v>
      </c>
      <c r="AV39" s="133">
        <f>+Actuals!AS260</f>
        <v>0</v>
      </c>
      <c r="AW39" s="134"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15"/>
        <v>-12506825</v>
      </c>
      <c r="E40" s="38">
        <f t="shared" si="15"/>
        <v>-28375508.440000005</v>
      </c>
      <c r="F40" s="60">
        <f>'TIE-OUT'!H40+RECLASS!H40</f>
        <v>0</v>
      </c>
      <c r="G40" s="38">
        <f>'TIE-OUT'!I40+RECLASS!I40</f>
        <v>0</v>
      </c>
      <c r="H40" s="133">
        <f>+Actuals!E181</f>
        <v>-14105365</v>
      </c>
      <c r="I40" s="134">
        <f>+Actuals!F181</f>
        <v>-32062854.190000001</v>
      </c>
      <c r="J40" s="133">
        <f>+Actuals!G181</f>
        <v>376988</v>
      </c>
      <c r="K40" s="153">
        <f>+Actuals!H181</f>
        <v>-14906904.16</v>
      </c>
      <c r="L40" s="133">
        <f>+Actuals!I181</f>
        <v>215035</v>
      </c>
      <c r="M40" s="134">
        <f>+Actuals!J181</f>
        <v>459176.04</v>
      </c>
      <c r="N40" s="133">
        <f>+Actuals!K181</f>
        <v>-102539</v>
      </c>
      <c r="O40" s="134">
        <f>+Actuals!L181</f>
        <v>15551056.92</v>
      </c>
      <c r="P40" s="133">
        <f>+Actuals!M181</f>
        <v>114832</v>
      </c>
      <c r="Q40" s="134">
        <f>+Actuals!N181</f>
        <v>265836.08</v>
      </c>
      <c r="R40" s="133">
        <f>+Actuals!O181</f>
        <v>-150799</v>
      </c>
      <c r="S40" s="134">
        <f>+Actuals!P181</f>
        <v>-305959.12</v>
      </c>
      <c r="T40" s="133">
        <f>+Actuals!Q181</f>
        <v>-1</v>
      </c>
      <c r="U40" s="134">
        <f>+Actuals!R181</f>
        <v>2624139.9500000002</v>
      </c>
      <c r="V40" s="133">
        <f>+Actuals!S181</f>
        <v>-555626</v>
      </c>
      <c r="W40" s="134">
        <f>+Actuals!T181</f>
        <v>-0.01</v>
      </c>
      <c r="X40" s="133">
        <f>+Actuals!U181</f>
        <v>0</v>
      </c>
      <c r="Y40" s="134">
        <f>+Actuals!V181</f>
        <v>0</v>
      </c>
      <c r="Z40" s="133">
        <f>+Actuals!W181</f>
        <v>1700650</v>
      </c>
      <c r="AA40" s="134">
        <f>+Actuals!X181</f>
        <v>0.05</v>
      </c>
      <c r="AB40" s="133">
        <f>+Actuals!Y181</f>
        <v>0</v>
      </c>
      <c r="AC40" s="134">
        <f>+Actuals!Z181</f>
        <v>0</v>
      </c>
      <c r="AD40" s="133">
        <f>+Actuals!AA181</f>
        <v>0</v>
      </c>
      <c r="AE40" s="134">
        <f>+Actuals!AB181</f>
        <v>0</v>
      </c>
      <c r="AF40" s="133">
        <f>+Actuals!AC261</f>
        <v>0</v>
      </c>
      <c r="AG40" s="134">
        <f>+Actuals!AD261</f>
        <v>0</v>
      </c>
      <c r="AH40" s="133">
        <f>+Actuals!AE261</f>
        <v>0</v>
      </c>
      <c r="AI40" s="134">
        <f>+Actuals!AF261</f>
        <v>0</v>
      </c>
      <c r="AJ40" s="133">
        <f>+Actuals!AG261</f>
        <v>0</v>
      </c>
      <c r="AK40" s="134">
        <f>+Actuals!AH261</f>
        <v>0</v>
      </c>
      <c r="AL40" s="133">
        <f>+Actuals!AI261</f>
        <v>0</v>
      </c>
      <c r="AM40" s="134">
        <f>+Actuals!AJ261</f>
        <v>0</v>
      </c>
      <c r="AN40" s="133">
        <v>71402</v>
      </c>
      <c r="AO40" s="134">
        <v>982918</v>
      </c>
      <c r="AP40" s="133">
        <v>-71402</v>
      </c>
      <c r="AQ40" s="134">
        <v>-982918</v>
      </c>
      <c r="AR40" s="133">
        <v>0</v>
      </c>
      <c r="AS40" s="134">
        <v>0</v>
      </c>
      <c r="AT40" s="133">
        <v>0</v>
      </c>
      <c r="AU40" s="134">
        <v>0</v>
      </c>
      <c r="AV40" s="133">
        <v>0</v>
      </c>
      <c r="AW40" s="134"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15"/>
        <v>0</v>
      </c>
      <c r="E41" s="38">
        <f t="shared" si="15"/>
        <v>278626</v>
      </c>
      <c r="F41" s="81">
        <f>'TIE-OUT'!H41+RECLASS!H41</f>
        <v>0</v>
      </c>
      <c r="G41" s="82">
        <f>'TIE-OUT'!I41+RECLASS!I41</f>
        <v>278626</v>
      </c>
      <c r="H41" s="133">
        <f>+Actuals!E182</f>
        <v>0</v>
      </c>
      <c r="I41" s="134">
        <f>+Actuals!F182</f>
        <v>0</v>
      </c>
      <c r="J41" s="133">
        <f>+Actuals!G182</f>
        <v>0</v>
      </c>
      <c r="K41" s="153">
        <f>+Actuals!H182</f>
        <v>0</v>
      </c>
      <c r="L41" s="133">
        <f>+Actuals!I182</f>
        <v>0</v>
      </c>
      <c r="M41" s="134">
        <f>+Actuals!J182</f>
        <v>0</v>
      </c>
      <c r="N41" s="133">
        <f>+Actuals!K182</f>
        <v>0</v>
      </c>
      <c r="O41" s="134">
        <f>+Actuals!L182</f>
        <v>0</v>
      </c>
      <c r="P41" s="133">
        <f>+Actuals!M182</f>
        <v>0</v>
      </c>
      <c r="Q41" s="134">
        <f>+Actuals!N182</f>
        <v>0</v>
      </c>
      <c r="R41" s="133">
        <f>+Actuals!O182</f>
        <v>0</v>
      </c>
      <c r="S41" s="134">
        <f>+Actuals!P182</f>
        <v>0</v>
      </c>
      <c r="T41" s="133">
        <f>+Actuals!Q182</f>
        <v>0</v>
      </c>
      <c r="U41" s="134">
        <f>+Actuals!R182</f>
        <v>0</v>
      </c>
      <c r="V41" s="133">
        <f>+Actuals!S182</f>
        <v>0</v>
      </c>
      <c r="W41" s="134">
        <f>+Actuals!T182</f>
        <v>0</v>
      </c>
      <c r="X41" s="133">
        <f>+Actuals!U182</f>
        <v>0</v>
      </c>
      <c r="Y41" s="134">
        <f>+Actuals!V182</f>
        <v>0</v>
      </c>
      <c r="Z41" s="133">
        <f>+Actuals!W182</f>
        <v>0</v>
      </c>
      <c r="AA41" s="134">
        <f>+Actuals!X182</f>
        <v>0</v>
      </c>
      <c r="AB41" s="133">
        <f>+Actuals!Y182</f>
        <v>0</v>
      </c>
      <c r="AC41" s="134">
        <f>+Actuals!Z182</f>
        <v>0</v>
      </c>
      <c r="AD41" s="133">
        <f>+Actuals!AA182</f>
        <v>0</v>
      </c>
      <c r="AE41" s="134">
        <f>+Actuals!AB182</f>
        <v>0</v>
      </c>
      <c r="AF41" s="133">
        <f>+Actuals!AC262</f>
        <v>0</v>
      </c>
      <c r="AG41" s="134">
        <f>+Actuals!AD262</f>
        <v>0</v>
      </c>
      <c r="AH41" s="133">
        <f>+Actuals!AE262</f>
        <v>0</v>
      </c>
      <c r="AI41" s="134">
        <f>+Actuals!AF262</f>
        <v>0</v>
      </c>
      <c r="AJ41" s="133">
        <f>+Actuals!AG262</f>
        <v>0</v>
      </c>
      <c r="AK41" s="134">
        <f>+Actuals!AH262</f>
        <v>0</v>
      </c>
      <c r="AL41" s="133">
        <f>+Actuals!AI262</f>
        <v>0</v>
      </c>
      <c r="AM41" s="134">
        <f>+Actuals!AJ262</f>
        <v>0</v>
      </c>
      <c r="AN41" s="133">
        <f>+Actuals!AK262</f>
        <v>0</v>
      </c>
      <c r="AO41" s="134">
        <f>+Actuals!AL262</f>
        <v>0</v>
      </c>
      <c r="AP41" s="133">
        <f>+Actuals!AM262</f>
        <v>0</v>
      </c>
      <c r="AQ41" s="134">
        <f>+Actuals!AN262</f>
        <v>0</v>
      </c>
      <c r="AR41" s="133">
        <f>+Actuals!AO262</f>
        <v>0</v>
      </c>
      <c r="AS41" s="134">
        <f>+Actuals!AP262</f>
        <v>0</v>
      </c>
      <c r="AT41" s="133">
        <f>+Actuals!AQ262</f>
        <v>0</v>
      </c>
      <c r="AU41" s="134">
        <f>+Actuals!AR262</f>
        <v>0</v>
      </c>
      <c r="AV41" s="133">
        <f>+Actuals!AS262</f>
        <v>0</v>
      </c>
      <c r="AW41" s="134">
        <f>+Actuals!AT262</f>
        <v>0</v>
      </c>
    </row>
    <row r="42" spans="1:49" x14ac:dyDescent="0.2">
      <c r="A42" s="9"/>
      <c r="B42" s="7"/>
      <c r="C42" s="53" t="s">
        <v>52</v>
      </c>
      <c r="D42" s="61">
        <f>SUM(D40:D41)</f>
        <v>-12506825</v>
      </c>
      <c r="E42" s="39">
        <f>SUM(E40:E41)</f>
        <v>-28096882.440000005</v>
      </c>
      <c r="F42" s="61">
        <f t="shared" ref="F42:AG42" si="16">SUM(F40:F41)</f>
        <v>0</v>
      </c>
      <c r="G42" s="39">
        <f t="shared" si="16"/>
        <v>278626</v>
      </c>
      <c r="H42" s="61">
        <f t="shared" si="16"/>
        <v>-14105365</v>
      </c>
      <c r="I42" s="39">
        <f t="shared" si="16"/>
        <v>-32062854.190000001</v>
      </c>
      <c r="J42" s="61">
        <f t="shared" si="16"/>
        <v>376988</v>
      </c>
      <c r="K42" s="154">
        <f t="shared" si="16"/>
        <v>-14906904.16</v>
      </c>
      <c r="L42" s="61">
        <f t="shared" si="16"/>
        <v>215035</v>
      </c>
      <c r="M42" s="39">
        <f t="shared" si="16"/>
        <v>459176.04</v>
      </c>
      <c r="N42" s="61">
        <f t="shared" si="16"/>
        <v>-102539</v>
      </c>
      <c r="O42" s="39">
        <f t="shared" si="16"/>
        <v>15551056.92</v>
      </c>
      <c r="P42" s="61">
        <f t="shared" si="16"/>
        <v>114832</v>
      </c>
      <c r="Q42" s="39">
        <f t="shared" si="16"/>
        <v>265836.08</v>
      </c>
      <c r="R42" s="61">
        <f t="shared" si="16"/>
        <v>-150799</v>
      </c>
      <c r="S42" s="39">
        <f t="shared" si="16"/>
        <v>-305959.12</v>
      </c>
      <c r="T42" s="61">
        <f t="shared" si="16"/>
        <v>-1</v>
      </c>
      <c r="U42" s="39">
        <f t="shared" si="16"/>
        <v>2624139.9500000002</v>
      </c>
      <c r="V42" s="61">
        <f t="shared" si="16"/>
        <v>-555626</v>
      </c>
      <c r="W42" s="39">
        <f t="shared" si="16"/>
        <v>-0.01</v>
      </c>
      <c r="X42" s="61">
        <f t="shared" si="16"/>
        <v>0</v>
      </c>
      <c r="Y42" s="39">
        <f t="shared" si="16"/>
        <v>0</v>
      </c>
      <c r="Z42" s="61">
        <f t="shared" si="16"/>
        <v>1700650</v>
      </c>
      <c r="AA42" s="39">
        <f t="shared" si="16"/>
        <v>0.05</v>
      </c>
      <c r="AB42" s="61">
        <f t="shared" si="16"/>
        <v>0</v>
      </c>
      <c r="AC42" s="39">
        <f t="shared" si="16"/>
        <v>0</v>
      </c>
      <c r="AD42" s="61">
        <f t="shared" si="16"/>
        <v>0</v>
      </c>
      <c r="AE42" s="39">
        <f t="shared" si="16"/>
        <v>0</v>
      </c>
      <c r="AF42" s="61">
        <f t="shared" si="16"/>
        <v>0</v>
      </c>
      <c r="AG42" s="39">
        <f t="shared" si="16"/>
        <v>0</v>
      </c>
      <c r="AH42" s="61">
        <f t="shared" ref="AH42:AM42" si="17">SUM(AH40:AH41)</f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ref="AN42:AS42" si="18">SUM(AN40:AN41)</f>
        <v>71402</v>
      </c>
      <c r="AO42" s="39">
        <f t="shared" si="18"/>
        <v>982918</v>
      </c>
      <c r="AP42" s="61">
        <f t="shared" si="18"/>
        <v>-71402</v>
      </c>
      <c r="AQ42" s="39">
        <f t="shared" si="18"/>
        <v>-982918</v>
      </c>
      <c r="AR42" s="61">
        <f t="shared" si="18"/>
        <v>0</v>
      </c>
      <c r="AS42" s="39">
        <f t="shared" si="18"/>
        <v>0</v>
      </c>
      <c r="AT42" s="61">
        <f>SUM(AT40:AT41)</f>
        <v>0</v>
      </c>
      <c r="AU42" s="39">
        <f>SUM(AU40:AU41)</f>
        <v>0</v>
      </c>
      <c r="AV42" s="61">
        <f>SUM(AV40:AV41)</f>
        <v>0</v>
      </c>
      <c r="AW42" s="39">
        <f>SUM(AW40:AW41)</f>
        <v>0</v>
      </c>
    </row>
    <row r="43" spans="1:49" ht="21" customHeight="1" x14ac:dyDescent="0.2">
      <c r="A43" s="9"/>
      <c r="B43" s="7" t="s">
        <v>53</v>
      </c>
      <c r="C43" s="6"/>
      <c r="D43" s="61">
        <f>D42+D39</f>
        <v>-12560617</v>
      </c>
      <c r="E43" s="39">
        <f>E42+E39</f>
        <v>-28255898.540000007</v>
      </c>
      <c r="F43" s="61">
        <f t="shared" ref="F43:AG43" si="19">F42+F39</f>
        <v>0</v>
      </c>
      <c r="G43" s="39">
        <f t="shared" si="19"/>
        <v>278626</v>
      </c>
      <c r="H43" s="61">
        <f t="shared" si="19"/>
        <v>-14045300</v>
      </c>
      <c r="I43" s="39">
        <f t="shared" si="19"/>
        <v>-31957740.440000001</v>
      </c>
      <c r="J43" s="61">
        <f t="shared" si="19"/>
        <v>377963</v>
      </c>
      <c r="K43" s="154">
        <f t="shared" si="19"/>
        <v>-14905197.91</v>
      </c>
      <c r="L43" s="61">
        <f t="shared" si="19"/>
        <v>215035</v>
      </c>
      <c r="M43" s="39">
        <f t="shared" si="19"/>
        <v>459176.04</v>
      </c>
      <c r="N43" s="61">
        <f t="shared" si="19"/>
        <v>-102539</v>
      </c>
      <c r="O43" s="39">
        <f t="shared" si="19"/>
        <v>15551056.92</v>
      </c>
      <c r="P43" s="61">
        <f t="shared" si="19"/>
        <v>114832</v>
      </c>
      <c r="Q43" s="39">
        <f t="shared" si="19"/>
        <v>265836.08</v>
      </c>
      <c r="R43" s="61">
        <f t="shared" si="19"/>
        <v>-265631</v>
      </c>
      <c r="S43" s="39">
        <f t="shared" si="19"/>
        <v>-571795.19999999995</v>
      </c>
      <c r="T43" s="61">
        <f t="shared" si="19"/>
        <v>-1</v>
      </c>
      <c r="U43" s="39">
        <f t="shared" si="19"/>
        <v>2624139.9500000002</v>
      </c>
      <c r="V43" s="61">
        <f t="shared" si="19"/>
        <v>-555626</v>
      </c>
      <c r="W43" s="39">
        <f t="shared" si="19"/>
        <v>-0.01</v>
      </c>
      <c r="X43" s="61">
        <f t="shared" si="19"/>
        <v>0</v>
      </c>
      <c r="Y43" s="39">
        <f t="shared" si="19"/>
        <v>0</v>
      </c>
      <c r="Z43" s="61">
        <f t="shared" si="19"/>
        <v>1700650</v>
      </c>
      <c r="AA43" s="39">
        <f t="shared" si="19"/>
        <v>0.05</v>
      </c>
      <c r="AB43" s="61">
        <f t="shared" si="19"/>
        <v>0</v>
      </c>
      <c r="AC43" s="39">
        <f t="shared" si="19"/>
        <v>-0.02</v>
      </c>
      <c r="AD43" s="61">
        <f t="shared" si="19"/>
        <v>0</v>
      </c>
      <c r="AE43" s="39">
        <f t="shared" si="19"/>
        <v>0</v>
      </c>
      <c r="AF43" s="61">
        <f t="shared" si="19"/>
        <v>0</v>
      </c>
      <c r="AG43" s="39">
        <f t="shared" si="19"/>
        <v>0</v>
      </c>
      <c r="AH43" s="61">
        <f t="shared" ref="AH43:AM43" si="20">AH42+AH39</f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ref="AN43:AS43" si="21">AN42+AN39</f>
        <v>71402</v>
      </c>
      <c r="AO43" s="39">
        <f t="shared" si="21"/>
        <v>985134</v>
      </c>
      <c r="AP43" s="61">
        <f t="shared" si="21"/>
        <v>-71402</v>
      </c>
      <c r="AQ43" s="39">
        <f t="shared" si="21"/>
        <v>-985134</v>
      </c>
      <c r="AR43" s="61">
        <f t="shared" si="21"/>
        <v>0</v>
      </c>
      <c r="AS43" s="39">
        <f t="shared" si="21"/>
        <v>0</v>
      </c>
      <c r="AT43" s="61">
        <f>AT42+AT39</f>
        <v>0</v>
      </c>
      <c r="AU43" s="39">
        <f>AU42+AU39</f>
        <v>0</v>
      </c>
      <c r="AV43" s="61">
        <f>AV42+AV39</f>
        <v>0</v>
      </c>
      <c r="AW43" s="39">
        <f>AW42+AW39</f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15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SUM(F45,H45,J45,L45,N45,P45,R45,T45,V45,X45,Z45,AB45,AD45,AF45,AH45,AJ45,AL45,AN45,AP45,AR45,AT45,AV45)</f>
        <v>0</v>
      </c>
      <c r="E45" s="38">
        <f>SUM(G45,I45,K45,M45,O45,Q45,S45,U45,W45,Y45,AA45,AC45,AE45,AG45,AI45,AK45,AM45,AO45,AQ45,AS45,AU45,AW45)</f>
        <v>0</v>
      </c>
      <c r="F45" s="64">
        <f>'TIE-OUT'!H45+RECLASS!H45</f>
        <v>0</v>
      </c>
      <c r="G45" s="68">
        <f>'TIE-OUT'!I45+RECLASS!I45</f>
        <v>0</v>
      </c>
      <c r="H45" s="133">
        <f>+Actuals!E183</f>
        <v>0</v>
      </c>
      <c r="I45" s="134">
        <f>+Actuals!F183</f>
        <v>0</v>
      </c>
      <c r="J45" s="133">
        <f>+Actuals!G183</f>
        <v>0</v>
      </c>
      <c r="K45" s="153">
        <f>+Actuals!H183</f>
        <v>0</v>
      </c>
      <c r="L45" s="133">
        <f>+Actuals!I183</f>
        <v>0</v>
      </c>
      <c r="M45" s="134">
        <f>+Actuals!J183</f>
        <v>0</v>
      </c>
      <c r="N45" s="133">
        <f>+Actuals!K183</f>
        <v>0</v>
      </c>
      <c r="O45" s="134">
        <f>+Actuals!L183</f>
        <v>0</v>
      </c>
      <c r="P45" s="133">
        <f>+Actuals!M183</f>
        <v>0</v>
      </c>
      <c r="Q45" s="134">
        <f>+Actuals!N183</f>
        <v>0</v>
      </c>
      <c r="R45" s="133">
        <f>+Actuals!O183</f>
        <v>0</v>
      </c>
      <c r="S45" s="134">
        <f>+Actuals!P183</f>
        <v>0</v>
      </c>
      <c r="T45" s="133">
        <f>+Actuals!Q183</f>
        <v>0</v>
      </c>
      <c r="U45" s="134">
        <f>+Actuals!R183</f>
        <v>0</v>
      </c>
      <c r="V45" s="133">
        <f>+Actuals!S183</f>
        <v>0</v>
      </c>
      <c r="W45" s="134">
        <f>+Actuals!T183</f>
        <v>0</v>
      </c>
      <c r="X45" s="133">
        <f>+Actuals!U183</f>
        <v>0</v>
      </c>
      <c r="Y45" s="134">
        <f>+Actuals!V183</f>
        <v>0</v>
      </c>
      <c r="Z45" s="133">
        <f>+Actuals!W183</f>
        <v>0</v>
      </c>
      <c r="AA45" s="134">
        <f>+Actuals!X183</f>
        <v>0</v>
      </c>
      <c r="AB45" s="133">
        <f>+Actuals!Y183</f>
        <v>0</v>
      </c>
      <c r="AC45" s="134">
        <f>+Actuals!Z183</f>
        <v>0</v>
      </c>
      <c r="AD45" s="133">
        <f>+Actuals!AA183</f>
        <v>0</v>
      </c>
      <c r="AE45" s="134">
        <f>+Actuals!AB183</f>
        <v>0</v>
      </c>
      <c r="AF45" s="133">
        <f>+Actuals!AC263</f>
        <v>0</v>
      </c>
      <c r="AG45" s="134">
        <f>+Actuals!AD263</f>
        <v>0</v>
      </c>
      <c r="AH45" s="133">
        <f>+Actuals!AE263</f>
        <v>0</v>
      </c>
      <c r="AI45" s="134">
        <f>+Actuals!AF263</f>
        <v>0</v>
      </c>
      <c r="AJ45" s="133">
        <f>+Actuals!AG263</f>
        <v>0</v>
      </c>
      <c r="AK45" s="134">
        <f>+Actuals!AH263</f>
        <v>0</v>
      </c>
      <c r="AL45" s="133">
        <f>+Actuals!AI263</f>
        <v>0</v>
      </c>
      <c r="AM45" s="134">
        <f>+Actuals!AJ263</f>
        <v>0</v>
      </c>
      <c r="AN45" s="133">
        <f>+Actuals!AK263</f>
        <v>0</v>
      </c>
      <c r="AO45" s="134">
        <f>+Actuals!AL263</f>
        <v>0</v>
      </c>
      <c r="AP45" s="133">
        <f>+Actuals!AM263</f>
        <v>0</v>
      </c>
      <c r="AQ45" s="134">
        <f>+Actuals!AN263</f>
        <v>0</v>
      </c>
      <c r="AR45" s="133">
        <f>+Actuals!AO263</f>
        <v>0</v>
      </c>
      <c r="AS45" s="134">
        <f>+Actuals!AP263</f>
        <v>0</v>
      </c>
      <c r="AT45" s="133">
        <f>+Actuals!AQ263</f>
        <v>0</v>
      </c>
      <c r="AU45" s="134">
        <f>+Actuals!AR263</f>
        <v>0</v>
      </c>
      <c r="AV45" s="133">
        <f>+Actuals!AS263</f>
        <v>0</v>
      </c>
      <c r="AW45" s="134">
        <f>+Actuals!AT263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15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 t="shared" ref="D47:E49" si="22">SUM(F47,H47,J47,L47,N47,P47,R47,T47,V47,X47,Z47,AB47,AD47,AF47,AH47,AJ47,AL47,AN47,AP47,AR47,AT47,AV47)</f>
        <v>0</v>
      </c>
      <c r="E47" s="38">
        <f t="shared" si="22"/>
        <v>0</v>
      </c>
      <c r="F47" s="60">
        <f>'TIE-OUT'!H47+RECLASS!H47</f>
        <v>0</v>
      </c>
      <c r="G47" s="38">
        <f>'TIE-OUT'!I47+RECLASS!I47</f>
        <v>0</v>
      </c>
      <c r="H47" s="133">
        <f>+Actuals!E184</f>
        <v>0</v>
      </c>
      <c r="I47" s="134">
        <f>+Actuals!F184</f>
        <v>0</v>
      </c>
      <c r="J47" s="133">
        <f>+Actuals!G184</f>
        <v>0</v>
      </c>
      <c r="K47" s="153">
        <f>+Actuals!H184</f>
        <v>0</v>
      </c>
      <c r="L47" s="133">
        <f>+Actuals!I184</f>
        <v>0</v>
      </c>
      <c r="M47" s="134">
        <f>+Actuals!J184</f>
        <v>0</v>
      </c>
      <c r="N47" s="133">
        <f>+Actuals!K184</f>
        <v>0</v>
      </c>
      <c r="O47" s="134">
        <f>+Actuals!L184</f>
        <v>0</v>
      </c>
      <c r="P47" s="133">
        <f>+Actuals!M184</f>
        <v>0</v>
      </c>
      <c r="Q47" s="134">
        <f>+Actuals!N184</f>
        <v>0</v>
      </c>
      <c r="R47" s="133">
        <f>+Actuals!O184</f>
        <v>0</v>
      </c>
      <c r="S47" s="134">
        <f>+Actuals!P184</f>
        <v>0</v>
      </c>
      <c r="T47" s="133">
        <f>+Actuals!Q184</f>
        <v>0</v>
      </c>
      <c r="U47" s="134">
        <f>+Actuals!R184</f>
        <v>0</v>
      </c>
      <c r="V47" s="133">
        <f>+Actuals!S184</f>
        <v>0</v>
      </c>
      <c r="W47" s="134">
        <f>+Actuals!T184</f>
        <v>0</v>
      </c>
      <c r="X47" s="133">
        <f>+Actuals!U184</f>
        <v>0</v>
      </c>
      <c r="Y47" s="134">
        <f>+Actuals!V184</f>
        <v>0</v>
      </c>
      <c r="Z47" s="133">
        <f>+Actuals!W184</f>
        <v>0</v>
      </c>
      <c r="AA47" s="134">
        <f>+Actuals!X184</f>
        <v>0</v>
      </c>
      <c r="AB47" s="133">
        <f>+Actuals!Y184</f>
        <v>0</v>
      </c>
      <c r="AC47" s="134">
        <f>+Actuals!Z184</f>
        <v>0</v>
      </c>
      <c r="AD47" s="133">
        <f>+Actuals!AA184</f>
        <v>0</v>
      </c>
      <c r="AE47" s="134">
        <f>+Actuals!AB184</f>
        <v>0</v>
      </c>
      <c r="AF47" s="133">
        <f>+Actuals!AC264</f>
        <v>0</v>
      </c>
      <c r="AG47" s="134">
        <f>+Actuals!AD264</f>
        <v>0</v>
      </c>
      <c r="AH47" s="133">
        <f>+Actuals!AE264</f>
        <v>0</v>
      </c>
      <c r="AI47" s="134">
        <f>+Actuals!AF264</f>
        <v>0</v>
      </c>
      <c r="AJ47" s="133">
        <f>+Actuals!AG264</f>
        <v>0</v>
      </c>
      <c r="AK47" s="134">
        <f>+Actuals!AH264</f>
        <v>0</v>
      </c>
      <c r="AL47" s="133">
        <f>+Actuals!AI264</f>
        <v>0</v>
      </c>
      <c r="AM47" s="134">
        <f>+Actuals!AJ264</f>
        <v>0</v>
      </c>
      <c r="AN47" s="133">
        <f>+Actuals!AK264</f>
        <v>0</v>
      </c>
      <c r="AO47" s="134">
        <f>+Actuals!AL264</f>
        <v>0</v>
      </c>
      <c r="AP47" s="133">
        <f>+Actuals!AM264</f>
        <v>0</v>
      </c>
      <c r="AQ47" s="134">
        <f>+Actuals!AN264</f>
        <v>0</v>
      </c>
      <c r="AR47" s="133">
        <f>+Actuals!AO264</f>
        <v>0</v>
      </c>
      <c r="AS47" s="134">
        <f>+Actuals!AP264</f>
        <v>0</v>
      </c>
      <c r="AT47" s="133">
        <f>+Actuals!AQ264</f>
        <v>0</v>
      </c>
      <c r="AU47" s="134">
        <f>+Actuals!AR264</f>
        <v>0</v>
      </c>
      <c r="AV47" s="133">
        <f>+Actuals!AS264</f>
        <v>0</v>
      </c>
      <c r="AW47" s="134">
        <f>+Actuals!AT264</f>
        <v>0</v>
      </c>
    </row>
    <row r="48" spans="1:49" x14ac:dyDescent="0.2">
      <c r="A48" s="9"/>
      <c r="B48" s="7"/>
      <c r="C48" s="6"/>
      <c r="D48" s="60">
        <f t="shared" si="22"/>
        <v>0</v>
      </c>
      <c r="E48" s="38">
        <f t="shared" si="22"/>
        <v>0</v>
      </c>
      <c r="F48" s="60"/>
      <c r="G48" s="38"/>
      <c r="H48" s="60"/>
      <c r="I48" s="38"/>
      <c r="J48" s="60"/>
      <c r="K48" s="15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 t="shared" si="22"/>
        <v>-321353</v>
      </c>
      <c r="E49" s="38">
        <f t="shared" si="22"/>
        <v>-568623.40099999972</v>
      </c>
      <c r="F49" s="60">
        <f>'TIE-OUT'!H49+RECLASS!H49</f>
        <v>0</v>
      </c>
      <c r="G49" s="38">
        <f>'TIE-OUT'!I49+RECLASS!I49</f>
        <v>0</v>
      </c>
      <c r="H49" s="133">
        <f>+Actuals!E185</f>
        <v>1256086</v>
      </c>
      <c r="I49" s="134">
        <f>+Actuals!F185</f>
        <v>2219503.9619999998</v>
      </c>
      <c r="J49" s="133">
        <f>+Actuals!G185</f>
        <v>-771874</v>
      </c>
      <c r="K49" s="153">
        <f>+Actuals!H185</f>
        <v>-1363901.3579999998</v>
      </c>
      <c r="L49" s="133">
        <f>+Actuals!I185</f>
        <v>777816</v>
      </c>
      <c r="M49" s="134">
        <f>+Actuals!J185</f>
        <v>1374400.872</v>
      </c>
      <c r="N49" s="133">
        <f>+Actuals!K185</f>
        <v>-279201</v>
      </c>
      <c r="O49" s="134">
        <f>+Actuals!L185</f>
        <v>2719692.1830000002</v>
      </c>
      <c r="P49" s="133">
        <f>+Actuals!M185</f>
        <v>-163948</v>
      </c>
      <c r="Q49" s="134">
        <f>+Actuals!N185</f>
        <v>-3503529.1159999999</v>
      </c>
      <c r="R49" s="133">
        <f>+Actuals!O185</f>
        <v>111507</v>
      </c>
      <c r="S49" s="134">
        <f>+Actuals!P185</f>
        <v>197032.86900000001</v>
      </c>
      <c r="T49" s="133">
        <f>+Actuals!Q185</f>
        <v>130</v>
      </c>
      <c r="U49" s="134">
        <f>+Actuals!R185</f>
        <v>229.71</v>
      </c>
      <c r="V49" s="133">
        <f>+Actuals!S185</f>
        <v>4208</v>
      </c>
      <c r="W49" s="134">
        <f>+Actuals!T185</f>
        <v>7435.5360000000001</v>
      </c>
      <c r="X49" s="133">
        <f>+Actuals!U185</f>
        <v>-441</v>
      </c>
      <c r="Y49" s="134">
        <f>+Actuals!V185</f>
        <v>-779.24699999999996</v>
      </c>
      <c r="Z49" s="133">
        <f>+Actuals!W185</f>
        <v>-1717459</v>
      </c>
      <c r="AA49" s="134">
        <f>+Actuals!X185</f>
        <v>-3034750.0529999998</v>
      </c>
      <c r="AB49" s="133">
        <f>+Actuals!Y185</f>
        <v>0</v>
      </c>
      <c r="AC49" s="134">
        <f>+Actuals!Z185</f>
        <v>0</v>
      </c>
      <c r="AD49" s="133">
        <f>+Actuals!AA185</f>
        <v>462259</v>
      </c>
      <c r="AE49" s="134">
        <f>+Actuals!AB185</f>
        <v>816811.65300000005</v>
      </c>
      <c r="AF49" s="133">
        <f>+Actuals!AC265</f>
        <v>-462259</v>
      </c>
      <c r="AG49" s="134">
        <f>+Actuals!AD265</f>
        <v>-816811.65300000005</v>
      </c>
      <c r="AH49" s="133">
        <f>+Actuals!AE265</f>
        <v>0</v>
      </c>
      <c r="AI49" s="134">
        <f>+Actuals!AF265</f>
        <v>0</v>
      </c>
      <c r="AJ49" s="133">
        <f>+Actuals!AG265</f>
        <v>462259</v>
      </c>
      <c r="AK49" s="134">
        <f>+Actuals!AH265</f>
        <v>816811.65300000005</v>
      </c>
      <c r="AL49" s="133">
        <f>+Actuals!AI265</f>
        <v>0</v>
      </c>
      <c r="AM49" s="134">
        <f>+Actuals!AJ265</f>
        <v>0</v>
      </c>
      <c r="AN49" s="133">
        <f>+Actuals!AK265-71402</f>
        <v>-71838</v>
      </c>
      <c r="AO49" s="134">
        <f>+Actuals!AL265-126167</f>
        <v>-126937.412</v>
      </c>
      <c r="AP49" s="133">
        <f>+Actuals!AM265+71402</f>
        <v>71402</v>
      </c>
      <c r="AQ49" s="134">
        <f>+Actuals!AN265+126167</f>
        <v>126167</v>
      </c>
      <c r="AR49" s="133">
        <v>0</v>
      </c>
      <c r="AS49" s="134">
        <v>0</v>
      </c>
      <c r="AT49" s="133">
        <v>0</v>
      </c>
      <c r="AU49" s="134">
        <v>0</v>
      </c>
      <c r="AV49" s="133">
        <v>0</v>
      </c>
      <c r="AW49" s="134"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15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SUM(F51,H51,J51,L51,N51,P51,R51,T51,V51,X51,Z51,AB51,AD51,AF51,AH51,AJ51,AL51,AN51,AP51,AR51,AT51,AV51)</f>
        <v>-1701259</v>
      </c>
      <c r="E51" s="38">
        <f>SUM(G51,I51,K51,M51,O51,Q51,S51,U51,W51,Y51,AA51,AC51,AE51,AG51,AI51,AK51,AM51,AO51,AQ51,AS51,AU51,AW51)</f>
        <v>-2226131.9790000003</v>
      </c>
      <c r="F51" s="60">
        <f>'TIE-OUT'!H51+RECLASS!H51</f>
        <v>0</v>
      </c>
      <c r="G51" s="38">
        <f>'TIE-OUT'!I51+RECLASS!I51</f>
        <v>0</v>
      </c>
      <c r="H51" s="133">
        <f>+Actuals!E186</f>
        <v>-1436350</v>
      </c>
      <c r="I51" s="134">
        <f>+Actuals!F186</f>
        <v>-2538030.4500000002</v>
      </c>
      <c r="J51" s="133">
        <f>+Actuals!G186</f>
        <v>111457</v>
      </c>
      <c r="K51" s="153">
        <f>+Actuals!H186</f>
        <v>196944.519</v>
      </c>
      <c r="L51" s="133">
        <f>+Actuals!I186</f>
        <v>89715</v>
      </c>
      <c r="M51" s="134">
        <f>+Actuals!J186</f>
        <v>158526.405</v>
      </c>
      <c r="N51" s="133">
        <f>+Actuals!K186</f>
        <v>-24707</v>
      </c>
      <c r="O51" s="134">
        <f>+Actuals!L186</f>
        <v>-43657.269</v>
      </c>
      <c r="P51" s="133">
        <f>+Actuals!M186</f>
        <v>0</v>
      </c>
      <c r="Q51" s="134">
        <f>+Actuals!N186</f>
        <v>0</v>
      </c>
      <c r="R51" s="133">
        <f>+Actuals!O186</f>
        <v>48</v>
      </c>
      <c r="S51" s="134">
        <f>+Actuals!P186</f>
        <v>84.816000000000003</v>
      </c>
      <c r="T51" s="133">
        <f>+Actuals!Q186</f>
        <v>0</v>
      </c>
      <c r="U51" s="134">
        <f>+Actuals!R186</f>
        <v>0</v>
      </c>
      <c r="V51" s="133">
        <f>+Actuals!S186</f>
        <v>0</v>
      </c>
      <c r="W51" s="134">
        <f>+Actuals!T186</f>
        <v>0</v>
      </c>
      <c r="X51" s="133">
        <f>+Actuals!U186</f>
        <v>0</v>
      </c>
      <c r="Y51" s="134">
        <f>+Actuals!V186</f>
        <v>0</v>
      </c>
      <c r="Z51" s="133">
        <f>+Actuals!W186</f>
        <v>-441422</v>
      </c>
      <c r="AA51" s="134">
        <f>+Actuals!X186</f>
        <v>0</v>
      </c>
      <c r="AB51" s="133">
        <f>+Actuals!Y186</f>
        <v>0</v>
      </c>
      <c r="AC51" s="134">
        <f>+Actuals!Z186</f>
        <v>0</v>
      </c>
      <c r="AD51" s="133">
        <f>+Actuals!AA186</f>
        <v>0</v>
      </c>
      <c r="AE51" s="134">
        <f>+Actuals!AB186</f>
        <v>0</v>
      </c>
      <c r="AF51" s="133">
        <f>+Actuals!AC266</f>
        <v>0</v>
      </c>
      <c r="AG51" s="134">
        <f>+Actuals!AD266</f>
        <v>0</v>
      </c>
      <c r="AH51" s="133">
        <f>+Actuals!AE266</f>
        <v>0</v>
      </c>
      <c r="AI51" s="134">
        <f>+Actuals!AF266</f>
        <v>0</v>
      </c>
      <c r="AJ51" s="133">
        <f>+Actuals!AG266</f>
        <v>0</v>
      </c>
      <c r="AK51" s="134">
        <f>+Actuals!AH266</f>
        <v>0</v>
      </c>
      <c r="AL51" s="133">
        <f>+Actuals!AI266</f>
        <v>0</v>
      </c>
      <c r="AM51" s="134">
        <f>+Actuals!AJ266</f>
        <v>0</v>
      </c>
      <c r="AN51" s="133">
        <f>+Actuals!AK266</f>
        <v>0</v>
      </c>
      <c r="AO51" s="134">
        <f>+Actuals!AL266</f>
        <v>0</v>
      </c>
      <c r="AP51" s="133">
        <f>+Actuals!AM266</f>
        <v>0</v>
      </c>
      <c r="AQ51" s="134">
        <f>+Actuals!AN266</f>
        <v>0</v>
      </c>
      <c r="AR51" s="133">
        <f>+Actuals!AO266</f>
        <v>0</v>
      </c>
      <c r="AS51" s="134">
        <f>+Actuals!AP266</f>
        <v>0</v>
      </c>
      <c r="AT51" s="133">
        <f>+Actuals!AQ266</f>
        <v>0</v>
      </c>
      <c r="AU51" s="134">
        <f>+Actuals!AR266</f>
        <v>0</v>
      </c>
      <c r="AV51" s="133">
        <f>+Actuals!AS266</f>
        <v>0</v>
      </c>
      <c r="AW51" s="134">
        <f>+Actuals!AT266</f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15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15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SUM(F54,H54,J54,L54,N54,P54,R54,T54,V54,X54,Z54,AB54,AD54,AF54,AH54,AJ54,AL54,AN54,AP54,AR54,AT54,AV54)</f>
        <v>-66624562</v>
      </c>
      <c r="E54" s="38">
        <f>SUM(G54,I54,K54,M54,O54,Q54,S54,U54,W54,Y54,AA54,AC54,AE54,AG54,AI54,AK54,AM54,AO54,AQ54,AS54,AU54,AW54)</f>
        <v>-1706854.23</v>
      </c>
      <c r="F54" s="64">
        <f>'TIE-OUT'!H54+RECLASS!H54</f>
        <v>0</v>
      </c>
      <c r="G54" s="68">
        <f>'TIE-OUT'!I54+RECLASS!I54</f>
        <v>0</v>
      </c>
      <c r="H54" s="133">
        <f>+Actuals!E187</f>
        <v>-67818560</v>
      </c>
      <c r="I54" s="134">
        <f>+Actuals!F187</f>
        <v>-2966001.47</v>
      </c>
      <c r="J54" s="133">
        <f>+Actuals!G187</f>
        <v>1030113</v>
      </c>
      <c r="K54" s="153">
        <f>+Actuals!H187</f>
        <v>625412.37</v>
      </c>
      <c r="L54" s="133">
        <f>+Actuals!I187</f>
        <v>73827</v>
      </c>
      <c r="M54" s="134">
        <f>+Actuals!J187</f>
        <v>-15165.64</v>
      </c>
      <c r="N54" s="133">
        <f>+Actuals!K187</f>
        <v>77445</v>
      </c>
      <c r="O54" s="134">
        <f>+Actuals!L187</f>
        <v>-82307.3</v>
      </c>
      <c r="P54" s="133">
        <f>+Actuals!M187</f>
        <v>-840</v>
      </c>
      <c r="Q54" s="134">
        <f>+Actuals!N187</f>
        <v>82825.63</v>
      </c>
      <c r="R54" s="133">
        <f>+Actuals!O187</f>
        <v>-787</v>
      </c>
      <c r="S54" s="134">
        <f>+Actuals!P187</f>
        <v>-363.87</v>
      </c>
      <c r="T54" s="133">
        <f>+Actuals!Q187</f>
        <v>0</v>
      </c>
      <c r="U54" s="134">
        <f>+Actuals!R187</f>
        <v>0</v>
      </c>
      <c r="V54" s="133">
        <f>+Actuals!S187</f>
        <v>14310</v>
      </c>
      <c r="W54" s="134">
        <f>+Actuals!T187</f>
        <v>0.32999999999992724</v>
      </c>
      <c r="X54" s="133">
        <f>+Actuals!U187</f>
        <v>-70</v>
      </c>
      <c r="Y54" s="134">
        <f>+Actuals!V187</f>
        <v>-9.34</v>
      </c>
      <c r="Z54" s="133">
        <f>+Actuals!W187</f>
        <v>0</v>
      </c>
      <c r="AA54" s="134">
        <f>+Actuals!X187+731644</f>
        <v>731644</v>
      </c>
      <c r="AB54" s="133">
        <f>+Actuals!Y187</f>
        <v>0</v>
      </c>
      <c r="AC54" s="134">
        <f>+Actuals!Z187</f>
        <v>0</v>
      </c>
      <c r="AD54" s="133">
        <f>+Actuals!AA187</f>
        <v>0</v>
      </c>
      <c r="AE54" s="134">
        <f>+Actuals!AB187</f>
        <v>0</v>
      </c>
      <c r="AF54" s="133">
        <f>+Actuals!AC267</f>
        <v>0</v>
      </c>
      <c r="AG54" s="172">
        <f>+Actuals!AD267</f>
        <v>0</v>
      </c>
      <c r="AH54" s="133">
        <f>+Actuals!AE267</f>
        <v>0</v>
      </c>
      <c r="AI54" s="172">
        <f>+Actuals!AF267</f>
        <v>0</v>
      </c>
      <c r="AJ54" s="133">
        <f>+Actuals!AG267</f>
        <v>0</v>
      </c>
      <c r="AK54" s="172">
        <f>+Actuals!AH267</f>
        <v>0</v>
      </c>
      <c r="AL54" s="133">
        <f>+Actuals!AI267</f>
        <v>0</v>
      </c>
      <c r="AM54" s="172">
        <f>+Actuals!AJ267</f>
        <v>0</v>
      </c>
      <c r="AN54" s="133">
        <f>+Actuals!AK267</f>
        <v>0</v>
      </c>
      <c r="AO54" s="172">
        <f>+Actuals!AL267</f>
        <v>-82888.94</v>
      </c>
      <c r="AP54" s="133">
        <f>+Actuals!AM267</f>
        <v>0</v>
      </c>
      <c r="AQ54" s="172">
        <f>+Actuals!AN267</f>
        <v>0</v>
      </c>
      <c r="AR54" s="133">
        <f>+Actuals!AO267</f>
        <v>0</v>
      </c>
      <c r="AS54" s="172">
        <f>+Actuals!AP267</f>
        <v>0</v>
      </c>
      <c r="AT54" s="133">
        <f>+Actuals!AQ267</f>
        <v>0</v>
      </c>
      <c r="AU54" s="172">
        <f>+Actuals!AR267</f>
        <v>0</v>
      </c>
      <c r="AV54" s="133">
        <f>+Actuals!AS267</f>
        <v>0</v>
      </c>
      <c r="AW54" s="172">
        <f>+Actuals!AT267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SUM(F55,H55,J55,L55,N55,P55,R55,T55,V55,X55,Z55,AB55,AD55,AF55,AH55,AJ55,AL55,AN55,AP55,AR55,AT55,AV55)</f>
        <v>0</v>
      </c>
      <c r="E55" s="38">
        <f>SUM(G55,I55,K55,M55,O55,Q55,S55,U55,W55,Y55,AA55,AC55,AE55,AG55,AI55,AK55,AM55,AO55,AQ55,AS55,AU55,AW55)</f>
        <v>-15397685.619999999</v>
      </c>
      <c r="F55" s="81">
        <f>'TIE-OUT'!H55+RECLASS!H55</f>
        <v>0</v>
      </c>
      <c r="G55" s="82">
        <f>'TIE-OUT'!I55+RECLASS!I55</f>
        <v>638345.11</v>
      </c>
      <c r="H55" s="133">
        <f>+Actuals!E188</f>
        <v>0</v>
      </c>
      <c r="I55" s="134">
        <f>+Actuals!F188</f>
        <v>-16549210.6</v>
      </c>
      <c r="J55" s="133">
        <f>+Actuals!G188</f>
        <v>0</v>
      </c>
      <c r="K55" s="153">
        <f>+Actuals!H188</f>
        <v>481773.21</v>
      </c>
      <c r="L55" s="133">
        <f>+Actuals!I188</f>
        <v>0</v>
      </c>
      <c r="M55" s="134">
        <f>+Actuals!J188</f>
        <v>36742.78</v>
      </c>
      <c r="N55" s="133">
        <f>+Actuals!K188</f>
        <v>0</v>
      </c>
      <c r="O55" s="134">
        <f>+Actuals!L188</f>
        <v>-9935.86</v>
      </c>
      <c r="P55" s="133">
        <f>+Actuals!M188</f>
        <v>0</v>
      </c>
      <c r="Q55" s="134">
        <f>+Actuals!N188</f>
        <v>3.72</v>
      </c>
      <c r="R55" s="133">
        <f>+Actuals!O188</f>
        <v>0</v>
      </c>
      <c r="S55" s="134">
        <f>+Actuals!P188</f>
        <v>4596.0200000000004</v>
      </c>
      <c r="T55" s="133">
        <f>+Actuals!Q188</f>
        <v>0</v>
      </c>
      <c r="U55" s="134">
        <f>+Actuals!R188</f>
        <v>0</v>
      </c>
      <c r="V55" s="133">
        <f>+Actuals!S188</f>
        <v>0</v>
      </c>
      <c r="W55" s="134">
        <f>+Actuals!T188</f>
        <v>0</v>
      </c>
      <c r="X55" s="133">
        <f>+Actuals!U188</f>
        <v>0</v>
      </c>
      <c r="Y55" s="134">
        <f>+Actuals!V188</f>
        <v>0</v>
      </c>
      <c r="Z55" s="133">
        <f>+Actuals!W188</f>
        <v>0</v>
      </c>
      <c r="AA55" s="134">
        <f>+Actuals!X188</f>
        <v>0</v>
      </c>
      <c r="AB55" s="133">
        <f>+Actuals!Y188</f>
        <v>0</v>
      </c>
      <c r="AC55" s="134">
        <f>+Actuals!Z188</f>
        <v>0</v>
      </c>
      <c r="AD55" s="133">
        <f>+Actuals!AA188</f>
        <v>0</v>
      </c>
      <c r="AE55" s="134">
        <f>+Actuals!AB188</f>
        <v>0</v>
      </c>
      <c r="AF55" s="133">
        <f>+Actuals!AC268</f>
        <v>0</v>
      </c>
      <c r="AG55" s="134">
        <f>+Actuals!AD268</f>
        <v>0</v>
      </c>
      <c r="AH55" s="133">
        <f>+Actuals!AE268</f>
        <v>0</v>
      </c>
      <c r="AI55" s="134">
        <f>+Actuals!AF268</f>
        <v>0</v>
      </c>
      <c r="AJ55" s="133">
        <f>+Actuals!AG268</f>
        <v>0</v>
      </c>
      <c r="AK55" s="134">
        <f>+Actuals!AH268</f>
        <v>0</v>
      </c>
      <c r="AL55" s="133">
        <f>+Actuals!AI268</f>
        <v>0</v>
      </c>
      <c r="AM55" s="134">
        <f>+Actuals!AJ268</f>
        <v>0</v>
      </c>
      <c r="AN55" s="133">
        <f>+Actuals!AK268</f>
        <v>0</v>
      </c>
      <c r="AO55" s="134">
        <f>+Actuals!AL268</f>
        <v>0</v>
      </c>
      <c r="AP55" s="133">
        <f>+Actuals!AM268</f>
        <v>0</v>
      </c>
      <c r="AQ55" s="134">
        <f>+Actuals!AN268</f>
        <v>0</v>
      </c>
      <c r="AR55" s="133">
        <f>+Actuals!AO268</f>
        <v>0</v>
      </c>
      <c r="AS55" s="134">
        <f>+Actuals!AP268</f>
        <v>0</v>
      </c>
      <c r="AT55" s="133">
        <f>+Actuals!AQ268</f>
        <v>0</v>
      </c>
      <c r="AU55" s="134">
        <f>+Actuals!AR268</f>
        <v>0</v>
      </c>
      <c r="AV55" s="133">
        <f>+Actuals!AS268</f>
        <v>0</v>
      </c>
      <c r="AW55" s="134">
        <f>+Actuals!AT268</f>
        <v>0</v>
      </c>
    </row>
    <row r="56" spans="1:49" x14ac:dyDescent="0.2">
      <c r="A56" s="9"/>
      <c r="B56" s="7" t="s">
        <v>61</v>
      </c>
      <c r="C56" s="6"/>
      <c r="D56" s="61">
        <f>SUM(D54:D55)</f>
        <v>-66624562</v>
      </c>
      <c r="E56" s="39">
        <f>SUM(E54:E55)</f>
        <v>-17104539.849999998</v>
      </c>
      <c r="F56" s="61">
        <f t="shared" ref="F56:AG56" si="23">SUM(F54:F55)</f>
        <v>0</v>
      </c>
      <c r="G56" s="39">
        <f t="shared" si="23"/>
        <v>638345.11</v>
      </c>
      <c r="H56" s="61">
        <f t="shared" si="23"/>
        <v>-67818560</v>
      </c>
      <c r="I56" s="39">
        <f t="shared" si="23"/>
        <v>-19515212.07</v>
      </c>
      <c r="J56" s="61">
        <f t="shared" si="23"/>
        <v>1030113</v>
      </c>
      <c r="K56" s="154">
        <f t="shared" si="23"/>
        <v>1107185.58</v>
      </c>
      <c r="L56" s="61">
        <f t="shared" si="23"/>
        <v>73827</v>
      </c>
      <c r="M56" s="39">
        <f t="shared" si="23"/>
        <v>21577.14</v>
      </c>
      <c r="N56" s="61">
        <f t="shared" si="23"/>
        <v>77445</v>
      </c>
      <c r="O56" s="39">
        <f t="shared" si="23"/>
        <v>-92243.16</v>
      </c>
      <c r="P56" s="61">
        <f t="shared" si="23"/>
        <v>-840</v>
      </c>
      <c r="Q56" s="39">
        <f t="shared" si="23"/>
        <v>82829.350000000006</v>
      </c>
      <c r="R56" s="61">
        <f t="shared" si="23"/>
        <v>-787</v>
      </c>
      <c r="S56" s="39">
        <f t="shared" si="23"/>
        <v>4232.1500000000005</v>
      </c>
      <c r="T56" s="61">
        <f t="shared" si="23"/>
        <v>0</v>
      </c>
      <c r="U56" s="39">
        <f t="shared" si="23"/>
        <v>0</v>
      </c>
      <c r="V56" s="61">
        <f t="shared" si="23"/>
        <v>14310</v>
      </c>
      <c r="W56" s="39">
        <f t="shared" si="23"/>
        <v>0.32999999999992724</v>
      </c>
      <c r="X56" s="61">
        <f t="shared" si="23"/>
        <v>-70</v>
      </c>
      <c r="Y56" s="39">
        <f t="shared" si="23"/>
        <v>-9.34</v>
      </c>
      <c r="Z56" s="61">
        <f t="shared" si="23"/>
        <v>0</v>
      </c>
      <c r="AA56" s="39">
        <f t="shared" si="23"/>
        <v>731644</v>
      </c>
      <c r="AB56" s="61">
        <f t="shared" si="23"/>
        <v>0</v>
      </c>
      <c r="AC56" s="39">
        <f t="shared" si="23"/>
        <v>0</v>
      </c>
      <c r="AD56" s="61">
        <f t="shared" si="23"/>
        <v>0</v>
      </c>
      <c r="AE56" s="39">
        <f t="shared" si="23"/>
        <v>0</v>
      </c>
      <c r="AF56" s="61">
        <f t="shared" si="23"/>
        <v>0</v>
      </c>
      <c r="AG56" s="39">
        <f t="shared" si="23"/>
        <v>0</v>
      </c>
      <c r="AH56" s="61">
        <f t="shared" ref="AH56:AM56" si="24">SUM(AH54:AH55)</f>
        <v>0</v>
      </c>
      <c r="AI56" s="39">
        <f t="shared" si="24"/>
        <v>0</v>
      </c>
      <c r="AJ56" s="61">
        <f t="shared" si="24"/>
        <v>0</v>
      </c>
      <c r="AK56" s="39">
        <f t="shared" si="24"/>
        <v>0</v>
      </c>
      <c r="AL56" s="61">
        <f t="shared" si="24"/>
        <v>0</v>
      </c>
      <c r="AM56" s="39">
        <f t="shared" si="24"/>
        <v>0</v>
      </c>
      <c r="AN56" s="61">
        <f t="shared" ref="AN56:AS56" si="25">SUM(AN54:AN55)</f>
        <v>0</v>
      </c>
      <c r="AO56" s="39">
        <f t="shared" si="25"/>
        <v>-82888.94</v>
      </c>
      <c r="AP56" s="61">
        <f t="shared" si="25"/>
        <v>0</v>
      </c>
      <c r="AQ56" s="39">
        <f t="shared" si="25"/>
        <v>0</v>
      </c>
      <c r="AR56" s="61">
        <f t="shared" si="25"/>
        <v>0</v>
      </c>
      <c r="AS56" s="39">
        <f t="shared" si="25"/>
        <v>0</v>
      </c>
      <c r="AT56" s="61">
        <f>SUM(AT54:AT55)</f>
        <v>0</v>
      </c>
      <c r="AU56" s="39">
        <f>SUM(AU54:AU55)</f>
        <v>0</v>
      </c>
      <c r="AV56" s="61">
        <f>SUM(AV54:AV55)</f>
        <v>0</v>
      </c>
      <c r="AW56" s="39">
        <f>SUM(AW54:AW55)</f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15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7"/>
      <c r="G58" s="6"/>
      <c r="H58" s="60"/>
      <c r="I58" s="38"/>
      <c r="J58" s="60"/>
      <c r="K58" s="15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SUM(F59,H59,J59,L59,N59,P59,R59,T59,V59,X59,Z59,AB59,AD59,AF59,AH59,AJ59,AL59,AN59,AP59,AR59,AT59,AV59)</f>
        <v>0</v>
      </c>
      <c r="E59" s="38">
        <f>SUM(G59,I59,K59,M59,O59,Q59,S59,U59,W59,Y59,AA59,AC59,AE59,AG59,AI59,AK59,AM59,AO59,AQ59,AS59,AU59,AW59)</f>
        <v>0</v>
      </c>
      <c r="F59" s="64">
        <f>'TIE-OUT'!H59+RECLASS!H59</f>
        <v>0</v>
      </c>
      <c r="G59" s="68">
        <f>'TIE-OUT'!I59+RECLASS!I59</f>
        <v>0</v>
      </c>
      <c r="H59" s="133">
        <f>+Actuals!E189</f>
        <v>0</v>
      </c>
      <c r="I59" s="134">
        <f>+Actuals!F189</f>
        <v>0</v>
      </c>
      <c r="J59" s="133">
        <f>+Actuals!G189</f>
        <v>0</v>
      </c>
      <c r="K59" s="153">
        <f>+Actuals!H189</f>
        <v>0</v>
      </c>
      <c r="L59" s="133">
        <f>+Actuals!I189</f>
        <v>0</v>
      </c>
      <c r="M59" s="134">
        <f>+Actuals!J189</f>
        <v>0</v>
      </c>
      <c r="N59" s="133">
        <f>+Actuals!K189</f>
        <v>0</v>
      </c>
      <c r="O59" s="134">
        <f>+Actuals!L189</f>
        <v>0</v>
      </c>
      <c r="P59" s="133">
        <f>+Actuals!M189</f>
        <v>0</v>
      </c>
      <c r="Q59" s="134">
        <f>+Actuals!N189</f>
        <v>0</v>
      </c>
      <c r="R59" s="133">
        <f>+Actuals!O189</f>
        <v>0</v>
      </c>
      <c r="S59" s="134">
        <f>+Actuals!P189</f>
        <v>0</v>
      </c>
      <c r="T59" s="133">
        <f>+Actuals!Q189</f>
        <v>0</v>
      </c>
      <c r="U59" s="134">
        <f>+Actuals!R189</f>
        <v>0</v>
      </c>
      <c r="V59" s="133">
        <f>+Actuals!S189</f>
        <v>0</v>
      </c>
      <c r="W59" s="134">
        <f>+Actuals!T189</f>
        <v>0</v>
      </c>
      <c r="X59" s="133">
        <f>+Actuals!U189</f>
        <v>0</v>
      </c>
      <c r="Y59" s="134">
        <f>+Actuals!V189</f>
        <v>0</v>
      </c>
      <c r="Z59" s="133">
        <f>+Actuals!W189</f>
        <v>0</v>
      </c>
      <c r="AA59" s="134">
        <f>+Actuals!X189</f>
        <v>0</v>
      </c>
      <c r="AB59" s="133">
        <f>+Actuals!Y189</f>
        <v>0</v>
      </c>
      <c r="AC59" s="134">
        <f>+Actuals!Z189</f>
        <v>0</v>
      </c>
      <c r="AD59" s="133">
        <f>+Actuals!AA189</f>
        <v>0</v>
      </c>
      <c r="AE59" s="134">
        <f>+Actuals!AB189</f>
        <v>0</v>
      </c>
      <c r="AF59" s="133">
        <f>+Actuals!AC269</f>
        <v>0</v>
      </c>
      <c r="AG59" s="134">
        <f>+Actuals!AD269</f>
        <v>0</v>
      </c>
      <c r="AH59" s="133">
        <f>+Actuals!AE269</f>
        <v>0</v>
      </c>
      <c r="AI59" s="134">
        <f>+Actuals!AF269</f>
        <v>0</v>
      </c>
      <c r="AJ59" s="133">
        <f>+Actuals!AG269</f>
        <v>0</v>
      </c>
      <c r="AK59" s="134">
        <f>+Actuals!AH269</f>
        <v>0</v>
      </c>
      <c r="AL59" s="133">
        <f>+Actuals!AI269</f>
        <v>0</v>
      </c>
      <c r="AM59" s="134">
        <f>+Actuals!AJ269</f>
        <v>0</v>
      </c>
      <c r="AN59" s="133">
        <f>+Actuals!AK269</f>
        <v>0</v>
      </c>
      <c r="AO59" s="134">
        <f>+Actuals!AL269</f>
        <v>0</v>
      </c>
      <c r="AP59" s="133">
        <f>+Actuals!AM269</f>
        <v>0</v>
      </c>
      <c r="AQ59" s="134">
        <f>+Actuals!AN269</f>
        <v>0</v>
      </c>
      <c r="AR59" s="133">
        <f>+Actuals!AO269</f>
        <v>0</v>
      </c>
      <c r="AS59" s="134">
        <f>+Actuals!AP269</f>
        <v>0</v>
      </c>
      <c r="AT59" s="133">
        <f>+Actuals!AQ269</f>
        <v>0</v>
      </c>
      <c r="AU59" s="134">
        <f>+Actuals!AR269</f>
        <v>0</v>
      </c>
      <c r="AV59" s="133">
        <f>+Actuals!AS269</f>
        <v>0</v>
      </c>
      <c r="AW59" s="134">
        <f>+Actuals!AT269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SUM(F60,H60,J60,L60,N60,P60,R60,T60,V60,X60,Z60,AB60,AD60,AF60,AH60,AJ60,AL60,AN60,AP60,AR60,AT60,AV60)</f>
        <v>0</v>
      </c>
      <c r="E60" s="38">
        <f>SUM(G60,I60,K60,M60,O60,Q60,S60,U60,W60,Y60,AA60,AC60,AE60,AG60,AI60,AK60,AM60,AO60,AQ60,AS60,AU60,AW60)</f>
        <v>0</v>
      </c>
      <c r="F60" s="81">
        <f>'TIE-OUT'!H60+RECLASS!H60</f>
        <v>0</v>
      </c>
      <c r="G60" s="82">
        <f>'TIE-OUT'!I60+RECLASS!I60</f>
        <v>0</v>
      </c>
      <c r="H60" s="133">
        <f>+Actuals!E190</f>
        <v>0</v>
      </c>
      <c r="I60" s="134">
        <f>+Actuals!F190</f>
        <v>0</v>
      </c>
      <c r="J60" s="133">
        <f>+Actuals!G190</f>
        <v>0</v>
      </c>
      <c r="K60" s="153">
        <f>+Actuals!H190</f>
        <v>0</v>
      </c>
      <c r="L60" s="133">
        <f>+Actuals!I190</f>
        <v>0</v>
      </c>
      <c r="M60" s="134">
        <f>+Actuals!J190</f>
        <v>0</v>
      </c>
      <c r="N60" s="133">
        <f>+Actuals!K190</f>
        <v>0</v>
      </c>
      <c r="O60" s="134">
        <f>+Actuals!L190</f>
        <v>0</v>
      </c>
      <c r="P60" s="133">
        <f>+Actuals!M190</f>
        <v>0</v>
      </c>
      <c r="Q60" s="134">
        <f>+Actuals!N190</f>
        <v>0</v>
      </c>
      <c r="R60" s="133">
        <f>+Actuals!O190</f>
        <v>0</v>
      </c>
      <c r="S60" s="134">
        <f>+Actuals!P190</f>
        <v>0</v>
      </c>
      <c r="T60" s="133">
        <f>+Actuals!Q190</f>
        <v>0</v>
      </c>
      <c r="U60" s="134">
        <f>+Actuals!R190</f>
        <v>0</v>
      </c>
      <c r="V60" s="133">
        <f>+Actuals!S190</f>
        <v>0</v>
      </c>
      <c r="W60" s="134">
        <f>+Actuals!T190</f>
        <v>0</v>
      </c>
      <c r="X60" s="133">
        <f>+Actuals!U190</f>
        <v>0</v>
      </c>
      <c r="Y60" s="134">
        <f>+Actuals!V190</f>
        <v>0</v>
      </c>
      <c r="Z60" s="133">
        <f>+Actuals!W190</f>
        <v>0</v>
      </c>
      <c r="AA60" s="134">
        <f>+Actuals!X190</f>
        <v>0</v>
      </c>
      <c r="AB60" s="133">
        <f>+Actuals!Y190</f>
        <v>0</v>
      </c>
      <c r="AC60" s="134">
        <f>+Actuals!Z190</f>
        <v>0</v>
      </c>
      <c r="AD60" s="133">
        <f>+Actuals!AA190</f>
        <v>0</v>
      </c>
      <c r="AE60" s="134">
        <f>+Actuals!AB190</f>
        <v>0</v>
      </c>
      <c r="AF60" s="133">
        <f>+Actuals!AC270</f>
        <v>0</v>
      </c>
      <c r="AG60" s="134">
        <f>+Actuals!AD270</f>
        <v>0</v>
      </c>
      <c r="AH60" s="133">
        <f>+Actuals!AE270</f>
        <v>0</v>
      </c>
      <c r="AI60" s="134">
        <f>+Actuals!AF270</f>
        <v>0</v>
      </c>
      <c r="AJ60" s="133">
        <f>+Actuals!AG270</f>
        <v>0</v>
      </c>
      <c r="AK60" s="134">
        <f>+Actuals!AH270</f>
        <v>0</v>
      </c>
      <c r="AL60" s="133">
        <f>+Actuals!AI270</f>
        <v>0</v>
      </c>
      <c r="AM60" s="134">
        <f>+Actuals!AJ270</f>
        <v>0</v>
      </c>
      <c r="AN60" s="133">
        <f>+Actuals!AK270</f>
        <v>0</v>
      </c>
      <c r="AO60" s="134">
        <f>+Actuals!AL270</f>
        <v>0</v>
      </c>
      <c r="AP60" s="133">
        <f>+Actuals!AM270</f>
        <v>0</v>
      </c>
      <c r="AQ60" s="134">
        <f>+Actuals!AN270</f>
        <v>0</v>
      </c>
      <c r="AR60" s="133">
        <f>+Actuals!AO270</f>
        <v>0</v>
      </c>
      <c r="AS60" s="134">
        <f>+Actuals!AP270</f>
        <v>0</v>
      </c>
      <c r="AT60" s="133">
        <f>+Actuals!AQ270</f>
        <v>0</v>
      </c>
      <c r="AU60" s="134">
        <f>+Actuals!AR270</f>
        <v>0</v>
      </c>
      <c r="AV60" s="133">
        <f>+Actuals!AS270</f>
        <v>0</v>
      </c>
      <c r="AW60" s="134">
        <f>+Actuals!AT270</f>
        <v>0</v>
      </c>
    </row>
    <row r="61" spans="1:49" x14ac:dyDescent="0.2">
      <c r="A61" s="9"/>
      <c r="B61" s="62" t="s">
        <v>65</v>
      </c>
      <c r="C61" s="6"/>
      <c r="D61" s="61">
        <f>SUM(D59:D60)</f>
        <v>0</v>
      </c>
      <c r="E61" s="39">
        <f>SUM(E59:E60)</f>
        <v>0</v>
      </c>
      <c r="F61" s="61">
        <f t="shared" ref="F61:AG61" si="26">SUM(F59:F60)</f>
        <v>0</v>
      </c>
      <c r="G61" s="39">
        <f t="shared" si="26"/>
        <v>0</v>
      </c>
      <c r="H61" s="61">
        <f t="shared" si="26"/>
        <v>0</v>
      </c>
      <c r="I61" s="39">
        <f t="shared" si="26"/>
        <v>0</v>
      </c>
      <c r="J61" s="61">
        <f t="shared" si="26"/>
        <v>0</v>
      </c>
      <c r="K61" s="154">
        <f t="shared" si="26"/>
        <v>0</v>
      </c>
      <c r="L61" s="61">
        <f t="shared" si="26"/>
        <v>0</v>
      </c>
      <c r="M61" s="39">
        <f t="shared" si="26"/>
        <v>0</v>
      </c>
      <c r="N61" s="61">
        <f t="shared" si="26"/>
        <v>0</v>
      </c>
      <c r="O61" s="39">
        <f t="shared" si="26"/>
        <v>0</v>
      </c>
      <c r="P61" s="61">
        <f t="shared" si="26"/>
        <v>0</v>
      </c>
      <c r="Q61" s="39">
        <f t="shared" si="26"/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0</v>
      </c>
      <c r="AH61" s="61">
        <f t="shared" ref="AH61:AM61" si="27">SUM(AH59:AH60)</f>
        <v>0</v>
      </c>
      <c r="AI61" s="39">
        <f t="shared" si="27"/>
        <v>0</v>
      </c>
      <c r="AJ61" s="61">
        <f t="shared" si="27"/>
        <v>0</v>
      </c>
      <c r="AK61" s="39">
        <f t="shared" si="27"/>
        <v>0</v>
      </c>
      <c r="AL61" s="61">
        <f t="shared" si="27"/>
        <v>0</v>
      </c>
      <c r="AM61" s="39">
        <f t="shared" si="27"/>
        <v>0</v>
      </c>
      <c r="AN61" s="61">
        <f t="shared" ref="AN61:AS61" si="28">SUM(AN59:AN60)</f>
        <v>0</v>
      </c>
      <c r="AO61" s="39">
        <f t="shared" si="28"/>
        <v>0</v>
      </c>
      <c r="AP61" s="61">
        <f t="shared" si="28"/>
        <v>0</v>
      </c>
      <c r="AQ61" s="39">
        <f t="shared" si="28"/>
        <v>0</v>
      </c>
      <c r="AR61" s="61">
        <f t="shared" si="28"/>
        <v>0</v>
      </c>
      <c r="AS61" s="39">
        <f t="shared" si="28"/>
        <v>0</v>
      </c>
      <c r="AT61" s="61">
        <f>SUM(AT59:AT60)</f>
        <v>0</v>
      </c>
      <c r="AU61" s="39">
        <f>SUM(AU59:AU60)</f>
        <v>0</v>
      </c>
      <c r="AV61" s="61">
        <f>SUM(AV59:AV60)</f>
        <v>0</v>
      </c>
      <c r="AW61" s="39">
        <f>SUM(AW59:AW60)</f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15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>
        <f t="shared" ref="D63:E65" si="29">SUM(F63,H63,J63,L63,N63,P63,R63,T63,V63,X63,Z63,AB63,AD63,AF63,AH63,AJ63,AL63,AN63,AP63,AR63,AT63,AV63)</f>
        <v>0</v>
      </c>
      <c r="E63" s="38">
        <f t="shared" si="29"/>
        <v>0</v>
      </c>
      <c r="F63" s="60"/>
      <c r="G63" s="38"/>
      <c r="H63" s="60"/>
      <c r="I63" s="38"/>
      <c r="J63" s="60"/>
      <c r="K63" s="15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 t="shared" si="29"/>
        <v>0</v>
      </c>
      <c r="E64" s="38">
        <f t="shared" si="29"/>
        <v>0</v>
      </c>
      <c r="F64" s="64">
        <f>'TIE-OUT'!H64+RECLASS!H64</f>
        <v>0</v>
      </c>
      <c r="G64" s="68">
        <f>'TIE-OUT'!I64+RECLASS!I64</f>
        <v>0</v>
      </c>
      <c r="H64" s="133">
        <f>+Actuals!E191</f>
        <v>0</v>
      </c>
      <c r="I64" s="134">
        <f>+Actuals!F191</f>
        <v>0</v>
      </c>
      <c r="J64" s="133">
        <f>+Actuals!G191</f>
        <v>0</v>
      </c>
      <c r="K64" s="153">
        <f>+Actuals!H191</f>
        <v>0</v>
      </c>
      <c r="L64" s="133">
        <f>+Actuals!I191</f>
        <v>0</v>
      </c>
      <c r="M64" s="134">
        <f>+Actuals!J191</f>
        <v>0</v>
      </c>
      <c r="N64" s="133">
        <f>+Actuals!K191</f>
        <v>0</v>
      </c>
      <c r="O64" s="134">
        <f>+Actuals!L191</f>
        <v>0</v>
      </c>
      <c r="P64" s="133">
        <f>+Actuals!M191</f>
        <v>0</v>
      </c>
      <c r="Q64" s="134">
        <f>+Actuals!N191</f>
        <v>0</v>
      </c>
      <c r="R64" s="133">
        <f>+Actuals!O191</f>
        <v>0</v>
      </c>
      <c r="S64" s="134">
        <f>+Actuals!P191</f>
        <v>0</v>
      </c>
      <c r="T64" s="133">
        <f>+Actuals!Q191</f>
        <v>0</v>
      </c>
      <c r="U64" s="134">
        <f>+Actuals!R191</f>
        <v>0</v>
      </c>
      <c r="V64" s="133">
        <f>+Actuals!S191</f>
        <v>0</v>
      </c>
      <c r="W64" s="134">
        <f>+Actuals!T191</f>
        <v>0</v>
      </c>
      <c r="X64" s="133">
        <f>+Actuals!U191</f>
        <v>0</v>
      </c>
      <c r="Y64" s="134">
        <f>+Actuals!V191</f>
        <v>0</v>
      </c>
      <c r="Z64" s="133">
        <f>+Actuals!W191</f>
        <v>0</v>
      </c>
      <c r="AA64" s="134">
        <f>+Actuals!X191</f>
        <v>0</v>
      </c>
      <c r="AB64" s="133">
        <f>+Actuals!Y191</f>
        <v>0</v>
      </c>
      <c r="AC64" s="134">
        <f>+Actuals!Z191</f>
        <v>0</v>
      </c>
      <c r="AD64" s="133">
        <f>+Actuals!AA191</f>
        <v>0</v>
      </c>
      <c r="AE64" s="134">
        <f>+Actuals!AB191</f>
        <v>0</v>
      </c>
      <c r="AF64" s="133">
        <f>+Actuals!AC271</f>
        <v>0</v>
      </c>
      <c r="AG64" s="134">
        <f>+Actuals!AD271</f>
        <v>0</v>
      </c>
      <c r="AH64" s="133">
        <f>+Actuals!AE271</f>
        <v>0</v>
      </c>
      <c r="AI64" s="134">
        <f>+Actuals!AF271</f>
        <v>0</v>
      </c>
      <c r="AJ64" s="133">
        <f>+Actuals!AG271</f>
        <v>0</v>
      </c>
      <c r="AK64" s="134">
        <f>+Actuals!AH271</f>
        <v>0</v>
      </c>
      <c r="AL64" s="133">
        <f>+Actuals!AI271</f>
        <v>0</v>
      </c>
      <c r="AM64" s="134">
        <f>+Actuals!AJ271</f>
        <v>0</v>
      </c>
      <c r="AN64" s="133">
        <f>+Actuals!AK271</f>
        <v>0</v>
      </c>
      <c r="AO64" s="134">
        <f>+Actuals!AL271</f>
        <v>0</v>
      </c>
      <c r="AP64" s="133">
        <f>+Actuals!AM271</f>
        <v>0</v>
      </c>
      <c r="AQ64" s="134">
        <f>+Actuals!AN271</f>
        <v>0</v>
      </c>
      <c r="AR64" s="133">
        <f>+Actuals!AO271</f>
        <v>0</v>
      </c>
      <c r="AS64" s="134">
        <f>+Actuals!AP271</f>
        <v>0</v>
      </c>
      <c r="AT64" s="133">
        <f>+Actuals!AQ271</f>
        <v>0</v>
      </c>
      <c r="AU64" s="134">
        <f>+Actuals!AR271</f>
        <v>0</v>
      </c>
      <c r="AV64" s="133">
        <f>+Actuals!AS271</f>
        <v>0</v>
      </c>
      <c r="AW64" s="134">
        <f>+Actuals!AT271</f>
        <v>0</v>
      </c>
    </row>
    <row r="65" spans="1:49" x14ac:dyDescent="0.2">
      <c r="A65" s="9">
        <v>29</v>
      </c>
      <c r="B65" s="11"/>
      <c r="C65" s="18" t="s">
        <v>67</v>
      </c>
      <c r="D65" s="60">
        <f t="shared" si="29"/>
        <v>0</v>
      </c>
      <c r="E65" s="38">
        <f t="shared" si="29"/>
        <v>0</v>
      </c>
      <c r="F65" s="81">
        <f>'TIE-OUT'!H65+RECLASS!H65</f>
        <v>0</v>
      </c>
      <c r="G65" s="82">
        <f>'TIE-OUT'!I65+RECLASS!I65</f>
        <v>0</v>
      </c>
      <c r="H65" s="133">
        <f>+Actuals!E192</f>
        <v>0</v>
      </c>
      <c r="I65" s="134">
        <f>+Actuals!F192</f>
        <v>0</v>
      </c>
      <c r="J65" s="133">
        <f>+Actuals!G192</f>
        <v>0</v>
      </c>
      <c r="K65" s="153">
        <f>+Actuals!H192</f>
        <v>0</v>
      </c>
      <c r="L65" s="133">
        <f>+Actuals!I192</f>
        <v>0</v>
      </c>
      <c r="M65" s="134">
        <f>+Actuals!J192</f>
        <v>0</v>
      </c>
      <c r="N65" s="133">
        <f>+Actuals!K192</f>
        <v>0</v>
      </c>
      <c r="O65" s="134">
        <f>+Actuals!L192</f>
        <v>0</v>
      </c>
      <c r="P65" s="133">
        <f>+Actuals!M192</f>
        <v>0</v>
      </c>
      <c r="Q65" s="134">
        <f>+Actuals!N192</f>
        <v>0</v>
      </c>
      <c r="R65" s="133">
        <f>+Actuals!O192</f>
        <v>0</v>
      </c>
      <c r="S65" s="134">
        <f>+Actuals!P192</f>
        <v>0</v>
      </c>
      <c r="T65" s="133">
        <f>+Actuals!Q192</f>
        <v>0</v>
      </c>
      <c r="U65" s="134">
        <f>+Actuals!R192</f>
        <v>0</v>
      </c>
      <c r="V65" s="133">
        <f>+Actuals!S192</f>
        <v>0</v>
      </c>
      <c r="W65" s="134">
        <f>+Actuals!T192</f>
        <v>0</v>
      </c>
      <c r="X65" s="133">
        <f>+Actuals!U192</f>
        <v>0</v>
      </c>
      <c r="Y65" s="134">
        <f>+Actuals!V192</f>
        <v>0</v>
      </c>
      <c r="Z65" s="133">
        <f>+Actuals!W192</f>
        <v>0</v>
      </c>
      <c r="AA65" s="134">
        <f>+Actuals!X192</f>
        <v>0</v>
      </c>
      <c r="AB65" s="133">
        <f>+Actuals!Y192</f>
        <v>0</v>
      </c>
      <c r="AC65" s="134">
        <f>+Actuals!Z192</f>
        <v>0</v>
      </c>
      <c r="AD65" s="133">
        <f>+Actuals!AA192</f>
        <v>0</v>
      </c>
      <c r="AE65" s="134">
        <f>+Actuals!AB192</f>
        <v>0</v>
      </c>
      <c r="AF65" s="133">
        <f>+Actuals!AC272</f>
        <v>0</v>
      </c>
      <c r="AG65" s="134">
        <f>+Actuals!AD272</f>
        <v>0</v>
      </c>
      <c r="AH65" s="133">
        <f>+Actuals!AE272</f>
        <v>0</v>
      </c>
      <c r="AI65" s="134">
        <f>+Actuals!AF272</f>
        <v>0</v>
      </c>
      <c r="AJ65" s="133">
        <f>+Actuals!AG272</f>
        <v>0</v>
      </c>
      <c r="AK65" s="134">
        <f>+Actuals!AH272</f>
        <v>0</v>
      </c>
      <c r="AL65" s="133">
        <f>+Actuals!AI272</f>
        <v>0</v>
      </c>
      <c r="AM65" s="134">
        <f>+Actuals!AJ272</f>
        <v>0</v>
      </c>
      <c r="AN65" s="133">
        <f>+Actuals!AK272</f>
        <v>0</v>
      </c>
      <c r="AO65" s="134">
        <f>+Actuals!AL272</f>
        <v>0</v>
      </c>
      <c r="AP65" s="133">
        <f>+Actuals!AM272</f>
        <v>0</v>
      </c>
      <c r="AQ65" s="134">
        <f>+Actuals!AN272</f>
        <v>0</v>
      </c>
      <c r="AR65" s="133">
        <f>+Actuals!AO272</f>
        <v>0</v>
      </c>
      <c r="AS65" s="134">
        <f>+Actuals!AP272</f>
        <v>0</v>
      </c>
      <c r="AT65" s="133">
        <f>+Actuals!AQ272</f>
        <v>0</v>
      </c>
      <c r="AU65" s="134">
        <f>+Actuals!AR272</f>
        <v>0</v>
      </c>
      <c r="AV65" s="133">
        <f>+Actuals!AS272</f>
        <v>0</v>
      </c>
      <c r="AW65" s="134">
        <f>+Actuals!AT272</f>
        <v>0</v>
      </c>
    </row>
    <row r="66" spans="1:49" x14ac:dyDescent="0.2">
      <c r="A66" s="9"/>
      <c r="B66" s="7" t="s">
        <v>68</v>
      </c>
      <c r="C66" s="6"/>
      <c r="D66" s="61">
        <f>SUM(D64:D65)</f>
        <v>0</v>
      </c>
      <c r="E66" s="39">
        <f>SUM(E64:E65)</f>
        <v>0</v>
      </c>
      <c r="F66" s="61">
        <f t="shared" ref="F66:AG66" si="30">SUM(F64:F65)</f>
        <v>0</v>
      </c>
      <c r="G66" s="39">
        <f t="shared" si="30"/>
        <v>0</v>
      </c>
      <c r="H66" s="61">
        <f t="shared" si="30"/>
        <v>0</v>
      </c>
      <c r="I66" s="39">
        <f t="shared" si="30"/>
        <v>0</v>
      </c>
      <c r="J66" s="61">
        <f t="shared" si="30"/>
        <v>0</v>
      </c>
      <c r="K66" s="154">
        <f t="shared" si="30"/>
        <v>0</v>
      </c>
      <c r="L66" s="61">
        <f t="shared" si="30"/>
        <v>0</v>
      </c>
      <c r="M66" s="39">
        <f t="shared" si="30"/>
        <v>0</v>
      </c>
      <c r="N66" s="61">
        <f t="shared" si="30"/>
        <v>0</v>
      </c>
      <c r="O66" s="39">
        <f t="shared" si="30"/>
        <v>0</v>
      </c>
      <c r="P66" s="61">
        <f t="shared" si="30"/>
        <v>0</v>
      </c>
      <c r="Q66" s="39">
        <f t="shared" si="30"/>
        <v>0</v>
      </c>
      <c r="R66" s="61">
        <f t="shared" si="30"/>
        <v>0</v>
      </c>
      <c r="S66" s="39">
        <f t="shared" si="30"/>
        <v>0</v>
      </c>
      <c r="T66" s="61">
        <f t="shared" si="30"/>
        <v>0</v>
      </c>
      <c r="U66" s="39">
        <f t="shared" si="30"/>
        <v>0</v>
      </c>
      <c r="V66" s="61">
        <f t="shared" si="30"/>
        <v>0</v>
      </c>
      <c r="W66" s="39">
        <f t="shared" si="30"/>
        <v>0</v>
      </c>
      <c r="X66" s="61">
        <f t="shared" si="30"/>
        <v>0</v>
      </c>
      <c r="Y66" s="39">
        <f t="shared" si="30"/>
        <v>0</v>
      </c>
      <c r="Z66" s="61">
        <f t="shared" si="30"/>
        <v>0</v>
      </c>
      <c r="AA66" s="39">
        <f t="shared" si="30"/>
        <v>0</v>
      </c>
      <c r="AB66" s="61">
        <f t="shared" si="30"/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ref="AH66:AM66" si="31">SUM(AH64:AH65)</f>
        <v>0</v>
      </c>
      <c r="AI66" s="39">
        <f t="shared" si="31"/>
        <v>0</v>
      </c>
      <c r="AJ66" s="61">
        <f t="shared" si="31"/>
        <v>0</v>
      </c>
      <c r="AK66" s="39">
        <f t="shared" si="31"/>
        <v>0</v>
      </c>
      <c r="AL66" s="61">
        <f t="shared" si="31"/>
        <v>0</v>
      </c>
      <c r="AM66" s="39">
        <f t="shared" si="31"/>
        <v>0</v>
      </c>
      <c r="AN66" s="61">
        <f t="shared" ref="AN66:AS66" si="32">SUM(AN64:AN65)</f>
        <v>0</v>
      </c>
      <c r="AO66" s="39">
        <f t="shared" si="32"/>
        <v>0</v>
      </c>
      <c r="AP66" s="61">
        <f t="shared" si="32"/>
        <v>0</v>
      </c>
      <c r="AQ66" s="39">
        <f t="shared" si="32"/>
        <v>0</v>
      </c>
      <c r="AR66" s="61">
        <f t="shared" si="32"/>
        <v>0</v>
      </c>
      <c r="AS66" s="39">
        <f t="shared" si="32"/>
        <v>0</v>
      </c>
      <c r="AT66" s="61">
        <f>SUM(AT64:AT65)</f>
        <v>0</v>
      </c>
      <c r="AU66" s="39">
        <f>SUM(AU64:AU65)</f>
        <v>0</v>
      </c>
      <c r="AV66" s="61">
        <f>SUM(AV64:AV65)</f>
        <v>0</v>
      </c>
      <c r="AW66" s="39">
        <f>SUM(AW64:AW65)</f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15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15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15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SUM(F70,H70,J70,L70,N70,P70,R70,T70,V70,X70,Z70,AB70,AD70,AF70,AH70,AJ70,AL70,AN70,AP70,AR70,AT70,AV70)</f>
        <v>0</v>
      </c>
      <c r="E70" s="38">
        <f>SUM(G70,I70,K70,M70,O70,Q70,S70,U70,W70,Y70,AA70,AC70,AE70,AG70,AI70,AK70,AM70,AO70,AQ70,AS70,AU70,AW70)</f>
        <v>-11762935.85</v>
      </c>
      <c r="F70" s="64">
        <f>'TIE-OUT'!H70+RECLASS!H70</f>
        <v>0</v>
      </c>
      <c r="G70" s="68">
        <f>'TIE-OUT'!I70+RECLASS!I70</f>
        <v>-1003281.85</v>
      </c>
      <c r="H70" s="133">
        <f>+Actuals!E193</f>
        <v>0</v>
      </c>
      <c r="I70" s="134">
        <f>+Actuals!F193</f>
        <v>0</v>
      </c>
      <c r="J70" s="133">
        <f>+Actuals!G193</f>
        <v>0</v>
      </c>
      <c r="K70" s="165">
        <v>0</v>
      </c>
      <c r="L70" s="133">
        <f>+Actuals!I193</f>
        <v>0</v>
      </c>
      <c r="M70" s="165">
        <v>-10759654</v>
      </c>
      <c r="N70" s="133">
        <f>+Actuals!K193</f>
        <v>0</v>
      </c>
      <c r="O70" s="134">
        <f>+Actuals!L193</f>
        <v>0</v>
      </c>
      <c r="P70" s="133">
        <f>+Actuals!M193</f>
        <v>0</v>
      </c>
      <c r="Q70" s="134">
        <f>+Actuals!N193</f>
        <v>0</v>
      </c>
      <c r="R70" s="133">
        <f>+Actuals!O193</f>
        <v>0</v>
      </c>
      <c r="S70" s="134">
        <f>+Actuals!P193</f>
        <v>0</v>
      </c>
      <c r="T70" s="133">
        <f>+Actuals!Q193</f>
        <v>0</v>
      </c>
      <c r="U70" s="134">
        <f>+Actuals!R193</f>
        <v>0</v>
      </c>
      <c r="V70" s="133">
        <f>+Actuals!S193</f>
        <v>0</v>
      </c>
      <c r="W70" s="134">
        <f>+Actuals!T193</f>
        <v>0</v>
      </c>
      <c r="X70" s="133">
        <f>+Actuals!U193</f>
        <v>0</v>
      </c>
      <c r="Y70" s="134">
        <f>+Actuals!V193</f>
        <v>0</v>
      </c>
      <c r="Z70" s="133">
        <f>+Actuals!W193</f>
        <v>0</v>
      </c>
      <c r="AA70" s="134">
        <f>+Actuals!X193</f>
        <v>0</v>
      </c>
      <c r="AB70" s="133">
        <f>+Actuals!Y193</f>
        <v>0</v>
      </c>
      <c r="AC70" s="134">
        <f>+Actuals!Z193</f>
        <v>0</v>
      </c>
      <c r="AD70" s="133">
        <f>+Actuals!AA193</f>
        <v>0</v>
      </c>
      <c r="AE70" s="134">
        <f>+Actuals!AB193</f>
        <v>0</v>
      </c>
      <c r="AF70" s="133">
        <f>+Actuals!AC273</f>
        <v>0</v>
      </c>
      <c r="AG70" s="134">
        <f>+Actuals!AD273</f>
        <v>0</v>
      </c>
      <c r="AH70" s="133">
        <f>+Actuals!AE273</f>
        <v>0</v>
      </c>
      <c r="AI70" s="134">
        <f>+Actuals!AF273</f>
        <v>0</v>
      </c>
      <c r="AJ70" s="133">
        <f>+Actuals!AG273</f>
        <v>0</v>
      </c>
      <c r="AK70" s="134">
        <f>+Actuals!AH273</f>
        <v>0</v>
      </c>
      <c r="AL70" s="133">
        <f>+Actuals!AI273</f>
        <v>0</v>
      </c>
      <c r="AM70" s="134">
        <f>+Actuals!AJ273</f>
        <v>0</v>
      </c>
      <c r="AN70" s="133">
        <f>+Actuals!AK273</f>
        <v>0</v>
      </c>
      <c r="AO70" s="134">
        <f>+Actuals!AL273</f>
        <v>0</v>
      </c>
      <c r="AP70" s="133">
        <f>+Actuals!AM273</f>
        <v>0</v>
      </c>
      <c r="AQ70" s="134">
        <f>+Actuals!AN273</f>
        <v>0</v>
      </c>
      <c r="AR70" s="133">
        <f>+Actuals!AO273</f>
        <v>0</v>
      </c>
      <c r="AS70" s="134">
        <f>+Actuals!AP273</f>
        <v>0</v>
      </c>
      <c r="AT70" s="133">
        <f>+Actuals!AQ273</f>
        <v>0</v>
      </c>
      <c r="AU70" s="134">
        <f>+Actuals!AR273</f>
        <v>0</v>
      </c>
      <c r="AV70" s="133">
        <f>+Actuals!AS273</f>
        <v>0</v>
      </c>
      <c r="AW70" s="134">
        <f>+Actuals!AT273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SUM(F71,H71,J71,L71,N71,P71,R71,T71,V71,X71,Z71,AB71,AD71,AF71,AH71,AJ71,AL71,AN71,AP71,AR71,AT71,AV71)</f>
        <v>0</v>
      </c>
      <c r="E71" s="38">
        <f>SUM(G71,I71,K71,M71,O71,Q71,S71,U71,W71,Y71,AA71,AC71,AE71,AG71,AI71,AK71,AM71,AO71,AQ71,AS71,AU71,AW71)</f>
        <v>0</v>
      </c>
      <c r="F71" s="81">
        <f>'TIE-OUT'!H71+RECLASS!H71</f>
        <v>0</v>
      </c>
      <c r="G71" s="82">
        <f>'TIE-OUT'!I71+RECLASS!I71</f>
        <v>0</v>
      </c>
      <c r="H71" s="133">
        <f>+Actuals!E194</f>
        <v>0</v>
      </c>
      <c r="I71" s="134">
        <f>+Actuals!F194</f>
        <v>0</v>
      </c>
      <c r="J71" s="133">
        <f>+Actuals!G194</f>
        <v>0</v>
      </c>
      <c r="K71" s="153">
        <f>+Actuals!H194</f>
        <v>0</v>
      </c>
      <c r="L71" s="133">
        <f>+Actuals!I194</f>
        <v>0</v>
      </c>
      <c r="M71" s="134">
        <f>+Actuals!J194</f>
        <v>0</v>
      </c>
      <c r="N71" s="133">
        <f>+Actuals!K194</f>
        <v>0</v>
      </c>
      <c r="O71" s="134">
        <f>+Actuals!L194</f>
        <v>0</v>
      </c>
      <c r="P71" s="133">
        <f>+Actuals!M194</f>
        <v>0</v>
      </c>
      <c r="Q71" s="134">
        <f>+Actuals!N194</f>
        <v>0</v>
      </c>
      <c r="R71" s="133">
        <f>+Actuals!O194</f>
        <v>0</v>
      </c>
      <c r="S71" s="134">
        <f>+Actuals!P194</f>
        <v>0</v>
      </c>
      <c r="T71" s="133">
        <f>+Actuals!Q194</f>
        <v>0</v>
      </c>
      <c r="U71" s="134">
        <f>+Actuals!R194</f>
        <v>0</v>
      </c>
      <c r="V71" s="133">
        <f>+Actuals!S194</f>
        <v>0</v>
      </c>
      <c r="W71" s="134">
        <f>+Actuals!T194</f>
        <v>0</v>
      </c>
      <c r="X71" s="133">
        <f>+Actuals!U194</f>
        <v>0</v>
      </c>
      <c r="Y71" s="134">
        <f>+Actuals!V194</f>
        <v>0</v>
      </c>
      <c r="Z71" s="133">
        <f>+Actuals!W194</f>
        <v>0</v>
      </c>
      <c r="AA71" s="134">
        <f>+Actuals!X194</f>
        <v>0</v>
      </c>
      <c r="AB71" s="133">
        <f>+Actuals!Y194</f>
        <v>0</v>
      </c>
      <c r="AC71" s="134">
        <f>+Actuals!Z194</f>
        <v>0</v>
      </c>
      <c r="AD71" s="133">
        <f>+Actuals!AA194</f>
        <v>0</v>
      </c>
      <c r="AE71" s="134">
        <f>+Actuals!AB194</f>
        <v>0</v>
      </c>
      <c r="AF71" s="133">
        <f>+Actuals!AC274</f>
        <v>0</v>
      </c>
      <c r="AG71" s="134">
        <f>+Actuals!AD274</f>
        <v>0</v>
      </c>
      <c r="AH71" s="133">
        <f>+Actuals!AE274</f>
        <v>0</v>
      </c>
      <c r="AI71" s="134">
        <f>+Actuals!AF274</f>
        <v>0</v>
      </c>
      <c r="AJ71" s="133">
        <f>+Actuals!AG274</f>
        <v>0</v>
      </c>
      <c r="AK71" s="134">
        <f>+Actuals!AH274</f>
        <v>0</v>
      </c>
      <c r="AL71" s="133">
        <f>+Actuals!AI274</f>
        <v>0</v>
      </c>
      <c r="AM71" s="134">
        <f>+Actuals!AJ274</f>
        <v>0</v>
      </c>
      <c r="AN71" s="133">
        <f>+Actuals!AK274</f>
        <v>0</v>
      </c>
      <c r="AO71" s="134">
        <f>+Actuals!AL274</f>
        <v>0</v>
      </c>
      <c r="AP71" s="133">
        <f>+Actuals!AM274</f>
        <v>0</v>
      </c>
      <c r="AQ71" s="134">
        <f>+Actuals!AN274</f>
        <v>0</v>
      </c>
      <c r="AR71" s="133">
        <f>+Actuals!AO274</f>
        <v>0</v>
      </c>
      <c r="AS71" s="134">
        <f>+Actuals!AP274</f>
        <v>0</v>
      </c>
      <c r="AT71" s="133">
        <f>+Actuals!AQ274</f>
        <v>0</v>
      </c>
      <c r="AU71" s="134">
        <f>+Actuals!AR274</f>
        <v>0</v>
      </c>
      <c r="AV71" s="133">
        <f>+Actuals!AS274</f>
        <v>0</v>
      </c>
      <c r="AW71" s="134">
        <f>+Actuals!AT274</f>
        <v>0</v>
      </c>
    </row>
    <row r="72" spans="1:49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-11762935.85</v>
      </c>
      <c r="F72" s="61">
        <f t="shared" ref="F72:AG72" si="33">SUM(F70:F71)</f>
        <v>0</v>
      </c>
      <c r="G72" s="39">
        <f t="shared" si="33"/>
        <v>-1003281.85</v>
      </c>
      <c r="H72" s="61">
        <f t="shared" si="33"/>
        <v>0</v>
      </c>
      <c r="I72" s="39">
        <f t="shared" si="33"/>
        <v>0</v>
      </c>
      <c r="J72" s="61">
        <f t="shared" si="33"/>
        <v>0</v>
      </c>
      <c r="K72" s="154">
        <f t="shared" si="33"/>
        <v>0</v>
      </c>
      <c r="L72" s="61">
        <f t="shared" si="33"/>
        <v>0</v>
      </c>
      <c r="M72" s="39">
        <f t="shared" si="33"/>
        <v>-10759654</v>
      </c>
      <c r="N72" s="61">
        <f t="shared" si="33"/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3"/>
        <v>0</v>
      </c>
      <c r="U72" s="39">
        <f t="shared" si="33"/>
        <v>0</v>
      </c>
      <c r="V72" s="61">
        <f t="shared" si="33"/>
        <v>0</v>
      </c>
      <c r="W72" s="39">
        <f t="shared" si="33"/>
        <v>0</v>
      </c>
      <c r="X72" s="61">
        <f t="shared" si="33"/>
        <v>0</v>
      </c>
      <c r="Y72" s="39">
        <f t="shared" si="33"/>
        <v>0</v>
      </c>
      <c r="Z72" s="61">
        <f t="shared" si="33"/>
        <v>0</v>
      </c>
      <c r="AA72" s="39">
        <f t="shared" si="33"/>
        <v>0</v>
      </c>
      <c r="AB72" s="61">
        <f t="shared" si="33"/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ref="AH72:AM72" si="34">SUM(AH70:AH71)</f>
        <v>0</v>
      </c>
      <c r="AI72" s="39">
        <f t="shared" si="34"/>
        <v>0</v>
      </c>
      <c r="AJ72" s="61">
        <f t="shared" si="34"/>
        <v>0</v>
      </c>
      <c r="AK72" s="39">
        <f t="shared" si="34"/>
        <v>0</v>
      </c>
      <c r="AL72" s="61">
        <f t="shared" si="34"/>
        <v>0</v>
      </c>
      <c r="AM72" s="39">
        <f t="shared" si="34"/>
        <v>0</v>
      </c>
      <c r="AN72" s="61">
        <f t="shared" ref="AN72:AS72" si="35">SUM(AN70:AN71)</f>
        <v>0</v>
      </c>
      <c r="AO72" s="39">
        <f t="shared" si="35"/>
        <v>0</v>
      </c>
      <c r="AP72" s="61">
        <f t="shared" si="35"/>
        <v>0</v>
      </c>
      <c r="AQ72" s="39">
        <f t="shared" si="35"/>
        <v>0</v>
      </c>
      <c r="AR72" s="61">
        <f t="shared" si="35"/>
        <v>0</v>
      </c>
      <c r="AS72" s="39">
        <f t="shared" si="35"/>
        <v>0</v>
      </c>
      <c r="AT72" s="61">
        <f>SUM(AT70:AT71)</f>
        <v>0</v>
      </c>
      <c r="AU72" s="39">
        <f>SUM(AU70:AU71)</f>
        <v>0</v>
      </c>
      <c r="AV72" s="61">
        <f>SUM(AV70:AV71)</f>
        <v>0</v>
      </c>
      <c r="AW72" s="39">
        <f>SUM(AW70:AW71)</f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E81" si="36">SUM(F73,H73,J73,L73,N73,P73,R73,T73,V73,X73,Z73,AB73,AD73,AF73,AH73,AJ73,AL73,AN73,AP73,AR73,AT73,AV73)</f>
        <v>0</v>
      </c>
      <c r="E73" s="38">
        <f t="shared" si="36"/>
        <v>0</v>
      </c>
      <c r="F73" s="60">
        <f>'TIE-OUT'!H73+RECLASS!H73</f>
        <v>0</v>
      </c>
      <c r="G73" s="60">
        <f>'TIE-OUT'!I73+RECLASS!I73</f>
        <v>0</v>
      </c>
      <c r="H73" s="133">
        <f>+Actuals!E195</f>
        <v>0</v>
      </c>
      <c r="I73" s="134">
        <f>+Actuals!F195</f>
        <v>0</v>
      </c>
      <c r="J73" s="133">
        <f>+Actuals!G195</f>
        <v>0</v>
      </c>
      <c r="K73" s="153">
        <f>+Actuals!H195</f>
        <v>0</v>
      </c>
      <c r="L73" s="133">
        <f>+Actuals!I195</f>
        <v>0</v>
      </c>
      <c r="M73" s="134">
        <f>+Actuals!J195</f>
        <v>0</v>
      </c>
      <c r="N73" s="133">
        <f>+Actuals!K195</f>
        <v>0</v>
      </c>
      <c r="O73" s="134">
        <f>+Actuals!L195</f>
        <v>0</v>
      </c>
      <c r="P73" s="133">
        <f>+Actuals!M195</f>
        <v>0</v>
      </c>
      <c r="Q73" s="134">
        <f>+Actuals!N195</f>
        <v>0</v>
      </c>
      <c r="R73" s="133">
        <f>+Actuals!O195</f>
        <v>0</v>
      </c>
      <c r="S73" s="134">
        <f>+Actuals!P195</f>
        <v>0</v>
      </c>
      <c r="T73" s="133">
        <f>+Actuals!Q195</f>
        <v>0</v>
      </c>
      <c r="U73" s="134">
        <f>+Actuals!R195</f>
        <v>0</v>
      </c>
      <c r="V73" s="133">
        <f>+Actuals!S195</f>
        <v>0</v>
      </c>
      <c r="W73" s="134">
        <f>+Actuals!T195</f>
        <v>0</v>
      </c>
      <c r="X73" s="133">
        <f>+Actuals!U195</f>
        <v>0</v>
      </c>
      <c r="Y73" s="134">
        <f>+Actuals!V195</f>
        <v>0</v>
      </c>
      <c r="Z73" s="133">
        <f>+Actuals!W195</f>
        <v>0</v>
      </c>
      <c r="AA73" s="134">
        <f>+Actuals!X195</f>
        <v>0</v>
      </c>
      <c r="AB73" s="133">
        <f>+Actuals!Y195</f>
        <v>0</v>
      </c>
      <c r="AC73" s="134">
        <f>+Actuals!Z195</f>
        <v>0</v>
      </c>
      <c r="AD73" s="133">
        <f>+Actuals!AA195</f>
        <v>0</v>
      </c>
      <c r="AE73" s="134">
        <f>+Actuals!AB195</f>
        <v>0</v>
      </c>
      <c r="AF73" s="133">
        <f>+Actuals!AC275</f>
        <v>0</v>
      </c>
      <c r="AG73" s="134">
        <f>+Actuals!AD275</f>
        <v>0</v>
      </c>
      <c r="AH73" s="133">
        <f>+Actuals!AE275</f>
        <v>0</v>
      </c>
      <c r="AI73" s="134">
        <f>+Actuals!AF275</f>
        <v>0</v>
      </c>
      <c r="AJ73" s="133">
        <f>+Actuals!AG275</f>
        <v>0</v>
      </c>
      <c r="AK73" s="134">
        <f>+Actuals!AH275</f>
        <v>0</v>
      </c>
      <c r="AL73" s="133">
        <f>+Actuals!AI275</f>
        <v>0</v>
      </c>
      <c r="AM73" s="134">
        <f>+Actuals!AJ275</f>
        <v>0</v>
      </c>
      <c r="AN73" s="133">
        <f>+Actuals!AK275</f>
        <v>0</v>
      </c>
      <c r="AO73" s="134">
        <f>+Actuals!AL275</f>
        <v>0</v>
      </c>
      <c r="AP73" s="133">
        <f>+Actuals!AM275</f>
        <v>0</v>
      </c>
      <c r="AQ73" s="134">
        <f>+Actuals!AN275</f>
        <v>0</v>
      </c>
      <c r="AR73" s="133">
        <f>+Actuals!AO275</f>
        <v>0</v>
      </c>
      <c r="AS73" s="134">
        <f>+Actuals!AP275</f>
        <v>0</v>
      </c>
      <c r="AT73" s="133">
        <f>+Actuals!AQ275</f>
        <v>0</v>
      </c>
      <c r="AU73" s="134">
        <f>+Actuals!AR275</f>
        <v>0</v>
      </c>
      <c r="AV73" s="133">
        <f>+Actuals!AS275</f>
        <v>0</v>
      </c>
      <c r="AW73" s="134">
        <f>+Actuals!AT275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36"/>
        <v>0</v>
      </c>
      <c r="E74" s="38">
        <f t="shared" si="36"/>
        <v>13034492</v>
      </c>
      <c r="F74" s="60">
        <f>'TIE-OUT'!H74+RECLASS!H74</f>
        <v>0</v>
      </c>
      <c r="G74" s="60">
        <f>'TIE-OUT'!I74+RECLASS!I74</f>
        <v>9319951</v>
      </c>
      <c r="H74" s="133">
        <f>+Actuals!E196</f>
        <v>0</v>
      </c>
      <c r="I74" s="134">
        <f>+Actuals!F196</f>
        <v>0</v>
      </c>
      <c r="J74" s="133">
        <f>+Actuals!G196</f>
        <v>0</v>
      </c>
      <c r="K74" s="165">
        <f>+Actuals!H196</f>
        <v>0</v>
      </c>
      <c r="L74" s="133">
        <f>+Actuals!I196</f>
        <v>0</v>
      </c>
      <c r="M74" s="172">
        <f>+Actuals!J196+3714541</f>
        <v>3714541</v>
      </c>
      <c r="N74" s="133">
        <f>+Actuals!K196</f>
        <v>0</v>
      </c>
      <c r="O74" s="134">
        <f>+Actuals!L196</f>
        <v>0</v>
      </c>
      <c r="P74" s="133">
        <f>+Actuals!M196</f>
        <v>0</v>
      </c>
      <c r="Q74" s="134">
        <f>+Actuals!N196</f>
        <v>0</v>
      </c>
      <c r="R74" s="133">
        <f>+Actuals!O196</f>
        <v>0</v>
      </c>
      <c r="S74" s="134">
        <f>+Actuals!P196</f>
        <v>0</v>
      </c>
      <c r="T74" s="133">
        <f>+Actuals!Q196</f>
        <v>0</v>
      </c>
      <c r="U74" s="134">
        <f>+Actuals!R196</f>
        <v>0</v>
      </c>
      <c r="V74" s="133">
        <f>+Actuals!S196</f>
        <v>0</v>
      </c>
      <c r="W74" s="134">
        <f>+Actuals!T196</f>
        <v>0</v>
      </c>
      <c r="X74" s="133">
        <f>+Actuals!U196</f>
        <v>0</v>
      </c>
      <c r="Y74" s="134">
        <f>+Actuals!V196</f>
        <v>0</v>
      </c>
      <c r="Z74" s="133">
        <f>+Actuals!W196</f>
        <v>0</v>
      </c>
      <c r="AA74" s="134">
        <f>+Actuals!X196</f>
        <v>0</v>
      </c>
      <c r="AB74" s="133">
        <f>+Actuals!Y196</f>
        <v>0</v>
      </c>
      <c r="AC74" s="134">
        <f>+Actuals!Z196</f>
        <v>0</v>
      </c>
      <c r="AD74" s="133">
        <f>+Actuals!AA196</f>
        <v>0</v>
      </c>
      <c r="AE74" s="134">
        <f>+Actuals!AB196</f>
        <v>0</v>
      </c>
      <c r="AF74" s="133">
        <f>+Actuals!AC276</f>
        <v>0</v>
      </c>
      <c r="AG74" s="134">
        <f>+Actuals!AD276</f>
        <v>0</v>
      </c>
      <c r="AH74" s="133">
        <f>+Actuals!AE276</f>
        <v>0</v>
      </c>
      <c r="AI74" s="134">
        <f>+Actuals!AF276</f>
        <v>0</v>
      </c>
      <c r="AJ74" s="133">
        <f>+Actuals!AG276</f>
        <v>0</v>
      </c>
      <c r="AK74" s="134">
        <f>+Actuals!AH276</f>
        <v>0</v>
      </c>
      <c r="AL74" s="133">
        <f>+Actuals!AI276</f>
        <v>0</v>
      </c>
      <c r="AM74" s="134">
        <f>+Actuals!AJ276</f>
        <v>0</v>
      </c>
      <c r="AN74" s="133">
        <f>+Actuals!AK276</f>
        <v>0</v>
      </c>
      <c r="AO74" s="134">
        <f>+Actuals!AL276</f>
        <v>0</v>
      </c>
      <c r="AP74" s="133">
        <f>+Actuals!AM276</f>
        <v>0</v>
      </c>
      <c r="AQ74" s="134">
        <f>+Actuals!AN276</f>
        <v>0</v>
      </c>
      <c r="AR74" s="133">
        <f>+Actuals!AO276</f>
        <v>0</v>
      </c>
      <c r="AS74" s="134">
        <f>+Actuals!AP276</f>
        <v>0</v>
      </c>
      <c r="AT74" s="133">
        <f>+Actuals!AQ276</f>
        <v>0</v>
      </c>
      <c r="AU74" s="134">
        <f>+Actuals!AR276</f>
        <v>0</v>
      </c>
      <c r="AV74" s="133">
        <f>+Actuals!AS276</f>
        <v>0</v>
      </c>
      <c r="AW74" s="134">
        <f>+Actuals!AT276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36"/>
        <v>0</v>
      </c>
      <c r="E75" s="38">
        <f t="shared" si="36"/>
        <v>191500</v>
      </c>
      <c r="F75" s="60">
        <f>'TIE-OUT'!H75+RECLASS!H75</f>
        <v>0</v>
      </c>
      <c r="G75" s="60">
        <f>'TIE-OUT'!I75+RECLASS!I75</f>
        <v>191500</v>
      </c>
      <c r="H75" s="133">
        <f>+Actuals!E197</f>
        <v>0</v>
      </c>
      <c r="I75" s="134">
        <f>+Actuals!F197</f>
        <v>0</v>
      </c>
      <c r="J75" s="133">
        <f>+Actuals!G197</f>
        <v>0</v>
      </c>
      <c r="K75" s="153">
        <f>+Actuals!H197</f>
        <v>0</v>
      </c>
      <c r="L75" s="133">
        <f>+Actuals!I197</f>
        <v>0</v>
      </c>
      <c r="M75" s="134">
        <f>+Actuals!J197</f>
        <v>0</v>
      </c>
      <c r="N75" s="133">
        <f>+Actuals!K197</f>
        <v>0</v>
      </c>
      <c r="O75" s="134">
        <f>+Actuals!L197</f>
        <v>0</v>
      </c>
      <c r="P75" s="133">
        <f>+Actuals!M197</f>
        <v>0</v>
      </c>
      <c r="Q75" s="134">
        <f>+Actuals!N197</f>
        <v>0</v>
      </c>
      <c r="R75" s="133">
        <f>+Actuals!O197</f>
        <v>0</v>
      </c>
      <c r="S75" s="134">
        <f>+Actuals!P197</f>
        <v>0</v>
      </c>
      <c r="T75" s="133">
        <f>+Actuals!Q197</f>
        <v>0</v>
      </c>
      <c r="U75" s="134">
        <f>+Actuals!R197</f>
        <v>0</v>
      </c>
      <c r="V75" s="133">
        <f>+Actuals!S197</f>
        <v>0</v>
      </c>
      <c r="W75" s="134">
        <f>+Actuals!T197</f>
        <v>0</v>
      </c>
      <c r="X75" s="133">
        <f>+Actuals!U197</f>
        <v>0</v>
      </c>
      <c r="Y75" s="134">
        <f>+Actuals!V197</f>
        <v>0</v>
      </c>
      <c r="Z75" s="133">
        <f>+Actuals!W197</f>
        <v>0</v>
      </c>
      <c r="AA75" s="134">
        <f>+Actuals!X197</f>
        <v>0</v>
      </c>
      <c r="AB75" s="133">
        <f>+Actuals!Y197</f>
        <v>0</v>
      </c>
      <c r="AC75" s="134">
        <f>+Actuals!Z197</f>
        <v>0</v>
      </c>
      <c r="AD75" s="133">
        <f>+Actuals!AA197</f>
        <v>0</v>
      </c>
      <c r="AE75" s="134">
        <f>+Actuals!AB197</f>
        <v>0</v>
      </c>
      <c r="AF75" s="133">
        <f>+Actuals!AC277</f>
        <v>0</v>
      </c>
      <c r="AG75" s="134">
        <f>+Actuals!AD277</f>
        <v>0</v>
      </c>
      <c r="AH75" s="133">
        <f>+Actuals!AE277</f>
        <v>0</v>
      </c>
      <c r="AI75" s="134">
        <f>+Actuals!AF277</f>
        <v>0</v>
      </c>
      <c r="AJ75" s="133">
        <f>+Actuals!AG277</f>
        <v>0</v>
      </c>
      <c r="AK75" s="134">
        <f>+Actuals!AH277</f>
        <v>0</v>
      </c>
      <c r="AL75" s="133">
        <f>+Actuals!AI277</f>
        <v>0</v>
      </c>
      <c r="AM75" s="134">
        <f>+Actuals!AJ277</f>
        <v>0</v>
      </c>
      <c r="AN75" s="133">
        <f>+Actuals!AK277</f>
        <v>0</v>
      </c>
      <c r="AO75" s="134">
        <f>+Actuals!AL277</f>
        <v>0</v>
      </c>
      <c r="AP75" s="133">
        <f>+Actuals!AM277</f>
        <v>0</v>
      </c>
      <c r="AQ75" s="134">
        <f>+Actuals!AN277</f>
        <v>0</v>
      </c>
      <c r="AR75" s="133">
        <f>+Actuals!AO277</f>
        <v>0</v>
      </c>
      <c r="AS75" s="134">
        <f>+Actuals!AP277</f>
        <v>0</v>
      </c>
      <c r="AT75" s="133">
        <f>+Actuals!AQ277</f>
        <v>0</v>
      </c>
      <c r="AU75" s="134">
        <f>+Actuals!AR277</f>
        <v>0</v>
      </c>
      <c r="AV75" s="133">
        <f>+Actuals!AS277</f>
        <v>0</v>
      </c>
      <c r="AW75" s="134">
        <f>+Actuals!AT277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36"/>
        <v>0</v>
      </c>
      <c r="E76" s="38">
        <f t="shared" si="36"/>
        <v>-217667.54</v>
      </c>
      <c r="F76" s="60">
        <f>'TIE-OUT'!H76+RECLASS!H76</f>
        <v>0</v>
      </c>
      <c r="G76" s="60">
        <f>'TIE-OUT'!I76+RECLASS!I76</f>
        <v>0</v>
      </c>
      <c r="H76" s="133">
        <f>+Actuals!E198</f>
        <v>0</v>
      </c>
      <c r="I76" s="134">
        <f>+Actuals!F198</f>
        <v>-100</v>
      </c>
      <c r="J76" s="133">
        <f>+Actuals!G198</f>
        <v>0</v>
      </c>
      <c r="K76" s="153">
        <f>+Actuals!H198</f>
        <v>-217567.54</v>
      </c>
      <c r="L76" s="133">
        <f>+Actuals!I198</f>
        <v>0</v>
      </c>
      <c r="M76" s="134">
        <f>+Actuals!J198</f>
        <v>0</v>
      </c>
      <c r="N76" s="133">
        <f>+Actuals!K198</f>
        <v>0</v>
      </c>
      <c r="O76" s="134">
        <f>+Actuals!L198</f>
        <v>0</v>
      </c>
      <c r="P76" s="133">
        <f>+Actuals!M198</f>
        <v>0</v>
      </c>
      <c r="Q76" s="134">
        <f>+Actuals!N198</f>
        <v>0</v>
      </c>
      <c r="R76" s="133">
        <f>+Actuals!O198</f>
        <v>0</v>
      </c>
      <c r="S76" s="134">
        <f>+Actuals!P198</f>
        <v>0</v>
      </c>
      <c r="T76" s="133">
        <f>+Actuals!Q198</f>
        <v>0</v>
      </c>
      <c r="U76" s="134">
        <f>+Actuals!R198</f>
        <v>0</v>
      </c>
      <c r="V76" s="133">
        <f>+Actuals!S198</f>
        <v>0</v>
      </c>
      <c r="W76" s="134">
        <f>+Actuals!T198</f>
        <v>0</v>
      </c>
      <c r="X76" s="133">
        <f>+Actuals!U198</f>
        <v>0</v>
      </c>
      <c r="Y76" s="134">
        <f>+Actuals!V198</f>
        <v>0</v>
      </c>
      <c r="Z76" s="133">
        <f>+Actuals!W198</f>
        <v>0</v>
      </c>
      <c r="AA76" s="134">
        <f>+Actuals!X198</f>
        <v>0</v>
      </c>
      <c r="AB76" s="133">
        <f>+Actuals!Y198</f>
        <v>0</v>
      </c>
      <c r="AC76" s="134">
        <f>+Actuals!Z198</f>
        <v>0</v>
      </c>
      <c r="AD76" s="133">
        <f>+Actuals!AA198</f>
        <v>0</v>
      </c>
      <c r="AE76" s="134">
        <f>+Actuals!AB198</f>
        <v>0</v>
      </c>
      <c r="AF76" s="133">
        <f>+Actuals!AC278</f>
        <v>0</v>
      </c>
      <c r="AG76" s="134">
        <f>+Actuals!AD278</f>
        <v>0</v>
      </c>
      <c r="AH76" s="133">
        <f>+Actuals!AE278</f>
        <v>0</v>
      </c>
      <c r="AI76" s="134">
        <f>+Actuals!AF278</f>
        <v>0</v>
      </c>
      <c r="AJ76" s="133">
        <f>+Actuals!AG278</f>
        <v>0</v>
      </c>
      <c r="AK76" s="134">
        <f>+Actuals!AH278</f>
        <v>0</v>
      </c>
      <c r="AL76" s="133">
        <f>+Actuals!AI278</f>
        <v>0</v>
      </c>
      <c r="AM76" s="134">
        <f>+Actuals!AJ278</f>
        <v>0</v>
      </c>
      <c r="AN76" s="133">
        <f>+Actuals!AK278</f>
        <v>0</v>
      </c>
      <c r="AO76" s="134">
        <f>+Actuals!AL278</f>
        <v>0</v>
      </c>
      <c r="AP76" s="133">
        <f>+Actuals!AM278</f>
        <v>0</v>
      </c>
      <c r="AQ76" s="134">
        <f>+Actuals!AN278</f>
        <v>0</v>
      </c>
      <c r="AR76" s="133">
        <f>+Actuals!AO278</f>
        <v>0</v>
      </c>
      <c r="AS76" s="134">
        <f>+Actuals!AP278</f>
        <v>0</v>
      </c>
      <c r="AT76" s="133">
        <f>+Actuals!AQ278</f>
        <v>0</v>
      </c>
      <c r="AU76" s="134">
        <f>+Actuals!AR278</f>
        <v>0</v>
      </c>
      <c r="AV76" s="133">
        <f>+Actuals!AS278</f>
        <v>0</v>
      </c>
      <c r="AW76" s="134">
        <f>+Actuals!AT278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36"/>
        <v>0</v>
      </c>
      <c r="E77" s="38">
        <f t="shared" si="36"/>
        <v>-3276809</v>
      </c>
      <c r="F77" s="60">
        <f>'TIE-OUT'!H77+RECLASS!H77</f>
        <v>0</v>
      </c>
      <c r="G77" s="60">
        <f>'TIE-OUT'!I77+RECLASS!I77</f>
        <v>-3276809</v>
      </c>
      <c r="H77" s="133">
        <f>+Actuals!E199</f>
        <v>0</v>
      </c>
      <c r="I77" s="134">
        <f>+Actuals!F199</f>
        <v>0</v>
      </c>
      <c r="J77" s="133">
        <f>+Actuals!G199</f>
        <v>0</v>
      </c>
      <c r="K77" s="153">
        <f>+Actuals!H199</f>
        <v>0</v>
      </c>
      <c r="L77" s="133">
        <f>+Actuals!I199</f>
        <v>0</v>
      </c>
      <c r="M77" s="134">
        <f>+Actuals!J199</f>
        <v>0</v>
      </c>
      <c r="N77" s="133">
        <f>+Actuals!K199</f>
        <v>0</v>
      </c>
      <c r="O77" s="134">
        <f>+Actuals!L199</f>
        <v>0</v>
      </c>
      <c r="P77" s="133">
        <f>+Actuals!M199</f>
        <v>0</v>
      </c>
      <c r="Q77" s="134">
        <f>+Actuals!N199</f>
        <v>0</v>
      </c>
      <c r="R77" s="133">
        <f>+Actuals!O199</f>
        <v>0</v>
      </c>
      <c r="S77" s="134">
        <f>+Actuals!P199</f>
        <v>0</v>
      </c>
      <c r="T77" s="133">
        <f>+Actuals!Q199</f>
        <v>0</v>
      </c>
      <c r="U77" s="134">
        <f>+Actuals!R199</f>
        <v>0</v>
      </c>
      <c r="V77" s="133">
        <f>+Actuals!S199</f>
        <v>0</v>
      </c>
      <c r="W77" s="134">
        <f>+Actuals!T199</f>
        <v>0</v>
      </c>
      <c r="X77" s="133">
        <f>+Actuals!U199</f>
        <v>0</v>
      </c>
      <c r="Y77" s="134">
        <f>+Actuals!V199</f>
        <v>0</v>
      </c>
      <c r="Z77" s="133">
        <f>+Actuals!W199</f>
        <v>0</v>
      </c>
      <c r="AA77" s="134">
        <f>+Actuals!X199</f>
        <v>0</v>
      </c>
      <c r="AB77" s="133">
        <f>+Actuals!Y199</f>
        <v>0</v>
      </c>
      <c r="AC77" s="134">
        <f>+Actuals!Z199</f>
        <v>0</v>
      </c>
      <c r="AD77" s="133">
        <f>+Actuals!AA199</f>
        <v>0</v>
      </c>
      <c r="AE77" s="134">
        <f>+Actuals!AB199</f>
        <v>0</v>
      </c>
      <c r="AF77" s="133">
        <f>+Actuals!AC279</f>
        <v>0</v>
      </c>
      <c r="AG77" s="134">
        <f>+Actuals!AD279</f>
        <v>0</v>
      </c>
      <c r="AH77" s="133">
        <f>+Actuals!AE279</f>
        <v>0</v>
      </c>
      <c r="AI77" s="134">
        <f>+Actuals!AF279</f>
        <v>0</v>
      </c>
      <c r="AJ77" s="133">
        <f>+Actuals!AG279</f>
        <v>0</v>
      </c>
      <c r="AK77" s="134">
        <f>+Actuals!AH279</f>
        <v>0</v>
      </c>
      <c r="AL77" s="133">
        <f>+Actuals!AI279</f>
        <v>0</v>
      </c>
      <c r="AM77" s="134">
        <f>+Actuals!AJ279</f>
        <v>0</v>
      </c>
      <c r="AN77" s="133">
        <f>+Actuals!AK279</f>
        <v>0</v>
      </c>
      <c r="AO77" s="134">
        <f>+Actuals!AL279</f>
        <v>0</v>
      </c>
      <c r="AP77" s="133">
        <f>+Actuals!AM279</f>
        <v>0</v>
      </c>
      <c r="AQ77" s="134">
        <f>+Actuals!AN279</f>
        <v>0</v>
      </c>
      <c r="AR77" s="133">
        <f>+Actuals!AO279</f>
        <v>0</v>
      </c>
      <c r="AS77" s="134">
        <f>+Actuals!AP279</f>
        <v>0</v>
      </c>
      <c r="AT77" s="133">
        <f>+Actuals!AQ279</f>
        <v>0</v>
      </c>
      <c r="AU77" s="134">
        <f>+Actuals!AR279</f>
        <v>0</v>
      </c>
      <c r="AV77" s="133">
        <f>+Actuals!AS279</f>
        <v>0</v>
      </c>
      <c r="AW77" s="134">
        <f>+Actuals!AT279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36"/>
        <v>0</v>
      </c>
      <c r="E78" s="38">
        <f t="shared" si="36"/>
        <v>0</v>
      </c>
      <c r="F78" s="60">
        <f>'TIE-OUT'!H78+RECLASS!H78</f>
        <v>0</v>
      </c>
      <c r="G78" s="60">
        <f>'TIE-OUT'!I78+RECLASS!I78</f>
        <v>0</v>
      </c>
      <c r="H78" s="133">
        <f>+Actuals!E200</f>
        <v>0</v>
      </c>
      <c r="I78" s="134">
        <f>+Actuals!F200</f>
        <v>0</v>
      </c>
      <c r="J78" s="133">
        <f>+Actuals!G200</f>
        <v>0</v>
      </c>
      <c r="K78" s="153">
        <f>+Actuals!H200</f>
        <v>0</v>
      </c>
      <c r="L78" s="133">
        <f>+Actuals!I200</f>
        <v>0</v>
      </c>
      <c r="M78" s="134">
        <f>+Actuals!J200</f>
        <v>0</v>
      </c>
      <c r="N78" s="133">
        <f>+Actuals!K200</f>
        <v>0</v>
      </c>
      <c r="O78" s="134">
        <f>+Actuals!L200</f>
        <v>0</v>
      </c>
      <c r="P78" s="133">
        <f>+Actuals!M200</f>
        <v>0</v>
      </c>
      <c r="Q78" s="134">
        <f>+Actuals!N200</f>
        <v>0</v>
      </c>
      <c r="R78" s="133">
        <f>+Actuals!O200</f>
        <v>0</v>
      </c>
      <c r="S78" s="134">
        <f>+Actuals!P200</f>
        <v>0</v>
      </c>
      <c r="T78" s="133">
        <f>+Actuals!Q200</f>
        <v>0</v>
      </c>
      <c r="U78" s="134">
        <f>+Actuals!R200</f>
        <v>0</v>
      </c>
      <c r="V78" s="133">
        <f>+Actuals!S200</f>
        <v>0</v>
      </c>
      <c r="W78" s="134">
        <f>+Actuals!T200</f>
        <v>0</v>
      </c>
      <c r="X78" s="133">
        <f>+Actuals!U200</f>
        <v>0</v>
      </c>
      <c r="Y78" s="134">
        <f>+Actuals!V200</f>
        <v>0</v>
      </c>
      <c r="Z78" s="133">
        <f>+Actuals!W200</f>
        <v>0</v>
      </c>
      <c r="AA78" s="134">
        <f>+Actuals!X200</f>
        <v>0</v>
      </c>
      <c r="AB78" s="133">
        <f>+Actuals!Y200</f>
        <v>0</v>
      </c>
      <c r="AC78" s="134">
        <f>+Actuals!Z200</f>
        <v>0</v>
      </c>
      <c r="AD78" s="133">
        <f>+Actuals!AA200</f>
        <v>0</v>
      </c>
      <c r="AE78" s="134">
        <f>+Actuals!AB200</f>
        <v>0</v>
      </c>
      <c r="AF78" s="133">
        <f>+Actuals!AC280</f>
        <v>0</v>
      </c>
      <c r="AG78" s="134">
        <f>+Actuals!AD280</f>
        <v>0</v>
      </c>
      <c r="AH78" s="133">
        <f>+Actuals!AE280</f>
        <v>0</v>
      </c>
      <c r="AI78" s="134">
        <f>+Actuals!AF280</f>
        <v>0</v>
      </c>
      <c r="AJ78" s="133">
        <f>+Actuals!AG280</f>
        <v>0</v>
      </c>
      <c r="AK78" s="134">
        <f>+Actuals!AH280</f>
        <v>0</v>
      </c>
      <c r="AL78" s="133">
        <f>+Actuals!AI280</f>
        <v>0</v>
      </c>
      <c r="AM78" s="134">
        <f>+Actuals!AJ280</f>
        <v>0</v>
      </c>
      <c r="AN78" s="133">
        <f>+Actuals!AK280</f>
        <v>0</v>
      </c>
      <c r="AO78" s="134">
        <f>+Actuals!AL280</f>
        <v>0</v>
      </c>
      <c r="AP78" s="133">
        <f>+Actuals!AM280</f>
        <v>0</v>
      </c>
      <c r="AQ78" s="134">
        <f>+Actuals!AN280</f>
        <v>0</v>
      </c>
      <c r="AR78" s="133">
        <f>+Actuals!AO280</f>
        <v>0</v>
      </c>
      <c r="AS78" s="134">
        <f>+Actuals!AP280</f>
        <v>0</v>
      </c>
      <c r="AT78" s="133">
        <f>+Actuals!AQ280</f>
        <v>0</v>
      </c>
      <c r="AU78" s="134">
        <f>+Actuals!AR280</f>
        <v>0</v>
      </c>
      <c r="AV78" s="133">
        <f>+Actuals!AS280</f>
        <v>0</v>
      </c>
      <c r="AW78" s="134">
        <f>+Actuals!AT280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36"/>
        <v>0</v>
      </c>
      <c r="E79" s="38">
        <f t="shared" si="36"/>
        <v>0</v>
      </c>
      <c r="F79" s="60">
        <f>'TIE-OUT'!H79+RECLASS!H79</f>
        <v>0</v>
      </c>
      <c r="G79" s="60">
        <f>'TIE-OUT'!I79+RECLASS!I79</f>
        <v>0</v>
      </c>
      <c r="H79" s="133">
        <f>+Actuals!E201</f>
        <v>0</v>
      </c>
      <c r="I79" s="134">
        <f>+Actuals!F201</f>
        <v>0</v>
      </c>
      <c r="J79" s="133">
        <f>+Actuals!G201</f>
        <v>0</v>
      </c>
      <c r="K79" s="153">
        <f>+Actuals!H201</f>
        <v>0</v>
      </c>
      <c r="L79" s="133">
        <f>+Actuals!I201</f>
        <v>0</v>
      </c>
      <c r="M79" s="134">
        <f>+Actuals!J201</f>
        <v>0</v>
      </c>
      <c r="N79" s="133">
        <f>+Actuals!K201</f>
        <v>0</v>
      </c>
      <c r="O79" s="134">
        <f>+Actuals!L201</f>
        <v>0</v>
      </c>
      <c r="P79" s="133">
        <f>+Actuals!M201</f>
        <v>0</v>
      </c>
      <c r="Q79" s="134">
        <f>+Actuals!N201</f>
        <v>0</v>
      </c>
      <c r="R79" s="133">
        <f>+Actuals!O201</f>
        <v>0</v>
      </c>
      <c r="S79" s="134">
        <f>+Actuals!P201</f>
        <v>0</v>
      </c>
      <c r="T79" s="133">
        <f>+Actuals!Q201</f>
        <v>0</v>
      </c>
      <c r="U79" s="134">
        <f>+Actuals!R201</f>
        <v>0</v>
      </c>
      <c r="V79" s="133">
        <f>+Actuals!S201</f>
        <v>0</v>
      </c>
      <c r="W79" s="134">
        <f>+Actuals!T201</f>
        <v>0</v>
      </c>
      <c r="X79" s="133">
        <f>+Actuals!U201</f>
        <v>0</v>
      </c>
      <c r="Y79" s="134">
        <f>+Actuals!V201</f>
        <v>0</v>
      </c>
      <c r="Z79" s="133">
        <f>+Actuals!W201</f>
        <v>0</v>
      </c>
      <c r="AA79" s="134">
        <f>+Actuals!X201</f>
        <v>0</v>
      </c>
      <c r="AB79" s="133">
        <f>+Actuals!Y201</f>
        <v>0</v>
      </c>
      <c r="AC79" s="134">
        <f>+Actuals!Z201</f>
        <v>0</v>
      </c>
      <c r="AD79" s="133">
        <f>+Actuals!AA201</f>
        <v>0</v>
      </c>
      <c r="AE79" s="134">
        <f>+Actuals!AB201</f>
        <v>0</v>
      </c>
      <c r="AF79" s="133">
        <f>+Actuals!AC281</f>
        <v>0</v>
      </c>
      <c r="AG79" s="134">
        <f>+Actuals!AD281</f>
        <v>0</v>
      </c>
      <c r="AH79" s="133">
        <f>+Actuals!AE281</f>
        <v>0</v>
      </c>
      <c r="AI79" s="134">
        <f>+Actuals!AF281</f>
        <v>0</v>
      </c>
      <c r="AJ79" s="133">
        <f>+Actuals!AG281</f>
        <v>0</v>
      </c>
      <c r="AK79" s="134">
        <f>+Actuals!AH281</f>
        <v>0</v>
      </c>
      <c r="AL79" s="133">
        <f>+Actuals!AI281</f>
        <v>0</v>
      </c>
      <c r="AM79" s="134">
        <f>+Actuals!AJ281</f>
        <v>0</v>
      </c>
      <c r="AN79" s="133">
        <f>+Actuals!AK281</f>
        <v>0</v>
      </c>
      <c r="AO79" s="134">
        <f>+Actuals!AL281</f>
        <v>0</v>
      </c>
      <c r="AP79" s="133">
        <f>+Actuals!AM281</f>
        <v>0</v>
      </c>
      <c r="AQ79" s="134">
        <f>+Actuals!AN281</f>
        <v>0</v>
      </c>
      <c r="AR79" s="133">
        <f>+Actuals!AO281</f>
        <v>0</v>
      </c>
      <c r="AS79" s="134">
        <f>+Actuals!AP281</f>
        <v>0</v>
      </c>
      <c r="AT79" s="133">
        <f>+Actuals!AQ281</f>
        <v>0</v>
      </c>
      <c r="AU79" s="134">
        <f>+Actuals!AR281</f>
        <v>0</v>
      </c>
      <c r="AV79" s="133">
        <f>+Actuals!AS281</f>
        <v>0</v>
      </c>
      <c r="AW79" s="134">
        <f>+Actuals!AT281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36"/>
        <v>0</v>
      </c>
      <c r="E80" s="38">
        <f t="shared" si="36"/>
        <v>0</v>
      </c>
      <c r="F80" s="60">
        <f>'TIE-OUT'!H80+RECLASS!H80</f>
        <v>0</v>
      </c>
      <c r="G80" s="60">
        <f>'TIE-OUT'!I80+RECLASS!I80</f>
        <v>0</v>
      </c>
      <c r="H80" s="133">
        <f>+Actuals!E202</f>
        <v>0</v>
      </c>
      <c r="I80" s="134">
        <f>+Actuals!F202</f>
        <v>0</v>
      </c>
      <c r="J80" s="133">
        <f>+Actuals!G202</f>
        <v>0</v>
      </c>
      <c r="K80" s="153">
        <f>+Actuals!H202</f>
        <v>0</v>
      </c>
      <c r="L80" s="133">
        <f>+Actuals!I202</f>
        <v>0</v>
      </c>
      <c r="M80" s="134">
        <f>+Actuals!J202</f>
        <v>0</v>
      </c>
      <c r="N80" s="133">
        <f>+Actuals!K202</f>
        <v>0</v>
      </c>
      <c r="O80" s="134">
        <f>+Actuals!L202</f>
        <v>0</v>
      </c>
      <c r="P80" s="133">
        <f>+Actuals!M202</f>
        <v>0</v>
      </c>
      <c r="Q80" s="134">
        <f>+Actuals!N202</f>
        <v>0</v>
      </c>
      <c r="R80" s="133">
        <f>+Actuals!O202</f>
        <v>0</v>
      </c>
      <c r="S80" s="134">
        <f>+Actuals!P202</f>
        <v>0</v>
      </c>
      <c r="T80" s="133">
        <f>+Actuals!Q202</f>
        <v>0</v>
      </c>
      <c r="U80" s="134">
        <f>+Actuals!R202</f>
        <v>0</v>
      </c>
      <c r="V80" s="133">
        <f>+Actuals!S202</f>
        <v>0</v>
      </c>
      <c r="W80" s="134">
        <f>+Actuals!T202</f>
        <v>0</v>
      </c>
      <c r="X80" s="133">
        <f>+Actuals!U202</f>
        <v>0</v>
      </c>
      <c r="Y80" s="134">
        <f>+Actuals!V202</f>
        <v>0</v>
      </c>
      <c r="Z80" s="133">
        <f>+Actuals!W202</f>
        <v>0</v>
      </c>
      <c r="AA80" s="134">
        <f>+Actuals!X202</f>
        <v>0</v>
      </c>
      <c r="AB80" s="133">
        <f>+Actuals!Y202</f>
        <v>0</v>
      </c>
      <c r="AC80" s="134">
        <f>+Actuals!Z202</f>
        <v>0</v>
      </c>
      <c r="AD80" s="133">
        <f>+Actuals!AA202</f>
        <v>0</v>
      </c>
      <c r="AE80" s="134">
        <f>+Actuals!AB202</f>
        <v>0</v>
      </c>
      <c r="AF80" s="133">
        <f>+Actuals!AC282</f>
        <v>0</v>
      </c>
      <c r="AG80" s="134">
        <f>+Actuals!AD282</f>
        <v>0</v>
      </c>
      <c r="AH80" s="133">
        <f>+Actuals!AE282</f>
        <v>0</v>
      </c>
      <c r="AI80" s="134">
        <f>+Actuals!AF282</f>
        <v>0</v>
      </c>
      <c r="AJ80" s="133">
        <f>+Actuals!AG282</f>
        <v>0</v>
      </c>
      <c r="AK80" s="134">
        <f>+Actuals!AH282</f>
        <v>0</v>
      </c>
      <c r="AL80" s="133">
        <f>+Actuals!AI282</f>
        <v>0</v>
      </c>
      <c r="AM80" s="134">
        <f>+Actuals!AJ282</f>
        <v>0</v>
      </c>
      <c r="AN80" s="133">
        <f>+Actuals!AK282</f>
        <v>0</v>
      </c>
      <c r="AO80" s="134">
        <f>+Actuals!AL282</f>
        <v>0</v>
      </c>
      <c r="AP80" s="133">
        <f>+Actuals!AM282</f>
        <v>0</v>
      </c>
      <c r="AQ80" s="134">
        <f>+Actuals!AN282</f>
        <v>0</v>
      </c>
      <c r="AR80" s="133">
        <f>+Actuals!AO282</f>
        <v>0</v>
      </c>
      <c r="AS80" s="134">
        <f>+Actuals!AP282</f>
        <v>0</v>
      </c>
      <c r="AT80" s="133">
        <f>+Actuals!AQ282</f>
        <v>0</v>
      </c>
      <c r="AU80" s="134">
        <f>+Actuals!AR282</f>
        <v>0</v>
      </c>
      <c r="AV80" s="133">
        <f>+Actuals!AS282</f>
        <v>0</v>
      </c>
      <c r="AW80" s="134">
        <f>+Actuals!AT282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36"/>
        <v>0</v>
      </c>
      <c r="E81" s="38">
        <f t="shared" si="36"/>
        <v>646621.32999999996</v>
      </c>
      <c r="F81" s="60">
        <f>'TIE-OUT'!H81+RECLASS!H81</f>
        <v>0</v>
      </c>
      <c r="G81" s="60">
        <f>'TIE-OUT'!I81+RECLASS!I81</f>
        <v>54411</v>
      </c>
      <c r="H81" s="133">
        <f>+Actuals!E203</f>
        <v>0</v>
      </c>
      <c r="I81" s="134">
        <f>+Actuals!F203</f>
        <v>386552.33</v>
      </c>
      <c r="J81" s="133">
        <f>+Actuals!G203</f>
        <v>0</v>
      </c>
      <c r="K81" s="153">
        <f>+Actuals!H203</f>
        <v>52966.8</v>
      </c>
      <c r="L81" s="133">
        <f>+Actuals!I203</f>
        <v>0</v>
      </c>
      <c r="M81" s="134">
        <f>+Actuals!J203</f>
        <v>152520</v>
      </c>
      <c r="N81" s="133">
        <f>+Actuals!K203</f>
        <v>0</v>
      </c>
      <c r="O81" s="134">
        <f>+Actuals!L203</f>
        <v>171.2</v>
      </c>
      <c r="P81" s="133">
        <f>+Actuals!M203</f>
        <v>0</v>
      </c>
      <c r="Q81" s="134">
        <f>+Actuals!N203</f>
        <v>0</v>
      </c>
      <c r="R81" s="133">
        <f>+Actuals!O203</f>
        <v>0</v>
      </c>
      <c r="S81" s="134">
        <f>+Actuals!P203</f>
        <v>0</v>
      </c>
      <c r="T81" s="133">
        <f>+Actuals!Q203</f>
        <v>0</v>
      </c>
      <c r="U81" s="134">
        <f>+Actuals!R203</f>
        <v>0</v>
      </c>
      <c r="V81" s="133">
        <f>+Actuals!S203</f>
        <v>0</v>
      </c>
      <c r="W81" s="134">
        <f>+Actuals!T203</f>
        <v>0</v>
      </c>
      <c r="X81" s="133">
        <f>+Actuals!U203</f>
        <v>0</v>
      </c>
      <c r="Y81" s="134">
        <f>+Actuals!V203</f>
        <v>0</v>
      </c>
      <c r="Z81" s="133">
        <f>+Actuals!W203</f>
        <v>0</v>
      </c>
      <c r="AA81" s="134">
        <f>+Actuals!X203</f>
        <v>0</v>
      </c>
      <c r="AB81" s="133">
        <f>+Actuals!Y203</f>
        <v>0</v>
      </c>
      <c r="AC81" s="134">
        <f>+Actuals!Z203</f>
        <v>0</v>
      </c>
      <c r="AD81" s="133">
        <f>+Actuals!AA203</f>
        <v>0</v>
      </c>
      <c r="AE81" s="134">
        <f>+Actuals!AB203</f>
        <v>0</v>
      </c>
      <c r="AF81" s="133">
        <f>+Actuals!AC283</f>
        <v>0</v>
      </c>
      <c r="AG81" s="134">
        <f>+Actuals!AD283</f>
        <v>0</v>
      </c>
      <c r="AH81" s="133">
        <f>+Actuals!AE283</f>
        <v>0</v>
      </c>
      <c r="AI81" s="134">
        <f>+Actuals!AF283</f>
        <v>0</v>
      </c>
      <c r="AJ81" s="133">
        <f>+Actuals!AG283</f>
        <v>0</v>
      </c>
      <c r="AK81" s="134">
        <f>+Actuals!AH283</f>
        <v>0</v>
      </c>
      <c r="AL81" s="133">
        <f>+Actuals!AI283</f>
        <v>0</v>
      </c>
      <c r="AM81" s="134">
        <f>+Actuals!AJ283</f>
        <v>0</v>
      </c>
      <c r="AN81" s="133">
        <f>+Actuals!AK283</f>
        <v>0</v>
      </c>
      <c r="AO81" s="134">
        <f>+Actuals!AL283</f>
        <v>0</v>
      </c>
      <c r="AP81" s="133">
        <f>+Actuals!AM283</f>
        <v>0</v>
      </c>
      <c r="AQ81" s="134">
        <f>+Actuals!AN283</f>
        <v>0</v>
      </c>
      <c r="AR81" s="133">
        <f>+Actuals!AO283</f>
        <v>0</v>
      </c>
      <c r="AS81" s="134">
        <f>+Actuals!AP283</f>
        <v>0</v>
      </c>
      <c r="AT81" s="133">
        <f>+Actuals!AQ283</f>
        <v>0</v>
      </c>
      <c r="AU81" s="134">
        <f>+Actuals!AR283</f>
        <v>0</v>
      </c>
      <c r="AV81" s="133">
        <f>+Actuals!AS283</f>
        <v>0</v>
      </c>
      <c r="AW81" s="134">
        <f>+Actuals!AT283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-1828481.7349999417</v>
      </c>
      <c r="F82" s="92">
        <f>F16+F24+F29+F36+F43+F45+F47+F49</f>
        <v>0</v>
      </c>
      <c r="G82" s="93">
        <f>SUM(G72:G81)+G16+G24+G29+G36+G43+G45+G47+G49+G51+G56+G61+G66</f>
        <v>-1643925.2400000007</v>
      </c>
      <c r="H82" s="92">
        <f>H16+H24+H29+H36+H43+H45+H47+H49</f>
        <v>0</v>
      </c>
      <c r="I82" s="93">
        <f>SUM(I72:I81)+I16+I24+I29+I36+I43+I45+I47+I49+I51+I56+I61+I66</f>
        <v>-390424.53800000623</v>
      </c>
      <c r="J82" s="92">
        <f>J16+J24+J29+J36+J43+J45+J47+J49</f>
        <v>0</v>
      </c>
      <c r="K82" s="166">
        <f>SUM(K72:K81)+K16+K24+K29+K36+K43+K45+K47+K49+K51+K56+K61+K66</f>
        <v>-7984634.2679999992</v>
      </c>
      <c r="L82" s="92">
        <f>L16+L24+L29+L36+L43+L45+L47+L49</f>
        <v>0</v>
      </c>
      <c r="M82" s="93">
        <f>SUM(M72:M81)+M16+M24+M29+M36+M43+M45+M47+M49+M51+M56+M61+M66</f>
        <v>-5516877.8280000016</v>
      </c>
      <c r="N82" s="92">
        <f>N16+N24+N29+N36+N43+N45+N47+N49</f>
        <v>0</v>
      </c>
      <c r="O82" s="93">
        <f>SUM(O72:O81)+O16+O24+O29+O36+O43+O45+O47+O49+O51+O56+O61+O66</f>
        <v>12834537.421</v>
      </c>
      <c r="P82" s="92">
        <f>P16+P24+P29+P36+P43+P45+P47+P49</f>
        <v>0</v>
      </c>
      <c r="Q82" s="93">
        <f>SUM(Q72:Q81)+Q16+Q24+Q29+Q36+Q43+Q45+Q47+Q49+Q51+Q56+Q61+Q66</f>
        <v>-4840168.6840000004</v>
      </c>
      <c r="R82" s="92">
        <f>R16+R24+R29+R36+R43+R45+R47+R49</f>
        <v>0</v>
      </c>
      <c r="S82" s="93">
        <f>SUM(S72:S81)+S16+S24+S29+S36+S43+S45+S47+S49+S51+S56+S61+S66</f>
        <v>84917.412999999986</v>
      </c>
      <c r="T82" s="92">
        <f>T16+T24+T29+T36+T43+T45+T47+T49</f>
        <v>0</v>
      </c>
      <c r="U82" s="93">
        <f>SUM(U72:U81)+U16+U24+U29+U36+U43+U45+U47+U49+U51+U56+U61+U66</f>
        <v>2591932.0360000003</v>
      </c>
      <c r="V82" s="92">
        <f>V16+V24+V29+V36+V43+V45+V47+V49</f>
        <v>0</v>
      </c>
      <c r="W82" s="93">
        <f>SUM(W72:W81)+W16+W24+W29+W36+W43+W45+W47+W49+W51+W56+W61+W66</f>
        <v>1126988.3680000002</v>
      </c>
      <c r="X82" s="92">
        <f>X16+X24+X29+X36+X43+X45+X47+X49</f>
        <v>0</v>
      </c>
      <c r="Y82" s="93">
        <f>SUM(Y72:Y81)+Y16+Y24+Y29+Y36+Y43+Y45+Y47+Y49+Y51+Y56+Y61+Y66</f>
        <v>65063.28899999999</v>
      </c>
      <c r="Z82" s="92">
        <f>Z16+Z24+Z29+Z36+Z43+Z45+Z47+Z49</f>
        <v>0</v>
      </c>
      <c r="AA82" s="93">
        <f>SUM(AA72:AA81)+AA16+AA24+AA29+AA36+AA43+AA45+AA47+AA49+AA51+AA56+AA61+AA66</f>
        <v>1929382.4250000003</v>
      </c>
      <c r="AB82" s="92">
        <f>AB16+AB24+AB29+AB36+AB43+AB45+AB47+AB49</f>
        <v>0</v>
      </c>
      <c r="AC82" s="93">
        <f>SUM(AC72:AC81)+AC16+AC24+AC29+AC36+AC43+AC45+AC47+AC49+AC51+AC56+AC61+AC66</f>
        <v>243.68000000001163</v>
      </c>
      <c r="AD82" s="92">
        <f>AD16+AD24+AD29+AD36+AD43+AD45+AD47+AD49</f>
        <v>0</v>
      </c>
      <c r="AE82" s="93">
        <f>SUM(AE72:AE81)+AE16+AE24+AE29+AE36+AE43+AE45+AE47+AE49+AE51+AE56+AE61+AE66</f>
        <v>6123.6530000000494</v>
      </c>
      <c r="AF82" s="92">
        <f>AF16+AF24+AF29+AF36+AF43+AF45+AF47+AF49</f>
        <v>0</v>
      </c>
      <c r="AG82" s="93">
        <f>SUM(AG72:AG81)+AG16+AG24+AG29+AG36+AG43+AG45+AG47+AG49+AG51+AG56+AG61+AG66</f>
        <v>-6123.6530000000494</v>
      </c>
      <c r="AH82" s="92">
        <f>AH16+AH24+AH29+AH36+AH43+AH45+AH47+AH49</f>
        <v>0</v>
      </c>
      <c r="AI82" s="93">
        <f>SUM(AI72:AI81)+AI16+AI24+AI29+AI36+AI43+AI45+AI47+AI49+AI51+AI56+AI61+AI66</f>
        <v>0</v>
      </c>
      <c r="AJ82" s="92">
        <f>AJ16+AJ24+AJ29+AJ36+AJ43+AJ45+AJ47+AJ49</f>
        <v>0</v>
      </c>
      <c r="AK82" s="93">
        <f>SUM(AK72:AK81)+AK16+AK24+AK29+AK36+AK43+AK45+AK47+AK49+AK51+AK56+AK61+AK66</f>
        <v>6123.6530000000494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775932.46799999988</v>
      </c>
      <c r="AP82" s="92">
        <f>AP16+AP24+AP29+AP36+AP43+AP45+AP47+AP49</f>
        <v>0</v>
      </c>
      <c r="AQ82" s="93">
        <f>SUM(AQ72:AQ81)+AQ16+AQ24+AQ29+AQ36+AQ43+AQ45+AQ47+AQ49+AQ51+AQ56+AQ61+AQ66</f>
        <v>-867515.7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-56.230000000000473</v>
      </c>
    </row>
    <row r="83" spans="1:49" ht="13.5" thickTop="1" x14ac:dyDescent="0.2">
      <c r="A83" s="4"/>
      <c r="B83" s="3"/>
    </row>
    <row r="84" spans="1:49" x14ac:dyDescent="0.2">
      <c r="A84" s="4"/>
      <c r="B84" s="3"/>
    </row>
    <row r="85" spans="1:49" x14ac:dyDescent="0.2">
      <c r="A85" s="4" t="s">
        <v>195</v>
      </c>
      <c r="B85" s="3"/>
      <c r="F85" s="31"/>
      <c r="G85" s="31"/>
      <c r="H85" s="31"/>
      <c r="I85" s="31"/>
      <c r="K85"/>
      <c r="L85" s="45"/>
    </row>
    <row r="86" spans="1:49" s="3" customFormat="1" x14ac:dyDescent="0.2">
      <c r="A86" s="181"/>
      <c r="C86" s="10" t="s">
        <v>189</v>
      </c>
      <c r="D86" s="182">
        <f t="shared" ref="D86:E88" si="37">SUM(F86,H86,J86,L86,N86,P86,R86,T86,V86,X86,Z86,AB86,AD86)</f>
        <v>0</v>
      </c>
      <c r="E86" s="182">
        <f t="shared" si="37"/>
        <v>97571.85</v>
      </c>
      <c r="F86" s="182">
        <f>'TIE-OUT'!H86+RECLASS!H86</f>
        <v>0</v>
      </c>
      <c r="G86" s="182">
        <f>'TIE-OUT'!I86+RECLASS!I86</f>
        <v>97571.85</v>
      </c>
      <c r="H86" s="182">
        <v>0</v>
      </c>
      <c r="I86" s="182">
        <v>0</v>
      </c>
      <c r="J86" s="182">
        <f>+Actuals!G208</f>
        <v>0</v>
      </c>
      <c r="K86" s="182">
        <f>+Actuals!H208</f>
        <v>0</v>
      </c>
      <c r="L86" s="182">
        <f>+Actuals!I208</f>
        <v>0</v>
      </c>
      <c r="M86" s="182">
        <f>+Actuals!J208</f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</row>
    <row r="87" spans="1:49" s="3" customFormat="1" x14ac:dyDescent="0.2">
      <c r="A87" s="181"/>
      <c r="C87" s="10" t="s">
        <v>75</v>
      </c>
      <c r="D87" s="183">
        <f t="shared" si="37"/>
        <v>0</v>
      </c>
      <c r="E87" s="183">
        <f t="shared" si="37"/>
        <v>0</v>
      </c>
      <c r="F87" s="183">
        <f>'TIE-OUT'!H87+RECLASS!H87</f>
        <v>0</v>
      </c>
      <c r="G87" s="183">
        <f>'TIE-OUT'!I87+RECLASS!I87</f>
        <v>0</v>
      </c>
      <c r="H87" s="183">
        <v>0</v>
      </c>
      <c r="I87" s="183">
        <v>0</v>
      </c>
      <c r="J87" s="183">
        <f>+Actuals!G209</f>
        <v>0</v>
      </c>
      <c r="K87" s="183">
        <f>+Actuals!H209</f>
        <v>0</v>
      </c>
      <c r="L87" s="183">
        <f>+Actuals!I209</f>
        <v>0</v>
      </c>
      <c r="M87" s="183">
        <f>+Actuals!J209</f>
        <v>0</v>
      </c>
      <c r="N87" s="183">
        <v>0</v>
      </c>
      <c r="O87" s="183">
        <v>0</v>
      </c>
      <c r="P87" s="183">
        <v>0</v>
      </c>
      <c r="Q87" s="183">
        <v>0</v>
      </c>
      <c r="R87" s="183">
        <v>0</v>
      </c>
      <c r="S87" s="183">
        <v>0</v>
      </c>
      <c r="T87" s="183">
        <v>0</v>
      </c>
      <c r="U87" s="183">
        <v>0</v>
      </c>
      <c r="V87" s="183">
        <v>0</v>
      </c>
      <c r="W87" s="183">
        <v>0</v>
      </c>
      <c r="X87" s="183">
        <v>0</v>
      </c>
      <c r="Y87" s="183">
        <v>0</v>
      </c>
      <c r="Z87" s="183">
        <v>0</v>
      </c>
      <c r="AA87" s="183">
        <v>0</v>
      </c>
      <c r="AB87" s="183">
        <v>0</v>
      </c>
      <c r="AC87" s="183">
        <v>0</v>
      </c>
      <c r="AD87" s="183">
        <v>0</v>
      </c>
      <c r="AE87" s="183">
        <v>0</v>
      </c>
      <c r="AF87" s="183">
        <v>0</v>
      </c>
      <c r="AG87" s="183">
        <v>0</v>
      </c>
      <c r="AH87" s="183">
        <v>0</v>
      </c>
      <c r="AI87" s="183">
        <v>0</v>
      </c>
      <c r="AJ87" s="183">
        <v>0</v>
      </c>
      <c r="AK87" s="183">
        <v>0</v>
      </c>
      <c r="AL87" s="183">
        <v>0</v>
      </c>
      <c r="AM87" s="183">
        <v>0</v>
      </c>
      <c r="AN87" s="183">
        <v>0</v>
      </c>
      <c r="AO87" s="183">
        <v>0</v>
      </c>
      <c r="AP87" s="183">
        <v>0</v>
      </c>
      <c r="AQ87" s="183">
        <v>0</v>
      </c>
      <c r="AR87" s="183">
        <v>0</v>
      </c>
      <c r="AS87" s="183">
        <v>0</v>
      </c>
      <c r="AT87" s="183">
        <v>0</v>
      </c>
      <c r="AU87" s="183">
        <v>0</v>
      </c>
      <c r="AV87" s="183">
        <v>0</v>
      </c>
      <c r="AW87" s="183">
        <v>0</v>
      </c>
    </row>
    <row r="88" spans="1:49" s="3" customFormat="1" x14ac:dyDescent="0.2">
      <c r="A88" s="181"/>
      <c r="C88" s="10" t="s">
        <v>76</v>
      </c>
      <c r="D88" s="184">
        <f t="shared" si="37"/>
        <v>0</v>
      </c>
      <c r="E88" s="184">
        <f t="shared" si="37"/>
        <v>-202000</v>
      </c>
      <c r="F88" s="184">
        <f>'TIE-OUT'!H88+RECLASS!H88</f>
        <v>0</v>
      </c>
      <c r="G88" s="184">
        <f>'TIE-OUT'!I88+RECLASS!I88</f>
        <v>-202000</v>
      </c>
      <c r="H88" s="184">
        <v>0</v>
      </c>
      <c r="I88" s="184">
        <v>0</v>
      </c>
      <c r="J88" s="184">
        <f>+Actuals!G210</f>
        <v>0</v>
      </c>
      <c r="K88" s="184">
        <f>+Actuals!H210</f>
        <v>0</v>
      </c>
      <c r="L88" s="184">
        <f>+Actuals!I210</f>
        <v>0</v>
      </c>
      <c r="M88" s="184">
        <f>+Actuals!J210</f>
        <v>0</v>
      </c>
      <c r="N88" s="184">
        <v>0</v>
      </c>
      <c r="O88" s="184">
        <v>0</v>
      </c>
      <c r="P88" s="184">
        <v>0</v>
      </c>
      <c r="Q88" s="184">
        <v>0</v>
      </c>
      <c r="R88" s="184">
        <v>0</v>
      </c>
      <c r="S88" s="184">
        <v>0</v>
      </c>
      <c r="T88" s="184">
        <v>0</v>
      </c>
      <c r="U88" s="184">
        <v>0</v>
      </c>
      <c r="V88" s="184">
        <v>0</v>
      </c>
      <c r="W88" s="184">
        <v>0</v>
      </c>
      <c r="X88" s="184">
        <v>0</v>
      </c>
      <c r="Y88" s="184">
        <v>0</v>
      </c>
      <c r="Z88" s="184">
        <v>0</v>
      </c>
      <c r="AA88" s="184">
        <v>0</v>
      </c>
      <c r="AB88" s="184">
        <v>0</v>
      </c>
      <c r="AC88" s="184">
        <v>0</v>
      </c>
      <c r="AD88" s="184">
        <v>0</v>
      </c>
      <c r="AE88" s="184">
        <v>0</v>
      </c>
      <c r="AF88" s="184">
        <v>0</v>
      </c>
      <c r="AG88" s="184">
        <v>0</v>
      </c>
      <c r="AH88" s="184">
        <v>0</v>
      </c>
      <c r="AI88" s="184">
        <v>0</v>
      </c>
      <c r="AJ88" s="184">
        <v>0</v>
      </c>
      <c r="AK88" s="184">
        <v>0</v>
      </c>
      <c r="AL88" s="184">
        <v>0</v>
      </c>
      <c r="AM88" s="184">
        <v>0</v>
      </c>
      <c r="AN88" s="184">
        <v>0</v>
      </c>
      <c r="AO88" s="184">
        <v>0</v>
      </c>
      <c r="AP88" s="184">
        <v>0</v>
      </c>
      <c r="AQ88" s="184">
        <v>0</v>
      </c>
      <c r="AR88" s="184">
        <v>0</v>
      </c>
      <c r="AS88" s="184">
        <v>0</v>
      </c>
      <c r="AT88" s="184">
        <v>0</v>
      </c>
      <c r="AU88" s="184">
        <v>0</v>
      </c>
      <c r="AV88" s="184">
        <v>0</v>
      </c>
      <c r="AW88" s="184">
        <v>0</v>
      </c>
    </row>
    <row r="89" spans="1:49" s="149" customFormat="1" ht="20.25" customHeight="1" x14ac:dyDescent="0.2">
      <c r="A89" s="185"/>
      <c r="B89" s="186"/>
      <c r="C89" s="187" t="s">
        <v>190</v>
      </c>
      <c r="D89" s="188">
        <f>SUM(D86:D88)</f>
        <v>0</v>
      </c>
      <c r="E89" s="188">
        <f t="shared" ref="E89:AE89" si="38">SUM(E86:E88)</f>
        <v>-104428.15</v>
      </c>
      <c r="F89" s="188">
        <f t="shared" si="38"/>
        <v>0</v>
      </c>
      <c r="G89" s="188">
        <f t="shared" si="38"/>
        <v>-104428.15</v>
      </c>
      <c r="H89" s="188">
        <f t="shared" si="38"/>
        <v>0</v>
      </c>
      <c r="I89" s="188">
        <f t="shared" si="38"/>
        <v>0</v>
      </c>
      <c r="J89" s="188">
        <f t="shared" si="38"/>
        <v>0</v>
      </c>
      <c r="K89" s="188">
        <f t="shared" si="38"/>
        <v>0</v>
      </c>
      <c r="L89" s="188">
        <f t="shared" si="38"/>
        <v>0</v>
      </c>
      <c r="M89" s="188">
        <f t="shared" si="38"/>
        <v>0</v>
      </c>
      <c r="N89" s="188">
        <f t="shared" si="38"/>
        <v>0</v>
      </c>
      <c r="O89" s="188">
        <f t="shared" si="38"/>
        <v>0</v>
      </c>
      <c r="P89" s="188">
        <f t="shared" si="38"/>
        <v>0</v>
      </c>
      <c r="Q89" s="188">
        <f t="shared" si="38"/>
        <v>0</v>
      </c>
      <c r="R89" s="188">
        <f t="shared" si="38"/>
        <v>0</v>
      </c>
      <c r="S89" s="188">
        <f t="shared" si="38"/>
        <v>0</v>
      </c>
      <c r="T89" s="188">
        <f t="shared" si="38"/>
        <v>0</v>
      </c>
      <c r="U89" s="188">
        <f t="shared" si="38"/>
        <v>0</v>
      </c>
      <c r="V89" s="188">
        <f t="shared" si="38"/>
        <v>0</v>
      </c>
      <c r="W89" s="188">
        <f t="shared" si="38"/>
        <v>0</v>
      </c>
      <c r="X89" s="188">
        <f t="shared" si="38"/>
        <v>0</v>
      </c>
      <c r="Y89" s="188">
        <f t="shared" si="38"/>
        <v>0</v>
      </c>
      <c r="Z89" s="188">
        <f t="shared" si="38"/>
        <v>0</v>
      </c>
      <c r="AA89" s="188">
        <f t="shared" si="38"/>
        <v>0</v>
      </c>
      <c r="AB89" s="188">
        <f t="shared" si="38"/>
        <v>0</v>
      </c>
      <c r="AC89" s="188">
        <f t="shared" si="38"/>
        <v>0</v>
      </c>
      <c r="AD89" s="188">
        <f t="shared" si="38"/>
        <v>0</v>
      </c>
      <c r="AE89" s="188">
        <f t="shared" si="38"/>
        <v>0</v>
      </c>
      <c r="AF89" s="188">
        <f t="shared" ref="AF89:AK89" si="39">SUM(AF86:AF88)</f>
        <v>0</v>
      </c>
      <c r="AG89" s="188">
        <f t="shared" si="39"/>
        <v>0</v>
      </c>
      <c r="AH89" s="188">
        <f t="shared" si="39"/>
        <v>0</v>
      </c>
      <c r="AI89" s="188">
        <f t="shared" si="39"/>
        <v>0</v>
      </c>
      <c r="AJ89" s="188">
        <f t="shared" si="39"/>
        <v>0</v>
      </c>
      <c r="AK89" s="188">
        <f t="shared" si="39"/>
        <v>0</v>
      </c>
      <c r="AL89" s="188">
        <f t="shared" ref="AL89:AQ89" si="40">SUM(AL86:AL88)</f>
        <v>0</v>
      </c>
      <c r="AM89" s="188">
        <f t="shared" si="40"/>
        <v>0</v>
      </c>
      <c r="AN89" s="188">
        <f t="shared" si="40"/>
        <v>0</v>
      </c>
      <c r="AO89" s="188">
        <f t="shared" si="40"/>
        <v>0</v>
      </c>
      <c r="AP89" s="188">
        <f t="shared" si="40"/>
        <v>0</v>
      </c>
      <c r="AQ89" s="188">
        <f t="shared" si="40"/>
        <v>0</v>
      </c>
      <c r="AR89" s="188">
        <f t="shared" ref="AR89:AW89" si="41">SUM(AR86:AR88)</f>
        <v>0</v>
      </c>
      <c r="AS89" s="188">
        <f t="shared" si="41"/>
        <v>0</v>
      </c>
      <c r="AT89" s="188">
        <f t="shared" si="41"/>
        <v>0</v>
      </c>
      <c r="AU89" s="188">
        <f t="shared" si="41"/>
        <v>0</v>
      </c>
      <c r="AV89" s="188">
        <f t="shared" si="41"/>
        <v>0</v>
      </c>
      <c r="AW89" s="188">
        <f t="shared" si="41"/>
        <v>0</v>
      </c>
    </row>
    <row r="90" spans="1:49" x14ac:dyDescent="0.2">
      <c r="A90" s="4"/>
      <c r="B90" s="3"/>
      <c r="F90" s="31"/>
      <c r="G90" s="31"/>
      <c r="H90" s="31"/>
      <c r="I90" s="31"/>
      <c r="K90"/>
    </row>
    <row r="91" spans="1:49" s="149" customFormat="1" ht="20.25" customHeight="1" x14ac:dyDescent="0.2">
      <c r="A91" s="185"/>
      <c r="B91" s="186"/>
      <c r="C91" s="187" t="s">
        <v>191</v>
      </c>
      <c r="D91" s="188">
        <f>+D82+D89</f>
        <v>0</v>
      </c>
      <c r="E91" s="188">
        <f t="shared" ref="E91:AE91" si="42">+E82+E89</f>
        <v>-1932909.8849999416</v>
      </c>
      <c r="F91" s="188">
        <f t="shared" si="42"/>
        <v>0</v>
      </c>
      <c r="G91" s="188">
        <f t="shared" si="42"/>
        <v>-1748353.3900000006</v>
      </c>
      <c r="H91" s="188">
        <f t="shared" si="42"/>
        <v>0</v>
      </c>
      <c r="I91" s="188">
        <f t="shared" si="42"/>
        <v>-390424.53800000623</v>
      </c>
      <c r="J91" s="188">
        <f t="shared" si="42"/>
        <v>0</v>
      </c>
      <c r="K91" s="188">
        <f t="shared" si="42"/>
        <v>-7984634.2679999992</v>
      </c>
      <c r="L91" s="188">
        <f t="shared" si="42"/>
        <v>0</v>
      </c>
      <c r="M91" s="188">
        <f t="shared" si="42"/>
        <v>-5516877.8280000016</v>
      </c>
      <c r="N91" s="188">
        <f t="shared" si="42"/>
        <v>0</v>
      </c>
      <c r="O91" s="188">
        <f t="shared" si="42"/>
        <v>12834537.421</v>
      </c>
      <c r="P91" s="188">
        <f t="shared" si="42"/>
        <v>0</v>
      </c>
      <c r="Q91" s="188">
        <f t="shared" si="42"/>
        <v>-4840168.6840000004</v>
      </c>
      <c r="R91" s="188">
        <f t="shared" si="42"/>
        <v>0</v>
      </c>
      <c r="S91" s="188">
        <f t="shared" si="42"/>
        <v>84917.412999999986</v>
      </c>
      <c r="T91" s="188">
        <f t="shared" si="42"/>
        <v>0</v>
      </c>
      <c r="U91" s="188">
        <f t="shared" si="42"/>
        <v>2591932.0360000003</v>
      </c>
      <c r="V91" s="188">
        <f t="shared" si="42"/>
        <v>0</v>
      </c>
      <c r="W91" s="188">
        <f t="shared" si="42"/>
        <v>1126988.3680000002</v>
      </c>
      <c r="X91" s="188">
        <f t="shared" si="42"/>
        <v>0</v>
      </c>
      <c r="Y91" s="188">
        <f t="shared" si="42"/>
        <v>65063.28899999999</v>
      </c>
      <c r="Z91" s="188">
        <f t="shared" si="42"/>
        <v>0</v>
      </c>
      <c r="AA91" s="188">
        <f t="shared" si="42"/>
        <v>1929382.4250000003</v>
      </c>
      <c r="AB91" s="188">
        <f t="shared" si="42"/>
        <v>0</v>
      </c>
      <c r="AC91" s="188">
        <f t="shared" si="42"/>
        <v>243.68000000001163</v>
      </c>
      <c r="AD91" s="188">
        <f t="shared" si="42"/>
        <v>0</v>
      </c>
      <c r="AE91" s="188">
        <f t="shared" si="42"/>
        <v>6123.6530000000494</v>
      </c>
      <c r="AF91" s="188">
        <f t="shared" ref="AF91:AK91" si="43">+AF82+AF89</f>
        <v>0</v>
      </c>
      <c r="AG91" s="188">
        <f t="shared" si="43"/>
        <v>-6123.6530000000494</v>
      </c>
      <c r="AH91" s="188">
        <f t="shared" si="43"/>
        <v>0</v>
      </c>
      <c r="AI91" s="188">
        <f t="shared" si="43"/>
        <v>0</v>
      </c>
      <c r="AJ91" s="188">
        <f t="shared" si="43"/>
        <v>0</v>
      </c>
      <c r="AK91" s="188">
        <f t="shared" si="43"/>
        <v>6123.6530000000494</v>
      </c>
      <c r="AL91" s="188">
        <f t="shared" ref="AL91:AQ91" si="44">+AL82+AL89</f>
        <v>0</v>
      </c>
      <c r="AM91" s="188">
        <f t="shared" si="44"/>
        <v>0</v>
      </c>
      <c r="AN91" s="188">
        <f t="shared" si="44"/>
        <v>0</v>
      </c>
      <c r="AO91" s="188">
        <f t="shared" si="44"/>
        <v>775932.46799999988</v>
      </c>
      <c r="AP91" s="188">
        <f t="shared" si="44"/>
        <v>0</v>
      </c>
      <c r="AQ91" s="188">
        <f t="shared" si="44"/>
        <v>-867515.7</v>
      </c>
      <c r="AR91" s="188">
        <f t="shared" ref="AR91:AW91" si="45">+AR82+AR89</f>
        <v>0</v>
      </c>
      <c r="AS91" s="188">
        <f t="shared" si="45"/>
        <v>0</v>
      </c>
      <c r="AT91" s="188">
        <f t="shared" si="45"/>
        <v>0</v>
      </c>
      <c r="AU91" s="188">
        <f t="shared" si="45"/>
        <v>0</v>
      </c>
      <c r="AV91" s="188">
        <f t="shared" si="45"/>
        <v>0</v>
      </c>
      <c r="AW91" s="188">
        <f t="shared" si="45"/>
        <v>-56.230000000000473</v>
      </c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2" orientation="landscape" verticalDpi="300" r:id="rId1"/>
  <headerFooter alignWithMargins="0">
    <oddFooter>&amp;CPage &amp;P&amp;R&amp;D  &amp;T</oddFoot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W187"/>
  <sheetViews>
    <sheetView zoomScale="75" workbookViewId="0">
      <pane xSplit="3" ySplit="9" topLeftCell="D10" activePane="bottomRight" state="frozen"/>
      <selection activeCell="D61" sqref="D61"/>
      <selection pane="topRight" activeCell="D61" sqref="D61"/>
      <selection pane="bottomLeft" activeCell="D61" sqref="D61"/>
      <selection pane="bottomRight" activeCell="D11" sqref="D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106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27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29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0</v>
      </c>
      <c r="E11" s="38">
        <f t="shared" si="0"/>
        <v>0</v>
      </c>
      <c r="F11" s="60">
        <f>'TIE-OUT'!L11+RECLASS!L11</f>
        <v>0</v>
      </c>
      <c r="G11" s="38">
        <f>'TIE-OUT'!M11+RECLASS!M11</f>
        <v>0</v>
      </c>
      <c r="H11" s="133">
        <f>+Actuals!E204</f>
        <v>0</v>
      </c>
      <c r="I11" s="134">
        <f>+Actuals!F204</f>
        <v>0</v>
      </c>
      <c r="J11" s="133">
        <f>+Actuals!G204</f>
        <v>0</v>
      </c>
      <c r="K11" s="134">
        <f>+Actuals!H204</f>
        <v>0</v>
      </c>
      <c r="L11" s="133">
        <f>+Actuals!I204</f>
        <v>0</v>
      </c>
      <c r="M11" s="134">
        <f>+Actuals!J204</f>
        <v>0</v>
      </c>
      <c r="N11" s="133">
        <f>+Actuals!K204</f>
        <v>0</v>
      </c>
      <c r="O11" s="134">
        <f>+Actuals!L204</f>
        <v>0</v>
      </c>
      <c r="P11" s="133">
        <f>+Actuals!M204</f>
        <v>0</v>
      </c>
      <c r="Q11" s="134">
        <f>+Actuals!N204</f>
        <v>0</v>
      </c>
      <c r="R11" s="133">
        <f>+Actuals!O204</f>
        <v>0</v>
      </c>
      <c r="S11" s="134">
        <f>+Actuals!P204</f>
        <v>0</v>
      </c>
      <c r="T11" s="133">
        <f>+Actuals!Q204</f>
        <v>0</v>
      </c>
      <c r="U11" s="134">
        <f>+Actuals!R204</f>
        <v>0</v>
      </c>
      <c r="V11" s="133">
        <f>+Actuals!S204</f>
        <v>0</v>
      </c>
      <c r="W11" s="134">
        <f>+Actuals!T204</f>
        <v>0</v>
      </c>
      <c r="X11" s="133">
        <f>+Actuals!U204</f>
        <v>0</v>
      </c>
      <c r="Y11" s="134">
        <f>+Actuals!V204</f>
        <v>0</v>
      </c>
      <c r="Z11" s="133">
        <f>+Actuals!W204</f>
        <v>0</v>
      </c>
      <c r="AA11" s="134">
        <f>+Actuals!X204</f>
        <v>0</v>
      </c>
      <c r="AB11" s="133">
        <f>+Actuals!Y204</f>
        <v>0</v>
      </c>
      <c r="AC11" s="134">
        <f>+Actuals!Z204</f>
        <v>0</v>
      </c>
      <c r="AD11" s="133">
        <f>+Actuals!AA204</f>
        <v>0</v>
      </c>
      <c r="AE11" s="134">
        <f>+Actuals!AB204</f>
        <v>0</v>
      </c>
      <c r="AF11" s="133">
        <f>+Actuals!AC204</f>
        <v>0</v>
      </c>
      <c r="AG11" s="134">
        <f>+Actuals!AD204</f>
        <v>0</v>
      </c>
      <c r="AH11" s="133">
        <f>+Actuals!AE204</f>
        <v>0</v>
      </c>
      <c r="AI11" s="134">
        <f>+Actuals!AF204</f>
        <v>0</v>
      </c>
      <c r="AJ11" s="133">
        <f>+Actuals!AG204</f>
        <v>0</v>
      </c>
      <c r="AK11" s="134">
        <f>+Actuals!AH204</f>
        <v>0</v>
      </c>
      <c r="AL11" s="133">
        <f>+Actuals!AI204</f>
        <v>0</v>
      </c>
      <c r="AM11" s="134">
        <f>+Actuals!AJ204</f>
        <v>0</v>
      </c>
      <c r="AN11" s="133">
        <f>+Actuals!AK204</f>
        <v>0</v>
      </c>
      <c r="AO11" s="134">
        <f>+Actuals!AL204</f>
        <v>0</v>
      </c>
      <c r="AP11" s="133">
        <f>+Actuals!AM204</f>
        <v>0</v>
      </c>
      <c r="AQ11" s="134">
        <f>+Actuals!AN204</f>
        <v>0</v>
      </c>
      <c r="AR11" s="133">
        <f>+Actuals!AO204</f>
        <v>0</v>
      </c>
      <c r="AS11" s="134">
        <f>+Actuals!AP204</f>
        <v>0</v>
      </c>
      <c r="AT11" s="133">
        <f>+Actuals!AQ204</f>
        <v>0</v>
      </c>
      <c r="AU11" s="134">
        <f>+Actuals!AR204</f>
        <v>0</v>
      </c>
      <c r="AV11" s="133">
        <f>+Actuals!AS204</f>
        <v>0</v>
      </c>
      <c r="AW11" s="134">
        <f>+Actuals!AT204</f>
        <v>0</v>
      </c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0</v>
      </c>
      <c r="F12" s="60">
        <f>'TIE-OUT'!L12+RECLASS!L12</f>
        <v>0</v>
      </c>
      <c r="G12" s="38">
        <f>'TIE-OUT'!M12+RECLASS!M12</f>
        <v>0</v>
      </c>
      <c r="H12" s="133">
        <f>+Actuals!E205</f>
        <v>0</v>
      </c>
      <c r="I12" s="134">
        <f>+Actuals!F205</f>
        <v>0</v>
      </c>
      <c r="J12" s="133">
        <f>+Actuals!G205</f>
        <v>0</v>
      </c>
      <c r="K12" s="134">
        <f>+Actuals!H205</f>
        <v>0</v>
      </c>
      <c r="L12" s="133">
        <f>+Actuals!I205</f>
        <v>0</v>
      </c>
      <c r="M12" s="134">
        <f>+Actuals!J205</f>
        <v>0</v>
      </c>
      <c r="N12" s="133">
        <f>+Actuals!K205</f>
        <v>0</v>
      </c>
      <c r="O12" s="134">
        <f>+Actuals!L205</f>
        <v>0</v>
      </c>
      <c r="P12" s="133">
        <f>+Actuals!M205</f>
        <v>0</v>
      </c>
      <c r="Q12" s="134">
        <f>+Actuals!N205</f>
        <v>0</v>
      </c>
      <c r="R12" s="133">
        <f>+Actuals!O205</f>
        <v>0</v>
      </c>
      <c r="S12" s="134">
        <f>+Actuals!P205</f>
        <v>0</v>
      </c>
      <c r="T12" s="133">
        <f>+Actuals!Q205</f>
        <v>0</v>
      </c>
      <c r="U12" s="134">
        <f>+Actuals!R205</f>
        <v>0</v>
      </c>
      <c r="V12" s="133">
        <f>+Actuals!S205</f>
        <v>0</v>
      </c>
      <c r="W12" s="134">
        <f>+Actuals!T205</f>
        <v>0</v>
      </c>
      <c r="X12" s="133">
        <f>+Actuals!U205</f>
        <v>0</v>
      </c>
      <c r="Y12" s="134">
        <f>+Actuals!V205</f>
        <v>0</v>
      </c>
      <c r="Z12" s="133">
        <f>+Actuals!W205</f>
        <v>0</v>
      </c>
      <c r="AA12" s="134">
        <f>+Actuals!X205</f>
        <v>0</v>
      </c>
      <c r="AB12" s="133">
        <f>+Actuals!Y205</f>
        <v>0</v>
      </c>
      <c r="AC12" s="134">
        <f>+Actuals!Z205</f>
        <v>0</v>
      </c>
      <c r="AD12" s="133">
        <f>+Actuals!AA205</f>
        <v>0</v>
      </c>
      <c r="AE12" s="134">
        <f>+Actuals!AB205</f>
        <v>0</v>
      </c>
      <c r="AF12" s="133">
        <f>+Actuals!AC205</f>
        <v>0</v>
      </c>
      <c r="AG12" s="134">
        <f>+Actuals!AD205</f>
        <v>0</v>
      </c>
      <c r="AH12" s="133">
        <f>+Actuals!AE205</f>
        <v>0</v>
      </c>
      <c r="AI12" s="134">
        <f>+Actuals!AF205</f>
        <v>0</v>
      </c>
      <c r="AJ12" s="133">
        <f>+Actuals!AG205</f>
        <v>0</v>
      </c>
      <c r="AK12" s="134">
        <f>+Actuals!AH205</f>
        <v>0</v>
      </c>
      <c r="AL12" s="133">
        <f>+Actuals!AI205</f>
        <v>0</v>
      </c>
      <c r="AM12" s="134">
        <f>+Actuals!AJ205</f>
        <v>0</v>
      </c>
      <c r="AN12" s="133">
        <f>+Actuals!AK205</f>
        <v>0</v>
      </c>
      <c r="AO12" s="134">
        <f>+Actuals!AL205</f>
        <v>0</v>
      </c>
      <c r="AP12" s="133">
        <f>+Actuals!AM205</f>
        <v>0</v>
      </c>
      <c r="AQ12" s="134">
        <f>+Actuals!AN205</f>
        <v>0</v>
      </c>
      <c r="AR12" s="133">
        <f>+Actuals!AO205</f>
        <v>0</v>
      </c>
      <c r="AS12" s="134">
        <f>+Actuals!AP205</f>
        <v>0</v>
      </c>
      <c r="AT12" s="133">
        <f>+Actuals!AQ205</f>
        <v>0</v>
      </c>
      <c r="AU12" s="134">
        <f>+Actuals!AR205</f>
        <v>0</v>
      </c>
      <c r="AV12" s="133">
        <f>+Actuals!AS205</f>
        <v>0</v>
      </c>
      <c r="AW12" s="134">
        <f>+Actuals!AT205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0</v>
      </c>
      <c r="E13" s="38">
        <f t="shared" si="0"/>
        <v>0</v>
      </c>
      <c r="F13" s="60">
        <f>'TIE-OUT'!L13+RECLASS!L13</f>
        <v>0</v>
      </c>
      <c r="G13" s="38">
        <f>'TIE-OUT'!M13+RECLASS!M13</f>
        <v>0</v>
      </c>
      <c r="H13" s="133">
        <f>+Actuals!E206</f>
        <v>0</v>
      </c>
      <c r="I13" s="134">
        <f>+Actuals!F206</f>
        <v>0</v>
      </c>
      <c r="J13" s="133">
        <f>+Actuals!G206</f>
        <v>0</v>
      </c>
      <c r="K13" s="134">
        <f>+Actuals!H206</f>
        <v>0</v>
      </c>
      <c r="L13" s="133">
        <f>+Actuals!I206</f>
        <v>0</v>
      </c>
      <c r="M13" s="134">
        <f>+Actuals!J206</f>
        <v>0</v>
      </c>
      <c r="N13" s="133">
        <f>+Actuals!K206</f>
        <v>0</v>
      </c>
      <c r="O13" s="134">
        <f>+Actuals!L206</f>
        <v>0</v>
      </c>
      <c r="P13" s="133">
        <f>+Actuals!M206</f>
        <v>0</v>
      </c>
      <c r="Q13" s="134">
        <f>+Actuals!N206</f>
        <v>0</v>
      </c>
      <c r="R13" s="133">
        <f>+Actuals!O206</f>
        <v>0</v>
      </c>
      <c r="S13" s="134">
        <f>+Actuals!P206</f>
        <v>0</v>
      </c>
      <c r="T13" s="133">
        <f>+Actuals!Q206</f>
        <v>0</v>
      </c>
      <c r="U13" s="134">
        <f>+Actuals!R206</f>
        <v>0</v>
      </c>
      <c r="V13" s="133">
        <f>+Actuals!S206</f>
        <v>0</v>
      </c>
      <c r="W13" s="134">
        <f>+Actuals!T206</f>
        <v>0</v>
      </c>
      <c r="X13" s="133">
        <f>+Actuals!U206</f>
        <v>0</v>
      </c>
      <c r="Y13" s="134">
        <f>+Actuals!V206</f>
        <v>0</v>
      </c>
      <c r="Z13" s="133">
        <f>+Actuals!W206</f>
        <v>0</v>
      </c>
      <c r="AA13" s="134">
        <f>+Actuals!X206</f>
        <v>0</v>
      </c>
      <c r="AB13" s="133">
        <f>+Actuals!Y206</f>
        <v>0</v>
      </c>
      <c r="AC13" s="134">
        <f>+Actuals!Z206</f>
        <v>0</v>
      </c>
      <c r="AD13" s="133">
        <f>+Actuals!AA206</f>
        <v>0</v>
      </c>
      <c r="AE13" s="134">
        <f>+Actuals!AB206</f>
        <v>0</v>
      </c>
      <c r="AF13" s="133">
        <f>+Actuals!AC206</f>
        <v>0</v>
      </c>
      <c r="AG13" s="134">
        <f>+Actuals!AD206</f>
        <v>0</v>
      </c>
      <c r="AH13" s="133">
        <f>+Actuals!AE206</f>
        <v>0</v>
      </c>
      <c r="AI13" s="134">
        <f>+Actuals!AF206</f>
        <v>0</v>
      </c>
      <c r="AJ13" s="133">
        <f>+Actuals!AG206</f>
        <v>0</v>
      </c>
      <c r="AK13" s="134">
        <f>+Actuals!AH206</f>
        <v>0</v>
      </c>
      <c r="AL13" s="133">
        <f>+Actuals!AI206</f>
        <v>0</v>
      </c>
      <c r="AM13" s="134">
        <f>+Actuals!AJ206</f>
        <v>0</v>
      </c>
      <c r="AN13" s="133">
        <f>+Actuals!AK206</f>
        <v>0</v>
      </c>
      <c r="AO13" s="134">
        <f>+Actuals!AL206</f>
        <v>0</v>
      </c>
      <c r="AP13" s="133">
        <f>+Actuals!AM206</f>
        <v>0</v>
      </c>
      <c r="AQ13" s="134">
        <f>+Actuals!AN206</f>
        <v>0</v>
      </c>
      <c r="AR13" s="133">
        <f>+Actuals!AO206</f>
        <v>0</v>
      </c>
      <c r="AS13" s="134">
        <f>+Actuals!AP206</f>
        <v>0</v>
      </c>
      <c r="AT13" s="133">
        <f>+Actuals!AQ206</f>
        <v>0</v>
      </c>
      <c r="AU13" s="134">
        <f>+Actuals!AR206</f>
        <v>0</v>
      </c>
      <c r="AV13" s="133">
        <f>+Actuals!AS206</f>
        <v>0</v>
      </c>
      <c r="AW13" s="134">
        <f>+Actuals!AT206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'TIE-OUT'!L14+RECLASS!L14</f>
        <v>0</v>
      </c>
      <c r="G14" s="38">
        <f>'TIE-OUT'!M14+RECLASS!M14</f>
        <v>0</v>
      </c>
      <c r="H14" s="133">
        <f>+Actuals!E207</f>
        <v>0</v>
      </c>
      <c r="I14" s="134">
        <f>+Actuals!F207</f>
        <v>0</v>
      </c>
      <c r="J14" s="133">
        <f>+Actuals!G207</f>
        <v>0</v>
      </c>
      <c r="K14" s="134">
        <f>+Actuals!H207</f>
        <v>0</v>
      </c>
      <c r="L14" s="133">
        <f>+Actuals!I207</f>
        <v>0</v>
      </c>
      <c r="M14" s="134">
        <f>+Actuals!J207</f>
        <v>0</v>
      </c>
      <c r="N14" s="133">
        <f>+Actuals!K207</f>
        <v>0</v>
      </c>
      <c r="O14" s="134">
        <f>+Actuals!L207</f>
        <v>0</v>
      </c>
      <c r="P14" s="133">
        <f>+Actuals!M207</f>
        <v>0</v>
      </c>
      <c r="Q14" s="134">
        <f>+Actuals!N207</f>
        <v>0</v>
      </c>
      <c r="R14" s="133">
        <f>+Actuals!O207</f>
        <v>0</v>
      </c>
      <c r="S14" s="134">
        <f>+Actuals!P207</f>
        <v>0</v>
      </c>
      <c r="T14" s="133">
        <f>+Actuals!Q207</f>
        <v>0</v>
      </c>
      <c r="U14" s="134">
        <f>+Actuals!R207</f>
        <v>0</v>
      </c>
      <c r="V14" s="133">
        <f>+Actuals!S207</f>
        <v>0</v>
      </c>
      <c r="W14" s="134">
        <f>+Actuals!T207</f>
        <v>0</v>
      </c>
      <c r="X14" s="133">
        <f>+Actuals!U207</f>
        <v>0</v>
      </c>
      <c r="Y14" s="134">
        <f>+Actuals!V207</f>
        <v>0</v>
      </c>
      <c r="Z14" s="133">
        <f>+Actuals!W207</f>
        <v>0</v>
      </c>
      <c r="AA14" s="134">
        <f>+Actuals!X207</f>
        <v>0</v>
      </c>
      <c r="AB14" s="133">
        <f>+Actuals!Y207</f>
        <v>0</v>
      </c>
      <c r="AC14" s="134">
        <f>+Actuals!Z207</f>
        <v>0</v>
      </c>
      <c r="AD14" s="133">
        <f>+Actuals!AA207</f>
        <v>0</v>
      </c>
      <c r="AE14" s="134">
        <f>+Actuals!AB207</f>
        <v>0</v>
      </c>
      <c r="AF14" s="133">
        <f>+Actuals!AC207</f>
        <v>0</v>
      </c>
      <c r="AG14" s="134">
        <f>+Actuals!AD207</f>
        <v>0</v>
      </c>
      <c r="AH14" s="133">
        <f>+Actuals!AE207</f>
        <v>0</v>
      </c>
      <c r="AI14" s="134">
        <f>+Actuals!AF207</f>
        <v>0</v>
      </c>
      <c r="AJ14" s="133">
        <f>+Actuals!AG207</f>
        <v>0</v>
      </c>
      <c r="AK14" s="134">
        <f>+Actuals!AH207</f>
        <v>0</v>
      </c>
      <c r="AL14" s="133">
        <f>+Actuals!AI207</f>
        <v>0</v>
      </c>
      <c r="AM14" s="134">
        <f>+Actuals!AJ207</f>
        <v>0</v>
      </c>
      <c r="AN14" s="133">
        <f>+Actuals!AK207</f>
        <v>0</v>
      </c>
      <c r="AO14" s="134">
        <f>+Actuals!AL207</f>
        <v>0</v>
      </c>
      <c r="AP14" s="133">
        <f>+Actuals!AM207</f>
        <v>0</v>
      </c>
      <c r="AQ14" s="134">
        <f>+Actuals!AN207</f>
        <v>0</v>
      </c>
      <c r="AR14" s="133">
        <f>+Actuals!AO207</f>
        <v>0</v>
      </c>
      <c r="AS14" s="134">
        <f>+Actuals!AP207</f>
        <v>0</v>
      </c>
      <c r="AT14" s="133">
        <f>+Actuals!AQ207</f>
        <v>0</v>
      </c>
      <c r="AU14" s="134">
        <f>+Actuals!AR207</f>
        <v>0</v>
      </c>
      <c r="AV14" s="133">
        <f>+Actuals!AS207</f>
        <v>0</v>
      </c>
      <c r="AW14" s="134">
        <f>+Actuals!AT207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'TIE-OUT'!L15+RECLASS!L15</f>
        <v>0</v>
      </c>
      <c r="G15" s="82">
        <f>'TIE-OUT'!M15+RECLASS!M15</f>
        <v>0</v>
      </c>
      <c r="H15" s="133">
        <f>+Actuals!E208</f>
        <v>0</v>
      </c>
      <c r="I15" s="134">
        <f>+Actuals!F208</f>
        <v>0</v>
      </c>
      <c r="J15" s="133">
        <f>+Actuals!G208</f>
        <v>0</v>
      </c>
      <c r="K15" s="134">
        <f>+Actuals!H208</f>
        <v>0</v>
      </c>
      <c r="L15" s="133">
        <f>+Actuals!I208</f>
        <v>0</v>
      </c>
      <c r="M15" s="134">
        <f>+Actuals!J208</f>
        <v>0</v>
      </c>
      <c r="N15" s="133">
        <f>+Actuals!K208</f>
        <v>0</v>
      </c>
      <c r="O15" s="134">
        <f>+Actuals!L208</f>
        <v>0</v>
      </c>
      <c r="P15" s="133">
        <f>+Actuals!M208</f>
        <v>0</v>
      </c>
      <c r="Q15" s="134">
        <f>+Actuals!N208</f>
        <v>0</v>
      </c>
      <c r="R15" s="133">
        <f>+Actuals!O208</f>
        <v>0</v>
      </c>
      <c r="S15" s="134">
        <f>+Actuals!P208</f>
        <v>0</v>
      </c>
      <c r="T15" s="133">
        <f>+Actuals!Q208</f>
        <v>0</v>
      </c>
      <c r="U15" s="134">
        <f>+Actuals!R208</f>
        <v>0</v>
      </c>
      <c r="V15" s="133">
        <f>+Actuals!S208</f>
        <v>0</v>
      </c>
      <c r="W15" s="134">
        <f>+Actuals!T208</f>
        <v>0</v>
      </c>
      <c r="X15" s="133">
        <f>+Actuals!U208</f>
        <v>0</v>
      </c>
      <c r="Y15" s="134">
        <f>+Actuals!V208</f>
        <v>0</v>
      </c>
      <c r="Z15" s="133">
        <f>+Actuals!W208</f>
        <v>0</v>
      </c>
      <c r="AA15" s="134">
        <f>+Actuals!X208</f>
        <v>0</v>
      </c>
      <c r="AB15" s="133">
        <f>+Actuals!Y208</f>
        <v>0</v>
      </c>
      <c r="AC15" s="134">
        <f>+Actuals!Z208</f>
        <v>0</v>
      </c>
      <c r="AD15" s="133">
        <f>+Actuals!AA208</f>
        <v>0</v>
      </c>
      <c r="AE15" s="134">
        <f>+Actuals!AB208</f>
        <v>0</v>
      </c>
      <c r="AF15" s="133">
        <f>+Actuals!AC208</f>
        <v>0</v>
      </c>
      <c r="AG15" s="134">
        <f>+Actuals!AD208</f>
        <v>0</v>
      </c>
      <c r="AH15" s="133">
        <f>+Actuals!AE208</f>
        <v>0</v>
      </c>
      <c r="AI15" s="134">
        <f>+Actuals!AF208</f>
        <v>0</v>
      </c>
      <c r="AJ15" s="133">
        <f>+Actuals!AG208</f>
        <v>0</v>
      </c>
      <c r="AK15" s="134">
        <f>+Actuals!AH208</f>
        <v>0</v>
      </c>
      <c r="AL15" s="133">
        <f>+Actuals!AI208</f>
        <v>0</v>
      </c>
      <c r="AM15" s="134">
        <f>+Actuals!AJ208</f>
        <v>0</v>
      </c>
      <c r="AN15" s="133">
        <f>+Actuals!AK208</f>
        <v>0</v>
      </c>
      <c r="AO15" s="134">
        <f>+Actuals!AL208</f>
        <v>0</v>
      </c>
      <c r="AP15" s="133">
        <f>+Actuals!AM208</f>
        <v>0</v>
      </c>
      <c r="AQ15" s="134">
        <f>+Actuals!AN208</f>
        <v>0</v>
      </c>
      <c r="AR15" s="133">
        <f>+Actuals!AO208</f>
        <v>0</v>
      </c>
      <c r="AS15" s="134">
        <f>+Actuals!AP208</f>
        <v>0</v>
      </c>
      <c r="AT15" s="133">
        <f>+Actuals!AQ208</f>
        <v>0</v>
      </c>
      <c r="AU15" s="134">
        <f>+Actuals!AR208</f>
        <v>0</v>
      </c>
      <c r="AV15" s="133">
        <f>+Actuals!AS208</f>
        <v>0</v>
      </c>
      <c r="AW15" s="134">
        <f>+Actuals!AT208</f>
        <v>0</v>
      </c>
    </row>
    <row r="16" spans="1:49" x14ac:dyDescent="0.2">
      <c r="A16" s="9"/>
      <c r="B16" s="7" t="s">
        <v>34</v>
      </c>
      <c r="C16" s="6"/>
      <c r="D16" s="61">
        <f t="shared" ref="D16:AE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ref="AF16:AK16" si="2">SUM(AF11:AF15)</f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ref="AL16:AQ16" si="3">SUM(AL11:AL15)</f>
        <v>0</v>
      </c>
      <c r="AM16" s="39">
        <f t="shared" si="3"/>
        <v>0</v>
      </c>
      <c r="AN16" s="61">
        <f t="shared" si="3"/>
        <v>0</v>
      </c>
      <c r="AO16" s="39">
        <f t="shared" si="3"/>
        <v>0</v>
      </c>
      <c r="AP16" s="61">
        <f t="shared" si="3"/>
        <v>0</v>
      </c>
      <c r="AQ16" s="39">
        <f t="shared" si="3"/>
        <v>0</v>
      </c>
      <c r="AR16" s="61">
        <f t="shared" ref="AR16:AW16" si="4">SUM(AR11:AR15)</f>
        <v>0</v>
      </c>
      <c r="AS16" s="39">
        <f t="shared" si="4"/>
        <v>0</v>
      </c>
      <c r="AT16" s="61">
        <f t="shared" si="4"/>
        <v>0</v>
      </c>
      <c r="AU16" s="39">
        <f t="shared" si="4"/>
        <v>0</v>
      </c>
      <c r="AV16" s="61">
        <f t="shared" si="4"/>
        <v>0</v>
      </c>
      <c r="AW16" s="39">
        <f t="shared" si="4"/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5">SUM(F19,H19,J19,L19,N19,P19,R19,T19,V19,X19,Z19,AB19,AD19,AF19,AH19,AJ19,AL19,AN19,AP19,AR19,AT19,AU19)</f>
        <v>0</v>
      </c>
      <c r="E19" s="38">
        <f t="shared" si="5"/>
        <v>0</v>
      </c>
      <c r="F19" s="64">
        <f>'TIE-OUT'!L19+RECLASS!L19</f>
        <v>0</v>
      </c>
      <c r="G19" s="68">
        <f>'TIE-OUT'!M19+RECLASS!M19</f>
        <v>0</v>
      </c>
      <c r="H19" s="133">
        <f>+Actuals!E209</f>
        <v>0</v>
      </c>
      <c r="I19" s="134">
        <f>+Actuals!F209</f>
        <v>0</v>
      </c>
      <c r="J19" s="133">
        <f>+Actuals!G209</f>
        <v>0</v>
      </c>
      <c r="K19" s="134">
        <f>+Actuals!H209</f>
        <v>0</v>
      </c>
      <c r="L19" s="133">
        <f>+Actuals!I209</f>
        <v>0</v>
      </c>
      <c r="M19" s="134">
        <f>+Actuals!J209</f>
        <v>0</v>
      </c>
      <c r="N19" s="133">
        <f>+Actuals!K209</f>
        <v>0</v>
      </c>
      <c r="O19" s="134">
        <f>+Actuals!L209</f>
        <v>0</v>
      </c>
      <c r="P19" s="133">
        <f>+Actuals!M209</f>
        <v>0</v>
      </c>
      <c r="Q19" s="134">
        <f>+Actuals!N209</f>
        <v>0</v>
      </c>
      <c r="R19" s="133">
        <f>+Actuals!O209</f>
        <v>0</v>
      </c>
      <c r="S19" s="134">
        <f>+Actuals!P209</f>
        <v>0</v>
      </c>
      <c r="T19" s="133">
        <f>+Actuals!Q209</f>
        <v>0</v>
      </c>
      <c r="U19" s="134">
        <f>+Actuals!R209</f>
        <v>0</v>
      </c>
      <c r="V19" s="133">
        <f>+Actuals!S209</f>
        <v>0</v>
      </c>
      <c r="W19" s="134">
        <f>+Actuals!T209</f>
        <v>0</v>
      </c>
      <c r="X19" s="133">
        <f>+Actuals!U209</f>
        <v>0</v>
      </c>
      <c r="Y19" s="134">
        <f>+Actuals!V209</f>
        <v>0</v>
      </c>
      <c r="Z19" s="133">
        <f>+Actuals!W209</f>
        <v>0</v>
      </c>
      <c r="AA19" s="134">
        <f>+Actuals!X209</f>
        <v>0</v>
      </c>
      <c r="AB19" s="133">
        <f>+Actuals!Y209</f>
        <v>0</v>
      </c>
      <c r="AC19" s="134">
        <f>+Actuals!Z209</f>
        <v>0</v>
      </c>
      <c r="AD19" s="133">
        <f>+Actuals!AA209</f>
        <v>0</v>
      </c>
      <c r="AE19" s="134">
        <f>+Actuals!AB209</f>
        <v>0</v>
      </c>
      <c r="AF19" s="133">
        <f>+Actuals!AC209</f>
        <v>0</v>
      </c>
      <c r="AG19" s="134">
        <f>+Actuals!AD209</f>
        <v>0</v>
      </c>
      <c r="AH19" s="133">
        <f>+Actuals!AE209</f>
        <v>0</v>
      </c>
      <c r="AI19" s="134">
        <f>+Actuals!AF209</f>
        <v>0</v>
      </c>
      <c r="AJ19" s="133">
        <f>+Actuals!AG209</f>
        <v>0</v>
      </c>
      <c r="AK19" s="134">
        <f>+Actuals!AH209</f>
        <v>0</v>
      </c>
      <c r="AL19" s="133">
        <f>+Actuals!AI209</f>
        <v>0</v>
      </c>
      <c r="AM19" s="134">
        <f>+Actuals!AJ209</f>
        <v>0</v>
      </c>
      <c r="AN19" s="133">
        <f>+Actuals!AK209</f>
        <v>0</v>
      </c>
      <c r="AO19" s="134">
        <f>+Actuals!AL209</f>
        <v>0</v>
      </c>
      <c r="AP19" s="133">
        <f>+Actuals!AM209</f>
        <v>0</v>
      </c>
      <c r="AQ19" s="134">
        <f>+Actuals!AN209</f>
        <v>0</v>
      </c>
      <c r="AR19" s="133">
        <f>+Actuals!AO209</f>
        <v>0</v>
      </c>
      <c r="AS19" s="134">
        <f>+Actuals!AP209</f>
        <v>0</v>
      </c>
      <c r="AT19" s="133">
        <f>+Actuals!AQ209</f>
        <v>0</v>
      </c>
      <c r="AU19" s="134">
        <f>+Actuals!AR209</f>
        <v>0</v>
      </c>
      <c r="AV19" s="133">
        <f>+Actuals!AS209</f>
        <v>0</v>
      </c>
      <c r="AW19" s="134">
        <f>+Actuals!AT209</f>
        <v>0</v>
      </c>
    </row>
    <row r="20" spans="1:49" x14ac:dyDescent="0.2">
      <c r="A20" s="9">
        <v>7</v>
      </c>
      <c r="B20" s="7"/>
      <c r="C20" s="18" t="s">
        <v>30</v>
      </c>
      <c r="D20" s="60">
        <f t="shared" si="5"/>
        <v>0</v>
      </c>
      <c r="E20" s="38">
        <f t="shared" si="5"/>
        <v>0</v>
      </c>
      <c r="F20" s="60">
        <f>'TIE-OUT'!L20+RECLASS!L20</f>
        <v>0</v>
      </c>
      <c r="G20" s="38">
        <f>'TIE-OUT'!M20+RECLASS!M20</f>
        <v>0</v>
      </c>
      <c r="H20" s="133">
        <f>+Actuals!E210</f>
        <v>0</v>
      </c>
      <c r="I20" s="134">
        <f>+Actuals!F210</f>
        <v>0</v>
      </c>
      <c r="J20" s="133">
        <f>+Actuals!G210</f>
        <v>0</v>
      </c>
      <c r="K20" s="134">
        <f>+Actuals!H210</f>
        <v>0</v>
      </c>
      <c r="L20" s="133">
        <f>+Actuals!I210</f>
        <v>0</v>
      </c>
      <c r="M20" s="134">
        <f>+Actuals!J210</f>
        <v>0</v>
      </c>
      <c r="N20" s="133">
        <f>+Actuals!K210</f>
        <v>0</v>
      </c>
      <c r="O20" s="134">
        <f>+Actuals!L210</f>
        <v>0</v>
      </c>
      <c r="P20" s="133">
        <f>+Actuals!M210</f>
        <v>0</v>
      </c>
      <c r="Q20" s="134">
        <f>+Actuals!N210</f>
        <v>0</v>
      </c>
      <c r="R20" s="133">
        <f>+Actuals!O210</f>
        <v>0</v>
      </c>
      <c r="S20" s="134">
        <f>+Actuals!P210</f>
        <v>0</v>
      </c>
      <c r="T20" s="133">
        <f>+Actuals!Q210</f>
        <v>0</v>
      </c>
      <c r="U20" s="134">
        <f>+Actuals!R210</f>
        <v>0</v>
      </c>
      <c r="V20" s="133">
        <f>+Actuals!S210</f>
        <v>0</v>
      </c>
      <c r="W20" s="134">
        <f>+Actuals!T210</f>
        <v>0</v>
      </c>
      <c r="X20" s="133">
        <f>+Actuals!U210</f>
        <v>0</v>
      </c>
      <c r="Y20" s="134">
        <f>+Actuals!V210</f>
        <v>0</v>
      </c>
      <c r="Z20" s="133">
        <f>+Actuals!W210</f>
        <v>0</v>
      </c>
      <c r="AA20" s="134">
        <f>+Actuals!X210</f>
        <v>0</v>
      </c>
      <c r="AB20" s="133">
        <f>+Actuals!Y210</f>
        <v>0</v>
      </c>
      <c r="AC20" s="134">
        <f>+Actuals!Z210</f>
        <v>0</v>
      </c>
      <c r="AD20" s="133">
        <f>+Actuals!AA210</f>
        <v>0</v>
      </c>
      <c r="AE20" s="134">
        <f>+Actuals!AB210</f>
        <v>0</v>
      </c>
      <c r="AF20" s="133">
        <f>+Actuals!AC210</f>
        <v>0</v>
      </c>
      <c r="AG20" s="134">
        <f>+Actuals!AD210</f>
        <v>0</v>
      </c>
      <c r="AH20" s="133">
        <f>+Actuals!AE210</f>
        <v>0</v>
      </c>
      <c r="AI20" s="134">
        <f>+Actuals!AF210</f>
        <v>0</v>
      </c>
      <c r="AJ20" s="133">
        <f>+Actuals!AG210</f>
        <v>0</v>
      </c>
      <c r="AK20" s="134">
        <f>+Actuals!AH210</f>
        <v>0</v>
      </c>
      <c r="AL20" s="133">
        <f>+Actuals!AI210</f>
        <v>0</v>
      </c>
      <c r="AM20" s="134">
        <f>+Actuals!AJ210</f>
        <v>0</v>
      </c>
      <c r="AN20" s="133">
        <f>+Actuals!AK210</f>
        <v>0</v>
      </c>
      <c r="AO20" s="134">
        <f>+Actuals!AL210</f>
        <v>0</v>
      </c>
      <c r="AP20" s="133">
        <f>+Actuals!AM210</f>
        <v>0</v>
      </c>
      <c r="AQ20" s="134">
        <f>+Actuals!AN210</f>
        <v>0</v>
      </c>
      <c r="AR20" s="133">
        <f>+Actuals!AO210</f>
        <v>0</v>
      </c>
      <c r="AS20" s="134">
        <f>+Actuals!AP210</f>
        <v>0</v>
      </c>
      <c r="AT20" s="133">
        <f>+Actuals!AQ210</f>
        <v>0</v>
      </c>
      <c r="AU20" s="134">
        <f>+Actuals!AR210</f>
        <v>0</v>
      </c>
      <c r="AV20" s="133">
        <f>+Actuals!AS210</f>
        <v>0</v>
      </c>
      <c r="AW20" s="134">
        <f>+Actuals!AT210</f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5"/>
        <v>0</v>
      </c>
      <c r="E21" s="38">
        <f t="shared" si="5"/>
        <v>0</v>
      </c>
      <c r="F21" s="60">
        <f>'TIE-OUT'!L21+RECLASS!L21</f>
        <v>0</v>
      </c>
      <c r="G21" s="38">
        <f>'TIE-OUT'!M21+RECLASS!M21</f>
        <v>0</v>
      </c>
      <c r="H21" s="133">
        <f>+Actuals!E211</f>
        <v>0</v>
      </c>
      <c r="I21" s="134">
        <f>+Actuals!F211</f>
        <v>0</v>
      </c>
      <c r="J21" s="133">
        <f>+Actuals!G211</f>
        <v>0</v>
      </c>
      <c r="K21" s="134">
        <f>+Actuals!H211</f>
        <v>0</v>
      </c>
      <c r="L21" s="133">
        <f>+Actuals!I211</f>
        <v>0</v>
      </c>
      <c r="M21" s="134">
        <f>+Actuals!J211</f>
        <v>0</v>
      </c>
      <c r="N21" s="133">
        <f>+Actuals!K211</f>
        <v>0</v>
      </c>
      <c r="O21" s="134">
        <f>+Actuals!L211</f>
        <v>0</v>
      </c>
      <c r="P21" s="133">
        <f>+Actuals!M211</f>
        <v>0</v>
      </c>
      <c r="Q21" s="134">
        <f>+Actuals!N211</f>
        <v>0</v>
      </c>
      <c r="R21" s="133">
        <f>+Actuals!O211</f>
        <v>0</v>
      </c>
      <c r="S21" s="134">
        <f>+Actuals!P211</f>
        <v>0</v>
      </c>
      <c r="T21" s="133">
        <f>+Actuals!Q211</f>
        <v>0</v>
      </c>
      <c r="U21" s="134">
        <f>+Actuals!R211</f>
        <v>0</v>
      </c>
      <c r="V21" s="133">
        <f>+Actuals!S211</f>
        <v>0</v>
      </c>
      <c r="W21" s="134">
        <f>+Actuals!T211</f>
        <v>0</v>
      </c>
      <c r="X21" s="133">
        <f>+Actuals!U211</f>
        <v>0</v>
      </c>
      <c r="Y21" s="134">
        <f>+Actuals!V211</f>
        <v>0</v>
      </c>
      <c r="Z21" s="133">
        <f>+Actuals!W211</f>
        <v>0</v>
      </c>
      <c r="AA21" s="134">
        <f>+Actuals!X211</f>
        <v>0</v>
      </c>
      <c r="AB21" s="133">
        <f>+Actuals!Y211</f>
        <v>0</v>
      </c>
      <c r="AC21" s="134">
        <f>+Actuals!Z211</f>
        <v>0</v>
      </c>
      <c r="AD21" s="133">
        <f>+Actuals!AA211</f>
        <v>0</v>
      </c>
      <c r="AE21" s="134">
        <f>+Actuals!AB211</f>
        <v>0</v>
      </c>
      <c r="AF21" s="133">
        <f>+Actuals!AC211</f>
        <v>0</v>
      </c>
      <c r="AG21" s="134">
        <f>+Actuals!AD211</f>
        <v>0</v>
      </c>
      <c r="AH21" s="133">
        <f>+Actuals!AE211</f>
        <v>0</v>
      </c>
      <c r="AI21" s="134">
        <f>+Actuals!AF211</f>
        <v>0</v>
      </c>
      <c r="AJ21" s="133">
        <f>+Actuals!AG211</f>
        <v>0</v>
      </c>
      <c r="AK21" s="134">
        <f>+Actuals!AH211</f>
        <v>0</v>
      </c>
      <c r="AL21" s="133">
        <f>+Actuals!AI211</f>
        <v>0</v>
      </c>
      <c r="AM21" s="134">
        <f>+Actuals!AJ211</f>
        <v>0</v>
      </c>
      <c r="AN21" s="133">
        <f>+Actuals!AK211</f>
        <v>0</v>
      </c>
      <c r="AO21" s="134">
        <f>+Actuals!AL211</f>
        <v>0</v>
      </c>
      <c r="AP21" s="133">
        <f>+Actuals!AM211</f>
        <v>0</v>
      </c>
      <c r="AQ21" s="134">
        <f>+Actuals!AN211</f>
        <v>0</v>
      </c>
      <c r="AR21" s="133">
        <f>+Actuals!AO211</f>
        <v>0</v>
      </c>
      <c r="AS21" s="134">
        <f>+Actuals!AP211</f>
        <v>0</v>
      </c>
      <c r="AT21" s="133">
        <f>+Actuals!AQ211</f>
        <v>0</v>
      </c>
      <c r="AU21" s="134">
        <f>+Actuals!AR211</f>
        <v>0</v>
      </c>
      <c r="AV21" s="133">
        <f>+Actuals!AS211</f>
        <v>0</v>
      </c>
      <c r="AW21" s="134">
        <f>+Actuals!AT211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5"/>
        <v>0</v>
      </c>
      <c r="E22" s="38">
        <f t="shared" si="5"/>
        <v>0</v>
      </c>
      <c r="F22" s="60">
        <f>'TIE-OUT'!L22+RECLASS!L22</f>
        <v>0</v>
      </c>
      <c r="G22" s="38">
        <f>'TIE-OUT'!M22+RECLASS!M22</f>
        <v>0</v>
      </c>
      <c r="H22" s="133">
        <f>+Actuals!E212</f>
        <v>0</v>
      </c>
      <c r="I22" s="134">
        <f>+Actuals!F212</f>
        <v>0</v>
      </c>
      <c r="J22" s="133">
        <f>+Actuals!G212</f>
        <v>0</v>
      </c>
      <c r="K22" s="134">
        <f>+Actuals!H212</f>
        <v>0</v>
      </c>
      <c r="L22" s="133">
        <f>+Actuals!I212</f>
        <v>0</v>
      </c>
      <c r="M22" s="134">
        <f>+Actuals!J212</f>
        <v>0</v>
      </c>
      <c r="N22" s="133">
        <f>+Actuals!K212</f>
        <v>0</v>
      </c>
      <c r="O22" s="134">
        <f>+Actuals!L212</f>
        <v>0</v>
      </c>
      <c r="P22" s="133">
        <f>+Actuals!M212</f>
        <v>0</v>
      </c>
      <c r="Q22" s="134">
        <f>+Actuals!N212</f>
        <v>0</v>
      </c>
      <c r="R22" s="133">
        <f>+Actuals!O212</f>
        <v>0</v>
      </c>
      <c r="S22" s="134">
        <f>+Actuals!P212</f>
        <v>0</v>
      </c>
      <c r="T22" s="133">
        <f>+Actuals!Q212</f>
        <v>0</v>
      </c>
      <c r="U22" s="134">
        <f>+Actuals!R212</f>
        <v>0</v>
      </c>
      <c r="V22" s="133">
        <f>+Actuals!S212</f>
        <v>0</v>
      </c>
      <c r="W22" s="134">
        <f>+Actuals!T212</f>
        <v>0</v>
      </c>
      <c r="X22" s="133">
        <f>+Actuals!U212</f>
        <v>0</v>
      </c>
      <c r="Y22" s="134">
        <f>+Actuals!V212</f>
        <v>0</v>
      </c>
      <c r="Z22" s="133">
        <f>+Actuals!W212</f>
        <v>0</v>
      </c>
      <c r="AA22" s="134">
        <f>+Actuals!X212</f>
        <v>0</v>
      </c>
      <c r="AB22" s="133">
        <f>+Actuals!Y212</f>
        <v>0</v>
      </c>
      <c r="AC22" s="134">
        <f>+Actuals!Z212</f>
        <v>0</v>
      </c>
      <c r="AD22" s="133">
        <f>+Actuals!AA212</f>
        <v>0</v>
      </c>
      <c r="AE22" s="134">
        <f>+Actuals!AB212</f>
        <v>0</v>
      </c>
      <c r="AF22" s="133">
        <f>+Actuals!AC212</f>
        <v>0</v>
      </c>
      <c r="AG22" s="134">
        <f>+Actuals!AD212</f>
        <v>0</v>
      </c>
      <c r="AH22" s="133">
        <f>+Actuals!AE212</f>
        <v>0</v>
      </c>
      <c r="AI22" s="134">
        <f>+Actuals!AF212</f>
        <v>0</v>
      </c>
      <c r="AJ22" s="133">
        <f>+Actuals!AG212</f>
        <v>0</v>
      </c>
      <c r="AK22" s="134">
        <f>+Actuals!AH212</f>
        <v>0</v>
      </c>
      <c r="AL22" s="133">
        <f>+Actuals!AI212</f>
        <v>0</v>
      </c>
      <c r="AM22" s="134">
        <f>+Actuals!AJ212</f>
        <v>0</v>
      </c>
      <c r="AN22" s="133">
        <f>+Actuals!AK212</f>
        <v>0</v>
      </c>
      <c r="AO22" s="134">
        <f>+Actuals!AL212</f>
        <v>0</v>
      </c>
      <c r="AP22" s="133">
        <f>+Actuals!AM212</f>
        <v>0</v>
      </c>
      <c r="AQ22" s="134">
        <f>+Actuals!AN212</f>
        <v>0</v>
      </c>
      <c r="AR22" s="133">
        <f>+Actuals!AO212</f>
        <v>0</v>
      </c>
      <c r="AS22" s="134">
        <f>+Actuals!AP212</f>
        <v>0</v>
      </c>
      <c r="AT22" s="133">
        <f>+Actuals!AQ212</f>
        <v>0</v>
      </c>
      <c r="AU22" s="134">
        <f>+Actuals!AR212</f>
        <v>0</v>
      </c>
      <c r="AV22" s="133">
        <f>+Actuals!AS212</f>
        <v>0</v>
      </c>
      <c r="AW22" s="134">
        <f>+Actuals!AT212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5"/>
        <v>0</v>
      </c>
      <c r="E23" s="38">
        <f t="shared" si="5"/>
        <v>0</v>
      </c>
      <c r="F23" s="81">
        <f>'TIE-OUT'!L23+RECLASS!L23</f>
        <v>0</v>
      </c>
      <c r="G23" s="82">
        <f>'TIE-OUT'!M23+RECLASS!M23</f>
        <v>0</v>
      </c>
      <c r="H23" s="133">
        <f>+Actuals!E213</f>
        <v>0</v>
      </c>
      <c r="I23" s="134">
        <f>+Actuals!F213</f>
        <v>0</v>
      </c>
      <c r="J23" s="133">
        <f>+Actuals!G213</f>
        <v>0</v>
      </c>
      <c r="K23" s="134">
        <f>+Actuals!H213</f>
        <v>0</v>
      </c>
      <c r="L23" s="133">
        <f>+Actuals!I213</f>
        <v>0</v>
      </c>
      <c r="M23" s="134">
        <f>+Actuals!J213</f>
        <v>0</v>
      </c>
      <c r="N23" s="133">
        <f>+Actuals!K213</f>
        <v>0</v>
      </c>
      <c r="O23" s="134">
        <f>+Actuals!L213</f>
        <v>0</v>
      </c>
      <c r="P23" s="133">
        <f>+Actuals!M213</f>
        <v>0</v>
      </c>
      <c r="Q23" s="134">
        <f>+Actuals!N213</f>
        <v>0</v>
      </c>
      <c r="R23" s="133">
        <f>+Actuals!O213</f>
        <v>0</v>
      </c>
      <c r="S23" s="134">
        <f>+Actuals!P213</f>
        <v>0</v>
      </c>
      <c r="T23" s="133">
        <f>+Actuals!Q213</f>
        <v>0</v>
      </c>
      <c r="U23" s="134">
        <f>+Actuals!R213</f>
        <v>0</v>
      </c>
      <c r="V23" s="133">
        <f>+Actuals!S213</f>
        <v>0</v>
      </c>
      <c r="W23" s="134">
        <f>+Actuals!T213</f>
        <v>0</v>
      </c>
      <c r="X23" s="133">
        <f>+Actuals!U213</f>
        <v>0</v>
      </c>
      <c r="Y23" s="134">
        <f>+Actuals!V213</f>
        <v>0</v>
      </c>
      <c r="Z23" s="133">
        <f>+Actuals!W213</f>
        <v>0</v>
      </c>
      <c r="AA23" s="134">
        <f>+Actuals!X213</f>
        <v>0</v>
      </c>
      <c r="AB23" s="133">
        <f>+Actuals!Y213</f>
        <v>0</v>
      </c>
      <c r="AC23" s="134">
        <f>+Actuals!Z213</f>
        <v>0</v>
      </c>
      <c r="AD23" s="133">
        <f>+Actuals!AA213</f>
        <v>0</v>
      </c>
      <c r="AE23" s="134">
        <f>+Actuals!AB213</f>
        <v>0</v>
      </c>
      <c r="AF23" s="133">
        <f>+Actuals!AC213</f>
        <v>0</v>
      </c>
      <c r="AG23" s="134">
        <f>+Actuals!AD213</f>
        <v>0</v>
      </c>
      <c r="AH23" s="133">
        <f>+Actuals!AE213</f>
        <v>0</v>
      </c>
      <c r="AI23" s="134">
        <f>+Actuals!AF213</f>
        <v>0</v>
      </c>
      <c r="AJ23" s="133">
        <f>+Actuals!AG213</f>
        <v>0</v>
      </c>
      <c r="AK23" s="134">
        <f>+Actuals!AH213</f>
        <v>0</v>
      </c>
      <c r="AL23" s="133">
        <f>+Actuals!AI213</f>
        <v>0</v>
      </c>
      <c r="AM23" s="134">
        <f>+Actuals!AJ213</f>
        <v>0</v>
      </c>
      <c r="AN23" s="133">
        <f>+Actuals!AK213</f>
        <v>0</v>
      </c>
      <c r="AO23" s="134">
        <f>+Actuals!AL213</f>
        <v>0</v>
      </c>
      <c r="AP23" s="133">
        <f>+Actuals!AM213</f>
        <v>0</v>
      </c>
      <c r="AQ23" s="134">
        <f>+Actuals!AN213</f>
        <v>0</v>
      </c>
      <c r="AR23" s="133">
        <f>+Actuals!AO213</f>
        <v>0</v>
      </c>
      <c r="AS23" s="134">
        <f>+Actuals!AP213</f>
        <v>0</v>
      </c>
      <c r="AT23" s="133">
        <f>+Actuals!AQ213</f>
        <v>0</v>
      </c>
      <c r="AU23" s="134">
        <f>+Actuals!AR213</f>
        <v>0</v>
      </c>
      <c r="AV23" s="133">
        <f>+Actuals!AS213</f>
        <v>0</v>
      </c>
      <c r="AW23" s="134">
        <f>+Actuals!AT213</f>
        <v>0</v>
      </c>
    </row>
    <row r="24" spans="1:49" x14ac:dyDescent="0.2">
      <c r="A24" s="9"/>
      <c r="B24" s="7" t="s">
        <v>37</v>
      </c>
      <c r="C24" s="6"/>
      <c r="D24" s="61">
        <f t="shared" ref="D24:AE24" si="6">SUM(D19:D23)</f>
        <v>0</v>
      </c>
      <c r="E24" s="39">
        <f t="shared" si="6"/>
        <v>0</v>
      </c>
      <c r="F24" s="61">
        <f t="shared" si="6"/>
        <v>0</v>
      </c>
      <c r="G24" s="39">
        <f t="shared" si="6"/>
        <v>0</v>
      </c>
      <c r="H24" s="61">
        <f t="shared" si="6"/>
        <v>0</v>
      </c>
      <c r="I24" s="39">
        <f t="shared" si="6"/>
        <v>0</v>
      </c>
      <c r="J24" s="61">
        <f t="shared" si="6"/>
        <v>0</v>
      </c>
      <c r="K24" s="39">
        <f t="shared" si="6"/>
        <v>0</v>
      </c>
      <c r="L24" s="61">
        <f t="shared" si="6"/>
        <v>0</v>
      </c>
      <c r="M24" s="39">
        <f t="shared" si="6"/>
        <v>0</v>
      </c>
      <c r="N24" s="61">
        <f t="shared" si="6"/>
        <v>0</v>
      </c>
      <c r="O24" s="39">
        <f t="shared" si="6"/>
        <v>0</v>
      </c>
      <c r="P24" s="61">
        <f t="shared" si="6"/>
        <v>0</v>
      </c>
      <c r="Q24" s="39">
        <f t="shared" si="6"/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ref="AF24:AK24" si="7">SUM(AF19:AF23)</f>
        <v>0</v>
      </c>
      <c r="AG24" s="39">
        <f t="shared" si="7"/>
        <v>0</v>
      </c>
      <c r="AH24" s="61">
        <f t="shared" si="7"/>
        <v>0</v>
      </c>
      <c r="AI24" s="39">
        <f t="shared" si="7"/>
        <v>0</v>
      </c>
      <c r="AJ24" s="61">
        <f t="shared" si="7"/>
        <v>0</v>
      </c>
      <c r="AK24" s="39">
        <f t="shared" si="7"/>
        <v>0</v>
      </c>
      <c r="AL24" s="61">
        <f t="shared" ref="AL24:AQ24" si="8">SUM(AL19:AL23)</f>
        <v>0</v>
      </c>
      <c r="AM24" s="39">
        <f t="shared" si="8"/>
        <v>0</v>
      </c>
      <c r="AN24" s="61">
        <f t="shared" si="8"/>
        <v>0</v>
      </c>
      <c r="AO24" s="39">
        <f t="shared" si="8"/>
        <v>0</v>
      </c>
      <c r="AP24" s="61">
        <f t="shared" si="8"/>
        <v>0</v>
      </c>
      <c r="AQ24" s="39">
        <f t="shared" si="8"/>
        <v>0</v>
      </c>
      <c r="AR24" s="61">
        <f t="shared" ref="AR24:AW24" si="9">SUM(AR19:AR23)</f>
        <v>0</v>
      </c>
      <c r="AS24" s="39">
        <f t="shared" si="9"/>
        <v>0</v>
      </c>
      <c r="AT24" s="61">
        <f t="shared" si="9"/>
        <v>0</v>
      </c>
      <c r="AU24" s="39">
        <f t="shared" si="9"/>
        <v>0</v>
      </c>
      <c r="AV24" s="61">
        <f t="shared" si="9"/>
        <v>0</v>
      </c>
      <c r="AW24" s="39">
        <f t="shared" si="9"/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0</v>
      </c>
      <c r="E27" s="38">
        <f>SUM(G27,I27,K27,M27,O27,Q27,S27,U27,W27,Y27,AA27,AC27,AE27,AG27,AI27,AK27,AM27,AO27,AQ27,AS27,AU27,AV27)</f>
        <v>0</v>
      </c>
      <c r="F27" s="64">
        <f>'TIE-OUT'!L27+RECLASS!L27</f>
        <v>0</v>
      </c>
      <c r="G27" s="68">
        <f>'TIE-OUT'!M27+RECLASS!M27</f>
        <v>0</v>
      </c>
      <c r="H27" s="133">
        <f>+Actuals!E214</f>
        <v>0</v>
      </c>
      <c r="I27" s="134">
        <f>+Actuals!F214</f>
        <v>0</v>
      </c>
      <c r="J27" s="133">
        <f>+Actuals!G214</f>
        <v>0</v>
      </c>
      <c r="K27" s="134">
        <f>+Actuals!H214</f>
        <v>0</v>
      </c>
      <c r="L27" s="133">
        <f>+Actuals!I214</f>
        <v>0</v>
      </c>
      <c r="M27" s="134">
        <f>+Actuals!J214</f>
        <v>0</v>
      </c>
      <c r="N27" s="133">
        <f>+Actuals!K214</f>
        <v>0</v>
      </c>
      <c r="O27" s="134">
        <f>+Actuals!L214</f>
        <v>0</v>
      </c>
      <c r="P27" s="133">
        <f>+Actuals!M214</f>
        <v>0</v>
      </c>
      <c r="Q27" s="134">
        <f>+Actuals!N214</f>
        <v>0</v>
      </c>
      <c r="R27" s="133">
        <f>+Actuals!O214</f>
        <v>0</v>
      </c>
      <c r="S27" s="134">
        <f>+Actuals!P214</f>
        <v>0</v>
      </c>
      <c r="T27" s="133">
        <f>+Actuals!Q214</f>
        <v>0</v>
      </c>
      <c r="U27" s="134">
        <f>+Actuals!R214</f>
        <v>0</v>
      </c>
      <c r="V27" s="133">
        <f>+Actuals!S214</f>
        <v>0</v>
      </c>
      <c r="W27" s="134">
        <f>+Actuals!T214</f>
        <v>0</v>
      </c>
      <c r="X27" s="133">
        <f>+Actuals!U214</f>
        <v>0</v>
      </c>
      <c r="Y27" s="134">
        <f>+Actuals!V214</f>
        <v>0</v>
      </c>
      <c r="Z27" s="133">
        <f>+Actuals!W214</f>
        <v>0</v>
      </c>
      <c r="AA27" s="134">
        <f>+Actuals!X214</f>
        <v>0</v>
      </c>
      <c r="AB27" s="133">
        <f>+Actuals!Y214</f>
        <v>0</v>
      </c>
      <c r="AC27" s="134">
        <f>+Actuals!Z214</f>
        <v>0</v>
      </c>
      <c r="AD27" s="133">
        <f>+Actuals!AA214</f>
        <v>0</v>
      </c>
      <c r="AE27" s="134">
        <f>+Actuals!AB214</f>
        <v>0</v>
      </c>
      <c r="AF27" s="133">
        <f>+Actuals!AC214</f>
        <v>0</v>
      </c>
      <c r="AG27" s="134">
        <f>+Actuals!AD214</f>
        <v>0</v>
      </c>
      <c r="AH27" s="133">
        <f>+Actuals!AE214</f>
        <v>0</v>
      </c>
      <c r="AI27" s="134">
        <f>+Actuals!AF214</f>
        <v>0</v>
      </c>
      <c r="AJ27" s="133">
        <f>+Actuals!AG214</f>
        <v>0</v>
      </c>
      <c r="AK27" s="134">
        <f>+Actuals!AH214</f>
        <v>0</v>
      </c>
      <c r="AL27" s="133">
        <f>+Actuals!AI214</f>
        <v>0</v>
      </c>
      <c r="AM27" s="134">
        <f>+Actuals!AJ214</f>
        <v>0</v>
      </c>
      <c r="AN27" s="133">
        <f>+Actuals!AK214</f>
        <v>0</v>
      </c>
      <c r="AO27" s="134">
        <f>+Actuals!AL214</f>
        <v>0</v>
      </c>
      <c r="AP27" s="133">
        <f>+Actuals!AM214</f>
        <v>0</v>
      </c>
      <c r="AQ27" s="134">
        <f>+Actuals!AN214</f>
        <v>0</v>
      </c>
      <c r="AR27" s="133">
        <f>+Actuals!AO214</f>
        <v>0</v>
      </c>
      <c r="AS27" s="134">
        <f>+Actuals!AP214</f>
        <v>0</v>
      </c>
      <c r="AT27" s="133">
        <f>+Actuals!AQ214</f>
        <v>0</v>
      </c>
      <c r="AU27" s="134">
        <f>+Actuals!AR214</f>
        <v>0</v>
      </c>
      <c r="AV27" s="133">
        <f>+Actuals!AS214</f>
        <v>0</v>
      </c>
      <c r="AW27" s="134">
        <f>+Actuals!AT214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0</v>
      </c>
      <c r="E28" s="38">
        <f>SUM(G28,I28,K28,M28,O28,Q28,S28,U28,W28,Y28,AA28,AC28,AE28,AG28,AI28,AK28,AM28,AO28,AQ28,AS28,AU28,AV28)</f>
        <v>0</v>
      </c>
      <c r="F28" s="81">
        <f>'TIE-OUT'!L28+RECLASS!L28</f>
        <v>0</v>
      </c>
      <c r="G28" s="82">
        <f>'TIE-OUT'!M28+RECLASS!M28</f>
        <v>0</v>
      </c>
      <c r="H28" s="133">
        <f>+Actuals!E215</f>
        <v>0</v>
      </c>
      <c r="I28" s="134">
        <f>+Actuals!F215</f>
        <v>0</v>
      </c>
      <c r="J28" s="133">
        <f>+Actuals!G215</f>
        <v>0</v>
      </c>
      <c r="K28" s="134">
        <f>+Actuals!H215</f>
        <v>0</v>
      </c>
      <c r="L28" s="133">
        <f>+Actuals!I215</f>
        <v>0</v>
      </c>
      <c r="M28" s="134">
        <f>+Actuals!J215</f>
        <v>0</v>
      </c>
      <c r="N28" s="133">
        <f>+Actuals!K215</f>
        <v>0</v>
      </c>
      <c r="O28" s="134">
        <f>+Actuals!L215</f>
        <v>0</v>
      </c>
      <c r="P28" s="133">
        <f>+Actuals!M215</f>
        <v>0</v>
      </c>
      <c r="Q28" s="134">
        <f>+Actuals!N215</f>
        <v>0</v>
      </c>
      <c r="R28" s="133">
        <f>+Actuals!O215</f>
        <v>0</v>
      </c>
      <c r="S28" s="134">
        <f>+Actuals!P215</f>
        <v>0</v>
      </c>
      <c r="T28" s="133">
        <f>+Actuals!Q215</f>
        <v>0</v>
      </c>
      <c r="U28" s="134">
        <f>+Actuals!R215</f>
        <v>0</v>
      </c>
      <c r="V28" s="133">
        <f>+Actuals!S215</f>
        <v>0</v>
      </c>
      <c r="W28" s="134">
        <f>+Actuals!T215</f>
        <v>0</v>
      </c>
      <c r="X28" s="133">
        <f>+Actuals!U215</f>
        <v>0</v>
      </c>
      <c r="Y28" s="134">
        <f>+Actuals!V215</f>
        <v>0</v>
      </c>
      <c r="Z28" s="133">
        <f>+Actuals!W215</f>
        <v>0</v>
      </c>
      <c r="AA28" s="134">
        <f>+Actuals!X215</f>
        <v>0</v>
      </c>
      <c r="AB28" s="133">
        <f>+Actuals!Y215</f>
        <v>0</v>
      </c>
      <c r="AC28" s="134">
        <f>+Actuals!Z215</f>
        <v>0</v>
      </c>
      <c r="AD28" s="133">
        <f>+Actuals!AA215</f>
        <v>0</v>
      </c>
      <c r="AE28" s="134">
        <f>+Actuals!AB215</f>
        <v>0</v>
      </c>
      <c r="AF28" s="133">
        <f>+Actuals!AC215</f>
        <v>0</v>
      </c>
      <c r="AG28" s="134">
        <f>+Actuals!AD215</f>
        <v>0</v>
      </c>
      <c r="AH28" s="133">
        <f>+Actuals!AE215</f>
        <v>0</v>
      </c>
      <c r="AI28" s="134">
        <f>+Actuals!AF215</f>
        <v>0</v>
      </c>
      <c r="AJ28" s="133">
        <f>+Actuals!AG215</f>
        <v>0</v>
      </c>
      <c r="AK28" s="134">
        <f>+Actuals!AH215</f>
        <v>0</v>
      </c>
      <c r="AL28" s="133">
        <f>+Actuals!AI215</f>
        <v>0</v>
      </c>
      <c r="AM28" s="134">
        <f>+Actuals!AJ215</f>
        <v>0</v>
      </c>
      <c r="AN28" s="133">
        <f>+Actuals!AK215</f>
        <v>0</v>
      </c>
      <c r="AO28" s="134">
        <f>+Actuals!AL215</f>
        <v>0</v>
      </c>
      <c r="AP28" s="133">
        <f>+Actuals!AM215</f>
        <v>0</v>
      </c>
      <c r="AQ28" s="134">
        <f>+Actuals!AN215</f>
        <v>0</v>
      </c>
      <c r="AR28" s="133">
        <f>+Actuals!AO215</f>
        <v>0</v>
      </c>
      <c r="AS28" s="134">
        <f>+Actuals!AP215</f>
        <v>0</v>
      </c>
      <c r="AT28" s="133">
        <f>+Actuals!AQ215</f>
        <v>0</v>
      </c>
      <c r="AU28" s="134">
        <f>+Actuals!AR215</f>
        <v>0</v>
      </c>
      <c r="AV28" s="133">
        <f>+Actuals!AS215</f>
        <v>0</v>
      </c>
      <c r="AW28" s="134">
        <f>+Actuals!AT215</f>
        <v>0</v>
      </c>
    </row>
    <row r="29" spans="1:49" x14ac:dyDescent="0.2">
      <c r="A29" s="9"/>
      <c r="B29" s="7" t="s">
        <v>41</v>
      </c>
      <c r="C29" s="18"/>
      <c r="D29" s="61">
        <f t="shared" ref="D29:AE29" si="10">SUM(D27:D28)</f>
        <v>0</v>
      </c>
      <c r="E29" s="39">
        <f t="shared" si="10"/>
        <v>0</v>
      </c>
      <c r="F29" s="61">
        <f t="shared" si="10"/>
        <v>0</v>
      </c>
      <c r="G29" s="39">
        <f t="shared" si="10"/>
        <v>0</v>
      </c>
      <c r="H29" s="61">
        <f t="shared" si="10"/>
        <v>0</v>
      </c>
      <c r="I29" s="39">
        <f t="shared" si="10"/>
        <v>0</v>
      </c>
      <c r="J29" s="61">
        <f t="shared" si="10"/>
        <v>0</v>
      </c>
      <c r="K29" s="39">
        <f t="shared" si="10"/>
        <v>0</v>
      </c>
      <c r="L29" s="61">
        <f t="shared" si="10"/>
        <v>0</v>
      </c>
      <c r="M29" s="39">
        <f t="shared" si="10"/>
        <v>0</v>
      </c>
      <c r="N29" s="61">
        <f t="shared" si="10"/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10"/>
        <v>0</v>
      </c>
      <c r="U29" s="39">
        <f t="shared" si="10"/>
        <v>0</v>
      </c>
      <c r="V29" s="61">
        <f t="shared" si="10"/>
        <v>0</v>
      </c>
      <c r="W29" s="39">
        <f t="shared" si="10"/>
        <v>0</v>
      </c>
      <c r="X29" s="61">
        <f t="shared" si="10"/>
        <v>0</v>
      </c>
      <c r="Y29" s="39">
        <f t="shared" si="10"/>
        <v>0</v>
      </c>
      <c r="Z29" s="61">
        <f t="shared" si="10"/>
        <v>0</v>
      </c>
      <c r="AA29" s="39">
        <f t="shared" si="10"/>
        <v>0</v>
      </c>
      <c r="AB29" s="61">
        <f t="shared" si="10"/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ref="AF29:AK29" si="11">SUM(AF27:AF28)</f>
        <v>0</v>
      </c>
      <c r="AG29" s="39">
        <f t="shared" si="11"/>
        <v>0</v>
      </c>
      <c r="AH29" s="61">
        <f t="shared" si="11"/>
        <v>0</v>
      </c>
      <c r="AI29" s="39">
        <f t="shared" si="11"/>
        <v>0</v>
      </c>
      <c r="AJ29" s="61">
        <f t="shared" si="11"/>
        <v>0</v>
      </c>
      <c r="AK29" s="39">
        <f t="shared" si="11"/>
        <v>0</v>
      </c>
      <c r="AL29" s="61">
        <f t="shared" ref="AL29:AQ29" si="12">SUM(AL27:AL28)</f>
        <v>0</v>
      </c>
      <c r="AM29" s="39">
        <f t="shared" si="12"/>
        <v>0</v>
      </c>
      <c r="AN29" s="61">
        <f t="shared" si="12"/>
        <v>0</v>
      </c>
      <c r="AO29" s="39">
        <f t="shared" si="12"/>
        <v>0</v>
      </c>
      <c r="AP29" s="61">
        <f t="shared" si="12"/>
        <v>0</v>
      </c>
      <c r="AQ29" s="39">
        <f t="shared" si="12"/>
        <v>0</v>
      </c>
      <c r="AR29" s="61">
        <f t="shared" ref="AR29:AW29" si="13">SUM(AR27:AR28)</f>
        <v>0</v>
      </c>
      <c r="AS29" s="39">
        <f t="shared" si="13"/>
        <v>0</v>
      </c>
      <c r="AT29" s="61">
        <f t="shared" si="13"/>
        <v>0</v>
      </c>
      <c r="AU29" s="39">
        <f t="shared" si="13"/>
        <v>0</v>
      </c>
      <c r="AV29" s="61">
        <f t="shared" si="13"/>
        <v>0</v>
      </c>
      <c r="AW29" s="39">
        <f t="shared" si="13"/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4">SUM(F32,H32,J32,L32,N32,P32,R32,T32,V32,X32,Z32,AB32,AD32,AF32,AH32,AJ32,AL32,AN32,AP32,AR32,AT32,AU32)</f>
        <v>0</v>
      </c>
      <c r="E32" s="38">
        <f t="shared" si="14"/>
        <v>0</v>
      </c>
      <c r="F32" s="64">
        <f>'TIE-OUT'!L32+RECLASS!L32</f>
        <v>0</v>
      </c>
      <c r="G32" s="68">
        <f>'TIE-OUT'!M32+RECLASS!M32</f>
        <v>0</v>
      </c>
      <c r="H32" s="133">
        <f>+Actuals!E216</f>
        <v>0</v>
      </c>
      <c r="I32" s="134">
        <f>+Actuals!F216</f>
        <v>0</v>
      </c>
      <c r="J32" s="133">
        <f>+Actuals!G216</f>
        <v>0</v>
      </c>
      <c r="K32" s="134">
        <f>+Actuals!H216</f>
        <v>0</v>
      </c>
      <c r="L32" s="133">
        <f>+Actuals!I216</f>
        <v>0</v>
      </c>
      <c r="M32" s="134">
        <f>+Actuals!J216</f>
        <v>0</v>
      </c>
      <c r="N32" s="133">
        <f>+Actuals!K216</f>
        <v>0</v>
      </c>
      <c r="O32" s="134">
        <f>+Actuals!L216</f>
        <v>0</v>
      </c>
      <c r="P32" s="133">
        <f>+Actuals!M216</f>
        <v>0</v>
      </c>
      <c r="Q32" s="134">
        <f>+Actuals!N216</f>
        <v>0</v>
      </c>
      <c r="R32" s="133">
        <f>+Actuals!O216</f>
        <v>0</v>
      </c>
      <c r="S32" s="134">
        <f>+Actuals!P216</f>
        <v>0</v>
      </c>
      <c r="T32" s="133">
        <f>+Actuals!Q216</f>
        <v>0</v>
      </c>
      <c r="U32" s="134">
        <f>+Actuals!R216</f>
        <v>0</v>
      </c>
      <c r="V32" s="133">
        <f>+Actuals!S216</f>
        <v>0</v>
      </c>
      <c r="W32" s="134">
        <f>+Actuals!T216</f>
        <v>0</v>
      </c>
      <c r="X32" s="133">
        <f>+Actuals!U216</f>
        <v>0</v>
      </c>
      <c r="Y32" s="134">
        <f>+Actuals!V216</f>
        <v>0</v>
      </c>
      <c r="Z32" s="133">
        <f>+Actuals!W216</f>
        <v>0</v>
      </c>
      <c r="AA32" s="134">
        <f>+Actuals!X216</f>
        <v>0</v>
      </c>
      <c r="AB32" s="133">
        <f>+Actuals!Y216</f>
        <v>0</v>
      </c>
      <c r="AC32" s="134">
        <f>+Actuals!Z216</f>
        <v>0</v>
      </c>
      <c r="AD32" s="133">
        <f>+Actuals!AA216</f>
        <v>0</v>
      </c>
      <c r="AE32" s="134">
        <f>+Actuals!AB216</f>
        <v>0</v>
      </c>
      <c r="AF32" s="133">
        <f>+Actuals!AC216</f>
        <v>0</v>
      </c>
      <c r="AG32" s="134">
        <f>+Actuals!AD216</f>
        <v>0</v>
      </c>
      <c r="AH32" s="133">
        <f>+Actuals!AE216</f>
        <v>0</v>
      </c>
      <c r="AI32" s="134">
        <f>+Actuals!AF216</f>
        <v>0</v>
      </c>
      <c r="AJ32" s="133">
        <f>+Actuals!AG216</f>
        <v>0</v>
      </c>
      <c r="AK32" s="134">
        <f>+Actuals!AH216</f>
        <v>0</v>
      </c>
      <c r="AL32" s="133">
        <f>+Actuals!AI216</f>
        <v>0</v>
      </c>
      <c r="AM32" s="134">
        <f>+Actuals!AJ216</f>
        <v>0</v>
      </c>
      <c r="AN32" s="133">
        <f>+Actuals!AK216</f>
        <v>0</v>
      </c>
      <c r="AO32" s="134">
        <f>+Actuals!AL216</f>
        <v>0</v>
      </c>
      <c r="AP32" s="133">
        <f>+Actuals!AM216</f>
        <v>0</v>
      </c>
      <c r="AQ32" s="134">
        <f>+Actuals!AN216</f>
        <v>0</v>
      </c>
      <c r="AR32" s="133">
        <f>+Actuals!AO216</f>
        <v>0</v>
      </c>
      <c r="AS32" s="134">
        <f>+Actuals!AP216</f>
        <v>0</v>
      </c>
      <c r="AT32" s="133">
        <f>+Actuals!AQ216</f>
        <v>0</v>
      </c>
      <c r="AU32" s="134">
        <f>+Actuals!AR216</f>
        <v>0</v>
      </c>
      <c r="AV32" s="133">
        <f>+Actuals!AS216</f>
        <v>0</v>
      </c>
      <c r="AW32" s="134">
        <f>+Actuals!AT216</f>
        <v>0</v>
      </c>
    </row>
    <row r="33" spans="1:49" x14ac:dyDescent="0.2">
      <c r="A33" s="9">
        <v>14</v>
      </c>
      <c r="B33" s="7"/>
      <c r="C33" s="18" t="s">
        <v>44</v>
      </c>
      <c r="D33" s="60">
        <f t="shared" si="14"/>
        <v>0</v>
      </c>
      <c r="E33" s="38">
        <f t="shared" si="14"/>
        <v>0</v>
      </c>
      <c r="F33" s="60">
        <f>'TIE-OUT'!L33+RECLASS!L33</f>
        <v>0</v>
      </c>
      <c r="G33" s="38">
        <f>'TIE-OUT'!M33+RECLASS!M33</f>
        <v>0</v>
      </c>
      <c r="H33" s="133">
        <f>+Actuals!E217</f>
        <v>0</v>
      </c>
      <c r="I33" s="134">
        <f>+Actuals!F217</f>
        <v>0</v>
      </c>
      <c r="J33" s="133">
        <f>+Actuals!G217</f>
        <v>0</v>
      </c>
      <c r="K33" s="134">
        <f>+Actuals!H217</f>
        <v>0</v>
      </c>
      <c r="L33" s="133">
        <f>+Actuals!I217</f>
        <v>0</v>
      </c>
      <c r="M33" s="134">
        <f>+Actuals!J217</f>
        <v>0</v>
      </c>
      <c r="N33" s="133">
        <f>+Actuals!K217</f>
        <v>0</v>
      </c>
      <c r="O33" s="134">
        <f>+Actuals!L217</f>
        <v>0</v>
      </c>
      <c r="P33" s="133">
        <f>+Actuals!M217</f>
        <v>0</v>
      </c>
      <c r="Q33" s="134">
        <f>+Actuals!N217</f>
        <v>0</v>
      </c>
      <c r="R33" s="133">
        <f>+Actuals!O217</f>
        <v>0</v>
      </c>
      <c r="S33" s="134">
        <f>+Actuals!P217</f>
        <v>0</v>
      </c>
      <c r="T33" s="133">
        <f>+Actuals!Q217</f>
        <v>0</v>
      </c>
      <c r="U33" s="134">
        <f>+Actuals!R217</f>
        <v>0</v>
      </c>
      <c r="V33" s="133">
        <f>+Actuals!S217</f>
        <v>0</v>
      </c>
      <c r="W33" s="134">
        <f>+Actuals!T217</f>
        <v>0</v>
      </c>
      <c r="X33" s="133">
        <f>+Actuals!U217</f>
        <v>0</v>
      </c>
      <c r="Y33" s="134">
        <f>+Actuals!V217</f>
        <v>0</v>
      </c>
      <c r="Z33" s="133">
        <f>+Actuals!W217</f>
        <v>0</v>
      </c>
      <c r="AA33" s="134">
        <f>+Actuals!X217</f>
        <v>0</v>
      </c>
      <c r="AB33" s="133">
        <f>+Actuals!Y217</f>
        <v>0</v>
      </c>
      <c r="AC33" s="134">
        <f>+Actuals!Z217</f>
        <v>0</v>
      </c>
      <c r="AD33" s="133">
        <f>+Actuals!AA217</f>
        <v>0</v>
      </c>
      <c r="AE33" s="134">
        <f>+Actuals!AB217</f>
        <v>0</v>
      </c>
      <c r="AF33" s="133">
        <f>+Actuals!AC217</f>
        <v>0</v>
      </c>
      <c r="AG33" s="134">
        <f>+Actuals!AD217</f>
        <v>0</v>
      </c>
      <c r="AH33" s="133">
        <f>+Actuals!AE217</f>
        <v>0</v>
      </c>
      <c r="AI33" s="134">
        <f>+Actuals!AF217</f>
        <v>0</v>
      </c>
      <c r="AJ33" s="133">
        <f>+Actuals!AG217</f>
        <v>0</v>
      </c>
      <c r="AK33" s="134">
        <f>+Actuals!AH217</f>
        <v>0</v>
      </c>
      <c r="AL33" s="133">
        <f>+Actuals!AI217</f>
        <v>0</v>
      </c>
      <c r="AM33" s="134">
        <f>+Actuals!AJ217</f>
        <v>0</v>
      </c>
      <c r="AN33" s="133">
        <f>+Actuals!AK217</f>
        <v>0</v>
      </c>
      <c r="AO33" s="134">
        <f>+Actuals!AL217</f>
        <v>0</v>
      </c>
      <c r="AP33" s="133">
        <f>+Actuals!AM217</f>
        <v>0</v>
      </c>
      <c r="AQ33" s="134">
        <f>+Actuals!AN217</f>
        <v>0</v>
      </c>
      <c r="AR33" s="133">
        <f>+Actuals!AO217</f>
        <v>0</v>
      </c>
      <c r="AS33" s="134">
        <f>+Actuals!AP217</f>
        <v>0</v>
      </c>
      <c r="AT33" s="133">
        <f>+Actuals!AQ217</f>
        <v>0</v>
      </c>
      <c r="AU33" s="134">
        <f>+Actuals!AR217</f>
        <v>0</v>
      </c>
      <c r="AV33" s="133">
        <f>+Actuals!AS217</f>
        <v>0</v>
      </c>
      <c r="AW33" s="134">
        <f>+Actuals!AT217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4"/>
        <v>0</v>
      </c>
      <c r="E34" s="38">
        <f t="shared" si="14"/>
        <v>0</v>
      </c>
      <c r="F34" s="60">
        <f>'TIE-OUT'!L34+RECLASS!L34</f>
        <v>0</v>
      </c>
      <c r="G34" s="38">
        <f>'TIE-OUT'!M34+RECLASS!M34</f>
        <v>0</v>
      </c>
      <c r="H34" s="133">
        <f>+Actuals!E218</f>
        <v>0</v>
      </c>
      <c r="I34" s="134">
        <f>+Actuals!F218</f>
        <v>0</v>
      </c>
      <c r="J34" s="133">
        <f>+Actuals!G218</f>
        <v>0</v>
      </c>
      <c r="K34" s="134">
        <f>+Actuals!H218</f>
        <v>0</v>
      </c>
      <c r="L34" s="133">
        <f>+Actuals!I218</f>
        <v>0</v>
      </c>
      <c r="M34" s="134">
        <f>+Actuals!J218</f>
        <v>0</v>
      </c>
      <c r="N34" s="133">
        <f>+Actuals!K218</f>
        <v>0</v>
      </c>
      <c r="O34" s="134">
        <f>+Actuals!L218</f>
        <v>0</v>
      </c>
      <c r="P34" s="133">
        <f>+Actuals!M218</f>
        <v>0</v>
      </c>
      <c r="Q34" s="134">
        <f>+Actuals!N218</f>
        <v>0</v>
      </c>
      <c r="R34" s="133">
        <f>+Actuals!O218</f>
        <v>0</v>
      </c>
      <c r="S34" s="134">
        <f>+Actuals!P218</f>
        <v>0</v>
      </c>
      <c r="T34" s="133">
        <f>+Actuals!Q218</f>
        <v>0</v>
      </c>
      <c r="U34" s="134">
        <f>+Actuals!R218</f>
        <v>0</v>
      </c>
      <c r="V34" s="133">
        <f>+Actuals!S218</f>
        <v>0</v>
      </c>
      <c r="W34" s="134">
        <f>+Actuals!T218</f>
        <v>0</v>
      </c>
      <c r="X34" s="133">
        <f>+Actuals!U218</f>
        <v>0</v>
      </c>
      <c r="Y34" s="134">
        <f>+Actuals!V218</f>
        <v>0</v>
      </c>
      <c r="Z34" s="133">
        <f>+Actuals!W218</f>
        <v>0</v>
      </c>
      <c r="AA34" s="134">
        <f>+Actuals!X218</f>
        <v>0</v>
      </c>
      <c r="AB34" s="133">
        <f>+Actuals!Y218</f>
        <v>0</v>
      </c>
      <c r="AC34" s="134">
        <f>+Actuals!Z218</f>
        <v>0</v>
      </c>
      <c r="AD34" s="133">
        <f>+Actuals!AA218</f>
        <v>0</v>
      </c>
      <c r="AE34" s="134">
        <f>+Actuals!AB218</f>
        <v>0</v>
      </c>
      <c r="AF34" s="133">
        <f>+Actuals!AC218</f>
        <v>0</v>
      </c>
      <c r="AG34" s="134">
        <f>+Actuals!AD218</f>
        <v>0</v>
      </c>
      <c r="AH34" s="133">
        <f>+Actuals!AE218</f>
        <v>0</v>
      </c>
      <c r="AI34" s="134">
        <f>+Actuals!AF218</f>
        <v>0</v>
      </c>
      <c r="AJ34" s="133">
        <f>+Actuals!AG218</f>
        <v>0</v>
      </c>
      <c r="AK34" s="134">
        <f>+Actuals!AH218</f>
        <v>0</v>
      </c>
      <c r="AL34" s="133">
        <f>+Actuals!AI218</f>
        <v>0</v>
      </c>
      <c r="AM34" s="134">
        <f>+Actuals!AJ218</f>
        <v>0</v>
      </c>
      <c r="AN34" s="133">
        <f>+Actuals!AK218</f>
        <v>0</v>
      </c>
      <c r="AO34" s="134">
        <f>+Actuals!AL218</f>
        <v>0</v>
      </c>
      <c r="AP34" s="133">
        <f>+Actuals!AM218</f>
        <v>0</v>
      </c>
      <c r="AQ34" s="134">
        <f>+Actuals!AN218</f>
        <v>0</v>
      </c>
      <c r="AR34" s="133">
        <f>+Actuals!AO218</f>
        <v>0</v>
      </c>
      <c r="AS34" s="134">
        <f>+Actuals!AP218</f>
        <v>0</v>
      </c>
      <c r="AT34" s="133">
        <f>+Actuals!AQ218</f>
        <v>0</v>
      </c>
      <c r="AU34" s="134">
        <f>+Actuals!AR218</f>
        <v>0</v>
      </c>
      <c r="AV34" s="133">
        <f>+Actuals!AS218</f>
        <v>0</v>
      </c>
      <c r="AW34" s="134">
        <f>+Actuals!AT218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4"/>
        <v>0</v>
      </c>
      <c r="E35" s="38">
        <f t="shared" si="14"/>
        <v>0</v>
      </c>
      <c r="F35" s="81">
        <f>'TIE-OUT'!L35+RECLASS!L35</f>
        <v>0</v>
      </c>
      <c r="G35" s="82">
        <f>'TIE-OUT'!M35+RECLASS!M35</f>
        <v>0</v>
      </c>
      <c r="H35" s="133">
        <f>+Actuals!E219</f>
        <v>0</v>
      </c>
      <c r="I35" s="134">
        <f>+Actuals!F219</f>
        <v>0</v>
      </c>
      <c r="J35" s="133">
        <f>+Actuals!G219</f>
        <v>0</v>
      </c>
      <c r="K35" s="134">
        <f>+Actuals!H219</f>
        <v>0</v>
      </c>
      <c r="L35" s="133">
        <f>+Actuals!I219</f>
        <v>0</v>
      </c>
      <c r="M35" s="134">
        <f>+Actuals!J219</f>
        <v>0</v>
      </c>
      <c r="N35" s="133">
        <f>+Actuals!K219</f>
        <v>0</v>
      </c>
      <c r="O35" s="134">
        <f>+Actuals!L219</f>
        <v>0</v>
      </c>
      <c r="P35" s="133">
        <f>+Actuals!M219</f>
        <v>0</v>
      </c>
      <c r="Q35" s="134">
        <f>+Actuals!N219</f>
        <v>0</v>
      </c>
      <c r="R35" s="133">
        <f>+Actuals!O219</f>
        <v>0</v>
      </c>
      <c r="S35" s="134">
        <f>+Actuals!P219</f>
        <v>0</v>
      </c>
      <c r="T35" s="133">
        <f>+Actuals!Q219</f>
        <v>0</v>
      </c>
      <c r="U35" s="134">
        <f>+Actuals!R219</f>
        <v>0</v>
      </c>
      <c r="V35" s="133">
        <f>+Actuals!S219</f>
        <v>0</v>
      </c>
      <c r="W35" s="134">
        <f>+Actuals!T219</f>
        <v>0</v>
      </c>
      <c r="X35" s="133">
        <f>+Actuals!U219</f>
        <v>0</v>
      </c>
      <c r="Y35" s="134">
        <f>+Actuals!V219</f>
        <v>0</v>
      </c>
      <c r="Z35" s="133">
        <f>+Actuals!W219</f>
        <v>0</v>
      </c>
      <c r="AA35" s="134">
        <f>+Actuals!X219</f>
        <v>0</v>
      </c>
      <c r="AB35" s="133">
        <f>+Actuals!Y219</f>
        <v>0</v>
      </c>
      <c r="AC35" s="134">
        <f>+Actuals!Z219</f>
        <v>0</v>
      </c>
      <c r="AD35" s="133">
        <f>+Actuals!AA219</f>
        <v>0</v>
      </c>
      <c r="AE35" s="134">
        <f>+Actuals!AB219</f>
        <v>0</v>
      </c>
      <c r="AF35" s="133">
        <f>+Actuals!AC219</f>
        <v>0</v>
      </c>
      <c r="AG35" s="134">
        <f>+Actuals!AD219</f>
        <v>0</v>
      </c>
      <c r="AH35" s="133">
        <f>+Actuals!AE219</f>
        <v>0</v>
      </c>
      <c r="AI35" s="134">
        <f>+Actuals!AF219</f>
        <v>0</v>
      </c>
      <c r="AJ35" s="133">
        <f>+Actuals!AG219</f>
        <v>0</v>
      </c>
      <c r="AK35" s="134">
        <f>+Actuals!AH219</f>
        <v>0</v>
      </c>
      <c r="AL35" s="133">
        <f>+Actuals!AI219</f>
        <v>0</v>
      </c>
      <c r="AM35" s="134">
        <f>+Actuals!AJ219</f>
        <v>0</v>
      </c>
      <c r="AN35" s="133">
        <f>+Actuals!AK219</f>
        <v>0</v>
      </c>
      <c r="AO35" s="134">
        <f>+Actuals!AL219</f>
        <v>0</v>
      </c>
      <c r="AP35" s="133">
        <f>+Actuals!AM219</f>
        <v>0</v>
      </c>
      <c r="AQ35" s="134">
        <f>+Actuals!AN219</f>
        <v>0</v>
      </c>
      <c r="AR35" s="133">
        <f>+Actuals!AO219</f>
        <v>0</v>
      </c>
      <c r="AS35" s="134">
        <f>+Actuals!AP219</f>
        <v>0</v>
      </c>
      <c r="AT35" s="133">
        <f>+Actuals!AQ219</f>
        <v>0</v>
      </c>
      <c r="AU35" s="134">
        <f>+Actuals!AR219</f>
        <v>0</v>
      </c>
      <c r="AV35" s="133">
        <f>+Actuals!AS219</f>
        <v>0</v>
      </c>
      <c r="AW35" s="134">
        <f>+Actuals!AT219</f>
        <v>0</v>
      </c>
    </row>
    <row r="36" spans="1:49" x14ac:dyDescent="0.2">
      <c r="A36" s="9"/>
      <c r="B36" s="7" t="s">
        <v>47</v>
      </c>
      <c r="C36" s="6"/>
      <c r="D36" s="61">
        <f t="shared" ref="D36:AE36" si="15">SUM(D32:D35)</f>
        <v>0</v>
      </c>
      <c r="E36" s="39">
        <f t="shared" si="15"/>
        <v>0</v>
      </c>
      <c r="F36" s="61">
        <f t="shared" si="15"/>
        <v>0</v>
      </c>
      <c r="G36" s="39">
        <f t="shared" si="15"/>
        <v>0</v>
      </c>
      <c r="H36" s="61">
        <f t="shared" si="15"/>
        <v>0</v>
      </c>
      <c r="I36" s="39">
        <f t="shared" si="15"/>
        <v>0</v>
      </c>
      <c r="J36" s="61">
        <f t="shared" si="15"/>
        <v>0</v>
      </c>
      <c r="K36" s="39">
        <f t="shared" si="15"/>
        <v>0</v>
      </c>
      <c r="L36" s="61">
        <f t="shared" si="15"/>
        <v>0</v>
      </c>
      <c r="M36" s="39">
        <f t="shared" si="15"/>
        <v>0</v>
      </c>
      <c r="N36" s="61">
        <f t="shared" si="15"/>
        <v>0</v>
      </c>
      <c r="O36" s="39">
        <f t="shared" si="15"/>
        <v>0</v>
      </c>
      <c r="P36" s="61">
        <f t="shared" si="15"/>
        <v>0</v>
      </c>
      <c r="Q36" s="39">
        <f t="shared" si="15"/>
        <v>0</v>
      </c>
      <c r="R36" s="61">
        <f t="shared" si="15"/>
        <v>0</v>
      </c>
      <c r="S36" s="39">
        <f t="shared" si="15"/>
        <v>0</v>
      </c>
      <c r="T36" s="61">
        <f t="shared" si="15"/>
        <v>0</v>
      </c>
      <c r="U36" s="39">
        <f t="shared" si="15"/>
        <v>0</v>
      </c>
      <c r="V36" s="61">
        <f t="shared" si="15"/>
        <v>0</v>
      </c>
      <c r="W36" s="39">
        <f t="shared" si="15"/>
        <v>0</v>
      </c>
      <c r="X36" s="61">
        <f t="shared" si="15"/>
        <v>0</v>
      </c>
      <c r="Y36" s="39">
        <f t="shared" si="15"/>
        <v>0</v>
      </c>
      <c r="Z36" s="61">
        <f t="shared" si="15"/>
        <v>0</v>
      </c>
      <c r="AA36" s="39">
        <f t="shared" si="15"/>
        <v>0</v>
      </c>
      <c r="AB36" s="61">
        <f t="shared" si="15"/>
        <v>0</v>
      </c>
      <c r="AC36" s="39">
        <f t="shared" si="15"/>
        <v>0</v>
      </c>
      <c r="AD36" s="61">
        <f t="shared" si="15"/>
        <v>0</v>
      </c>
      <c r="AE36" s="39">
        <f t="shared" si="15"/>
        <v>0</v>
      </c>
      <c r="AF36" s="61">
        <f t="shared" ref="AF36:AK36" si="16">SUM(AF32:AF35)</f>
        <v>0</v>
      </c>
      <c r="AG36" s="39">
        <f t="shared" si="16"/>
        <v>0</v>
      </c>
      <c r="AH36" s="61">
        <f t="shared" si="16"/>
        <v>0</v>
      </c>
      <c r="AI36" s="39">
        <f t="shared" si="16"/>
        <v>0</v>
      </c>
      <c r="AJ36" s="61">
        <f t="shared" si="16"/>
        <v>0</v>
      </c>
      <c r="AK36" s="39">
        <f t="shared" si="16"/>
        <v>0</v>
      </c>
      <c r="AL36" s="61">
        <f t="shared" ref="AL36:AQ36" si="17">SUM(AL32:AL35)</f>
        <v>0</v>
      </c>
      <c r="AM36" s="39">
        <f t="shared" si="17"/>
        <v>0</v>
      </c>
      <c r="AN36" s="61">
        <f t="shared" si="17"/>
        <v>0</v>
      </c>
      <c r="AO36" s="39">
        <f t="shared" si="17"/>
        <v>0</v>
      </c>
      <c r="AP36" s="61">
        <f t="shared" si="17"/>
        <v>0</v>
      </c>
      <c r="AQ36" s="39">
        <f t="shared" si="17"/>
        <v>0</v>
      </c>
      <c r="AR36" s="61">
        <f t="shared" ref="AR36:AW36" si="18">SUM(AR32:AR35)</f>
        <v>0</v>
      </c>
      <c r="AS36" s="39">
        <f t="shared" si="18"/>
        <v>0</v>
      </c>
      <c r="AT36" s="61">
        <f t="shared" si="18"/>
        <v>0</v>
      </c>
      <c r="AU36" s="39">
        <f t="shared" si="18"/>
        <v>0</v>
      </c>
      <c r="AV36" s="61">
        <f t="shared" si="18"/>
        <v>0</v>
      </c>
      <c r="AW36" s="39">
        <f t="shared" si="18"/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19">SUM(F39,H39,J39,L39,N39,P39,R39,T39,V39,X39,Z39,AB39,AD39,AF39,AH39,AJ39,AL39,AN39,AP39,AR39,AT39,AU39)</f>
        <v>0</v>
      </c>
      <c r="E39" s="38">
        <f t="shared" si="19"/>
        <v>0</v>
      </c>
      <c r="F39" s="64">
        <f>'TIE-OUT'!L39+RECLASS!L39</f>
        <v>0</v>
      </c>
      <c r="G39" s="68">
        <f>'TIE-OUT'!M39+RECLASS!M39</f>
        <v>0</v>
      </c>
      <c r="H39" s="133">
        <f>+Actuals!E220</f>
        <v>0</v>
      </c>
      <c r="I39" s="134">
        <f>+Actuals!F220</f>
        <v>0</v>
      </c>
      <c r="J39" s="133">
        <f>+Actuals!G220</f>
        <v>0</v>
      </c>
      <c r="K39" s="134">
        <f>+Actuals!H220</f>
        <v>0</v>
      </c>
      <c r="L39" s="133">
        <f>+Actuals!I220</f>
        <v>0</v>
      </c>
      <c r="M39" s="134">
        <f>+Actuals!J220</f>
        <v>0</v>
      </c>
      <c r="N39" s="133">
        <f>+Actuals!K220</f>
        <v>0</v>
      </c>
      <c r="O39" s="134">
        <f>+Actuals!L220</f>
        <v>0</v>
      </c>
      <c r="P39" s="133">
        <f>+Actuals!M220</f>
        <v>0</v>
      </c>
      <c r="Q39" s="134">
        <f>+Actuals!N220</f>
        <v>0</v>
      </c>
      <c r="R39" s="133">
        <f>+Actuals!O220</f>
        <v>0</v>
      </c>
      <c r="S39" s="134">
        <f>+Actuals!P220</f>
        <v>0</v>
      </c>
      <c r="T39" s="133">
        <f>+Actuals!Q220</f>
        <v>0</v>
      </c>
      <c r="U39" s="134">
        <f>+Actuals!R220</f>
        <v>0</v>
      </c>
      <c r="V39" s="133">
        <f>+Actuals!S220</f>
        <v>0</v>
      </c>
      <c r="W39" s="134">
        <f>+Actuals!T220</f>
        <v>0</v>
      </c>
      <c r="X39" s="133">
        <f>+Actuals!U220</f>
        <v>0</v>
      </c>
      <c r="Y39" s="134">
        <f>+Actuals!V220</f>
        <v>0</v>
      </c>
      <c r="Z39" s="133">
        <f>+Actuals!W220</f>
        <v>0</v>
      </c>
      <c r="AA39" s="134">
        <f>+Actuals!X220</f>
        <v>0</v>
      </c>
      <c r="AB39" s="133">
        <f>+Actuals!Y220</f>
        <v>0</v>
      </c>
      <c r="AC39" s="134">
        <f>+Actuals!Z220</f>
        <v>0</v>
      </c>
      <c r="AD39" s="133">
        <f>+Actuals!AA220</f>
        <v>0</v>
      </c>
      <c r="AE39" s="134">
        <f>+Actuals!AB220</f>
        <v>0</v>
      </c>
      <c r="AF39" s="133">
        <f>+Actuals!AC220</f>
        <v>0</v>
      </c>
      <c r="AG39" s="134">
        <f>+Actuals!AD220</f>
        <v>0</v>
      </c>
      <c r="AH39" s="133">
        <f>+Actuals!AE220</f>
        <v>0</v>
      </c>
      <c r="AI39" s="134">
        <f>+Actuals!AF220</f>
        <v>0</v>
      </c>
      <c r="AJ39" s="133">
        <f>+Actuals!AG220</f>
        <v>0</v>
      </c>
      <c r="AK39" s="134">
        <f>+Actuals!AH220</f>
        <v>0</v>
      </c>
      <c r="AL39" s="133">
        <f>+Actuals!AI220</f>
        <v>0</v>
      </c>
      <c r="AM39" s="134">
        <f>+Actuals!AJ220</f>
        <v>0</v>
      </c>
      <c r="AN39" s="133">
        <f>+Actuals!AK220</f>
        <v>0</v>
      </c>
      <c r="AO39" s="134">
        <f>+Actuals!AL220</f>
        <v>0</v>
      </c>
      <c r="AP39" s="133">
        <f>+Actuals!AM220</f>
        <v>0</v>
      </c>
      <c r="AQ39" s="134">
        <f>+Actuals!AN220</f>
        <v>0</v>
      </c>
      <c r="AR39" s="133">
        <f>+Actuals!AO220</f>
        <v>0</v>
      </c>
      <c r="AS39" s="134">
        <f>+Actuals!AP220</f>
        <v>0</v>
      </c>
      <c r="AT39" s="133">
        <f>+Actuals!AQ220</f>
        <v>0</v>
      </c>
      <c r="AU39" s="134">
        <f>+Actuals!AR220</f>
        <v>0</v>
      </c>
      <c r="AV39" s="133">
        <f>+Actuals!AS220</f>
        <v>0</v>
      </c>
      <c r="AW39" s="134">
        <f>+Actuals!AT220</f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19"/>
        <v>0</v>
      </c>
      <c r="E40" s="38">
        <f t="shared" si="19"/>
        <v>0</v>
      </c>
      <c r="F40" s="60">
        <f>'TIE-OUT'!L40+RECLASS!L40</f>
        <v>0</v>
      </c>
      <c r="G40" s="38">
        <f>'TIE-OUT'!M40+RECLASS!M40</f>
        <v>0</v>
      </c>
      <c r="H40" s="133">
        <f>+Actuals!E221</f>
        <v>0</v>
      </c>
      <c r="I40" s="134">
        <f>+Actuals!F221</f>
        <v>0</v>
      </c>
      <c r="J40" s="133">
        <f>+Actuals!G221</f>
        <v>0</v>
      </c>
      <c r="K40" s="134">
        <f>+Actuals!H221</f>
        <v>0</v>
      </c>
      <c r="L40" s="133">
        <f>+Actuals!I221</f>
        <v>0</v>
      </c>
      <c r="M40" s="134">
        <f>+Actuals!J221</f>
        <v>0</v>
      </c>
      <c r="N40" s="133">
        <f>+Actuals!K221</f>
        <v>0</v>
      </c>
      <c r="O40" s="134">
        <f>+Actuals!L221</f>
        <v>0</v>
      </c>
      <c r="P40" s="133">
        <f>+Actuals!M221</f>
        <v>0</v>
      </c>
      <c r="Q40" s="134">
        <f>+Actuals!N221</f>
        <v>0</v>
      </c>
      <c r="R40" s="133">
        <f>+Actuals!O221</f>
        <v>0</v>
      </c>
      <c r="S40" s="134">
        <f>+Actuals!P221</f>
        <v>0</v>
      </c>
      <c r="T40" s="133">
        <f>+Actuals!Q221</f>
        <v>0</v>
      </c>
      <c r="U40" s="134">
        <f>+Actuals!R221</f>
        <v>0</v>
      </c>
      <c r="V40" s="133">
        <f>+Actuals!S221</f>
        <v>0</v>
      </c>
      <c r="W40" s="134">
        <f>+Actuals!T221</f>
        <v>0</v>
      </c>
      <c r="X40" s="133">
        <f>+Actuals!U221</f>
        <v>0</v>
      </c>
      <c r="Y40" s="134">
        <f>+Actuals!V221</f>
        <v>0</v>
      </c>
      <c r="Z40" s="133">
        <f>+Actuals!W221</f>
        <v>0</v>
      </c>
      <c r="AA40" s="134">
        <f>+Actuals!X221</f>
        <v>0</v>
      </c>
      <c r="AB40" s="133">
        <f>+Actuals!Y221</f>
        <v>0</v>
      </c>
      <c r="AC40" s="134">
        <f>+Actuals!Z221</f>
        <v>0</v>
      </c>
      <c r="AD40" s="133">
        <f>+Actuals!AA221</f>
        <v>0</v>
      </c>
      <c r="AE40" s="134">
        <f>+Actuals!AB221</f>
        <v>0</v>
      </c>
      <c r="AF40" s="133">
        <f>+Actuals!AC221</f>
        <v>0</v>
      </c>
      <c r="AG40" s="134">
        <f>+Actuals!AD221</f>
        <v>0</v>
      </c>
      <c r="AH40" s="133">
        <f>+Actuals!AE221</f>
        <v>0</v>
      </c>
      <c r="AI40" s="134">
        <f>+Actuals!AF221</f>
        <v>0</v>
      </c>
      <c r="AJ40" s="133">
        <f>+Actuals!AG221</f>
        <v>0</v>
      </c>
      <c r="AK40" s="134">
        <f>+Actuals!AH221</f>
        <v>0</v>
      </c>
      <c r="AL40" s="133">
        <f>+Actuals!AI221</f>
        <v>0</v>
      </c>
      <c r="AM40" s="134">
        <f>+Actuals!AJ221</f>
        <v>0</v>
      </c>
      <c r="AN40" s="133">
        <f>+Actuals!AK221</f>
        <v>0</v>
      </c>
      <c r="AO40" s="134">
        <f>+Actuals!AL221</f>
        <v>0</v>
      </c>
      <c r="AP40" s="133">
        <f>+Actuals!AM221</f>
        <v>0</v>
      </c>
      <c r="AQ40" s="134">
        <f>+Actuals!AN221</f>
        <v>0</v>
      </c>
      <c r="AR40" s="133">
        <f>+Actuals!AO221</f>
        <v>0</v>
      </c>
      <c r="AS40" s="134">
        <f>+Actuals!AP221</f>
        <v>0</v>
      </c>
      <c r="AT40" s="133">
        <f>+Actuals!AQ221</f>
        <v>0</v>
      </c>
      <c r="AU40" s="134">
        <f>+Actuals!AR221</f>
        <v>0</v>
      </c>
      <c r="AV40" s="133">
        <f>+Actuals!AS221</f>
        <v>0</v>
      </c>
      <c r="AW40" s="134">
        <f>+Actuals!AT221</f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19"/>
        <v>0</v>
      </c>
      <c r="E41" s="38">
        <f t="shared" si="19"/>
        <v>0</v>
      </c>
      <c r="F41" s="81">
        <f>'TIE-OUT'!L41+RECLASS!L41</f>
        <v>0</v>
      </c>
      <c r="G41" s="82">
        <f>'TIE-OUT'!M41+RECLASS!M41</f>
        <v>0</v>
      </c>
      <c r="H41" s="133">
        <f>+Actuals!E222</f>
        <v>0</v>
      </c>
      <c r="I41" s="134">
        <f>+Actuals!F222</f>
        <v>0</v>
      </c>
      <c r="J41" s="133">
        <f>+Actuals!G222</f>
        <v>0</v>
      </c>
      <c r="K41" s="134">
        <f>+Actuals!H222</f>
        <v>0</v>
      </c>
      <c r="L41" s="133">
        <f>+Actuals!I222</f>
        <v>0</v>
      </c>
      <c r="M41" s="134">
        <f>+Actuals!J222</f>
        <v>0</v>
      </c>
      <c r="N41" s="133">
        <f>+Actuals!K222</f>
        <v>0</v>
      </c>
      <c r="O41" s="134">
        <f>+Actuals!L222</f>
        <v>0</v>
      </c>
      <c r="P41" s="133">
        <f>+Actuals!M222</f>
        <v>0</v>
      </c>
      <c r="Q41" s="134">
        <f>+Actuals!N222</f>
        <v>0</v>
      </c>
      <c r="R41" s="133">
        <f>+Actuals!O222</f>
        <v>0</v>
      </c>
      <c r="S41" s="134">
        <f>+Actuals!P222</f>
        <v>0</v>
      </c>
      <c r="T41" s="133">
        <f>+Actuals!Q222</f>
        <v>0</v>
      </c>
      <c r="U41" s="134">
        <f>+Actuals!R222</f>
        <v>0</v>
      </c>
      <c r="V41" s="133">
        <f>+Actuals!S222</f>
        <v>0</v>
      </c>
      <c r="W41" s="134">
        <f>+Actuals!T222</f>
        <v>0</v>
      </c>
      <c r="X41" s="133">
        <f>+Actuals!U222</f>
        <v>0</v>
      </c>
      <c r="Y41" s="134">
        <f>+Actuals!V222</f>
        <v>0</v>
      </c>
      <c r="Z41" s="133">
        <f>+Actuals!W222</f>
        <v>0</v>
      </c>
      <c r="AA41" s="134">
        <f>+Actuals!X222</f>
        <v>0</v>
      </c>
      <c r="AB41" s="133">
        <f>+Actuals!Y222</f>
        <v>0</v>
      </c>
      <c r="AC41" s="134">
        <f>+Actuals!Z222</f>
        <v>0</v>
      </c>
      <c r="AD41" s="133">
        <f>+Actuals!AA222</f>
        <v>0</v>
      </c>
      <c r="AE41" s="134">
        <f>+Actuals!AB222</f>
        <v>0</v>
      </c>
      <c r="AF41" s="133">
        <f>+Actuals!AC222</f>
        <v>0</v>
      </c>
      <c r="AG41" s="134">
        <f>+Actuals!AD222</f>
        <v>0</v>
      </c>
      <c r="AH41" s="133">
        <f>+Actuals!AE222</f>
        <v>0</v>
      </c>
      <c r="AI41" s="134">
        <f>+Actuals!AF222</f>
        <v>0</v>
      </c>
      <c r="AJ41" s="133">
        <f>+Actuals!AG222</f>
        <v>0</v>
      </c>
      <c r="AK41" s="134">
        <f>+Actuals!AH222</f>
        <v>0</v>
      </c>
      <c r="AL41" s="133">
        <f>+Actuals!AI222</f>
        <v>0</v>
      </c>
      <c r="AM41" s="134">
        <f>+Actuals!AJ222</f>
        <v>0</v>
      </c>
      <c r="AN41" s="133">
        <f>+Actuals!AK222</f>
        <v>0</v>
      </c>
      <c r="AO41" s="134">
        <f>+Actuals!AL222</f>
        <v>0</v>
      </c>
      <c r="AP41" s="133">
        <f>+Actuals!AM222</f>
        <v>0</v>
      </c>
      <c r="AQ41" s="134">
        <f>+Actuals!AN222</f>
        <v>0</v>
      </c>
      <c r="AR41" s="133">
        <f>+Actuals!AO222</f>
        <v>0</v>
      </c>
      <c r="AS41" s="134">
        <f>+Actuals!AP222</f>
        <v>0</v>
      </c>
      <c r="AT41" s="133">
        <f>+Actuals!AQ222</f>
        <v>0</v>
      </c>
      <c r="AU41" s="134">
        <f>+Actuals!AR222</f>
        <v>0</v>
      </c>
      <c r="AV41" s="133">
        <f>+Actuals!AS222</f>
        <v>0</v>
      </c>
      <c r="AW41" s="134">
        <f>+Actuals!AT222</f>
        <v>0</v>
      </c>
    </row>
    <row r="42" spans="1:49" x14ac:dyDescent="0.2">
      <c r="A42" s="9"/>
      <c r="B42" s="7"/>
      <c r="C42" s="53" t="s">
        <v>52</v>
      </c>
      <c r="D42" s="61">
        <f t="shared" ref="D42:AE42" si="20">SUM(D40:D41)</f>
        <v>0</v>
      </c>
      <c r="E42" s="39">
        <f t="shared" si="20"/>
        <v>0</v>
      </c>
      <c r="F42" s="61">
        <f t="shared" si="20"/>
        <v>0</v>
      </c>
      <c r="G42" s="39">
        <f t="shared" si="20"/>
        <v>0</v>
      </c>
      <c r="H42" s="61">
        <f t="shared" si="20"/>
        <v>0</v>
      </c>
      <c r="I42" s="39">
        <f t="shared" si="20"/>
        <v>0</v>
      </c>
      <c r="J42" s="61">
        <f t="shared" si="20"/>
        <v>0</v>
      </c>
      <c r="K42" s="39">
        <f t="shared" si="20"/>
        <v>0</v>
      </c>
      <c r="L42" s="61">
        <f t="shared" si="20"/>
        <v>0</v>
      </c>
      <c r="M42" s="39">
        <f t="shared" si="20"/>
        <v>0</v>
      </c>
      <c r="N42" s="61">
        <f t="shared" si="20"/>
        <v>0</v>
      </c>
      <c r="O42" s="39">
        <f t="shared" si="20"/>
        <v>0</v>
      </c>
      <c r="P42" s="61">
        <f t="shared" si="20"/>
        <v>0</v>
      </c>
      <c r="Q42" s="39">
        <f t="shared" si="20"/>
        <v>0</v>
      </c>
      <c r="R42" s="61">
        <f t="shared" si="20"/>
        <v>0</v>
      </c>
      <c r="S42" s="39">
        <f t="shared" si="20"/>
        <v>0</v>
      </c>
      <c r="T42" s="61">
        <f t="shared" si="20"/>
        <v>0</v>
      </c>
      <c r="U42" s="39">
        <f t="shared" si="20"/>
        <v>0</v>
      </c>
      <c r="V42" s="61">
        <f t="shared" si="20"/>
        <v>0</v>
      </c>
      <c r="W42" s="39">
        <f t="shared" si="20"/>
        <v>0</v>
      </c>
      <c r="X42" s="61">
        <f t="shared" si="20"/>
        <v>0</v>
      </c>
      <c r="Y42" s="39">
        <f t="shared" si="20"/>
        <v>0</v>
      </c>
      <c r="Z42" s="61">
        <f t="shared" si="20"/>
        <v>0</v>
      </c>
      <c r="AA42" s="39">
        <f t="shared" si="20"/>
        <v>0</v>
      </c>
      <c r="AB42" s="61">
        <f t="shared" si="20"/>
        <v>0</v>
      </c>
      <c r="AC42" s="39">
        <f t="shared" si="20"/>
        <v>0</v>
      </c>
      <c r="AD42" s="61">
        <f t="shared" si="20"/>
        <v>0</v>
      </c>
      <c r="AE42" s="39">
        <f t="shared" si="20"/>
        <v>0</v>
      </c>
      <c r="AF42" s="61">
        <f t="shared" ref="AF42:AK42" si="21">SUM(AF40:AF41)</f>
        <v>0</v>
      </c>
      <c r="AG42" s="39">
        <f t="shared" si="21"/>
        <v>0</v>
      </c>
      <c r="AH42" s="61">
        <f t="shared" si="21"/>
        <v>0</v>
      </c>
      <c r="AI42" s="39">
        <f t="shared" si="21"/>
        <v>0</v>
      </c>
      <c r="AJ42" s="61">
        <f t="shared" si="21"/>
        <v>0</v>
      </c>
      <c r="AK42" s="39">
        <f t="shared" si="21"/>
        <v>0</v>
      </c>
      <c r="AL42" s="61">
        <f t="shared" ref="AL42:AQ42" si="22">SUM(AL40:AL41)</f>
        <v>0</v>
      </c>
      <c r="AM42" s="39">
        <f t="shared" si="22"/>
        <v>0</v>
      </c>
      <c r="AN42" s="61">
        <f t="shared" si="22"/>
        <v>0</v>
      </c>
      <c r="AO42" s="39">
        <f t="shared" si="22"/>
        <v>0</v>
      </c>
      <c r="AP42" s="61">
        <f t="shared" si="22"/>
        <v>0</v>
      </c>
      <c r="AQ42" s="39">
        <f t="shared" si="22"/>
        <v>0</v>
      </c>
      <c r="AR42" s="61">
        <f t="shared" ref="AR42:AW42" si="23">SUM(AR40:AR41)</f>
        <v>0</v>
      </c>
      <c r="AS42" s="39">
        <f t="shared" si="23"/>
        <v>0</v>
      </c>
      <c r="AT42" s="61">
        <f t="shared" si="23"/>
        <v>0</v>
      </c>
      <c r="AU42" s="39">
        <f t="shared" si="23"/>
        <v>0</v>
      </c>
      <c r="AV42" s="61">
        <f t="shared" si="23"/>
        <v>0</v>
      </c>
      <c r="AW42" s="39">
        <f t="shared" si="23"/>
        <v>0</v>
      </c>
    </row>
    <row r="43" spans="1:49" ht="21" customHeight="1" x14ac:dyDescent="0.2">
      <c r="A43" s="9"/>
      <c r="B43" s="7" t="s">
        <v>53</v>
      </c>
      <c r="C43" s="6"/>
      <c r="D43" s="61">
        <f t="shared" ref="D43:AE43" si="24">D42+D39</f>
        <v>0</v>
      </c>
      <c r="E43" s="39">
        <f t="shared" si="24"/>
        <v>0</v>
      </c>
      <c r="F43" s="61">
        <f t="shared" si="24"/>
        <v>0</v>
      </c>
      <c r="G43" s="39">
        <f t="shared" si="24"/>
        <v>0</v>
      </c>
      <c r="H43" s="61">
        <f t="shared" si="24"/>
        <v>0</v>
      </c>
      <c r="I43" s="39">
        <f t="shared" si="24"/>
        <v>0</v>
      </c>
      <c r="J43" s="61">
        <f t="shared" si="24"/>
        <v>0</v>
      </c>
      <c r="K43" s="39">
        <f t="shared" si="24"/>
        <v>0</v>
      </c>
      <c r="L43" s="61">
        <f t="shared" si="24"/>
        <v>0</v>
      </c>
      <c r="M43" s="39">
        <f t="shared" si="24"/>
        <v>0</v>
      </c>
      <c r="N43" s="61">
        <f t="shared" si="24"/>
        <v>0</v>
      </c>
      <c r="O43" s="39">
        <f t="shared" si="24"/>
        <v>0</v>
      </c>
      <c r="P43" s="61">
        <f t="shared" si="24"/>
        <v>0</v>
      </c>
      <c r="Q43" s="39">
        <f t="shared" si="24"/>
        <v>0</v>
      </c>
      <c r="R43" s="61">
        <f t="shared" si="24"/>
        <v>0</v>
      </c>
      <c r="S43" s="39">
        <f t="shared" si="24"/>
        <v>0</v>
      </c>
      <c r="T43" s="61">
        <f t="shared" si="24"/>
        <v>0</v>
      </c>
      <c r="U43" s="39">
        <f t="shared" si="24"/>
        <v>0</v>
      </c>
      <c r="V43" s="61">
        <f t="shared" si="24"/>
        <v>0</v>
      </c>
      <c r="W43" s="39">
        <f t="shared" si="24"/>
        <v>0</v>
      </c>
      <c r="X43" s="61">
        <f t="shared" si="24"/>
        <v>0</v>
      </c>
      <c r="Y43" s="39">
        <f t="shared" si="24"/>
        <v>0</v>
      </c>
      <c r="Z43" s="61">
        <f t="shared" si="24"/>
        <v>0</v>
      </c>
      <c r="AA43" s="39">
        <f t="shared" si="24"/>
        <v>0</v>
      </c>
      <c r="AB43" s="61">
        <f t="shared" si="24"/>
        <v>0</v>
      </c>
      <c r="AC43" s="39">
        <f t="shared" si="24"/>
        <v>0</v>
      </c>
      <c r="AD43" s="61">
        <f t="shared" si="24"/>
        <v>0</v>
      </c>
      <c r="AE43" s="39">
        <f t="shared" si="24"/>
        <v>0</v>
      </c>
      <c r="AF43" s="61">
        <f t="shared" ref="AF43:AK43" si="25">AF42+AF39</f>
        <v>0</v>
      </c>
      <c r="AG43" s="39">
        <f t="shared" si="25"/>
        <v>0</v>
      </c>
      <c r="AH43" s="61">
        <f t="shared" si="25"/>
        <v>0</v>
      </c>
      <c r="AI43" s="39">
        <f t="shared" si="25"/>
        <v>0</v>
      </c>
      <c r="AJ43" s="61">
        <f t="shared" si="25"/>
        <v>0</v>
      </c>
      <c r="AK43" s="39">
        <f t="shared" si="25"/>
        <v>0</v>
      </c>
      <c r="AL43" s="61">
        <f t="shared" ref="AL43:AQ43" si="26">AL42+AL39</f>
        <v>0</v>
      </c>
      <c r="AM43" s="39">
        <f t="shared" si="26"/>
        <v>0</v>
      </c>
      <c r="AN43" s="61">
        <f t="shared" si="26"/>
        <v>0</v>
      </c>
      <c r="AO43" s="39">
        <f t="shared" si="26"/>
        <v>0</v>
      </c>
      <c r="AP43" s="61">
        <f t="shared" si="26"/>
        <v>0</v>
      </c>
      <c r="AQ43" s="39">
        <f t="shared" si="26"/>
        <v>0</v>
      </c>
      <c r="AR43" s="61">
        <f t="shared" ref="AR43:AW43" si="27">AR42+AR39</f>
        <v>0</v>
      </c>
      <c r="AS43" s="39">
        <f t="shared" si="27"/>
        <v>0</v>
      </c>
      <c r="AT43" s="61">
        <f t="shared" si="27"/>
        <v>0</v>
      </c>
      <c r="AU43" s="39">
        <f t="shared" si="27"/>
        <v>0</v>
      </c>
      <c r="AV43" s="61">
        <f t="shared" si="27"/>
        <v>0</v>
      </c>
      <c r="AW43" s="39">
        <f t="shared" si="27"/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0</v>
      </c>
      <c r="E45" s="38">
        <f>SUM(G45,I45,K45,M45,O45,Q45,S45,U45,W45,Y45,AA45,AC45,AE45,AG45,AI45,AK45,AM45,AO45,AQ45,AS45,AU45,AV45)</f>
        <v>0</v>
      </c>
      <c r="F45" s="64">
        <f>'TIE-OUT'!L45+RECLASS!L45</f>
        <v>0</v>
      </c>
      <c r="G45" s="68">
        <f>'TIE-OUT'!M45+RECLASS!M45</f>
        <v>0</v>
      </c>
      <c r="H45" s="133">
        <f>+Actuals!E223</f>
        <v>0</v>
      </c>
      <c r="I45" s="134">
        <f>+Actuals!F223</f>
        <v>0</v>
      </c>
      <c r="J45" s="133">
        <f>+Actuals!G223</f>
        <v>0</v>
      </c>
      <c r="K45" s="134">
        <f>+Actuals!H223</f>
        <v>0</v>
      </c>
      <c r="L45" s="133">
        <f>+Actuals!I223</f>
        <v>0</v>
      </c>
      <c r="M45" s="134">
        <f>+Actuals!J223</f>
        <v>0</v>
      </c>
      <c r="N45" s="133">
        <f>+Actuals!K223</f>
        <v>0</v>
      </c>
      <c r="O45" s="134">
        <f>+Actuals!L223</f>
        <v>0</v>
      </c>
      <c r="P45" s="133">
        <f>+Actuals!M223</f>
        <v>0</v>
      </c>
      <c r="Q45" s="134">
        <f>+Actuals!N223</f>
        <v>0</v>
      </c>
      <c r="R45" s="133">
        <f>+Actuals!O223</f>
        <v>0</v>
      </c>
      <c r="S45" s="134">
        <f>+Actuals!P223</f>
        <v>0</v>
      </c>
      <c r="T45" s="133">
        <f>+Actuals!Q223</f>
        <v>0</v>
      </c>
      <c r="U45" s="134">
        <f>+Actuals!R223</f>
        <v>0</v>
      </c>
      <c r="V45" s="133">
        <f>+Actuals!S223</f>
        <v>0</v>
      </c>
      <c r="W45" s="134">
        <f>+Actuals!T223</f>
        <v>0</v>
      </c>
      <c r="X45" s="133">
        <f>+Actuals!U223</f>
        <v>0</v>
      </c>
      <c r="Y45" s="134">
        <f>+Actuals!V223</f>
        <v>0</v>
      </c>
      <c r="Z45" s="133">
        <f>+Actuals!W223</f>
        <v>0</v>
      </c>
      <c r="AA45" s="134">
        <f>+Actuals!X223</f>
        <v>0</v>
      </c>
      <c r="AB45" s="133">
        <f>+Actuals!Y223</f>
        <v>0</v>
      </c>
      <c r="AC45" s="134">
        <f>+Actuals!Z223</f>
        <v>0</v>
      </c>
      <c r="AD45" s="133">
        <f>+Actuals!AA223</f>
        <v>0</v>
      </c>
      <c r="AE45" s="134">
        <f>+Actuals!AB223</f>
        <v>0</v>
      </c>
      <c r="AF45" s="133">
        <f>+Actuals!AC223</f>
        <v>0</v>
      </c>
      <c r="AG45" s="134">
        <f>+Actuals!AD223</f>
        <v>0</v>
      </c>
      <c r="AH45" s="133">
        <f>+Actuals!AE223</f>
        <v>0</v>
      </c>
      <c r="AI45" s="134">
        <f>+Actuals!AF223</f>
        <v>0</v>
      </c>
      <c r="AJ45" s="133">
        <f>+Actuals!AG223</f>
        <v>0</v>
      </c>
      <c r="AK45" s="134">
        <f>+Actuals!AH223</f>
        <v>0</v>
      </c>
      <c r="AL45" s="133">
        <f>+Actuals!AI223</f>
        <v>0</v>
      </c>
      <c r="AM45" s="134">
        <f>+Actuals!AJ223</f>
        <v>0</v>
      </c>
      <c r="AN45" s="133">
        <f>+Actuals!AK223</f>
        <v>0</v>
      </c>
      <c r="AO45" s="134">
        <f>+Actuals!AL223</f>
        <v>0</v>
      </c>
      <c r="AP45" s="133">
        <f>+Actuals!AM223</f>
        <v>0</v>
      </c>
      <c r="AQ45" s="134">
        <f>+Actuals!AN223</f>
        <v>0</v>
      </c>
      <c r="AR45" s="133">
        <f>+Actuals!AO223</f>
        <v>0</v>
      </c>
      <c r="AS45" s="134">
        <f>+Actuals!AP223</f>
        <v>0</v>
      </c>
      <c r="AT45" s="133">
        <f>+Actuals!AQ223</f>
        <v>0</v>
      </c>
      <c r="AU45" s="134">
        <f>+Actuals!AR223</f>
        <v>0</v>
      </c>
      <c r="AV45" s="133">
        <f>+Actuals!AS223</f>
        <v>0</v>
      </c>
      <c r="AW45" s="134">
        <f>+Actuals!AT223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0</v>
      </c>
      <c r="E47" s="38">
        <f>SUM(G47,I47,K47,M47,O47,Q47,S47,U47,W47,Y47,AA47,AC47,AE47,AG47,AI47,AK47,AM47,AO47,AQ47,AS47,AU47,AV47)</f>
        <v>0</v>
      </c>
      <c r="F47" s="60">
        <f>'TIE-OUT'!L47+RECLASS!L47</f>
        <v>0</v>
      </c>
      <c r="G47" s="38">
        <f>'TIE-OUT'!M47+RECLASS!M47</f>
        <v>0</v>
      </c>
      <c r="H47" s="133">
        <f>+Actuals!E224</f>
        <v>0</v>
      </c>
      <c r="I47" s="134">
        <f>+Actuals!F224</f>
        <v>0</v>
      </c>
      <c r="J47" s="133">
        <f>+Actuals!G224</f>
        <v>0</v>
      </c>
      <c r="K47" s="134">
        <f>+Actuals!H224</f>
        <v>0</v>
      </c>
      <c r="L47" s="133">
        <f>+Actuals!I224</f>
        <v>0</v>
      </c>
      <c r="M47" s="134">
        <f>+Actuals!J224</f>
        <v>0</v>
      </c>
      <c r="N47" s="133">
        <f>+Actuals!K224</f>
        <v>0</v>
      </c>
      <c r="O47" s="134">
        <f>+Actuals!L224</f>
        <v>0</v>
      </c>
      <c r="P47" s="133">
        <f>+Actuals!M224</f>
        <v>0</v>
      </c>
      <c r="Q47" s="134">
        <f>+Actuals!N224</f>
        <v>0</v>
      </c>
      <c r="R47" s="133">
        <f>+Actuals!O224</f>
        <v>0</v>
      </c>
      <c r="S47" s="134">
        <f>+Actuals!P224</f>
        <v>0</v>
      </c>
      <c r="T47" s="133">
        <f>+Actuals!Q224</f>
        <v>0</v>
      </c>
      <c r="U47" s="134">
        <f>+Actuals!R224</f>
        <v>0</v>
      </c>
      <c r="V47" s="133">
        <f>+Actuals!S224</f>
        <v>0</v>
      </c>
      <c r="W47" s="134">
        <f>+Actuals!T224</f>
        <v>0</v>
      </c>
      <c r="X47" s="133">
        <f>+Actuals!U224</f>
        <v>0</v>
      </c>
      <c r="Y47" s="134">
        <f>+Actuals!V224</f>
        <v>0</v>
      </c>
      <c r="Z47" s="133">
        <f>+Actuals!W224</f>
        <v>0</v>
      </c>
      <c r="AA47" s="134">
        <f>+Actuals!X224</f>
        <v>0</v>
      </c>
      <c r="AB47" s="133">
        <f>+Actuals!Y224</f>
        <v>0</v>
      </c>
      <c r="AC47" s="134">
        <f>+Actuals!Z224</f>
        <v>0</v>
      </c>
      <c r="AD47" s="133">
        <f>+Actuals!AA224</f>
        <v>0</v>
      </c>
      <c r="AE47" s="134">
        <f>+Actuals!AB224</f>
        <v>0</v>
      </c>
      <c r="AF47" s="133">
        <f>+Actuals!AC224</f>
        <v>0</v>
      </c>
      <c r="AG47" s="134">
        <f>+Actuals!AD224</f>
        <v>0</v>
      </c>
      <c r="AH47" s="133">
        <f>+Actuals!AE224</f>
        <v>0</v>
      </c>
      <c r="AI47" s="134">
        <f>+Actuals!AF224</f>
        <v>0</v>
      </c>
      <c r="AJ47" s="133">
        <f>+Actuals!AG224</f>
        <v>0</v>
      </c>
      <c r="AK47" s="134">
        <f>+Actuals!AH224</f>
        <v>0</v>
      </c>
      <c r="AL47" s="133">
        <f>+Actuals!AI224</f>
        <v>0</v>
      </c>
      <c r="AM47" s="134">
        <f>+Actuals!AJ224</f>
        <v>0</v>
      </c>
      <c r="AN47" s="133">
        <f>+Actuals!AK224</f>
        <v>0</v>
      </c>
      <c r="AO47" s="134">
        <f>+Actuals!AL224</f>
        <v>0</v>
      </c>
      <c r="AP47" s="133">
        <f>+Actuals!AM224</f>
        <v>0</v>
      </c>
      <c r="AQ47" s="134">
        <f>+Actuals!AN224</f>
        <v>0</v>
      </c>
      <c r="AR47" s="133">
        <f>+Actuals!AO224</f>
        <v>0</v>
      </c>
      <c r="AS47" s="134">
        <f>+Actuals!AP224</f>
        <v>0</v>
      </c>
      <c r="AT47" s="133">
        <f>+Actuals!AQ224</f>
        <v>0</v>
      </c>
      <c r="AU47" s="134">
        <f>+Actuals!AR224</f>
        <v>0</v>
      </c>
      <c r="AV47" s="133">
        <f>+Actuals!AS224</f>
        <v>0</v>
      </c>
      <c r="AW47" s="134">
        <f>+Actuals!AT224</f>
        <v>0</v>
      </c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0</v>
      </c>
      <c r="E49" s="38">
        <f>SUM(G49,I49,K49,M49,O49,Q49,S49,U49,W49,Y49,AA49,AC49,AE49,AG49,AI49,AK49,AM49,AO49,AQ49,AS49,AU49,AV49)</f>
        <v>0</v>
      </c>
      <c r="F49" s="60">
        <f>'TIE-OUT'!L49+RECLASS!L49</f>
        <v>0</v>
      </c>
      <c r="G49" s="38">
        <f>'TIE-OUT'!M49+RECLASS!M49</f>
        <v>0</v>
      </c>
      <c r="H49" s="133">
        <f>+Actuals!E225</f>
        <v>0</v>
      </c>
      <c r="I49" s="134">
        <f>+Actuals!F225</f>
        <v>0</v>
      </c>
      <c r="J49" s="133">
        <f>+Actuals!G225</f>
        <v>0</v>
      </c>
      <c r="K49" s="134">
        <f>+Actuals!H225</f>
        <v>0</v>
      </c>
      <c r="L49" s="133">
        <f>+Actuals!I225</f>
        <v>0</v>
      </c>
      <c r="M49" s="134">
        <f>+Actuals!J225</f>
        <v>0</v>
      </c>
      <c r="N49" s="133">
        <f>+Actuals!K225</f>
        <v>0</v>
      </c>
      <c r="O49" s="134">
        <f>+Actuals!L225</f>
        <v>0</v>
      </c>
      <c r="P49" s="133">
        <f>+Actuals!M225</f>
        <v>0</v>
      </c>
      <c r="Q49" s="134">
        <f>+Actuals!N225</f>
        <v>0</v>
      </c>
      <c r="R49" s="133">
        <f>+Actuals!O225</f>
        <v>0</v>
      </c>
      <c r="S49" s="134">
        <f>+Actuals!P225</f>
        <v>0</v>
      </c>
      <c r="T49" s="133">
        <f>+Actuals!Q225</f>
        <v>0</v>
      </c>
      <c r="U49" s="134">
        <f>+Actuals!R225</f>
        <v>0</v>
      </c>
      <c r="V49" s="133">
        <f>+Actuals!S225</f>
        <v>0</v>
      </c>
      <c r="W49" s="134">
        <f>+Actuals!T225</f>
        <v>0</v>
      </c>
      <c r="X49" s="133">
        <f>+Actuals!U225</f>
        <v>0</v>
      </c>
      <c r="Y49" s="134">
        <f>+Actuals!V225</f>
        <v>0</v>
      </c>
      <c r="Z49" s="133">
        <f>+Actuals!W225</f>
        <v>0</v>
      </c>
      <c r="AA49" s="134">
        <f>+Actuals!X225</f>
        <v>0</v>
      </c>
      <c r="AB49" s="133">
        <f>+Actuals!Y225</f>
        <v>0</v>
      </c>
      <c r="AC49" s="134">
        <f>+Actuals!Z225</f>
        <v>0</v>
      </c>
      <c r="AD49" s="133">
        <f>+Actuals!AA225</f>
        <v>0</v>
      </c>
      <c r="AE49" s="134">
        <f>+Actuals!AB225</f>
        <v>0</v>
      </c>
      <c r="AF49" s="133">
        <f>+Actuals!AC225</f>
        <v>0</v>
      </c>
      <c r="AG49" s="134">
        <f>+Actuals!AD225</f>
        <v>0</v>
      </c>
      <c r="AH49" s="133">
        <f>+Actuals!AE225</f>
        <v>0</v>
      </c>
      <c r="AI49" s="134">
        <f>+Actuals!AF225</f>
        <v>0</v>
      </c>
      <c r="AJ49" s="133">
        <f>+Actuals!AG225</f>
        <v>0</v>
      </c>
      <c r="AK49" s="134">
        <f>+Actuals!AH225</f>
        <v>0</v>
      </c>
      <c r="AL49" s="133">
        <f>+Actuals!AI225</f>
        <v>0</v>
      </c>
      <c r="AM49" s="134">
        <f>+Actuals!AJ225</f>
        <v>0</v>
      </c>
      <c r="AN49" s="133">
        <f>+Actuals!AK225</f>
        <v>0</v>
      </c>
      <c r="AO49" s="134">
        <f>+Actuals!AL225</f>
        <v>0</v>
      </c>
      <c r="AP49" s="133">
        <f>+Actuals!AM225</f>
        <v>0</v>
      </c>
      <c r="AQ49" s="134">
        <f>+Actuals!AN225</f>
        <v>0</v>
      </c>
      <c r="AR49" s="133">
        <f>+Actuals!AO225</f>
        <v>0</v>
      </c>
      <c r="AS49" s="134">
        <f>+Actuals!AP225</f>
        <v>0</v>
      </c>
      <c r="AT49" s="133">
        <f>+Actuals!AQ225</f>
        <v>0</v>
      </c>
      <c r="AU49" s="134">
        <f>+Actuals!AR225</f>
        <v>0</v>
      </c>
      <c r="AV49" s="133">
        <f>+Actuals!AS225</f>
        <v>0</v>
      </c>
      <c r="AW49" s="134">
        <f>+Actuals!AT225</f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0</v>
      </c>
      <c r="E51" s="38">
        <f>SUM(G51,I51,K51,M51,O51,Q51,S51,U51,W51,Y51,AA51,AC51,AE51,AG51,AI51,AK51,AM51,AO51,AQ51,AS51,AU51,AV51)</f>
        <v>0</v>
      </c>
      <c r="F51" s="60">
        <f>'TIE-OUT'!L51+RECLASS!L51</f>
        <v>0</v>
      </c>
      <c r="G51" s="38">
        <f>'TIE-OUT'!M51+RECLASS!M51</f>
        <v>0</v>
      </c>
      <c r="H51" s="133">
        <f>+Actuals!E226</f>
        <v>0</v>
      </c>
      <c r="I51" s="134">
        <f>+Actuals!F226</f>
        <v>0</v>
      </c>
      <c r="J51" s="133">
        <f>+Actuals!G226</f>
        <v>0</v>
      </c>
      <c r="K51" s="134">
        <f>+Actuals!H226</f>
        <v>0</v>
      </c>
      <c r="L51" s="133">
        <f>+Actuals!I226</f>
        <v>0</v>
      </c>
      <c r="M51" s="134">
        <f>+Actuals!J226</f>
        <v>0</v>
      </c>
      <c r="N51" s="133">
        <f>+Actuals!K226</f>
        <v>0</v>
      </c>
      <c r="O51" s="134">
        <f>+Actuals!L226</f>
        <v>0</v>
      </c>
      <c r="P51" s="133">
        <f>+Actuals!M226</f>
        <v>0</v>
      </c>
      <c r="Q51" s="134">
        <f>+Actuals!N226</f>
        <v>0</v>
      </c>
      <c r="R51" s="133">
        <f>+Actuals!O226</f>
        <v>0</v>
      </c>
      <c r="S51" s="134">
        <f>+Actuals!P226</f>
        <v>0</v>
      </c>
      <c r="T51" s="133">
        <f>+Actuals!Q226</f>
        <v>0</v>
      </c>
      <c r="U51" s="134">
        <f>+Actuals!R226</f>
        <v>0</v>
      </c>
      <c r="V51" s="133">
        <f>+Actuals!S226</f>
        <v>0</v>
      </c>
      <c r="W51" s="134">
        <f>+Actuals!T226</f>
        <v>0</v>
      </c>
      <c r="X51" s="133">
        <f>+Actuals!U226</f>
        <v>0</v>
      </c>
      <c r="Y51" s="134">
        <f>+Actuals!V226</f>
        <v>0</v>
      </c>
      <c r="Z51" s="133">
        <f>+Actuals!W226</f>
        <v>0</v>
      </c>
      <c r="AA51" s="134">
        <f>+Actuals!X226</f>
        <v>0</v>
      </c>
      <c r="AB51" s="133">
        <f>+Actuals!Y226</f>
        <v>0</v>
      </c>
      <c r="AC51" s="134">
        <f>+Actuals!Z226</f>
        <v>0</v>
      </c>
      <c r="AD51" s="133">
        <f>+Actuals!AA226</f>
        <v>0</v>
      </c>
      <c r="AE51" s="134">
        <f>+Actuals!AB226</f>
        <v>0</v>
      </c>
      <c r="AF51" s="133">
        <f>+Actuals!AC226</f>
        <v>0</v>
      </c>
      <c r="AG51" s="134">
        <f>+Actuals!AD226</f>
        <v>0</v>
      </c>
      <c r="AH51" s="133">
        <f>+Actuals!AE226</f>
        <v>0</v>
      </c>
      <c r="AI51" s="134">
        <f>+Actuals!AF226</f>
        <v>0</v>
      </c>
      <c r="AJ51" s="133">
        <f>+Actuals!AG226</f>
        <v>0</v>
      </c>
      <c r="AK51" s="134">
        <f>+Actuals!AH226</f>
        <v>0</v>
      </c>
      <c r="AL51" s="133">
        <f>+Actuals!AI226</f>
        <v>0</v>
      </c>
      <c r="AM51" s="134">
        <f>+Actuals!AJ226</f>
        <v>0</v>
      </c>
      <c r="AN51" s="133">
        <f>+Actuals!AK226</f>
        <v>0</v>
      </c>
      <c r="AO51" s="134">
        <f>+Actuals!AL226</f>
        <v>0</v>
      </c>
      <c r="AP51" s="133">
        <f>+Actuals!AM226</f>
        <v>0</v>
      </c>
      <c r="AQ51" s="134">
        <f>+Actuals!AN226</f>
        <v>0</v>
      </c>
      <c r="AR51" s="133">
        <f>+Actuals!AO226</f>
        <v>0</v>
      </c>
      <c r="AS51" s="134">
        <f>+Actuals!AP226</f>
        <v>0</v>
      </c>
      <c r="AT51" s="133">
        <f>+Actuals!AQ226</f>
        <v>0</v>
      </c>
      <c r="AU51" s="134">
        <f>+Actuals!AR226</f>
        <v>0</v>
      </c>
      <c r="AV51" s="133">
        <f>+Actuals!AS226</f>
        <v>0</v>
      </c>
      <c r="AW51" s="134">
        <f>+Actuals!AT226</f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0</v>
      </c>
      <c r="E54" s="38">
        <f>SUM(G54,I54,K54,M54,O54,Q54,S54,U54,W54,Y54,AA54,AC54,AE54,AG54,AI54,AK54,AM54,AO54,AQ54,AS54,AU54,AV54)</f>
        <v>0</v>
      </c>
      <c r="F54" s="64">
        <f>'TIE-OUT'!L54+RECLASS!L54</f>
        <v>0</v>
      </c>
      <c r="G54" s="68">
        <f>'TIE-OUT'!M54+RECLASS!M54</f>
        <v>0</v>
      </c>
      <c r="H54" s="133">
        <f>+Actuals!E227</f>
        <v>0</v>
      </c>
      <c r="I54" s="134">
        <f>+Actuals!F227</f>
        <v>0</v>
      </c>
      <c r="J54" s="133">
        <f>+Actuals!G227</f>
        <v>0</v>
      </c>
      <c r="K54" s="134">
        <f>+Actuals!H227</f>
        <v>0</v>
      </c>
      <c r="L54" s="133">
        <f>+Actuals!I227</f>
        <v>0</v>
      </c>
      <c r="M54" s="134">
        <f>+Actuals!J227</f>
        <v>0</v>
      </c>
      <c r="N54" s="133">
        <f>+Actuals!K227</f>
        <v>0</v>
      </c>
      <c r="O54" s="134">
        <f>+Actuals!L227</f>
        <v>0</v>
      </c>
      <c r="P54" s="133">
        <f>+Actuals!M227</f>
        <v>0</v>
      </c>
      <c r="Q54" s="134">
        <f>+Actuals!N227</f>
        <v>0</v>
      </c>
      <c r="R54" s="133">
        <f>+Actuals!O227</f>
        <v>0</v>
      </c>
      <c r="S54" s="134">
        <f>+Actuals!P227</f>
        <v>0</v>
      </c>
      <c r="T54" s="133">
        <f>+Actuals!Q227</f>
        <v>0</v>
      </c>
      <c r="U54" s="134">
        <f>+Actuals!R227</f>
        <v>0</v>
      </c>
      <c r="V54" s="133">
        <f>+Actuals!S227</f>
        <v>0</v>
      </c>
      <c r="W54" s="134">
        <f>+Actuals!T227</f>
        <v>0</v>
      </c>
      <c r="X54" s="133">
        <f>+Actuals!U227</f>
        <v>0</v>
      </c>
      <c r="Y54" s="134">
        <f>+Actuals!V227</f>
        <v>0</v>
      </c>
      <c r="Z54" s="133">
        <f>+Actuals!W227</f>
        <v>0</v>
      </c>
      <c r="AA54" s="134">
        <f>+Actuals!X227</f>
        <v>0</v>
      </c>
      <c r="AB54" s="133">
        <f>+Actuals!Y227</f>
        <v>0</v>
      </c>
      <c r="AC54" s="134">
        <f>+Actuals!Z227</f>
        <v>0</v>
      </c>
      <c r="AD54" s="133">
        <f>+Actuals!AA227</f>
        <v>0</v>
      </c>
      <c r="AE54" s="134">
        <f>+Actuals!AB227</f>
        <v>0</v>
      </c>
      <c r="AF54" s="133">
        <f>+Actuals!AC227</f>
        <v>0</v>
      </c>
      <c r="AG54" s="134">
        <f>+Actuals!AD227</f>
        <v>0</v>
      </c>
      <c r="AH54" s="133">
        <f>+Actuals!AE227</f>
        <v>0</v>
      </c>
      <c r="AI54" s="134">
        <f>+Actuals!AF227</f>
        <v>0</v>
      </c>
      <c r="AJ54" s="133">
        <f>+Actuals!AG227</f>
        <v>0</v>
      </c>
      <c r="AK54" s="134">
        <f>+Actuals!AH227</f>
        <v>0</v>
      </c>
      <c r="AL54" s="133">
        <f>+Actuals!AI227</f>
        <v>0</v>
      </c>
      <c r="AM54" s="134">
        <f>+Actuals!AJ227</f>
        <v>0</v>
      </c>
      <c r="AN54" s="133">
        <f>+Actuals!AK227</f>
        <v>0</v>
      </c>
      <c r="AO54" s="134">
        <f>+Actuals!AL227</f>
        <v>0</v>
      </c>
      <c r="AP54" s="133">
        <f>+Actuals!AM227</f>
        <v>0</v>
      </c>
      <c r="AQ54" s="134">
        <f>+Actuals!AN227</f>
        <v>0</v>
      </c>
      <c r="AR54" s="133">
        <f>+Actuals!AO227</f>
        <v>0</v>
      </c>
      <c r="AS54" s="134">
        <f>+Actuals!AP227</f>
        <v>0</v>
      </c>
      <c r="AT54" s="133">
        <f>+Actuals!AQ227</f>
        <v>0</v>
      </c>
      <c r="AU54" s="134">
        <f>+Actuals!AR227</f>
        <v>0</v>
      </c>
      <c r="AV54" s="133">
        <f>+Actuals!AS227</f>
        <v>0</v>
      </c>
      <c r="AW54" s="134">
        <f>+Actuals!AT227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0</v>
      </c>
      <c r="E55" s="38">
        <f>SUM(G55,I55,K55,M55,O55,Q55,S55,U55,W55,Y55,AA55,AC55,AE55,AG55,AI55,AK55,AM55,AO55,AQ55,AS55,AU55,AV55)</f>
        <v>0</v>
      </c>
      <c r="F55" s="81">
        <f>'TIE-OUT'!L55+RECLASS!L55</f>
        <v>0</v>
      </c>
      <c r="G55" s="82">
        <f>'TIE-OUT'!M55+RECLASS!M55</f>
        <v>0</v>
      </c>
      <c r="H55" s="133">
        <f>+Actuals!E228</f>
        <v>0</v>
      </c>
      <c r="I55" s="134">
        <f>+Actuals!F228</f>
        <v>0</v>
      </c>
      <c r="J55" s="133">
        <f>+Actuals!G228</f>
        <v>0</v>
      </c>
      <c r="K55" s="134">
        <f>+Actuals!H228</f>
        <v>0</v>
      </c>
      <c r="L55" s="133">
        <f>+Actuals!I228</f>
        <v>0</v>
      </c>
      <c r="M55" s="134">
        <f>+Actuals!J228</f>
        <v>0</v>
      </c>
      <c r="N55" s="133">
        <f>+Actuals!K228</f>
        <v>0</v>
      </c>
      <c r="O55" s="134">
        <f>+Actuals!L228</f>
        <v>0</v>
      </c>
      <c r="P55" s="133">
        <f>+Actuals!M228</f>
        <v>0</v>
      </c>
      <c r="Q55" s="134">
        <f>+Actuals!N228</f>
        <v>0</v>
      </c>
      <c r="R55" s="133">
        <f>+Actuals!O228</f>
        <v>0</v>
      </c>
      <c r="S55" s="134">
        <f>+Actuals!P228</f>
        <v>0</v>
      </c>
      <c r="T55" s="133">
        <f>+Actuals!Q228</f>
        <v>0</v>
      </c>
      <c r="U55" s="134">
        <f>+Actuals!R228</f>
        <v>0</v>
      </c>
      <c r="V55" s="133">
        <f>+Actuals!S228</f>
        <v>0</v>
      </c>
      <c r="W55" s="134">
        <f>+Actuals!T228</f>
        <v>0</v>
      </c>
      <c r="X55" s="133">
        <f>+Actuals!U228</f>
        <v>0</v>
      </c>
      <c r="Y55" s="134">
        <f>+Actuals!V228</f>
        <v>0</v>
      </c>
      <c r="Z55" s="133">
        <f>+Actuals!W228</f>
        <v>0</v>
      </c>
      <c r="AA55" s="134">
        <f>+Actuals!X228</f>
        <v>0</v>
      </c>
      <c r="AB55" s="133">
        <f>+Actuals!Y228</f>
        <v>0</v>
      </c>
      <c r="AC55" s="134">
        <f>+Actuals!Z228</f>
        <v>0</v>
      </c>
      <c r="AD55" s="133">
        <f>+Actuals!AA228</f>
        <v>0</v>
      </c>
      <c r="AE55" s="134">
        <f>+Actuals!AB228</f>
        <v>0</v>
      </c>
      <c r="AF55" s="133">
        <f>+Actuals!AC228</f>
        <v>0</v>
      </c>
      <c r="AG55" s="134">
        <f>+Actuals!AD228</f>
        <v>0</v>
      </c>
      <c r="AH55" s="133">
        <f>+Actuals!AE228</f>
        <v>0</v>
      </c>
      <c r="AI55" s="134">
        <f>+Actuals!AF228</f>
        <v>0</v>
      </c>
      <c r="AJ55" s="133">
        <f>+Actuals!AG228</f>
        <v>0</v>
      </c>
      <c r="AK55" s="134">
        <f>+Actuals!AH228</f>
        <v>0</v>
      </c>
      <c r="AL55" s="133">
        <f>+Actuals!AI228</f>
        <v>0</v>
      </c>
      <c r="AM55" s="134">
        <f>+Actuals!AJ228</f>
        <v>0</v>
      </c>
      <c r="AN55" s="133">
        <f>+Actuals!AK228</f>
        <v>0</v>
      </c>
      <c r="AO55" s="134">
        <f>+Actuals!AL228</f>
        <v>0</v>
      </c>
      <c r="AP55" s="133">
        <f>+Actuals!AM228</f>
        <v>0</v>
      </c>
      <c r="AQ55" s="134">
        <f>+Actuals!AN228</f>
        <v>0</v>
      </c>
      <c r="AR55" s="133">
        <f>+Actuals!AO228</f>
        <v>0</v>
      </c>
      <c r="AS55" s="134">
        <f>+Actuals!AP228</f>
        <v>0</v>
      </c>
      <c r="AT55" s="133">
        <f>+Actuals!AQ228</f>
        <v>0</v>
      </c>
      <c r="AU55" s="134">
        <f>+Actuals!AR228</f>
        <v>0</v>
      </c>
      <c r="AV55" s="133">
        <f>+Actuals!AS228</f>
        <v>0</v>
      </c>
      <c r="AW55" s="134">
        <f>+Actuals!AT228</f>
        <v>0</v>
      </c>
    </row>
    <row r="56" spans="1:49" x14ac:dyDescent="0.2">
      <c r="A56" s="9"/>
      <c r="B56" s="7" t="s">
        <v>61</v>
      </c>
      <c r="C56" s="6"/>
      <c r="D56" s="61">
        <f t="shared" ref="D56:AE56" si="28">SUM(D54:D55)</f>
        <v>0</v>
      </c>
      <c r="E56" s="39">
        <f t="shared" si="28"/>
        <v>0</v>
      </c>
      <c r="F56" s="61">
        <f t="shared" si="28"/>
        <v>0</v>
      </c>
      <c r="G56" s="39">
        <f t="shared" si="28"/>
        <v>0</v>
      </c>
      <c r="H56" s="61">
        <f t="shared" si="28"/>
        <v>0</v>
      </c>
      <c r="I56" s="39">
        <f t="shared" si="28"/>
        <v>0</v>
      </c>
      <c r="J56" s="61">
        <f t="shared" si="28"/>
        <v>0</v>
      </c>
      <c r="K56" s="39">
        <f t="shared" si="28"/>
        <v>0</v>
      </c>
      <c r="L56" s="61">
        <f t="shared" si="28"/>
        <v>0</v>
      </c>
      <c r="M56" s="39">
        <f t="shared" si="28"/>
        <v>0</v>
      </c>
      <c r="N56" s="61">
        <f t="shared" si="28"/>
        <v>0</v>
      </c>
      <c r="O56" s="39">
        <f t="shared" si="28"/>
        <v>0</v>
      </c>
      <c r="P56" s="61">
        <f t="shared" si="28"/>
        <v>0</v>
      </c>
      <c r="Q56" s="39">
        <f t="shared" si="28"/>
        <v>0</v>
      </c>
      <c r="R56" s="61">
        <f t="shared" si="28"/>
        <v>0</v>
      </c>
      <c r="S56" s="39">
        <f t="shared" si="28"/>
        <v>0</v>
      </c>
      <c r="T56" s="61">
        <f t="shared" si="28"/>
        <v>0</v>
      </c>
      <c r="U56" s="39">
        <f t="shared" si="28"/>
        <v>0</v>
      </c>
      <c r="V56" s="61">
        <f t="shared" si="28"/>
        <v>0</v>
      </c>
      <c r="W56" s="39">
        <f t="shared" si="28"/>
        <v>0</v>
      </c>
      <c r="X56" s="61">
        <f t="shared" si="28"/>
        <v>0</v>
      </c>
      <c r="Y56" s="39">
        <f t="shared" si="28"/>
        <v>0</v>
      </c>
      <c r="Z56" s="61">
        <f t="shared" si="28"/>
        <v>0</v>
      </c>
      <c r="AA56" s="39">
        <f t="shared" si="28"/>
        <v>0</v>
      </c>
      <c r="AB56" s="61">
        <f t="shared" si="28"/>
        <v>0</v>
      </c>
      <c r="AC56" s="39">
        <f t="shared" si="28"/>
        <v>0</v>
      </c>
      <c r="AD56" s="61">
        <f t="shared" si="28"/>
        <v>0</v>
      </c>
      <c r="AE56" s="39">
        <f t="shared" si="28"/>
        <v>0</v>
      </c>
      <c r="AF56" s="61">
        <f t="shared" ref="AF56:AK56" si="29">SUM(AF54:AF55)</f>
        <v>0</v>
      </c>
      <c r="AG56" s="39">
        <f t="shared" si="29"/>
        <v>0</v>
      </c>
      <c r="AH56" s="61">
        <f t="shared" si="29"/>
        <v>0</v>
      </c>
      <c r="AI56" s="39">
        <f t="shared" si="29"/>
        <v>0</v>
      </c>
      <c r="AJ56" s="61">
        <f t="shared" si="29"/>
        <v>0</v>
      </c>
      <c r="AK56" s="39">
        <f t="shared" si="29"/>
        <v>0</v>
      </c>
      <c r="AL56" s="61">
        <f t="shared" ref="AL56:AQ56" si="30">SUM(AL54:AL55)</f>
        <v>0</v>
      </c>
      <c r="AM56" s="39">
        <f t="shared" si="30"/>
        <v>0</v>
      </c>
      <c r="AN56" s="61">
        <f t="shared" si="30"/>
        <v>0</v>
      </c>
      <c r="AO56" s="39">
        <f t="shared" si="30"/>
        <v>0</v>
      </c>
      <c r="AP56" s="61">
        <f t="shared" si="30"/>
        <v>0</v>
      </c>
      <c r="AQ56" s="39">
        <f t="shared" si="30"/>
        <v>0</v>
      </c>
      <c r="AR56" s="61">
        <f t="shared" ref="AR56:AW56" si="31">SUM(AR54:AR55)</f>
        <v>0</v>
      </c>
      <c r="AS56" s="39">
        <f t="shared" si="31"/>
        <v>0</v>
      </c>
      <c r="AT56" s="61">
        <f t="shared" si="31"/>
        <v>0</v>
      </c>
      <c r="AU56" s="39">
        <f t="shared" si="31"/>
        <v>0</v>
      </c>
      <c r="AV56" s="61">
        <f t="shared" si="31"/>
        <v>0</v>
      </c>
      <c r="AW56" s="39">
        <f t="shared" si="31"/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0</v>
      </c>
      <c r="E59" s="38">
        <f>SUM(G59,I59,K59,M59,O59,Q59,S59,U59,W59,Y59,AA59,AC59,AE59,AG59,AI59,AK59,AM59,AO59,AQ59,AS59,AU59,AV59)</f>
        <v>0</v>
      </c>
      <c r="F59" s="64">
        <f>'TIE-OUT'!L59+RECLASS!L59</f>
        <v>0</v>
      </c>
      <c r="G59" s="68">
        <f>'TIE-OUT'!M59+RECLASS!M59</f>
        <v>0</v>
      </c>
      <c r="H59" s="133">
        <f>+Actuals!E229</f>
        <v>0</v>
      </c>
      <c r="I59" s="134">
        <f>+Actuals!F229</f>
        <v>0</v>
      </c>
      <c r="J59" s="133">
        <f>+Actuals!G229</f>
        <v>0</v>
      </c>
      <c r="K59" s="134">
        <f>+Actuals!H229</f>
        <v>0</v>
      </c>
      <c r="L59" s="133">
        <f>+Actuals!I229</f>
        <v>0</v>
      </c>
      <c r="M59" s="134">
        <f>+Actuals!J229</f>
        <v>0</v>
      </c>
      <c r="N59" s="133">
        <f>+Actuals!K229</f>
        <v>0</v>
      </c>
      <c r="O59" s="134">
        <f>+Actuals!L229</f>
        <v>0</v>
      </c>
      <c r="P59" s="133">
        <f>+Actuals!M229</f>
        <v>0</v>
      </c>
      <c r="Q59" s="134">
        <f>+Actuals!N229</f>
        <v>0</v>
      </c>
      <c r="R59" s="133">
        <f>+Actuals!O229</f>
        <v>0</v>
      </c>
      <c r="S59" s="134">
        <f>+Actuals!P229</f>
        <v>0</v>
      </c>
      <c r="T59" s="133">
        <f>+Actuals!Q229</f>
        <v>0</v>
      </c>
      <c r="U59" s="134">
        <f>+Actuals!R229</f>
        <v>0</v>
      </c>
      <c r="V59" s="133">
        <f>+Actuals!S229</f>
        <v>0</v>
      </c>
      <c r="W59" s="134">
        <f>+Actuals!T229</f>
        <v>0</v>
      </c>
      <c r="X59" s="133">
        <f>+Actuals!U229</f>
        <v>0</v>
      </c>
      <c r="Y59" s="134">
        <f>+Actuals!V229</f>
        <v>0</v>
      </c>
      <c r="Z59" s="133">
        <f>+Actuals!W229</f>
        <v>0</v>
      </c>
      <c r="AA59" s="134">
        <f>+Actuals!X229</f>
        <v>0</v>
      </c>
      <c r="AB59" s="133">
        <f>+Actuals!Y229</f>
        <v>0</v>
      </c>
      <c r="AC59" s="134">
        <f>+Actuals!Z229</f>
        <v>0</v>
      </c>
      <c r="AD59" s="133">
        <f>+Actuals!AA229</f>
        <v>0</v>
      </c>
      <c r="AE59" s="134">
        <f>+Actuals!AB229</f>
        <v>0</v>
      </c>
      <c r="AF59" s="133">
        <f>+Actuals!AC229</f>
        <v>0</v>
      </c>
      <c r="AG59" s="134">
        <f>+Actuals!AD229</f>
        <v>0</v>
      </c>
      <c r="AH59" s="133">
        <f>+Actuals!AE229</f>
        <v>0</v>
      </c>
      <c r="AI59" s="134">
        <f>+Actuals!AF229</f>
        <v>0</v>
      </c>
      <c r="AJ59" s="133">
        <f>+Actuals!AG229</f>
        <v>0</v>
      </c>
      <c r="AK59" s="134">
        <f>+Actuals!AH229</f>
        <v>0</v>
      </c>
      <c r="AL59" s="133">
        <f>+Actuals!AI229</f>
        <v>0</v>
      </c>
      <c r="AM59" s="134">
        <f>+Actuals!AJ229</f>
        <v>0</v>
      </c>
      <c r="AN59" s="133">
        <f>+Actuals!AK229</f>
        <v>0</v>
      </c>
      <c r="AO59" s="134">
        <f>+Actuals!AL229</f>
        <v>0</v>
      </c>
      <c r="AP59" s="133">
        <f>+Actuals!AM229</f>
        <v>0</v>
      </c>
      <c r="AQ59" s="134">
        <f>+Actuals!AN229</f>
        <v>0</v>
      </c>
      <c r="AR59" s="133">
        <f>+Actuals!AO229</f>
        <v>0</v>
      </c>
      <c r="AS59" s="134">
        <f>+Actuals!AP229</f>
        <v>0</v>
      </c>
      <c r="AT59" s="133">
        <f>+Actuals!AQ229</f>
        <v>0</v>
      </c>
      <c r="AU59" s="134">
        <f>+Actuals!AR229</f>
        <v>0</v>
      </c>
      <c r="AV59" s="133">
        <f>+Actuals!AS229</f>
        <v>0</v>
      </c>
      <c r="AW59" s="134">
        <f>+Actuals!AT229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0</v>
      </c>
      <c r="F60" s="81">
        <f>'TIE-OUT'!L60+RECLASS!L60</f>
        <v>0</v>
      </c>
      <c r="G60" s="82">
        <f>'TIE-OUT'!M60+RECLASS!M60</f>
        <v>0</v>
      </c>
      <c r="H60" s="133">
        <f>+Actuals!E230</f>
        <v>0</v>
      </c>
      <c r="I60" s="134">
        <f>+Actuals!F230</f>
        <v>0</v>
      </c>
      <c r="J60" s="133">
        <f>+Actuals!G230</f>
        <v>0</v>
      </c>
      <c r="K60" s="134">
        <f>+Actuals!H230</f>
        <v>0</v>
      </c>
      <c r="L60" s="133">
        <f>+Actuals!I230</f>
        <v>0</v>
      </c>
      <c r="M60" s="134">
        <f>+Actuals!J230</f>
        <v>0</v>
      </c>
      <c r="N60" s="133">
        <f>+Actuals!K230</f>
        <v>0</v>
      </c>
      <c r="O60" s="134">
        <f>+Actuals!L230</f>
        <v>0</v>
      </c>
      <c r="P60" s="133">
        <f>+Actuals!M230</f>
        <v>0</v>
      </c>
      <c r="Q60" s="134">
        <f>+Actuals!N230</f>
        <v>0</v>
      </c>
      <c r="R60" s="133">
        <f>+Actuals!O230</f>
        <v>0</v>
      </c>
      <c r="S60" s="134">
        <f>+Actuals!P230</f>
        <v>0</v>
      </c>
      <c r="T60" s="133">
        <f>+Actuals!Q230</f>
        <v>0</v>
      </c>
      <c r="U60" s="134">
        <f>+Actuals!R230</f>
        <v>0</v>
      </c>
      <c r="V60" s="133">
        <f>+Actuals!S230</f>
        <v>0</v>
      </c>
      <c r="W60" s="134">
        <f>+Actuals!T230</f>
        <v>0</v>
      </c>
      <c r="X60" s="133">
        <f>+Actuals!U230</f>
        <v>0</v>
      </c>
      <c r="Y60" s="134">
        <f>+Actuals!V230</f>
        <v>0</v>
      </c>
      <c r="Z60" s="133">
        <f>+Actuals!W230</f>
        <v>0</v>
      </c>
      <c r="AA60" s="134">
        <f>+Actuals!X230</f>
        <v>0</v>
      </c>
      <c r="AB60" s="133">
        <f>+Actuals!Y230</f>
        <v>0</v>
      </c>
      <c r="AC60" s="134">
        <f>+Actuals!Z230</f>
        <v>0</v>
      </c>
      <c r="AD60" s="133">
        <f>+Actuals!AA230</f>
        <v>0</v>
      </c>
      <c r="AE60" s="134">
        <f>+Actuals!AB230</f>
        <v>0</v>
      </c>
      <c r="AF60" s="133">
        <f>+Actuals!AC230</f>
        <v>0</v>
      </c>
      <c r="AG60" s="134">
        <f>+Actuals!AD230</f>
        <v>0</v>
      </c>
      <c r="AH60" s="133">
        <f>+Actuals!AE230</f>
        <v>0</v>
      </c>
      <c r="AI60" s="134">
        <f>+Actuals!AF230</f>
        <v>0</v>
      </c>
      <c r="AJ60" s="133">
        <f>+Actuals!AG230</f>
        <v>0</v>
      </c>
      <c r="AK60" s="134">
        <f>+Actuals!AH230</f>
        <v>0</v>
      </c>
      <c r="AL60" s="133">
        <f>+Actuals!AI230</f>
        <v>0</v>
      </c>
      <c r="AM60" s="134">
        <f>+Actuals!AJ230</f>
        <v>0</v>
      </c>
      <c r="AN60" s="133">
        <f>+Actuals!AK230</f>
        <v>0</v>
      </c>
      <c r="AO60" s="134">
        <f>+Actuals!AL230</f>
        <v>0</v>
      </c>
      <c r="AP60" s="133">
        <f>+Actuals!AM230</f>
        <v>0</v>
      </c>
      <c r="AQ60" s="134">
        <f>+Actuals!AN230</f>
        <v>0</v>
      </c>
      <c r="AR60" s="133">
        <f>+Actuals!AO230</f>
        <v>0</v>
      </c>
      <c r="AS60" s="134">
        <f>+Actuals!AP230</f>
        <v>0</v>
      </c>
      <c r="AT60" s="133">
        <f>+Actuals!AQ230</f>
        <v>0</v>
      </c>
      <c r="AU60" s="134">
        <f>+Actuals!AR230</f>
        <v>0</v>
      </c>
      <c r="AV60" s="133">
        <f>+Actuals!AS230</f>
        <v>0</v>
      </c>
      <c r="AW60" s="134">
        <f>+Actuals!AT230</f>
        <v>0</v>
      </c>
    </row>
    <row r="61" spans="1:49" x14ac:dyDescent="0.2">
      <c r="A61" s="9"/>
      <c r="B61" s="62" t="s">
        <v>65</v>
      </c>
      <c r="C61" s="6"/>
      <c r="D61" s="61">
        <f t="shared" ref="D61:AE61" si="32">SUM(D59:D60)</f>
        <v>0</v>
      </c>
      <c r="E61" s="39">
        <f t="shared" si="32"/>
        <v>0</v>
      </c>
      <c r="F61" s="61">
        <f t="shared" si="32"/>
        <v>0</v>
      </c>
      <c r="G61" s="39">
        <f t="shared" si="32"/>
        <v>0</v>
      </c>
      <c r="H61" s="61">
        <f t="shared" si="32"/>
        <v>0</v>
      </c>
      <c r="I61" s="39">
        <f t="shared" si="32"/>
        <v>0</v>
      </c>
      <c r="J61" s="61">
        <f t="shared" si="32"/>
        <v>0</v>
      </c>
      <c r="K61" s="39">
        <f t="shared" si="32"/>
        <v>0</v>
      </c>
      <c r="L61" s="61">
        <f t="shared" si="32"/>
        <v>0</v>
      </c>
      <c r="M61" s="39">
        <f t="shared" si="32"/>
        <v>0</v>
      </c>
      <c r="N61" s="61">
        <f t="shared" si="32"/>
        <v>0</v>
      </c>
      <c r="O61" s="39">
        <f t="shared" si="32"/>
        <v>0</v>
      </c>
      <c r="P61" s="61">
        <f t="shared" si="32"/>
        <v>0</v>
      </c>
      <c r="Q61" s="39">
        <f t="shared" si="32"/>
        <v>0</v>
      </c>
      <c r="R61" s="61">
        <f t="shared" si="32"/>
        <v>0</v>
      </c>
      <c r="S61" s="39">
        <f t="shared" si="32"/>
        <v>0</v>
      </c>
      <c r="T61" s="61">
        <f t="shared" si="32"/>
        <v>0</v>
      </c>
      <c r="U61" s="39">
        <f t="shared" si="32"/>
        <v>0</v>
      </c>
      <c r="V61" s="61">
        <f t="shared" si="32"/>
        <v>0</v>
      </c>
      <c r="W61" s="39">
        <f t="shared" si="32"/>
        <v>0</v>
      </c>
      <c r="X61" s="61">
        <f t="shared" si="32"/>
        <v>0</v>
      </c>
      <c r="Y61" s="39">
        <f t="shared" si="32"/>
        <v>0</v>
      </c>
      <c r="Z61" s="61">
        <f t="shared" si="32"/>
        <v>0</v>
      </c>
      <c r="AA61" s="39">
        <f t="shared" si="32"/>
        <v>0</v>
      </c>
      <c r="AB61" s="61">
        <f t="shared" si="32"/>
        <v>0</v>
      </c>
      <c r="AC61" s="39">
        <f t="shared" si="32"/>
        <v>0</v>
      </c>
      <c r="AD61" s="61">
        <f t="shared" si="32"/>
        <v>0</v>
      </c>
      <c r="AE61" s="39">
        <f t="shared" si="32"/>
        <v>0</v>
      </c>
      <c r="AF61" s="61">
        <f t="shared" ref="AF61:AK61" si="33">SUM(AF59:AF60)</f>
        <v>0</v>
      </c>
      <c r="AG61" s="39">
        <f t="shared" si="33"/>
        <v>0</v>
      </c>
      <c r="AH61" s="61">
        <f t="shared" si="33"/>
        <v>0</v>
      </c>
      <c r="AI61" s="39">
        <f t="shared" si="33"/>
        <v>0</v>
      </c>
      <c r="AJ61" s="61">
        <f t="shared" si="33"/>
        <v>0</v>
      </c>
      <c r="AK61" s="39">
        <f t="shared" si="33"/>
        <v>0</v>
      </c>
      <c r="AL61" s="61">
        <f t="shared" ref="AL61:AQ61" si="34">SUM(AL59:AL60)</f>
        <v>0</v>
      </c>
      <c r="AM61" s="39">
        <f t="shared" si="34"/>
        <v>0</v>
      </c>
      <c r="AN61" s="61">
        <f t="shared" si="34"/>
        <v>0</v>
      </c>
      <c r="AO61" s="39">
        <f t="shared" si="34"/>
        <v>0</v>
      </c>
      <c r="AP61" s="61">
        <f t="shared" si="34"/>
        <v>0</v>
      </c>
      <c r="AQ61" s="39">
        <f t="shared" si="34"/>
        <v>0</v>
      </c>
      <c r="AR61" s="61">
        <f t="shared" ref="AR61:AW61" si="35">SUM(AR59:AR60)</f>
        <v>0</v>
      </c>
      <c r="AS61" s="39">
        <f t="shared" si="35"/>
        <v>0</v>
      </c>
      <c r="AT61" s="61">
        <f t="shared" si="35"/>
        <v>0</v>
      </c>
      <c r="AU61" s="39">
        <f t="shared" si="35"/>
        <v>0</v>
      </c>
      <c r="AV61" s="61">
        <f t="shared" si="35"/>
        <v>0</v>
      </c>
      <c r="AW61" s="39">
        <f t="shared" si="35"/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0</v>
      </c>
      <c r="E64" s="38">
        <f>SUM(G64,I64,K64,M64,O64,Q64,S64,U64,W64,Y64,AA64,AC64,AE64,AG64,AI64,AK64,AM64,AO64,AQ64,AS64,AU64,AV64)</f>
        <v>0</v>
      </c>
      <c r="F64" s="64">
        <f>'TIE-OUT'!L64+RECLASS!L64</f>
        <v>0</v>
      </c>
      <c r="G64" s="68">
        <f>'TIE-OUT'!M64+RECLASS!M64</f>
        <v>0</v>
      </c>
      <c r="H64" s="133">
        <f>+Actuals!E231</f>
        <v>0</v>
      </c>
      <c r="I64" s="134">
        <f>+Actuals!F231</f>
        <v>0</v>
      </c>
      <c r="J64" s="133">
        <f>+Actuals!G231</f>
        <v>0</v>
      </c>
      <c r="K64" s="134">
        <f>+Actuals!H231</f>
        <v>0</v>
      </c>
      <c r="L64" s="133">
        <f>+Actuals!I231</f>
        <v>0</v>
      </c>
      <c r="M64" s="134">
        <f>+Actuals!J231</f>
        <v>0</v>
      </c>
      <c r="N64" s="133">
        <f>+Actuals!K231</f>
        <v>0</v>
      </c>
      <c r="O64" s="134">
        <f>+Actuals!L231</f>
        <v>0</v>
      </c>
      <c r="P64" s="133">
        <f>+Actuals!M231</f>
        <v>0</v>
      </c>
      <c r="Q64" s="134">
        <f>+Actuals!N231</f>
        <v>0</v>
      </c>
      <c r="R64" s="133">
        <f>+Actuals!O231</f>
        <v>0</v>
      </c>
      <c r="S64" s="134">
        <f>+Actuals!P231</f>
        <v>0</v>
      </c>
      <c r="T64" s="133">
        <f>+Actuals!Q231</f>
        <v>0</v>
      </c>
      <c r="U64" s="134">
        <f>+Actuals!R231</f>
        <v>0</v>
      </c>
      <c r="V64" s="133">
        <f>+Actuals!S231</f>
        <v>0</v>
      </c>
      <c r="W64" s="134">
        <f>+Actuals!T231</f>
        <v>0</v>
      </c>
      <c r="X64" s="133">
        <f>+Actuals!U231</f>
        <v>0</v>
      </c>
      <c r="Y64" s="134">
        <f>+Actuals!V231</f>
        <v>0</v>
      </c>
      <c r="Z64" s="133">
        <f>+Actuals!W231</f>
        <v>0</v>
      </c>
      <c r="AA64" s="134">
        <f>+Actuals!X231</f>
        <v>0</v>
      </c>
      <c r="AB64" s="133">
        <f>+Actuals!Y231</f>
        <v>0</v>
      </c>
      <c r="AC64" s="134">
        <f>+Actuals!Z231</f>
        <v>0</v>
      </c>
      <c r="AD64" s="133">
        <f>+Actuals!AA231</f>
        <v>0</v>
      </c>
      <c r="AE64" s="134">
        <f>+Actuals!AB231</f>
        <v>0</v>
      </c>
      <c r="AF64" s="133">
        <f>+Actuals!AC231</f>
        <v>0</v>
      </c>
      <c r="AG64" s="134">
        <f>+Actuals!AD231</f>
        <v>0</v>
      </c>
      <c r="AH64" s="133">
        <f>+Actuals!AE231</f>
        <v>0</v>
      </c>
      <c r="AI64" s="134">
        <f>+Actuals!AF231</f>
        <v>0</v>
      </c>
      <c r="AJ64" s="133">
        <f>+Actuals!AG231</f>
        <v>0</v>
      </c>
      <c r="AK64" s="134">
        <f>+Actuals!AH231</f>
        <v>0</v>
      </c>
      <c r="AL64" s="133">
        <f>+Actuals!AI231</f>
        <v>0</v>
      </c>
      <c r="AM64" s="134">
        <f>+Actuals!AJ231</f>
        <v>0</v>
      </c>
      <c r="AN64" s="133">
        <f>+Actuals!AK231</f>
        <v>0</v>
      </c>
      <c r="AO64" s="134">
        <f>+Actuals!AL231</f>
        <v>0</v>
      </c>
      <c r="AP64" s="133">
        <f>+Actuals!AM231</f>
        <v>0</v>
      </c>
      <c r="AQ64" s="134">
        <f>+Actuals!AN231</f>
        <v>0</v>
      </c>
      <c r="AR64" s="133">
        <f>+Actuals!AO231</f>
        <v>0</v>
      </c>
      <c r="AS64" s="134">
        <f>+Actuals!AP231</f>
        <v>0</v>
      </c>
      <c r="AT64" s="133">
        <f>+Actuals!AQ231</f>
        <v>0</v>
      </c>
      <c r="AU64" s="134">
        <f>+Actuals!AR231</f>
        <v>0</v>
      </c>
      <c r="AV64" s="133">
        <f>+Actuals!AS231</f>
        <v>0</v>
      </c>
      <c r="AW64" s="134">
        <f>+Actuals!AT231</f>
        <v>0</v>
      </c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0</v>
      </c>
      <c r="E65" s="38">
        <f>SUM(G65,I65,K65,M65,O65,Q65,S65,U65,W65,Y65,AA65,AC65,AE65,AG65,AI65,AK65,AM65,AO65,AQ65,AS65,AU65,AV65)</f>
        <v>0</v>
      </c>
      <c r="F65" s="81">
        <f>'TIE-OUT'!L65+RECLASS!L65</f>
        <v>0</v>
      </c>
      <c r="G65" s="82">
        <f>'TIE-OUT'!M65+RECLASS!M65</f>
        <v>0</v>
      </c>
      <c r="H65" s="133">
        <f>+Actuals!E232</f>
        <v>0</v>
      </c>
      <c r="I65" s="134">
        <f>+Actuals!F232</f>
        <v>0</v>
      </c>
      <c r="J65" s="133">
        <f>+Actuals!G232</f>
        <v>0</v>
      </c>
      <c r="K65" s="134">
        <f>+Actuals!H232</f>
        <v>0</v>
      </c>
      <c r="L65" s="133">
        <f>+Actuals!I232</f>
        <v>0</v>
      </c>
      <c r="M65" s="134">
        <f>+Actuals!J232</f>
        <v>0</v>
      </c>
      <c r="N65" s="133">
        <f>+Actuals!K232</f>
        <v>0</v>
      </c>
      <c r="O65" s="134">
        <f>+Actuals!L232</f>
        <v>0</v>
      </c>
      <c r="P65" s="133">
        <f>+Actuals!M232</f>
        <v>0</v>
      </c>
      <c r="Q65" s="134">
        <f>+Actuals!N232</f>
        <v>0</v>
      </c>
      <c r="R65" s="133">
        <f>+Actuals!O232</f>
        <v>0</v>
      </c>
      <c r="S65" s="134">
        <f>+Actuals!P232</f>
        <v>0</v>
      </c>
      <c r="T65" s="133">
        <f>+Actuals!Q232</f>
        <v>0</v>
      </c>
      <c r="U65" s="134">
        <f>+Actuals!R232</f>
        <v>0</v>
      </c>
      <c r="V65" s="133">
        <f>+Actuals!S232</f>
        <v>0</v>
      </c>
      <c r="W65" s="134">
        <f>+Actuals!T232</f>
        <v>0</v>
      </c>
      <c r="X65" s="133">
        <f>+Actuals!U232</f>
        <v>0</v>
      </c>
      <c r="Y65" s="134">
        <f>+Actuals!V232</f>
        <v>0</v>
      </c>
      <c r="Z65" s="133">
        <f>+Actuals!W232</f>
        <v>0</v>
      </c>
      <c r="AA65" s="134">
        <f>+Actuals!X232</f>
        <v>0</v>
      </c>
      <c r="AB65" s="133">
        <f>+Actuals!Y232</f>
        <v>0</v>
      </c>
      <c r="AC65" s="134">
        <f>+Actuals!Z232</f>
        <v>0</v>
      </c>
      <c r="AD65" s="133">
        <f>+Actuals!AA232</f>
        <v>0</v>
      </c>
      <c r="AE65" s="134">
        <f>+Actuals!AB232</f>
        <v>0</v>
      </c>
      <c r="AF65" s="133">
        <f>+Actuals!AC232</f>
        <v>0</v>
      </c>
      <c r="AG65" s="134">
        <f>+Actuals!AD232</f>
        <v>0</v>
      </c>
      <c r="AH65" s="133">
        <f>+Actuals!AE232</f>
        <v>0</v>
      </c>
      <c r="AI65" s="134">
        <f>+Actuals!AF232</f>
        <v>0</v>
      </c>
      <c r="AJ65" s="133">
        <f>+Actuals!AG232</f>
        <v>0</v>
      </c>
      <c r="AK65" s="134">
        <f>+Actuals!AH232</f>
        <v>0</v>
      </c>
      <c r="AL65" s="133">
        <f>+Actuals!AI232</f>
        <v>0</v>
      </c>
      <c r="AM65" s="134">
        <f>+Actuals!AJ232</f>
        <v>0</v>
      </c>
      <c r="AN65" s="133">
        <f>+Actuals!AK232</f>
        <v>0</v>
      </c>
      <c r="AO65" s="134">
        <f>+Actuals!AL232</f>
        <v>0</v>
      </c>
      <c r="AP65" s="133">
        <f>+Actuals!AM232</f>
        <v>0</v>
      </c>
      <c r="AQ65" s="134">
        <f>+Actuals!AN232</f>
        <v>0</v>
      </c>
      <c r="AR65" s="133">
        <f>+Actuals!AO232</f>
        <v>0</v>
      </c>
      <c r="AS65" s="134">
        <f>+Actuals!AP232</f>
        <v>0</v>
      </c>
      <c r="AT65" s="133">
        <f>+Actuals!AQ232</f>
        <v>0</v>
      </c>
      <c r="AU65" s="134">
        <f>+Actuals!AR232</f>
        <v>0</v>
      </c>
      <c r="AV65" s="133">
        <f>+Actuals!AS232</f>
        <v>0</v>
      </c>
      <c r="AW65" s="134">
        <f>+Actuals!AT232</f>
        <v>0</v>
      </c>
    </row>
    <row r="66" spans="1:49" x14ac:dyDescent="0.2">
      <c r="A66" s="9"/>
      <c r="B66" s="7" t="s">
        <v>68</v>
      </c>
      <c r="C66" s="6"/>
      <c r="D66" s="61">
        <f t="shared" ref="D66:AE66" si="36">SUM(D64:D65)</f>
        <v>0</v>
      </c>
      <c r="E66" s="39">
        <f t="shared" si="36"/>
        <v>0</v>
      </c>
      <c r="F66" s="61">
        <f t="shared" si="36"/>
        <v>0</v>
      </c>
      <c r="G66" s="39">
        <f t="shared" si="36"/>
        <v>0</v>
      </c>
      <c r="H66" s="61">
        <f t="shared" si="36"/>
        <v>0</v>
      </c>
      <c r="I66" s="39">
        <f t="shared" si="36"/>
        <v>0</v>
      </c>
      <c r="J66" s="61">
        <f t="shared" si="36"/>
        <v>0</v>
      </c>
      <c r="K66" s="39">
        <f t="shared" si="36"/>
        <v>0</v>
      </c>
      <c r="L66" s="61">
        <f t="shared" si="36"/>
        <v>0</v>
      </c>
      <c r="M66" s="39">
        <f t="shared" si="36"/>
        <v>0</v>
      </c>
      <c r="N66" s="61">
        <f t="shared" si="36"/>
        <v>0</v>
      </c>
      <c r="O66" s="39">
        <f t="shared" si="36"/>
        <v>0</v>
      </c>
      <c r="P66" s="61">
        <f t="shared" si="36"/>
        <v>0</v>
      </c>
      <c r="Q66" s="39">
        <f t="shared" si="36"/>
        <v>0</v>
      </c>
      <c r="R66" s="61">
        <f t="shared" si="36"/>
        <v>0</v>
      </c>
      <c r="S66" s="39">
        <f t="shared" si="36"/>
        <v>0</v>
      </c>
      <c r="T66" s="61">
        <f t="shared" si="36"/>
        <v>0</v>
      </c>
      <c r="U66" s="39">
        <f t="shared" si="36"/>
        <v>0</v>
      </c>
      <c r="V66" s="61">
        <f t="shared" si="36"/>
        <v>0</v>
      </c>
      <c r="W66" s="39">
        <f t="shared" si="36"/>
        <v>0</v>
      </c>
      <c r="X66" s="61">
        <f t="shared" si="36"/>
        <v>0</v>
      </c>
      <c r="Y66" s="39">
        <f t="shared" si="36"/>
        <v>0</v>
      </c>
      <c r="Z66" s="61">
        <f t="shared" si="36"/>
        <v>0</v>
      </c>
      <c r="AA66" s="39">
        <f t="shared" si="36"/>
        <v>0</v>
      </c>
      <c r="AB66" s="61">
        <f t="shared" si="36"/>
        <v>0</v>
      </c>
      <c r="AC66" s="39">
        <f t="shared" si="36"/>
        <v>0</v>
      </c>
      <c r="AD66" s="61">
        <f t="shared" si="36"/>
        <v>0</v>
      </c>
      <c r="AE66" s="39">
        <f t="shared" si="36"/>
        <v>0</v>
      </c>
      <c r="AF66" s="61">
        <f t="shared" ref="AF66:AK66" si="37">SUM(AF64:AF65)</f>
        <v>0</v>
      </c>
      <c r="AG66" s="39">
        <f t="shared" si="37"/>
        <v>0</v>
      </c>
      <c r="AH66" s="61">
        <f t="shared" si="37"/>
        <v>0</v>
      </c>
      <c r="AI66" s="39">
        <f t="shared" si="37"/>
        <v>0</v>
      </c>
      <c r="AJ66" s="61">
        <f t="shared" si="37"/>
        <v>0</v>
      </c>
      <c r="AK66" s="39">
        <f t="shared" si="37"/>
        <v>0</v>
      </c>
      <c r="AL66" s="61">
        <f t="shared" ref="AL66:AQ66" si="38">SUM(AL64:AL65)</f>
        <v>0</v>
      </c>
      <c r="AM66" s="39">
        <f t="shared" si="38"/>
        <v>0</v>
      </c>
      <c r="AN66" s="61">
        <f t="shared" si="38"/>
        <v>0</v>
      </c>
      <c r="AO66" s="39">
        <f t="shared" si="38"/>
        <v>0</v>
      </c>
      <c r="AP66" s="61">
        <f t="shared" si="38"/>
        <v>0</v>
      </c>
      <c r="AQ66" s="39">
        <f t="shared" si="38"/>
        <v>0</v>
      </c>
      <c r="AR66" s="61">
        <f t="shared" ref="AR66:AW66" si="39">SUM(AR64:AR65)</f>
        <v>0</v>
      </c>
      <c r="AS66" s="39">
        <f t="shared" si="39"/>
        <v>0</v>
      </c>
      <c r="AT66" s="61">
        <f t="shared" si="39"/>
        <v>0</v>
      </c>
      <c r="AU66" s="39">
        <f t="shared" si="39"/>
        <v>0</v>
      </c>
      <c r="AV66" s="61">
        <f t="shared" si="39"/>
        <v>0</v>
      </c>
      <c r="AW66" s="39">
        <f t="shared" si="39"/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0</v>
      </c>
      <c r="F70" s="64">
        <f>'TIE-OUT'!L70+RECLASS!L70</f>
        <v>0</v>
      </c>
      <c r="G70" s="68">
        <f>'TIE-OUT'!M70+RECLASS!M70</f>
        <v>0</v>
      </c>
      <c r="H70" s="133">
        <f>+Actuals!E233</f>
        <v>0</v>
      </c>
      <c r="I70" s="134">
        <f>+Actuals!F233</f>
        <v>0</v>
      </c>
      <c r="J70" s="133">
        <f>+Actuals!G233</f>
        <v>0</v>
      </c>
      <c r="K70" s="134">
        <f>+Actuals!H233</f>
        <v>0</v>
      </c>
      <c r="L70" s="133">
        <f>+Actuals!I233</f>
        <v>0</v>
      </c>
      <c r="M70" s="134">
        <f>+Actuals!J233</f>
        <v>0</v>
      </c>
      <c r="N70" s="133">
        <f>+Actuals!K233</f>
        <v>0</v>
      </c>
      <c r="O70" s="134">
        <f>+Actuals!L233</f>
        <v>0</v>
      </c>
      <c r="P70" s="133">
        <f>+Actuals!M233</f>
        <v>0</v>
      </c>
      <c r="Q70" s="134">
        <f>+Actuals!N233</f>
        <v>0</v>
      </c>
      <c r="R70" s="133">
        <f>+Actuals!O233</f>
        <v>0</v>
      </c>
      <c r="S70" s="134">
        <f>+Actuals!P233</f>
        <v>0</v>
      </c>
      <c r="T70" s="133">
        <f>+Actuals!Q233</f>
        <v>0</v>
      </c>
      <c r="U70" s="134">
        <f>+Actuals!R233</f>
        <v>0</v>
      </c>
      <c r="V70" s="133">
        <f>+Actuals!S233</f>
        <v>0</v>
      </c>
      <c r="W70" s="134">
        <f>+Actuals!T233</f>
        <v>0</v>
      </c>
      <c r="X70" s="133">
        <f>+Actuals!U233</f>
        <v>0</v>
      </c>
      <c r="Y70" s="134">
        <f>+Actuals!V233</f>
        <v>0</v>
      </c>
      <c r="Z70" s="133">
        <f>+Actuals!W233</f>
        <v>0</v>
      </c>
      <c r="AA70" s="134">
        <f>+Actuals!X233</f>
        <v>0</v>
      </c>
      <c r="AB70" s="133">
        <f>+Actuals!Y233</f>
        <v>0</v>
      </c>
      <c r="AC70" s="134">
        <f>+Actuals!Z233</f>
        <v>0</v>
      </c>
      <c r="AD70" s="133">
        <f>+Actuals!AA233</f>
        <v>0</v>
      </c>
      <c r="AE70" s="134">
        <f>+Actuals!AB233</f>
        <v>0</v>
      </c>
      <c r="AF70" s="133">
        <f>+Actuals!AC233</f>
        <v>0</v>
      </c>
      <c r="AG70" s="134">
        <f>+Actuals!AD233</f>
        <v>0</v>
      </c>
      <c r="AH70" s="133">
        <f>+Actuals!AE233</f>
        <v>0</v>
      </c>
      <c r="AI70" s="134">
        <f>+Actuals!AF233</f>
        <v>0</v>
      </c>
      <c r="AJ70" s="133">
        <f>+Actuals!AG233</f>
        <v>0</v>
      </c>
      <c r="AK70" s="134">
        <f>+Actuals!AH233</f>
        <v>0</v>
      </c>
      <c r="AL70" s="133">
        <f>+Actuals!AI233</f>
        <v>0</v>
      </c>
      <c r="AM70" s="134">
        <f>+Actuals!AJ233</f>
        <v>0</v>
      </c>
      <c r="AN70" s="133">
        <f>+Actuals!AK233</f>
        <v>0</v>
      </c>
      <c r="AO70" s="134">
        <f>+Actuals!AL233</f>
        <v>0</v>
      </c>
      <c r="AP70" s="133">
        <f>+Actuals!AM233</f>
        <v>0</v>
      </c>
      <c r="AQ70" s="134">
        <f>+Actuals!AN233</f>
        <v>0</v>
      </c>
      <c r="AR70" s="133">
        <f>+Actuals!AO233</f>
        <v>0</v>
      </c>
      <c r="AS70" s="134">
        <f>+Actuals!AP233</f>
        <v>0</v>
      </c>
      <c r="AT70" s="133">
        <f>+Actuals!AQ233</f>
        <v>0</v>
      </c>
      <c r="AU70" s="134">
        <f>+Actuals!AR233</f>
        <v>0</v>
      </c>
      <c r="AV70" s="133">
        <f>+Actuals!AS233</f>
        <v>0</v>
      </c>
      <c r="AW70" s="134">
        <f>+Actuals!AT233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81">
        <f>'TIE-OUT'!L71+RECLASS!L71</f>
        <v>0</v>
      </c>
      <c r="G71" s="82">
        <f>'TIE-OUT'!M71+RECLASS!M71</f>
        <v>0</v>
      </c>
      <c r="H71" s="133">
        <f>+Actuals!E234</f>
        <v>0</v>
      </c>
      <c r="I71" s="134">
        <f>+Actuals!F234</f>
        <v>0</v>
      </c>
      <c r="J71" s="133">
        <f>+Actuals!G234</f>
        <v>0</v>
      </c>
      <c r="K71" s="134">
        <f>+Actuals!H234</f>
        <v>0</v>
      </c>
      <c r="L71" s="133">
        <f>+Actuals!I234</f>
        <v>0</v>
      </c>
      <c r="M71" s="134">
        <f>+Actuals!J234</f>
        <v>0</v>
      </c>
      <c r="N71" s="133">
        <f>+Actuals!K234</f>
        <v>0</v>
      </c>
      <c r="O71" s="134">
        <f>+Actuals!L234</f>
        <v>0</v>
      </c>
      <c r="P71" s="133">
        <f>+Actuals!M234</f>
        <v>0</v>
      </c>
      <c r="Q71" s="134">
        <f>+Actuals!N234</f>
        <v>0</v>
      </c>
      <c r="R71" s="133">
        <f>+Actuals!O234</f>
        <v>0</v>
      </c>
      <c r="S71" s="134">
        <f>+Actuals!P234</f>
        <v>0</v>
      </c>
      <c r="T71" s="133">
        <f>+Actuals!Q234</f>
        <v>0</v>
      </c>
      <c r="U71" s="134">
        <f>+Actuals!R234</f>
        <v>0</v>
      </c>
      <c r="V71" s="133">
        <f>+Actuals!S234</f>
        <v>0</v>
      </c>
      <c r="W71" s="134">
        <f>+Actuals!T234</f>
        <v>0</v>
      </c>
      <c r="X71" s="133">
        <f>+Actuals!U234</f>
        <v>0</v>
      </c>
      <c r="Y71" s="134">
        <f>+Actuals!V234</f>
        <v>0</v>
      </c>
      <c r="Z71" s="133">
        <f>+Actuals!W234</f>
        <v>0</v>
      </c>
      <c r="AA71" s="134">
        <f>+Actuals!X234</f>
        <v>0</v>
      </c>
      <c r="AB71" s="133">
        <f>+Actuals!Y234</f>
        <v>0</v>
      </c>
      <c r="AC71" s="134">
        <f>+Actuals!Z234</f>
        <v>0</v>
      </c>
      <c r="AD71" s="133">
        <f>+Actuals!AA234</f>
        <v>0</v>
      </c>
      <c r="AE71" s="134">
        <f>+Actuals!AB234</f>
        <v>0</v>
      </c>
      <c r="AF71" s="133">
        <f>+Actuals!AC234</f>
        <v>0</v>
      </c>
      <c r="AG71" s="134">
        <f>+Actuals!AD234</f>
        <v>0</v>
      </c>
      <c r="AH71" s="133">
        <f>+Actuals!AE234</f>
        <v>0</v>
      </c>
      <c r="AI71" s="134">
        <f>+Actuals!AF234</f>
        <v>0</v>
      </c>
      <c r="AJ71" s="133">
        <f>+Actuals!AG234</f>
        <v>0</v>
      </c>
      <c r="AK71" s="134">
        <f>+Actuals!AH234</f>
        <v>0</v>
      </c>
      <c r="AL71" s="133">
        <f>+Actuals!AI234</f>
        <v>0</v>
      </c>
      <c r="AM71" s="134">
        <f>+Actuals!AJ234</f>
        <v>0</v>
      </c>
      <c r="AN71" s="133">
        <f>+Actuals!AK234</f>
        <v>0</v>
      </c>
      <c r="AO71" s="134">
        <f>+Actuals!AL234</f>
        <v>0</v>
      </c>
      <c r="AP71" s="133">
        <f>+Actuals!AM234</f>
        <v>0</v>
      </c>
      <c r="AQ71" s="134">
        <f>+Actuals!AN234</f>
        <v>0</v>
      </c>
      <c r="AR71" s="133">
        <f>+Actuals!AO234</f>
        <v>0</v>
      </c>
      <c r="AS71" s="134">
        <f>+Actuals!AP234</f>
        <v>0</v>
      </c>
      <c r="AT71" s="133">
        <f>+Actuals!AQ234</f>
        <v>0</v>
      </c>
      <c r="AU71" s="134">
        <f>+Actuals!AR234</f>
        <v>0</v>
      </c>
      <c r="AV71" s="133">
        <f>+Actuals!AS234</f>
        <v>0</v>
      </c>
      <c r="AW71" s="134">
        <f>+Actuals!AT234</f>
        <v>0</v>
      </c>
    </row>
    <row r="72" spans="1:49" x14ac:dyDescent="0.2">
      <c r="A72" s="9"/>
      <c r="B72" s="3"/>
      <c r="C72" s="55" t="s">
        <v>73</v>
      </c>
      <c r="D72" s="61">
        <f t="shared" ref="D72:AE72" si="40">SUM(D70:D71)</f>
        <v>0</v>
      </c>
      <c r="E72" s="39">
        <f t="shared" si="40"/>
        <v>0</v>
      </c>
      <c r="F72" s="61">
        <f t="shared" si="40"/>
        <v>0</v>
      </c>
      <c r="G72" s="39">
        <f t="shared" si="40"/>
        <v>0</v>
      </c>
      <c r="H72" s="61">
        <f t="shared" si="40"/>
        <v>0</v>
      </c>
      <c r="I72" s="39">
        <f t="shared" si="40"/>
        <v>0</v>
      </c>
      <c r="J72" s="61">
        <f t="shared" si="40"/>
        <v>0</v>
      </c>
      <c r="K72" s="39">
        <f t="shared" si="40"/>
        <v>0</v>
      </c>
      <c r="L72" s="61">
        <f t="shared" si="40"/>
        <v>0</v>
      </c>
      <c r="M72" s="39">
        <f t="shared" si="40"/>
        <v>0</v>
      </c>
      <c r="N72" s="61">
        <f t="shared" si="40"/>
        <v>0</v>
      </c>
      <c r="O72" s="39">
        <f t="shared" si="40"/>
        <v>0</v>
      </c>
      <c r="P72" s="61">
        <f t="shared" si="40"/>
        <v>0</v>
      </c>
      <c r="Q72" s="39">
        <f t="shared" si="40"/>
        <v>0</v>
      </c>
      <c r="R72" s="61">
        <f t="shared" si="40"/>
        <v>0</v>
      </c>
      <c r="S72" s="39">
        <f t="shared" si="40"/>
        <v>0</v>
      </c>
      <c r="T72" s="61">
        <f t="shared" si="40"/>
        <v>0</v>
      </c>
      <c r="U72" s="39">
        <f t="shared" si="40"/>
        <v>0</v>
      </c>
      <c r="V72" s="61">
        <f t="shared" si="40"/>
        <v>0</v>
      </c>
      <c r="W72" s="39">
        <f t="shared" si="40"/>
        <v>0</v>
      </c>
      <c r="X72" s="61">
        <f t="shared" si="40"/>
        <v>0</v>
      </c>
      <c r="Y72" s="39">
        <f t="shared" si="40"/>
        <v>0</v>
      </c>
      <c r="Z72" s="61">
        <f t="shared" si="40"/>
        <v>0</v>
      </c>
      <c r="AA72" s="39">
        <f t="shared" si="40"/>
        <v>0</v>
      </c>
      <c r="AB72" s="61">
        <f t="shared" si="40"/>
        <v>0</v>
      </c>
      <c r="AC72" s="39">
        <f t="shared" si="40"/>
        <v>0</v>
      </c>
      <c r="AD72" s="61">
        <f t="shared" si="40"/>
        <v>0</v>
      </c>
      <c r="AE72" s="39">
        <f t="shared" si="40"/>
        <v>0</v>
      </c>
      <c r="AF72" s="61">
        <f t="shared" ref="AF72:AK72" si="41">SUM(AF70:AF71)</f>
        <v>0</v>
      </c>
      <c r="AG72" s="39">
        <f t="shared" si="41"/>
        <v>0</v>
      </c>
      <c r="AH72" s="61">
        <f t="shared" si="41"/>
        <v>0</v>
      </c>
      <c r="AI72" s="39">
        <f t="shared" si="41"/>
        <v>0</v>
      </c>
      <c r="AJ72" s="61">
        <f t="shared" si="41"/>
        <v>0</v>
      </c>
      <c r="AK72" s="39">
        <f t="shared" si="41"/>
        <v>0</v>
      </c>
      <c r="AL72" s="61">
        <f t="shared" ref="AL72:AQ72" si="42">SUM(AL70:AL71)</f>
        <v>0</v>
      </c>
      <c r="AM72" s="39">
        <f t="shared" si="42"/>
        <v>0</v>
      </c>
      <c r="AN72" s="61">
        <f t="shared" si="42"/>
        <v>0</v>
      </c>
      <c r="AO72" s="39">
        <f t="shared" si="42"/>
        <v>0</v>
      </c>
      <c r="AP72" s="61">
        <f t="shared" si="42"/>
        <v>0</v>
      </c>
      <c r="AQ72" s="39">
        <f t="shared" si="42"/>
        <v>0</v>
      </c>
      <c r="AR72" s="61">
        <f t="shared" ref="AR72:AW72" si="43">SUM(AR70:AR71)</f>
        <v>0</v>
      </c>
      <c r="AS72" s="39">
        <f t="shared" si="43"/>
        <v>0</v>
      </c>
      <c r="AT72" s="61">
        <f t="shared" si="43"/>
        <v>0</v>
      </c>
      <c r="AU72" s="39">
        <f t="shared" si="43"/>
        <v>0</v>
      </c>
      <c r="AV72" s="61">
        <f t="shared" si="43"/>
        <v>0</v>
      </c>
      <c r="AW72" s="39">
        <f t="shared" si="43"/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44">SUM(F73,H73,J73,L73,N73,P73,R73,T73,V73,X73,Z73,AB73,AD73,AF73,AH73,AJ73,AL73,AN73,AP73,AR73,AT73,AU73)</f>
        <v>0</v>
      </c>
      <c r="E73" s="38">
        <f t="shared" ref="E73:E81" si="45">SUM(G73,I73,K73,M73,O73,Q73,S73,U73,W73,Y73,AA73,AC73,AE73,AG73,AI73,AK73,AM73,AO73,AQ73,AS73,AU73,AV73)</f>
        <v>0</v>
      </c>
      <c r="F73" s="60">
        <f>'TIE-OUT'!L73+RECLASS!L73</f>
        <v>0</v>
      </c>
      <c r="G73" s="60">
        <f>'TIE-OUT'!M73+RECLASS!M73</f>
        <v>0</v>
      </c>
      <c r="H73" s="133">
        <f>+Actuals!E235</f>
        <v>0</v>
      </c>
      <c r="I73" s="134">
        <f>+Actuals!F235</f>
        <v>0</v>
      </c>
      <c r="J73" s="133">
        <f>+Actuals!G235</f>
        <v>0</v>
      </c>
      <c r="K73" s="134">
        <f>+Actuals!H235</f>
        <v>0</v>
      </c>
      <c r="L73" s="133">
        <f>+Actuals!I235</f>
        <v>0</v>
      </c>
      <c r="M73" s="134">
        <f>+Actuals!J235</f>
        <v>0</v>
      </c>
      <c r="N73" s="133">
        <f>+Actuals!K235</f>
        <v>0</v>
      </c>
      <c r="O73" s="134">
        <f>+Actuals!L235</f>
        <v>0</v>
      </c>
      <c r="P73" s="133">
        <f>+Actuals!M235</f>
        <v>0</v>
      </c>
      <c r="Q73" s="134">
        <f>+Actuals!N235</f>
        <v>0</v>
      </c>
      <c r="R73" s="133">
        <f>+Actuals!O235</f>
        <v>0</v>
      </c>
      <c r="S73" s="134">
        <f>+Actuals!P235</f>
        <v>0</v>
      </c>
      <c r="T73" s="133">
        <f>+Actuals!Q235</f>
        <v>0</v>
      </c>
      <c r="U73" s="134">
        <f>+Actuals!R235</f>
        <v>0</v>
      </c>
      <c r="V73" s="133">
        <f>+Actuals!S235</f>
        <v>0</v>
      </c>
      <c r="W73" s="134">
        <f>+Actuals!T235</f>
        <v>0</v>
      </c>
      <c r="X73" s="133">
        <f>+Actuals!U235</f>
        <v>0</v>
      </c>
      <c r="Y73" s="134">
        <f>+Actuals!V235</f>
        <v>0</v>
      </c>
      <c r="Z73" s="133">
        <f>+Actuals!W235</f>
        <v>0</v>
      </c>
      <c r="AA73" s="134">
        <f>+Actuals!X235</f>
        <v>0</v>
      </c>
      <c r="AB73" s="133">
        <f>+Actuals!Y235</f>
        <v>0</v>
      </c>
      <c r="AC73" s="134">
        <f>+Actuals!Z235</f>
        <v>0</v>
      </c>
      <c r="AD73" s="133">
        <f>+Actuals!AA235</f>
        <v>0</v>
      </c>
      <c r="AE73" s="134">
        <f>+Actuals!AB235</f>
        <v>0</v>
      </c>
      <c r="AF73" s="133">
        <f>+Actuals!AC235</f>
        <v>0</v>
      </c>
      <c r="AG73" s="134">
        <f>+Actuals!AD235</f>
        <v>0</v>
      </c>
      <c r="AH73" s="133">
        <f>+Actuals!AE235</f>
        <v>0</v>
      </c>
      <c r="AI73" s="134">
        <f>+Actuals!AF235</f>
        <v>0</v>
      </c>
      <c r="AJ73" s="133">
        <f>+Actuals!AG235</f>
        <v>0</v>
      </c>
      <c r="AK73" s="134">
        <f>+Actuals!AH235</f>
        <v>0</v>
      </c>
      <c r="AL73" s="133">
        <f>+Actuals!AI235</f>
        <v>0</v>
      </c>
      <c r="AM73" s="134">
        <f>+Actuals!AJ235</f>
        <v>0</v>
      </c>
      <c r="AN73" s="133">
        <f>+Actuals!AK235</f>
        <v>0</v>
      </c>
      <c r="AO73" s="134">
        <f>+Actuals!AL235</f>
        <v>0</v>
      </c>
      <c r="AP73" s="133">
        <f>+Actuals!AM235</f>
        <v>0</v>
      </c>
      <c r="AQ73" s="134">
        <f>+Actuals!AN235</f>
        <v>0</v>
      </c>
      <c r="AR73" s="133">
        <f>+Actuals!AO235</f>
        <v>0</v>
      </c>
      <c r="AS73" s="134">
        <f>+Actuals!AP235</f>
        <v>0</v>
      </c>
      <c r="AT73" s="133">
        <f>+Actuals!AQ235</f>
        <v>0</v>
      </c>
      <c r="AU73" s="134">
        <f>+Actuals!AR235</f>
        <v>0</v>
      </c>
      <c r="AV73" s="133">
        <f>+Actuals!AS235</f>
        <v>0</v>
      </c>
      <c r="AW73" s="134">
        <f>+Actuals!AT235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44"/>
        <v>0</v>
      </c>
      <c r="E74" s="38">
        <f t="shared" si="45"/>
        <v>0</v>
      </c>
      <c r="F74" s="60">
        <f>'TIE-OUT'!L74+RECLASS!L74</f>
        <v>0</v>
      </c>
      <c r="G74" s="60">
        <f>'TIE-OUT'!M74+RECLASS!M74</f>
        <v>0</v>
      </c>
      <c r="H74" s="133">
        <f>+Actuals!E236</f>
        <v>0</v>
      </c>
      <c r="I74" s="134">
        <f>+Actuals!F236</f>
        <v>0</v>
      </c>
      <c r="J74" s="133">
        <f>+Actuals!G236</f>
        <v>0</v>
      </c>
      <c r="K74" s="134">
        <f>+Actuals!H236</f>
        <v>0</v>
      </c>
      <c r="L74" s="133">
        <f>+Actuals!I236</f>
        <v>0</v>
      </c>
      <c r="M74" s="134">
        <f>+Actuals!J236</f>
        <v>0</v>
      </c>
      <c r="N74" s="133">
        <f>+Actuals!K236</f>
        <v>0</v>
      </c>
      <c r="O74" s="134">
        <f>+Actuals!L236</f>
        <v>0</v>
      </c>
      <c r="P74" s="133">
        <f>+Actuals!M236</f>
        <v>0</v>
      </c>
      <c r="Q74" s="134">
        <f>+Actuals!N236</f>
        <v>0</v>
      </c>
      <c r="R74" s="133">
        <f>+Actuals!O236</f>
        <v>0</v>
      </c>
      <c r="S74" s="134">
        <f>+Actuals!P236</f>
        <v>0</v>
      </c>
      <c r="T74" s="133">
        <f>+Actuals!Q236</f>
        <v>0</v>
      </c>
      <c r="U74" s="134">
        <f>+Actuals!R236</f>
        <v>0</v>
      </c>
      <c r="V74" s="133">
        <f>+Actuals!S236</f>
        <v>0</v>
      </c>
      <c r="W74" s="134">
        <f>+Actuals!T236</f>
        <v>0</v>
      </c>
      <c r="X74" s="133">
        <f>+Actuals!U236</f>
        <v>0</v>
      </c>
      <c r="Y74" s="134">
        <f>+Actuals!V236</f>
        <v>0</v>
      </c>
      <c r="Z74" s="133">
        <f>+Actuals!W236</f>
        <v>0</v>
      </c>
      <c r="AA74" s="134">
        <f>+Actuals!X236</f>
        <v>0</v>
      </c>
      <c r="AB74" s="133">
        <f>+Actuals!Y236</f>
        <v>0</v>
      </c>
      <c r="AC74" s="134">
        <f>+Actuals!Z236</f>
        <v>0</v>
      </c>
      <c r="AD74" s="133">
        <f>+Actuals!AA236</f>
        <v>0</v>
      </c>
      <c r="AE74" s="134">
        <f>+Actuals!AB236</f>
        <v>0</v>
      </c>
      <c r="AF74" s="133">
        <f>+Actuals!AC236</f>
        <v>0</v>
      </c>
      <c r="AG74" s="134">
        <f>+Actuals!AD236</f>
        <v>0</v>
      </c>
      <c r="AH74" s="133">
        <f>+Actuals!AE236</f>
        <v>0</v>
      </c>
      <c r="AI74" s="134">
        <f>+Actuals!AF236</f>
        <v>0</v>
      </c>
      <c r="AJ74" s="133">
        <f>+Actuals!AG236</f>
        <v>0</v>
      </c>
      <c r="AK74" s="134">
        <f>+Actuals!AH236</f>
        <v>0</v>
      </c>
      <c r="AL74" s="133">
        <f>+Actuals!AI236</f>
        <v>0</v>
      </c>
      <c r="AM74" s="134">
        <f>+Actuals!AJ236</f>
        <v>0</v>
      </c>
      <c r="AN74" s="133">
        <f>+Actuals!AK236</f>
        <v>0</v>
      </c>
      <c r="AO74" s="134">
        <f>+Actuals!AL236</f>
        <v>0</v>
      </c>
      <c r="AP74" s="133">
        <f>+Actuals!AM236</f>
        <v>0</v>
      </c>
      <c r="AQ74" s="134">
        <f>+Actuals!AN236</f>
        <v>0</v>
      </c>
      <c r="AR74" s="133">
        <f>+Actuals!AO236</f>
        <v>0</v>
      </c>
      <c r="AS74" s="134">
        <f>+Actuals!AP236</f>
        <v>0</v>
      </c>
      <c r="AT74" s="133">
        <f>+Actuals!AQ236</f>
        <v>0</v>
      </c>
      <c r="AU74" s="134">
        <f>+Actuals!AR236</f>
        <v>0</v>
      </c>
      <c r="AV74" s="133">
        <f>+Actuals!AS236</f>
        <v>0</v>
      </c>
      <c r="AW74" s="134">
        <f>+Actuals!AT236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44"/>
        <v>0</v>
      </c>
      <c r="E75" s="38">
        <f t="shared" si="45"/>
        <v>0</v>
      </c>
      <c r="F75" s="60">
        <f>'TIE-OUT'!L75+RECLASS!L75</f>
        <v>0</v>
      </c>
      <c r="G75" s="60">
        <f>'TIE-OUT'!M75+RECLASS!M75</f>
        <v>0</v>
      </c>
      <c r="H75" s="133">
        <f>+Actuals!E237</f>
        <v>0</v>
      </c>
      <c r="I75" s="134">
        <f>+Actuals!F237</f>
        <v>0</v>
      </c>
      <c r="J75" s="133">
        <f>+Actuals!G237</f>
        <v>0</v>
      </c>
      <c r="K75" s="134">
        <f>+Actuals!H237</f>
        <v>0</v>
      </c>
      <c r="L75" s="133">
        <f>+Actuals!I237</f>
        <v>0</v>
      </c>
      <c r="M75" s="134">
        <f>+Actuals!J237</f>
        <v>0</v>
      </c>
      <c r="N75" s="133">
        <f>+Actuals!K237</f>
        <v>0</v>
      </c>
      <c r="O75" s="134">
        <f>+Actuals!L237</f>
        <v>0</v>
      </c>
      <c r="P75" s="133">
        <f>+Actuals!M237</f>
        <v>0</v>
      </c>
      <c r="Q75" s="134">
        <f>+Actuals!N237</f>
        <v>0</v>
      </c>
      <c r="R75" s="133">
        <f>+Actuals!O237</f>
        <v>0</v>
      </c>
      <c r="S75" s="134">
        <f>+Actuals!P237</f>
        <v>0</v>
      </c>
      <c r="T75" s="133">
        <f>+Actuals!Q237</f>
        <v>0</v>
      </c>
      <c r="U75" s="134">
        <f>+Actuals!R237</f>
        <v>0</v>
      </c>
      <c r="V75" s="133">
        <f>+Actuals!S237</f>
        <v>0</v>
      </c>
      <c r="W75" s="134">
        <f>+Actuals!T237</f>
        <v>0</v>
      </c>
      <c r="X75" s="133">
        <f>+Actuals!U237</f>
        <v>0</v>
      </c>
      <c r="Y75" s="134">
        <f>+Actuals!V237</f>
        <v>0</v>
      </c>
      <c r="Z75" s="133">
        <f>+Actuals!W237</f>
        <v>0</v>
      </c>
      <c r="AA75" s="134">
        <f>+Actuals!X237</f>
        <v>0</v>
      </c>
      <c r="AB75" s="133">
        <f>+Actuals!Y237</f>
        <v>0</v>
      </c>
      <c r="AC75" s="134">
        <f>+Actuals!Z237</f>
        <v>0</v>
      </c>
      <c r="AD75" s="133">
        <f>+Actuals!AA237</f>
        <v>0</v>
      </c>
      <c r="AE75" s="134">
        <f>+Actuals!AB237</f>
        <v>0</v>
      </c>
      <c r="AF75" s="133">
        <f>+Actuals!AC237</f>
        <v>0</v>
      </c>
      <c r="AG75" s="134">
        <f>+Actuals!AD237</f>
        <v>0</v>
      </c>
      <c r="AH75" s="133">
        <f>+Actuals!AE237</f>
        <v>0</v>
      </c>
      <c r="AI75" s="134">
        <f>+Actuals!AF237</f>
        <v>0</v>
      </c>
      <c r="AJ75" s="133">
        <f>+Actuals!AG237</f>
        <v>0</v>
      </c>
      <c r="AK75" s="134">
        <f>+Actuals!AH237</f>
        <v>0</v>
      </c>
      <c r="AL75" s="133">
        <f>+Actuals!AI237</f>
        <v>0</v>
      </c>
      <c r="AM75" s="134">
        <f>+Actuals!AJ237</f>
        <v>0</v>
      </c>
      <c r="AN75" s="133">
        <f>+Actuals!AK237</f>
        <v>0</v>
      </c>
      <c r="AO75" s="134">
        <f>+Actuals!AL237</f>
        <v>0</v>
      </c>
      <c r="AP75" s="133">
        <f>+Actuals!AM237</f>
        <v>0</v>
      </c>
      <c r="AQ75" s="134">
        <f>+Actuals!AN237</f>
        <v>0</v>
      </c>
      <c r="AR75" s="133">
        <f>+Actuals!AO237</f>
        <v>0</v>
      </c>
      <c r="AS75" s="134">
        <f>+Actuals!AP237</f>
        <v>0</v>
      </c>
      <c r="AT75" s="133">
        <f>+Actuals!AQ237</f>
        <v>0</v>
      </c>
      <c r="AU75" s="134">
        <f>+Actuals!AR237</f>
        <v>0</v>
      </c>
      <c r="AV75" s="133">
        <f>+Actuals!AS237</f>
        <v>0</v>
      </c>
      <c r="AW75" s="134">
        <f>+Actuals!AT237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44"/>
        <v>0</v>
      </c>
      <c r="E76" s="38">
        <f t="shared" si="45"/>
        <v>0</v>
      </c>
      <c r="F76" s="60">
        <f>'TIE-OUT'!L76+RECLASS!L76</f>
        <v>0</v>
      </c>
      <c r="G76" s="60">
        <f>'TIE-OUT'!M76+RECLASS!M76</f>
        <v>0</v>
      </c>
      <c r="H76" s="133">
        <f>+Actuals!E238</f>
        <v>0</v>
      </c>
      <c r="I76" s="134">
        <f>+Actuals!F238</f>
        <v>0</v>
      </c>
      <c r="J76" s="133">
        <f>+Actuals!G238</f>
        <v>0</v>
      </c>
      <c r="K76" s="134">
        <f>+Actuals!H238</f>
        <v>0</v>
      </c>
      <c r="L76" s="133">
        <f>+Actuals!I238</f>
        <v>0</v>
      </c>
      <c r="M76" s="134">
        <f>+Actuals!J238</f>
        <v>0</v>
      </c>
      <c r="N76" s="133">
        <f>+Actuals!K238</f>
        <v>0</v>
      </c>
      <c r="O76" s="134">
        <f>+Actuals!L238</f>
        <v>0</v>
      </c>
      <c r="P76" s="133">
        <f>+Actuals!M238</f>
        <v>0</v>
      </c>
      <c r="Q76" s="134">
        <f>+Actuals!N238</f>
        <v>0</v>
      </c>
      <c r="R76" s="133">
        <f>+Actuals!O238</f>
        <v>0</v>
      </c>
      <c r="S76" s="134">
        <f>+Actuals!P238</f>
        <v>0</v>
      </c>
      <c r="T76" s="133">
        <f>+Actuals!Q238</f>
        <v>0</v>
      </c>
      <c r="U76" s="134">
        <f>+Actuals!R238</f>
        <v>0</v>
      </c>
      <c r="V76" s="133">
        <f>+Actuals!S238</f>
        <v>0</v>
      </c>
      <c r="W76" s="134">
        <f>+Actuals!T238</f>
        <v>0</v>
      </c>
      <c r="X76" s="133">
        <f>+Actuals!U238</f>
        <v>0</v>
      </c>
      <c r="Y76" s="134">
        <f>+Actuals!V238</f>
        <v>0</v>
      </c>
      <c r="Z76" s="133">
        <f>+Actuals!W238</f>
        <v>0</v>
      </c>
      <c r="AA76" s="134">
        <f>+Actuals!X238</f>
        <v>0</v>
      </c>
      <c r="AB76" s="133">
        <f>+Actuals!Y238</f>
        <v>0</v>
      </c>
      <c r="AC76" s="134">
        <f>+Actuals!Z238</f>
        <v>0</v>
      </c>
      <c r="AD76" s="133">
        <f>+Actuals!AA238</f>
        <v>0</v>
      </c>
      <c r="AE76" s="134">
        <f>+Actuals!AB238</f>
        <v>0</v>
      </c>
      <c r="AF76" s="133">
        <f>+Actuals!AC238</f>
        <v>0</v>
      </c>
      <c r="AG76" s="134">
        <f>+Actuals!AD238</f>
        <v>0</v>
      </c>
      <c r="AH76" s="133">
        <f>+Actuals!AE238</f>
        <v>0</v>
      </c>
      <c r="AI76" s="134">
        <f>+Actuals!AF238</f>
        <v>0</v>
      </c>
      <c r="AJ76" s="133">
        <f>+Actuals!AG238</f>
        <v>0</v>
      </c>
      <c r="AK76" s="134">
        <f>+Actuals!AH238</f>
        <v>0</v>
      </c>
      <c r="AL76" s="133">
        <f>+Actuals!AI238</f>
        <v>0</v>
      </c>
      <c r="AM76" s="134">
        <f>+Actuals!AJ238</f>
        <v>0</v>
      </c>
      <c r="AN76" s="133">
        <f>+Actuals!AK238</f>
        <v>0</v>
      </c>
      <c r="AO76" s="134">
        <f>+Actuals!AL238</f>
        <v>0</v>
      </c>
      <c r="AP76" s="133">
        <f>+Actuals!AM238</f>
        <v>0</v>
      </c>
      <c r="AQ76" s="134">
        <f>+Actuals!AN238</f>
        <v>0</v>
      </c>
      <c r="AR76" s="133">
        <f>+Actuals!AO238</f>
        <v>0</v>
      </c>
      <c r="AS76" s="134">
        <f>+Actuals!AP238</f>
        <v>0</v>
      </c>
      <c r="AT76" s="133">
        <f>+Actuals!AQ238</f>
        <v>0</v>
      </c>
      <c r="AU76" s="134">
        <f>+Actuals!AR238</f>
        <v>0</v>
      </c>
      <c r="AV76" s="133">
        <f>+Actuals!AS238</f>
        <v>0</v>
      </c>
      <c r="AW76" s="134">
        <f>+Actuals!AT238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44"/>
        <v>0</v>
      </c>
      <c r="E77" s="38">
        <f t="shared" si="45"/>
        <v>0</v>
      </c>
      <c r="F77" s="60">
        <f>'TIE-OUT'!L77+RECLASS!L77</f>
        <v>0</v>
      </c>
      <c r="G77" s="60">
        <f>'TIE-OUT'!M77+RECLASS!M77</f>
        <v>0</v>
      </c>
      <c r="H77" s="133">
        <f>+Actuals!E239</f>
        <v>0</v>
      </c>
      <c r="I77" s="134">
        <f>+Actuals!F239</f>
        <v>0</v>
      </c>
      <c r="J77" s="133">
        <f>+Actuals!G239</f>
        <v>0</v>
      </c>
      <c r="K77" s="134">
        <f>+Actuals!H239</f>
        <v>0</v>
      </c>
      <c r="L77" s="133">
        <f>+Actuals!I239</f>
        <v>0</v>
      </c>
      <c r="M77" s="134">
        <f>+Actuals!J239</f>
        <v>0</v>
      </c>
      <c r="N77" s="133">
        <f>+Actuals!K239</f>
        <v>0</v>
      </c>
      <c r="O77" s="134">
        <f>+Actuals!L239</f>
        <v>0</v>
      </c>
      <c r="P77" s="133">
        <f>+Actuals!M239</f>
        <v>0</v>
      </c>
      <c r="Q77" s="134">
        <f>+Actuals!N239</f>
        <v>0</v>
      </c>
      <c r="R77" s="133">
        <f>+Actuals!O239</f>
        <v>0</v>
      </c>
      <c r="S77" s="134">
        <f>+Actuals!P239</f>
        <v>0</v>
      </c>
      <c r="T77" s="133">
        <f>+Actuals!Q239</f>
        <v>0</v>
      </c>
      <c r="U77" s="134">
        <f>+Actuals!R239</f>
        <v>0</v>
      </c>
      <c r="V77" s="133">
        <f>+Actuals!S239</f>
        <v>0</v>
      </c>
      <c r="W77" s="134">
        <f>+Actuals!T239</f>
        <v>0</v>
      </c>
      <c r="X77" s="133">
        <f>+Actuals!U239</f>
        <v>0</v>
      </c>
      <c r="Y77" s="134">
        <f>+Actuals!V239</f>
        <v>0</v>
      </c>
      <c r="Z77" s="133">
        <f>+Actuals!W239</f>
        <v>0</v>
      </c>
      <c r="AA77" s="134">
        <f>+Actuals!X239</f>
        <v>0</v>
      </c>
      <c r="AB77" s="133">
        <f>+Actuals!Y239</f>
        <v>0</v>
      </c>
      <c r="AC77" s="134">
        <f>+Actuals!Z239</f>
        <v>0</v>
      </c>
      <c r="AD77" s="133">
        <f>+Actuals!AA239</f>
        <v>0</v>
      </c>
      <c r="AE77" s="134">
        <f>+Actuals!AB239</f>
        <v>0</v>
      </c>
      <c r="AF77" s="133">
        <f>+Actuals!AC239</f>
        <v>0</v>
      </c>
      <c r="AG77" s="134">
        <f>+Actuals!AD239</f>
        <v>0</v>
      </c>
      <c r="AH77" s="133">
        <f>+Actuals!AE239</f>
        <v>0</v>
      </c>
      <c r="AI77" s="134">
        <f>+Actuals!AF239</f>
        <v>0</v>
      </c>
      <c r="AJ77" s="133">
        <f>+Actuals!AG239</f>
        <v>0</v>
      </c>
      <c r="AK77" s="134">
        <f>+Actuals!AH239</f>
        <v>0</v>
      </c>
      <c r="AL77" s="133">
        <f>+Actuals!AI239</f>
        <v>0</v>
      </c>
      <c r="AM77" s="134">
        <f>+Actuals!AJ239</f>
        <v>0</v>
      </c>
      <c r="AN77" s="133">
        <f>+Actuals!AK239</f>
        <v>0</v>
      </c>
      <c r="AO77" s="134">
        <f>+Actuals!AL239</f>
        <v>0</v>
      </c>
      <c r="AP77" s="133">
        <f>+Actuals!AM239</f>
        <v>0</v>
      </c>
      <c r="AQ77" s="134">
        <f>+Actuals!AN239</f>
        <v>0</v>
      </c>
      <c r="AR77" s="133">
        <f>+Actuals!AO239</f>
        <v>0</v>
      </c>
      <c r="AS77" s="134">
        <f>+Actuals!AP239</f>
        <v>0</v>
      </c>
      <c r="AT77" s="133">
        <f>+Actuals!AQ239</f>
        <v>0</v>
      </c>
      <c r="AU77" s="134">
        <f>+Actuals!AR239</f>
        <v>0</v>
      </c>
      <c r="AV77" s="133">
        <f>+Actuals!AS239</f>
        <v>0</v>
      </c>
      <c r="AW77" s="134">
        <f>+Actuals!AT239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44"/>
        <v>0</v>
      </c>
      <c r="E78" s="38">
        <f t="shared" si="45"/>
        <v>0</v>
      </c>
      <c r="F78" s="60">
        <f>'TIE-OUT'!L78+RECLASS!L78</f>
        <v>0</v>
      </c>
      <c r="G78" s="60">
        <f>'TIE-OUT'!M78+RECLASS!M78</f>
        <v>0</v>
      </c>
      <c r="H78" s="133">
        <f>+Actuals!E240</f>
        <v>0</v>
      </c>
      <c r="I78" s="134">
        <f>+Actuals!F240</f>
        <v>0</v>
      </c>
      <c r="J78" s="133">
        <f>+Actuals!G240</f>
        <v>0</v>
      </c>
      <c r="K78" s="134">
        <f>+Actuals!H240</f>
        <v>0</v>
      </c>
      <c r="L78" s="133">
        <f>+Actuals!I240</f>
        <v>0</v>
      </c>
      <c r="M78" s="134">
        <f>+Actuals!J240</f>
        <v>0</v>
      </c>
      <c r="N78" s="133">
        <f>+Actuals!K240</f>
        <v>0</v>
      </c>
      <c r="O78" s="134">
        <f>+Actuals!L240</f>
        <v>0</v>
      </c>
      <c r="P78" s="133">
        <f>+Actuals!M240</f>
        <v>0</v>
      </c>
      <c r="Q78" s="134">
        <f>+Actuals!N240</f>
        <v>0</v>
      </c>
      <c r="R78" s="133">
        <f>+Actuals!O240</f>
        <v>0</v>
      </c>
      <c r="S78" s="134">
        <f>+Actuals!P240</f>
        <v>0</v>
      </c>
      <c r="T78" s="133">
        <f>+Actuals!Q240</f>
        <v>0</v>
      </c>
      <c r="U78" s="134">
        <f>+Actuals!R240</f>
        <v>0</v>
      </c>
      <c r="V78" s="133">
        <f>+Actuals!S240</f>
        <v>0</v>
      </c>
      <c r="W78" s="134">
        <f>+Actuals!T240</f>
        <v>0</v>
      </c>
      <c r="X78" s="133">
        <f>+Actuals!U240</f>
        <v>0</v>
      </c>
      <c r="Y78" s="134">
        <f>+Actuals!V240</f>
        <v>0</v>
      </c>
      <c r="Z78" s="133">
        <f>+Actuals!W240</f>
        <v>0</v>
      </c>
      <c r="AA78" s="134">
        <f>+Actuals!X240</f>
        <v>0</v>
      </c>
      <c r="AB78" s="133">
        <f>+Actuals!Y240</f>
        <v>0</v>
      </c>
      <c r="AC78" s="134">
        <f>+Actuals!Z240</f>
        <v>0</v>
      </c>
      <c r="AD78" s="133">
        <f>+Actuals!AA240</f>
        <v>0</v>
      </c>
      <c r="AE78" s="134">
        <f>+Actuals!AB240</f>
        <v>0</v>
      </c>
      <c r="AF78" s="133">
        <f>+Actuals!AC240</f>
        <v>0</v>
      </c>
      <c r="AG78" s="134">
        <f>+Actuals!AD240</f>
        <v>0</v>
      </c>
      <c r="AH78" s="133">
        <f>+Actuals!AE240</f>
        <v>0</v>
      </c>
      <c r="AI78" s="134">
        <f>+Actuals!AF240</f>
        <v>0</v>
      </c>
      <c r="AJ78" s="133">
        <f>+Actuals!AG240</f>
        <v>0</v>
      </c>
      <c r="AK78" s="134">
        <f>+Actuals!AH240</f>
        <v>0</v>
      </c>
      <c r="AL78" s="133">
        <f>+Actuals!AI240</f>
        <v>0</v>
      </c>
      <c r="AM78" s="134">
        <f>+Actuals!AJ240</f>
        <v>0</v>
      </c>
      <c r="AN78" s="133">
        <f>+Actuals!AK240</f>
        <v>0</v>
      </c>
      <c r="AO78" s="134">
        <f>+Actuals!AL240</f>
        <v>0</v>
      </c>
      <c r="AP78" s="133">
        <f>+Actuals!AM240</f>
        <v>0</v>
      </c>
      <c r="AQ78" s="134">
        <f>+Actuals!AN240</f>
        <v>0</v>
      </c>
      <c r="AR78" s="133">
        <f>+Actuals!AO240</f>
        <v>0</v>
      </c>
      <c r="AS78" s="134">
        <f>+Actuals!AP240</f>
        <v>0</v>
      </c>
      <c r="AT78" s="133">
        <f>+Actuals!AQ240</f>
        <v>0</v>
      </c>
      <c r="AU78" s="134">
        <f>+Actuals!AR240</f>
        <v>0</v>
      </c>
      <c r="AV78" s="133">
        <f>+Actuals!AS240</f>
        <v>0</v>
      </c>
      <c r="AW78" s="134">
        <f>+Actuals!AT240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44"/>
        <v>0</v>
      </c>
      <c r="E79" s="38">
        <f t="shared" si="45"/>
        <v>0</v>
      </c>
      <c r="F79" s="60">
        <f>'TIE-OUT'!L79+RECLASS!L79</f>
        <v>0</v>
      </c>
      <c r="G79" s="60">
        <f>'TIE-OUT'!M79+RECLASS!M79</f>
        <v>0</v>
      </c>
      <c r="H79" s="133">
        <f>+Actuals!E241</f>
        <v>0</v>
      </c>
      <c r="I79" s="134">
        <f>+Actuals!F241</f>
        <v>0</v>
      </c>
      <c r="J79" s="133">
        <f>+Actuals!G241</f>
        <v>0</v>
      </c>
      <c r="K79" s="134">
        <f>+Actuals!H241</f>
        <v>0</v>
      </c>
      <c r="L79" s="133">
        <f>+Actuals!I241</f>
        <v>0</v>
      </c>
      <c r="M79" s="134">
        <f>+Actuals!J241</f>
        <v>0</v>
      </c>
      <c r="N79" s="133">
        <f>+Actuals!K241</f>
        <v>0</v>
      </c>
      <c r="O79" s="134">
        <f>+Actuals!L241</f>
        <v>0</v>
      </c>
      <c r="P79" s="133">
        <f>+Actuals!M241</f>
        <v>0</v>
      </c>
      <c r="Q79" s="134">
        <f>+Actuals!N241</f>
        <v>0</v>
      </c>
      <c r="R79" s="133">
        <f>+Actuals!O241</f>
        <v>0</v>
      </c>
      <c r="S79" s="134">
        <f>+Actuals!P241</f>
        <v>0</v>
      </c>
      <c r="T79" s="133">
        <f>+Actuals!Q241</f>
        <v>0</v>
      </c>
      <c r="U79" s="134">
        <f>+Actuals!R241</f>
        <v>0</v>
      </c>
      <c r="V79" s="133">
        <f>+Actuals!S241</f>
        <v>0</v>
      </c>
      <c r="W79" s="134">
        <f>+Actuals!T241</f>
        <v>0</v>
      </c>
      <c r="X79" s="133">
        <f>+Actuals!U241</f>
        <v>0</v>
      </c>
      <c r="Y79" s="134">
        <f>+Actuals!V241</f>
        <v>0</v>
      </c>
      <c r="Z79" s="133">
        <f>+Actuals!W241</f>
        <v>0</v>
      </c>
      <c r="AA79" s="134">
        <f>+Actuals!X241</f>
        <v>0</v>
      </c>
      <c r="AB79" s="133">
        <f>+Actuals!Y241</f>
        <v>0</v>
      </c>
      <c r="AC79" s="134">
        <f>+Actuals!Z241</f>
        <v>0</v>
      </c>
      <c r="AD79" s="133">
        <f>+Actuals!AA241</f>
        <v>0</v>
      </c>
      <c r="AE79" s="134">
        <f>+Actuals!AB241</f>
        <v>0</v>
      </c>
      <c r="AF79" s="133">
        <f>+Actuals!AC241</f>
        <v>0</v>
      </c>
      <c r="AG79" s="134">
        <f>+Actuals!AD241</f>
        <v>0</v>
      </c>
      <c r="AH79" s="133">
        <f>+Actuals!AE241</f>
        <v>0</v>
      </c>
      <c r="AI79" s="134">
        <f>+Actuals!AF241</f>
        <v>0</v>
      </c>
      <c r="AJ79" s="133">
        <f>+Actuals!AG241</f>
        <v>0</v>
      </c>
      <c r="AK79" s="134">
        <f>+Actuals!AH241</f>
        <v>0</v>
      </c>
      <c r="AL79" s="133">
        <f>+Actuals!AI241</f>
        <v>0</v>
      </c>
      <c r="AM79" s="134">
        <f>+Actuals!AJ241</f>
        <v>0</v>
      </c>
      <c r="AN79" s="133">
        <f>+Actuals!AK241</f>
        <v>0</v>
      </c>
      <c r="AO79" s="134">
        <f>+Actuals!AL241</f>
        <v>0</v>
      </c>
      <c r="AP79" s="133">
        <f>+Actuals!AM241</f>
        <v>0</v>
      </c>
      <c r="AQ79" s="134">
        <f>+Actuals!AN241</f>
        <v>0</v>
      </c>
      <c r="AR79" s="133">
        <f>+Actuals!AO241</f>
        <v>0</v>
      </c>
      <c r="AS79" s="134">
        <f>+Actuals!AP241</f>
        <v>0</v>
      </c>
      <c r="AT79" s="133">
        <f>+Actuals!AQ241</f>
        <v>0</v>
      </c>
      <c r="AU79" s="134">
        <f>+Actuals!AR241</f>
        <v>0</v>
      </c>
      <c r="AV79" s="133">
        <f>+Actuals!AS241</f>
        <v>0</v>
      </c>
      <c r="AW79" s="134">
        <f>+Actuals!AT241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44"/>
        <v>0</v>
      </c>
      <c r="E80" s="38">
        <f t="shared" si="45"/>
        <v>0</v>
      </c>
      <c r="F80" s="60">
        <f>'TIE-OUT'!L80+RECLASS!L80</f>
        <v>0</v>
      </c>
      <c r="G80" s="60">
        <f>'TIE-OUT'!M80+RECLASS!M80</f>
        <v>0</v>
      </c>
      <c r="H80" s="133">
        <f>+Actuals!E242</f>
        <v>0</v>
      </c>
      <c r="I80" s="134">
        <f>+Actuals!F242</f>
        <v>0</v>
      </c>
      <c r="J80" s="133">
        <f>+Actuals!G242</f>
        <v>0</v>
      </c>
      <c r="K80" s="134">
        <f>+Actuals!H242</f>
        <v>0</v>
      </c>
      <c r="L80" s="133">
        <f>+Actuals!I242</f>
        <v>0</v>
      </c>
      <c r="M80" s="134">
        <f>+Actuals!J242</f>
        <v>0</v>
      </c>
      <c r="N80" s="133">
        <f>+Actuals!K242</f>
        <v>0</v>
      </c>
      <c r="O80" s="134">
        <f>+Actuals!L242</f>
        <v>0</v>
      </c>
      <c r="P80" s="133">
        <f>+Actuals!M242</f>
        <v>0</v>
      </c>
      <c r="Q80" s="134">
        <f>+Actuals!N242</f>
        <v>0</v>
      </c>
      <c r="R80" s="133">
        <f>+Actuals!O242</f>
        <v>0</v>
      </c>
      <c r="S80" s="134">
        <f>+Actuals!P242</f>
        <v>0</v>
      </c>
      <c r="T80" s="133">
        <f>+Actuals!Q242</f>
        <v>0</v>
      </c>
      <c r="U80" s="134">
        <f>+Actuals!R242</f>
        <v>0</v>
      </c>
      <c r="V80" s="133">
        <f>+Actuals!S242</f>
        <v>0</v>
      </c>
      <c r="W80" s="134">
        <f>+Actuals!T242</f>
        <v>0</v>
      </c>
      <c r="X80" s="133">
        <f>+Actuals!U242</f>
        <v>0</v>
      </c>
      <c r="Y80" s="134">
        <f>+Actuals!V242</f>
        <v>0</v>
      </c>
      <c r="Z80" s="133">
        <f>+Actuals!W242</f>
        <v>0</v>
      </c>
      <c r="AA80" s="134">
        <f>+Actuals!X242</f>
        <v>0</v>
      </c>
      <c r="AB80" s="133">
        <f>+Actuals!Y242</f>
        <v>0</v>
      </c>
      <c r="AC80" s="134">
        <f>+Actuals!Z242</f>
        <v>0</v>
      </c>
      <c r="AD80" s="133">
        <f>+Actuals!AA242</f>
        <v>0</v>
      </c>
      <c r="AE80" s="134">
        <f>+Actuals!AB242</f>
        <v>0</v>
      </c>
      <c r="AF80" s="133">
        <f>+Actuals!AC242</f>
        <v>0</v>
      </c>
      <c r="AG80" s="134">
        <f>+Actuals!AD242</f>
        <v>0</v>
      </c>
      <c r="AH80" s="133">
        <f>+Actuals!AE242</f>
        <v>0</v>
      </c>
      <c r="AI80" s="134">
        <f>+Actuals!AF242</f>
        <v>0</v>
      </c>
      <c r="AJ80" s="133">
        <f>+Actuals!AG242</f>
        <v>0</v>
      </c>
      <c r="AK80" s="134">
        <f>+Actuals!AH242</f>
        <v>0</v>
      </c>
      <c r="AL80" s="133">
        <f>+Actuals!AI242</f>
        <v>0</v>
      </c>
      <c r="AM80" s="134">
        <f>+Actuals!AJ242</f>
        <v>0</v>
      </c>
      <c r="AN80" s="133">
        <f>+Actuals!AK242</f>
        <v>0</v>
      </c>
      <c r="AO80" s="134">
        <f>+Actuals!AL242</f>
        <v>0</v>
      </c>
      <c r="AP80" s="133">
        <f>+Actuals!AM242</f>
        <v>0</v>
      </c>
      <c r="AQ80" s="134">
        <f>+Actuals!AN242</f>
        <v>0</v>
      </c>
      <c r="AR80" s="133">
        <f>+Actuals!AO242</f>
        <v>0</v>
      </c>
      <c r="AS80" s="134">
        <f>+Actuals!AP242</f>
        <v>0</v>
      </c>
      <c r="AT80" s="133">
        <f>+Actuals!AQ242</f>
        <v>0</v>
      </c>
      <c r="AU80" s="134">
        <f>+Actuals!AR242</f>
        <v>0</v>
      </c>
      <c r="AV80" s="133">
        <f>+Actuals!AS242</f>
        <v>0</v>
      </c>
      <c r="AW80" s="134">
        <f>+Actuals!AT242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44"/>
        <v>0</v>
      </c>
      <c r="E81" s="38">
        <f t="shared" si="45"/>
        <v>0</v>
      </c>
      <c r="F81" s="60">
        <f>'TIE-OUT'!L81+RECLASS!L81</f>
        <v>0</v>
      </c>
      <c r="G81" s="60">
        <f>'TIE-OUT'!M81+RECLASS!M81</f>
        <v>0</v>
      </c>
      <c r="H81" s="133">
        <f>+Actuals!E243</f>
        <v>0</v>
      </c>
      <c r="I81" s="134">
        <f>+Actuals!F243</f>
        <v>0</v>
      </c>
      <c r="J81" s="133">
        <f>+Actuals!G243</f>
        <v>0</v>
      </c>
      <c r="K81" s="134">
        <f>+Actuals!H243</f>
        <v>0</v>
      </c>
      <c r="L81" s="133">
        <f>+Actuals!I243</f>
        <v>0</v>
      </c>
      <c r="M81" s="134">
        <f>+Actuals!J243</f>
        <v>0</v>
      </c>
      <c r="N81" s="133">
        <f>+Actuals!K243</f>
        <v>0</v>
      </c>
      <c r="O81" s="134">
        <f>+Actuals!L243</f>
        <v>0</v>
      </c>
      <c r="P81" s="133">
        <f>+Actuals!M243</f>
        <v>0</v>
      </c>
      <c r="Q81" s="134">
        <f>+Actuals!N243</f>
        <v>0</v>
      </c>
      <c r="R81" s="133">
        <f>+Actuals!O243</f>
        <v>0</v>
      </c>
      <c r="S81" s="134">
        <f>+Actuals!P243</f>
        <v>0</v>
      </c>
      <c r="T81" s="133">
        <f>+Actuals!Q243</f>
        <v>0</v>
      </c>
      <c r="U81" s="134">
        <f>+Actuals!R243</f>
        <v>0</v>
      </c>
      <c r="V81" s="133">
        <f>+Actuals!S243</f>
        <v>0</v>
      </c>
      <c r="W81" s="134">
        <f>+Actuals!T243</f>
        <v>0</v>
      </c>
      <c r="X81" s="133">
        <f>+Actuals!U243</f>
        <v>0</v>
      </c>
      <c r="Y81" s="134">
        <f>+Actuals!V243</f>
        <v>0</v>
      </c>
      <c r="Z81" s="133">
        <f>+Actuals!W243</f>
        <v>0</v>
      </c>
      <c r="AA81" s="134">
        <f>+Actuals!X243</f>
        <v>0</v>
      </c>
      <c r="AB81" s="133">
        <f>+Actuals!Y243</f>
        <v>0</v>
      </c>
      <c r="AC81" s="134">
        <f>+Actuals!Z243</f>
        <v>0</v>
      </c>
      <c r="AD81" s="133">
        <f>+Actuals!AA243</f>
        <v>0</v>
      </c>
      <c r="AE81" s="134">
        <f>+Actuals!AB243</f>
        <v>0</v>
      </c>
      <c r="AF81" s="133">
        <f>+Actuals!AC243</f>
        <v>0</v>
      </c>
      <c r="AG81" s="134">
        <f>+Actuals!AD243</f>
        <v>0</v>
      </c>
      <c r="AH81" s="133">
        <f>+Actuals!AE243</f>
        <v>0</v>
      </c>
      <c r="AI81" s="134">
        <f>+Actuals!AF243</f>
        <v>0</v>
      </c>
      <c r="AJ81" s="133">
        <f>+Actuals!AG243</f>
        <v>0</v>
      </c>
      <c r="AK81" s="134">
        <f>+Actuals!AH243</f>
        <v>0</v>
      </c>
      <c r="AL81" s="133">
        <f>+Actuals!AI243</f>
        <v>0</v>
      </c>
      <c r="AM81" s="134">
        <f>+Actuals!AJ243</f>
        <v>0</v>
      </c>
      <c r="AN81" s="133">
        <f>+Actuals!AK243</f>
        <v>0</v>
      </c>
      <c r="AO81" s="134">
        <f>+Actuals!AL243</f>
        <v>0</v>
      </c>
      <c r="AP81" s="133">
        <f>+Actuals!AM243</f>
        <v>0</v>
      </c>
      <c r="AQ81" s="134">
        <f>+Actuals!AN243</f>
        <v>0</v>
      </c>
      <c r="AR81" s="133">
        <f>+Actuals!AO243</f>
        <v>0</v>
      </c>
      <c r="AS81" s="134">
        <f>+Actuals!AP243</f>
        <v>0</v>
      </c>
      <c r="AT81" s="133">
        <f>+Actuals!AQ243</f>
        <v>0</v>
      </c>
      <c r="AU81" s="134">
        <f>+Actuals!AR243</f>
        <v>0</v>
      </c>
      <c r="AV81" s="133">
        <f>+Actuals!AS243</f>
        <v>0</v>
      </c>
      <c r="AW81" s="134">
        <f>+Actuals!AT243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0</v>
      </c>
      <c r="F82" s="92">
        <f>F16+F24+F29+F36+F43+F45+F47+F49</f>
        <v>0</v>
      </c>
      <c r="G82" s="93">
        <f>SUM(G72:G81)+G16+G24+G29+G36+G43+G45+G47+G49+G51+G56+G61+G66</f>
        <v>0</v>
      </c>
      <c r="H82" s="92">
        <f>H16+H24+H29+H36+H43+H45+H47+H49</f>
        <v>0</v>
      </c>
      <c r="I82" s="93">
        <f>SUM(I72:I81)+I16+I24+I29+I36+I43+I45+I47+I49+I51+I56+I61+I66</f>
        <v>0</v>
      </c>
      <c r="J82" s="92">
        <f>J16+J24+J29+J36+J43+J45+J47+J49</f>
        <v>0</v>
      </c>
      <c r="K82" s="93">
        <f>SUM(K72:K81)+K16+K24+K29+K36+K43+K45+K47+K49+K51+K56+K61+K66</f>
        <v>0</v>
      </c>
      <c r="L82" s="92">
        <f>L16+L24+L29+L36+L43+L45+L47+L49</f>
        <v>0</v>
      </c>
      <c r="M82" s="93">
        <f>SUM(M72:M81)+M16+M24+M29+M36+M43+M45+M47+M49+M51+M56+M61+M66</f>
        <v>0</v>
      </c>
      <c r="N82" s="92">
        <f>N16+N24+N29+N36+N43+N45+N47+N49</f>
        <v>0</v>
      </c>
      <c r="O82" s="93">
        <f>SUM(O72:O81)+O16+O24+O29+O36+O43+O45+O47+O49+O51+O56+O61+O66</f>
        <v>0</v>
      </c>
      <c r="P82" s="92">
        <f>P16+P24+P29+P36+P43+P45+P47+P49</f>
        <v>0</v>
      </c>
      <c r="Q82" s="93">
        <f>SUM(Q72:Q81)+Q16+Q24+Q29+Q36+Q43+Q45+Q47+Q49+Q51+Q56+Q61+Q66</f>
        <v>0</v>
      </c>
      <c r="R82" s="92">
        <f>R16+R24+R29+R36+R43+R45+R47+R49</f>
        <v>0</v>
      </c>
      <c r="S82" s="93">
        <f>SUM(S72:S81)+S16+S24+S29+S36+S43+S45+S47+S49+S51+S56+S61+S66</f>
        <v>0</v>
      </c>
      <c r="T82" s="92">
        <f>T16+T24+T29+T36+T43+T45+T47+T49</f>
        <v>0</v>
      </c>
      <c r="U82" s="93">
        <f>SUM(U72:U81)+U16+U24+U29+U36+U43+U45+U47+U49+U51+U56+U61+U66</f>
        <v>0</v>
      </c>
      <c r="V82" s="92">
        <f>V16+V24+V29+V36+V43+V45+V47+V49</f>
        <v>0</v>
      </c>
      <c r="W82" s="93">
        <f>SUM(W72:W81)+W16+W24+W29+W36+W43+W45+W47+W49+W51+W56+W61+W66</f>
        <v>0</v>
      </c>
      <c r="X82" s="92">
        <f>X16+X24+X29+X36+X43+X45+X47+X49</f>
        <v>0</v>
      </c>
      <c r="Y82" s="93">
        <f>SUM(Y72:Y81)+Y16+Y24+Y29+Y36+Y43+Y45+Y47+Y49+Y51+Y56+Y61+Y66</f>
        <v>0</v>
      </c>
      <c r="Z82" s="92">
        <f>Z16+Z24+Z29+Z36+Z43+Z45+Z47+Z49</f>
        <v>0</v>
      </c>
      <c r="AA82" s="93">
        <f>SUM(AA72:AA81)+AA16+AA24+AA29+AA36+AA43+AA45+AA47+AA49+AA51+AA56+AA61+AA66</f>
        <v>0</v>
      </c>
      <c r="AB82" s="92">
        <f>AB16+AB24+AB29+AB36+AB43+AB45+AB47+AB49</f>
        <v>0</v>
      </c>
      <c r="AC82" s="93">
        <f>SUM(AC72:AC81)+AC16+AC24+AC29+AC36+AC43+AC45+AC47+AC49+AC51+AC56+AC61+AC66</f>
        <v>0</v>
      </c>
      <c r="AD82" s="92">
        <f>AD16+AD24+AD29+AD36+AD43+AD45+AD47+AD49</f>
        <v>0</v>
      </c>
      <c r="AE82" s="93">
        <f>SUM(AE72:AE81)+AE16+AE24+AE29+AE36+AE43+AE45+AE47+AE49+AE51+AE56+AE61+AE66</f>
        <v>0</v>
      </c>
      <c r="AF82" s="92">
        <f>AF16+AF24+AF29+AF36+AF43+AF45+AF47+AF49</f>
        <v>0</v>
      </c>
      <c r="AG82" s="93">
        <f>SUM(AG72:AG81)+AG16+AG24+AG29+AG36+AG43+AG45+AG47+AG49+AG51+AG56+AG61+AG66</f>
        <v>0</v>
      </c>
      <c r="AH82" s="92">
        <f>AH16+AH24+AH29+AH36+AH43+AH45+AH47+AH49</f>
        <v>0</v>
      </c>
      <c r="AI82" s="93">
        <f>SUM(AI72:AI81)+AI16+AI24+AI29+AI36+AI43+AI45+AI47+AI49+AI51+AI56+AI61+AI66</f>
        <v>0</v>
      </c>
      <c r="AJ82" s="92">
        <f>AJ16+AJ24+AJ29+AJ36+AJ43+AJ45+AJ47+AJ49</f>
        <v>0</v>
      </c>
      <c r="AK82" s="93">
        <f>SUM(AK72:AK81)+AK16+AK24+AK29+AK36+AK43+AK45+AK47+AK49+AK51+AK56+AK61+AK66</f>
        <v>0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0</v>
      </c>
      <c r="AP82" s="92">
        <f>AP16+AP24+AP29+AP36+AP43+AP45+AP47+AP49</f>
        <v>0</v>
      </c>
      <c r="AQ82" s="93">
        <f>SUM(AQ72:AQ81)+AQ16+AQ24+AQ29+AQ36+AQ43+AQ45+AQ47+AQ49+AQ51+AQ56+AQ61+AQ66</f>
        <v>0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</row>
    <row r="85" spans="1:49" x14ac:dyDescent="0.2">
      <c r="A85" s="4"/>
      <c r="B85" s="3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W187"/>
  <sheetViews>
    <sheetView zoomScale="75" workbookViewId="0">
      <pane xSplit="3" ySplit="9" topLeftCell="D75" activePane="bottomRight" state="frozen"/>
      <selection activeCell="D61" sqref="D61"/>
      <selection pane="topRight" activeCell="D61" sqref="D61"/>
      <selection pane="bottomLeft" activeCell="D61" sqref="D61"/>
      <selection pane="bottomRight"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28515625" style="149" customWidth="1"/>
    <col min="12" max="61" width="15.28515625" customWidth="1"/>
    <col min="66" max="104" width="0" hidden="1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4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4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96</v>
      </c>
      <c r="B3" s="50"/>
      <c r="C3" s="50"/>
      <c r="D3" s="50"/>
      <c r="E3" s="50"/>
      <c r="F3" s="50"/>
      <c r="G3" s="50"/>
      <c r="H3" s="50"/>
      <c r="I3" s="50"/>
      <c r="J3" s="50"/>
      <c r="K3" s="14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106</v>
      </c>
      <c r="B4" s="5"/>
      <c r="C4" s="5"/>
      <c r="D4" s="13"/>
      <c r="E4" s="13"/>
      <c r="F4" s="1"/>
      <c r="G4" s="1"/>
      <c r="H4" s="1"/>
      <c r="I4" s="1"/>
      <c r="J4" s="1"/>
      <c r="K4" s="14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4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4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150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151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84"/>
      <c r="E10" s="85"/>
      <c r="F10" s="16"/>
      <c r="G10" s="17"/>
      <c r="H10" s="16"/>
      <c r="I10" s="17"/>
      <c r="J10" s="16"/>
      <c r="K10" s="15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8760907</v>
      </c>
      <c r="E11" s="38">
        <f t="shared" si="0"/>
        <v>17414482.489999995</v>
      </c>
      <c r="F11" s="58">
        <f>'TIE-OUT'!J11+RECLASS!J11</f>
        <v>0</v>
      </c>
      <c r="G11" s="15">
        <f>'TIE-OUT'!K11+RECLASS!K11</f>
        <v>0</v>
      </c>
      <c r="H11" s="133">
        <f>+Actuals!E44</f>
        <v>9140188</v>
      </c>
      <c r="I11" s="134">
        <f>+Actuals!F44</f>
        <v>18207329.989999998</v>
      </c>
      <c r="J11" s="133">
        <f>+Actuals!G44</f>
        <v>-446300</v>
      </c>
      <c r="K11" s="153">
        <f>+Actuals!H44</f>
        <v>-917209.47000000067</v>
      </c>
      <c r="L11" s="133">
        <f>+Actuals!I44</f>
        <v>67019</v>
      </c>
      <c r="M11" s="134">
        <f>+Actuals!J44</f>
        <v>124361.97</v>
      </c>
      <c r="N11" s="133">
        <f>+Actuals!K44</f>
        <v>0</v>
      </c>
      <c r="O11" s="134">
        <f>+Actuals!L44</f>
        <v>0</v>
      </c>
      <c r="P11" s="133">
        <f>+Actuals!M44</f>
        <v>0</v>
      </c>
      <c r="Q11" s="134">
        <f>+Actuals!N44</f>
        <v>0</v>
      </c>
      <c r="R11" s="133">
        <f>+Actuals!O44</f>
        <v>0</v>
      </c>
      <c r="S11" s="134">
        <f>+Actuals!P44</f>
        <v>0</v>
      </c>
      <c r="T11" s="133">
        <f>+Actuals!Q44</f>
        <v>0</v>
      </c>
      <c r="U11" s="134">
        <f>+Actuals!R44</f>
        <v>0</v>
      </c>
      <c r="V11" s="133">
        <f>+Actuals!S44</f>
        <v>0</v>
      </c>
      <c r="W11" s="134">
        <f>+Actuals!T44</f>
        <v>0</v>
      </c>
      <c r="X11" s="133">
        <f>+Actuals!U44</f>
        <v>0</v>
      </c>
      <c r="Y11" s="134">
        <f>+Actuals!V44</f>
        <v>0</v>
      </c>
      <c r="Z11" s="133">
        <f>+Actuals!W44</f>
        <v>0</v>
      </c>
      <c r="AA11" s="134">
        <f>+Actuals!X44</f>
        <v>0</v>
      </c>
      <c r="AB11" s="133">
        <f>+Actuals!Y44</f>
        <v>0</v>
      </c>
      <c r="AC11" s="134">
        <f>+Actuals!Z44</f>
        <v>0</v>
      </c>
      <c r="AD11" s="133">
        <f>+Actuals!AA44</f>
        <v>0</v>
      </c>
      <c r="AE11" s="134">
        <f>+Actuals!AB44</f>
        <v>0</v>
      </c>
      <c r="AF11" s="133">
        <f>+Actuals!AC44</f>
        <v>0</v>
      </c>
      <c r="AG11" s="134">
        <f>+Actuals!AD44</f>
        <v>0</v>
      </c>
      <c r="AH11" s="133">
        <f>+Actuals!AE44</f>
        <v>0</v>
      </c>
      <c r="AI11" s="134">
        <f>+Actuals!AF44</f>
        <v>0</v>
      </c>
      <c r="AJ11" s="133">
        <f>+Actuals!AG44</f>
        <v>0</v>
      </c>
      <c r="AK11" s="134">
        <f>+Actuals!AH44</f>
        <v>0</v>
      </c>
      <c r="AL11" s="133">
        <f>+Actuals!AI44</f>
        <v>0</v>
      </c>
      <c r="AM11" s="134">
        <f>+Actuals!AJ44</f>
        <v>0</v>
      </c>
      <c r="AN11" s="133">
        <f>+Actuals!AK44</f>
        <v>0</v>
      </c>
      <c r="AO11" s="134">
        <f>+Actuals!AL44</f>
        <v>0</v>
      </c>
      <c r="AP11" s="133">
        <f>+Actuals!AM44</f>
        <v>0</v>
      </c>
      <c r="AQ11" s="134">
        <f>+Actuals!AN44</f>
        <v>0</v>
      </c>
      <c r="AR11" s="133">
        <f>+Actuals!AO44</f>
        <v>0</v>
      </c>
      <c r="AS11" s="134">
        <f>+Actuals!AP44</f>
        <v>0</v>
      </c>
      <c r="AT11" s="133">
        <f>+Actuals!AQ44</f>
        <v>0</v>
      </c>
      <c r="AU11" s="134">
        <f>+Actuals!AR44</f>
        <v>0</v>
      </c>
      <c r="AV11" s="133">
        <f>+Actuals!AS44</f>
        <v>0</v>
      </c>
      <c r="AW11" s="134">
        <f>+Actuals!AT44</f>
        <v>0</v>
      </c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0</v>
      </c>
      <c r="F12" s="58">
        <f>'TIE-OUT'!J12+RECLASS!J12</f>
        <v>0</v>
      </c>
      <c r="G12" s="15">
        <f>'TIE-OUT'!K12+RECLASS!K12</f>
        <v>0</v>
      </c>
      <c r="H12" s="133">
        <f>+Actuals!E45</f>
        <v>0</v>
      </c>
      <c r="I12" s="134">
        <f>+Actuals!F45</f>
        <v>0</v>
      </c>
      <c r="J12" s="133">
        <f>+Actuals!G45</f>
        <v>0</v>
      </c>
      <c r="K12" s="153">
        <f>+Actuals!H45</f>
        <v>0</v>
      </c>
      <c r="L12" s="133">
        <f>+Actuals!I45</f>
        <v>0</v>
      </c>
      <c r="M12" s="134">
        <f>+Actuals!J45</f>
        <v>0</v>
      </c>
      <c r="N12" s="133">
        <f>+Actuals!K45</f>
        <v>0</v>
      </c>
      <c r="O12" s="134">
        <f>+Actuals!L45</f>
        <v>0</v>
      </c>
      <c r="P12" s="133">
        <f>+Actuals!M45</f>
        <v>0</v>
      </c>
      <c r="Q12" s="134">
        <f>+Actuals!N45</f>
        <v>0</v>
      </c>
      <c r="R12" s="133">
        <f>+Actuals!O45</f>
        <v>0</v>
      </c>
      <c r="S12" s="134">
        <f>+Actuals!P45</f>
        <v>0</v>
      </c>
      <c r="T12" s="133">
        <f>+Actuals!Q45</f>
        <v>0</v>
      </c>
      <c r="U12" s="134">
        <f>+Actuals!R45</f>
        <v>0</v>
      </c>
      <c r="V12" s="133">
        <f>+Actuals!S45</f>
        <v>0</v>
      </c>
      <c r="W12" s="134">
        <f>+Actuals!T45</f>
        <v>0</v>
      </c>
      <c r="X12" s="133">
        <f>+Actuals!U45</f>
        <v>0</v>
      </c>
      <c r="Y12" s="134">
        <f>+Actuals!V45</f>
        <v>0</v>
      </c>
      <c r="Z12" s="133">
        <f>+Actuals!W45</f>
        <v>0</v>
      </c>
      <c r="AA12" s="134">
        <f>+Actuals!X45</f>
        <v>0</v>
      </c>
      <c r="AB12" s="133">
        <f>+Actuals!Y45</f>
        <v>0</v>
      </c>
      <c r="AC12" s="134">
        <f>+Actuals!Z45</f>
        <v>0</v>
      </c>
      <c r="AD12" s="133">
        <f>+Actuals!AA45</f>
        <v>0</v>
      </c>
      <c r="AE12" s="134">
        <f>+Actuals!AB45</f>
        <v>0</v>
      </c>
      <c r="AF12" s="133">
        <f>+Actuals!AC45</f>
        <v>0</v>
      </c>
      <c r="AG12" s="134">
        <f>+Actuals!AD45</f>
        <v>0</v>
      </c>
      <c r="AH12" s="133">
        <f>+Actuals!AE45</f>
        <v>0</v>
      </c>
      <c r="AI12" s="134">
        <f>+Actuals!AF45</f>
        <v>0</v>
      </c>
      <c r="AJ12" s="133">
        <f>+Actuals!AG45</f>
        <v>0</v>
      </c>
      <c r="AK12" s="134">
        <f>+Actuals!AH45</f>
        <v>0</v>
      </c>
      <c r="AL12" s="133">
        <f>+Actuals!AI45</f>
        <v>0</v>
      </c>
      <c r="AM12" s="134">
        <f>+Actuals!AJ45</f>
        <v>0</v>
      </c>
      <c r="AN12" s="133">
        <f>+Actuals!AK45</f>
        <v>0</v>
      </c>
      <c r="AO12" s="134">
        <f>+Actuals!AL45</f>
        <v>0</v>
      </c>
      <c r="AP12" s="133">
        <f>+Actuals!AM45</f>
        <v>0</v>
      </c>
      <c r="AQ12" s="134">
        <f>+Actuals!AN45</f>
        <v>0</v>
      </c>
      <c r="AR12" s="133">
        <f>+Actuals!AO45</f>
        <v>0</v>
      </c>
      <c r="AS12" s="134">
        <f>+Actuals!AP45</f>
        <v>0</v>
      </c>
      <c r="AT12" s="133">
        <f>+Actuals!AQ45</f>
        <v>0</v>
      </c>
      <c r="AU12" s="134">
        <f>+Actuals!AR45</f>
        <v>0</v>
      </c>
      <c r="AV12" s="133">
        <f>+Actuals!AS45</f>
        <v>0</v>
      </c>
      <c r="AW12" s="134">
        <f>+Actuals!AT45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0</v>
      </c>
      <c r="E13" s="38">
        <f t="shared" si="0"/>
        <v>0</v>
      </c>
      <c r="F13" s="58">
        <f>'TIE-OUT'!J13+RECLASS!J13</f>
        <v>0</v>
      </c>
      <c r="G13" s="15">
        <f>'TIE-OUT'!K13+RECLASS!K13</f>
        <v>0</v>
      </c>
      <c r="H13" s="133">
        <f>+Actuals!E46</f>
        <v>0</v>
      </c>
      <c r="I13" s="134">
        <f>+Actuals!F46</f>
        <v>0</v>
      </c>
      <c r="J13" s="133">
        <f>+Actuals!G46</f>
        <v>0</v>
      </c>
      <c r="K13" s="153">
        <f>+Actuals!H46</f>
        <v>0</v>
      </c>
      <c r="L13" s="133">
        <f>+Actuals!I46</f>
        <v>0</v>
      </c>
      <c r="M13" s="134">
        <f>+Actuals!J46</f>
        <v>0</v>
      </c>
      <c r="N13" s="133">
        <f>+Actuals!K46</f>
        <v>0</v>
      </c>
      <c r="O13" s="134">
        <f>+Actuals!L46</f>
        <v>0</v>
      </c>
      <c r="P13" s="133">
        <f>+Actuals!M46</f>
        <v>0</v>
      </c>
      <c r="Q13" s="134">
        <f>+Actuals!N46</f>
        <v>0</v>
      </c>
      <c r="R13" s="133">
        <f>+Actuals!O46</f>
        <v>0</v>
      </c>
      <c r="S13" s="134">
        <f>+Actuals!P46</f>
        <v>0</v>
      </c>
      <c r="T13" s="133">
        <f>+Actuals!Q46</f>
        <v>0</v>
      </c>
      <c r="U13" s="134">
        <f>+Actuals!R46</f>
        <v>0</v>
      </c>
      <c r="V13" s="133">
        <f>+Actuals!S46</f>
        <v>0</v>
      </c>
      <c r="W13" s="134">
        <f>+Actuals!T46</f>
        <v>0</v>
      </c>
      <c r="X13" s="133">
        <f>+Actuals!U46</f>
        <v>0</v>
      </c>
      <c r="Y13" s="134">
        <f>+Actuals!V46</f>
        <v>0</v>
      </c>
      <c r="Z13" s="133">
        <f>+Actuals!W46</f>
        <v>0</v>
      </c>
      <c r="AA13" s="134">
        <f>+Actuals!X46</f>
        <v>0</v>
      </c>
      <c r="AB13" s="133">
        <f>+Actuals!Y46</f>
        <v>0</v>
      </c>
      <c r="AC13" s="134">
        <f>+Actuals!Z46</f>
        <v>0</v>
      </c>
      <c r="AD13" s="133">
        <f>+Actuals!AA46</f>
        <v>0</v>
      </c>
      <c r="AE13" s="134">
        <f>+Actuals!AB46</f>
        <v>0</v>
      </c>
      <c r="AF13" s="133">
        <f>+Actuals!AC46</f>
        <v>0</v>
      </c>
      <c r="AG13" s="134">
        <f>+Actuals!AD46</f>
        <v>0</v>
      </c>
      <c r="AH13" s="133">
        <f>+Actuals!AE46</f>
        <v>0</v>
      </c>
      <c r="AI13" s="134">
        <f>+Actuals!AF46</f>
        <v>0</v>
      </c>
      <c r="AJ13" s="133">
        <f>+Actuals!AG46</f>
        <v>0</v>
      </c>
      <c r="AK13" s="134">
        <f>+Actuals!AH46</f>
        <v>0</v>
      </c>
      <c r="AL13" s="133">
        <f>+Actuals!AI46</f>
        <v>0</v>
      </c>
      <c r="AM13" s="134">
        <f>+Actuals!AJ46</f>
        <v>0</v>
      </c>
      <c r="AN13" s="133">
        <f>+Actuals!AK46</f>
        <v>0</v>
      </c>
      <c r="AO13" s="134">
        <f>+Actuals!AL46</f>
        <v>0</v>
      </c>
      <c r="AP13" s="133">
        <f>+Actuals!AM46</f>
        <v>0</v>
      </c>
      <c r="AQ13" s="134">
        <f>+Actuals!AN46</f>
        <v>0</v>
      </c>
      <c r="AR13" s="133">
        <f>+Actuals!AO46</f>
        <v>0</v>
      </c>
      <c r="AS13" s="134">
        <f>+Actuals!AP46</f>
        <v>0</v>
      </c>
      <c r="AT13" s="133">
        <f>+Actuals!AQ46</f>
        <v>0</v>
      </c>
      <c r="AU13" s="134">
        <f>+Actuals!AR46</f>
        <v>0</v>
      </c>
      <c r="AV13" s="133">
        <f>+Actuals!AS46</f>
        <v>0</v>
      </c>
      <c r="AW13" s="134">
        <f>+Actuals!AT46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58">
        <f>'TIE-OUT'!J14+RECLASS!J14</f>
        <v>0</v>
      </c>
      <c r="G14" s="15">
        <f>'TIE-OUT'!K14+RECLASS!K14</f>
        <v>0</v>
      </c>
      <c r="H14" s="133">
        <f>+Actuals!E47</f>
        <v>0</v>
      </c>
      <c r="I14" s="134">
        <f>+Actuals!F47</f>
        <v>0</v>
      </c>
      <c r="J14" s="133">
        <f>+Actuals!G47</f>
        <v>0</v>
      </c>
      <c r="K14" s="153">
        <f>+Actuals!H47</f>
        <v>0</v>
      </c>
      <c r="L14" s="133">
        <f>+Actuals!I47</f>
        <v>0</v>
      </c>
      <c r="M14" s="134">
        <f>+Actuals!J47</f>
        <v>0</v>
      </c>
      <c r="N14" s="133">
        <f>+Actuals!K47</f>
        <v>0</v>
      </c>
      <c r="O14" s="134">
        <f>+Actuals!L47</f>
        <v>0</v>
      </c>
      <c r="P14" s="133">
        <f>+Actuals!M47</f>
        <v>0</v>
      </c>
      <c r="Q14" s="134">
        <f>+Actuals!N47</f>
        <v>0</v>
      </c>
      <c r="R14" s="133">
        <f>+Actuals!O47</f>
        <v>0</v>
      </c>
      <c r="S14" s="134">
        <f>+Actuals!P47</f>
        <v>0</v>
      </c>
      <c r="T14" s="133">
        <f>+Actuals!Q47</f>
        <v>0</v>
      </c>
      <c r="U14" s="134">
        <f>+Actuals!R47</f>
        <v>0</v>
      </c>
      <c r="V14" s="133">
        <f>+Actuals!S47</f>
        <v>0</v>
      </c>
      <c r="W14" s="134">
        <f>+Actuals!T47</f>
        <v>0</v>
      </c>
      <c r="X14" s="133">
        <f>+Actuals!U47</f>
        <v>0</v>
      </c>
      <c r="Y14" s="134">
        <f>+Actuals!V47</f>
        <v>0</v>
      </c>
      <c r="Z14" s="133">
        <f>+Actuals!W47</f>
        <v>0</v>
      </c>
      <c r="AA14" s="134">
        <f>+Actuals!X47</f>
        <v>0</v>
      </c>
      <c r="AB14" s="133">
        <f>+Actuals!Y47</f>
        <v>0</v>
      </c>
      <c r="AC14" s="134">
        <f>+Actuals!Z47</f>
        <v>0</v>
      </c>
      <c r="AD14" s="133">
        <f>+Actuals!AA47</f>
        <v>0</v>
      </c>
      <c r="AE14" s="134">
        <f>+Actuals!AB47</f>
        <v>0</v>
      </c>
      <c r="AF14" s="133">
        <f>+Actuals!AC47</f>
        <v>0</v>
      </c>
      <c r="AG14" s="134">
        <f>+Actuals!AD47</f>
        <v>0</v>
      </c>
      <c r="AH14" s="133">
        <f>+Actuals!AE47</f>
        <v>0</v>
      </c>
      <c r="AI14" s="134">
        <f>+Actuals!AF47</f>
        <v>0</v>
      </c>
      <c r="AJ14" s="133">
        <f>+Actuals!AG47</f>
        <v>0</v>
      </c>
      <c r="AK14" s="134">
        <f>+Actuals!AH47</f>
        <v>0</v>
      </c>
      <c r="AL14" s="133">
        <f>+Actuals!AI47</f>
        <v>0</v>
      </c>
      <c r="AM14" s="134">
        <f>+Actuals!AJ47</f>
        <v>0</v>
      </c>
      <c r="AN14" s="133">
        <f>+Actuals!AK47</f>
        <v>0</v>
      </c>
      <c r="AO14" s="134">
        <f>+Actuals!AL47</f>
        <v>0</v>
      </c>
      <c r="AP14" s="133">
        <f>+Actuals!AM47</f>
        <v>0</v>
      </c>
      <c r="AQ14" s="134">
        <f>+Actuals!AN47</f>
        <v>0</v>
      </c>
      <c r="AR14" s="133">
        <f>+Actuals!AO47</f>
        <v>0</v>
      </c>
      <c r="AS14" s="134">
        <f>+Actuals!AP47</f>
        <v>0</v>
      </c>
      <c r="AT14" s="133">
        <f>+Actuals!AQ47</f>
        <v>0</v>
      </c>
      <c r="AU14" s="134">
        <f>+Actuals!AR47</f>
        <v>0</v>
      </c>
      <c r="AV14" s="133">
        <f>+Actuals!AS47</f>
        <v>0</v>
      </c>
      <c r="AW14" s="134">
        <f>+Actuals!AT47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98">
        <f>'TIE-OUT'!J15+RECLASS!J15</f>
        <v>0</v>
      </c>
      <c r="G15" s="99">
        <f>'TIE-OUT'!K15+RECLASS!K15</f>
        <v>0</v>
      </c>
      <c r="H15" s="133">
        <f>+Actuals!E48</f>
        <v>0</v>
      </c>
      <c r="I15" s="134">
        <f>+Actuals!F48</f>
        <v>0</v>
      </c>
      <c r="J15" s="133">
        <f>+Actuals!G48</f>
        <v>0</v>
      </c>
      <c r="K15" s="153">
        <f>+Actuals!H48</f>
        <v>0</v>
      </c>
      <c r="L15" s="133">
        <f>+Actuals!I48</f>
        <v>0</v>
      </c>
      <c r="M15" s="134">
        <f>+Actuals!J48</f>
        <v>0</v>
      </c>
      <c r="N15" s="133">
        <f>+Actuals!K48</f>
        <v>0</v>
      </c>
      <c r="O15" s="134">
        <f>+Actuals!L48</f>
        <v>0</v>
      </c>
      <c r="P15" s="133">
        <f>+Actuals!M48</f>
        <v>0</v>
      </c>
      <c r="Q15" s="134">
        <f>+Actuals!N48</f>
        <v>0</v>
      </c>
      <c r="R15" s="133">
        <f>+Actuals!O48</f>
        <v>0</v>
      </c>
      <c r="S15" s="134">
        <f>+Actuals!P48</f>
        <v>0</v>
      </c>
      <c r="T15" s="133">
        <f>+Actuals!Q48</f>
        <v>0</v>
      </c>
      <c r="U15" s="134">
        <f>+Actuals!R48</f>
        <v>0</v>
      </c>
      <c r="V15" s="133">
        <f>+Actuals!S48</f>
        <v>0</v>
      </c>
      <c r="W15" s="134">
        <f>+Actuals!T48</f>
        <v>0</v>
      </c>
      <c r="X15" s="133">
        <f>+Actuals!U48</f>
        <v>0</v>
      </c>
      <c r="Y15" s="134">
        <f>+Actuals!V48</f>
        <v>0</v>
      </c>
      <c r="Z15" s="133">
        <f>+Actuals!W48</f>
        <v>0</v>
      </c>
      <c r="AA15" s="134">
        <f>+Actuals!X48</f>
        <v>0</v>
      </c>
      <c r="AB15" s="133">
        <f>+Actuals!Y48</f>
        <v>0</v>
      </c>
      <c r="AC15" s="134">
        <f>+Actuals!Z48</f>
        <v>0</v>
      </c>
      <c r="AD15" s="133">
        <f>+Actuals!AA48</f>
        <v>0</v>
      </c>
      <c r="AE15" s="134">
        <f>+Actuals!AB48</f>
        <v>0</v>
      </c>
      <c r="AF15" s="133">
        <f>+Actuals!AC48</f>
        <v>0</v>
      </c>
      <c r="AG15" s="134">
        <f>+Actuals!AD48</f>
        <v>0</v>
      </c>
      <c r="AH15" s="133">
        <f>+Actuals!AE48</f>
        <v>0</v>
      </c>
      <c r="AI15" s="134">
        <f>+Actuals!AF48</f>
        <v>0</v>
      </c>
      <c r="AJ15" s="133">
        <f>+Actuals!AG48</f>
        <v>0</v>
      </c>
      <c r="AK15" s="134">
        <f>+Actuals!AH48</f>
        <v>0</v>
      </c>
      <c r="AL15" s="133">
        <f>+Actuals!AI48</f>
        <v>0</v>
      </c>
      <c r="AM15" s="134">
        <f>+Actuals!AJ48</f>
        <v>0</v>
      </c>
      <c r="AN15" s="133">
        <f>+Actuals!AK48</f>
        <v>0</v>
      </c>
      <c r="AO15" s="134">
        <f>+Actuals!AL48</f>
        <v>0</v>
      </c>
      <c r="AP15" s="133">
        <f>+Actuals!AM48</f>
        <v>0</v>
      </c>
      <c r="AQ15" s="134">
        <f>+Actuals!AN48</f>
        <v>0</v>
      </c>
      <c r="AR15" s="133">
        <f>+Actuals!AO48</f>
        <v>0</v>
      </c>
      <c r="AS15" s="134">
        <f>+Actuals!AP48</f>
        <v>0</v>
      </c>
      <c r="AT15" s="133">
        <f>+Actuals!AQ48</f>
        <v>0</v>
      </c>
      <c r="AU15" s="134">
        <f>+Actuals!AR48</f>
        <v>0</v>
      </c>
      <c r="AV15" s="133">
        <f>+Actuals!AS48</f>
        <v>0</v>
      </c>
      <c r="AW15" s="134">
        <f>+Actuals!AT48</f>
        <v>0</v>
      </c>
    </row>
    <row r="16" spans="1:49" x14ac:dyDescent="0.2">
      <c r="A16" s="9"/>
      <c r="B16" s="7" t="s">
        <v>34</v>
      </c>
      <c r="C16" s="6"/>
      <c r="D16" s="61">
        <f>SUM(D11:D15)</f>
        <v>8760907</v>
      </c>
      <c r="E16" s="39">
        <f>SUM(E11:E15)</f>
        <v>17414482.489999995</v>
      </c>
      <c r="F16" s="59">
        <f t="shared" ref="F16:AE16" si="1">SUM(F11:F15)</f>
        <v>0</v>
      </c>
      <c r="G16" s="23">
        <f t="shared" si="1"/>
        <v>0</v>
      </c>
      <c r="H16" s="61">
        <f t="shared" si="1"/>
        <v>9140188</v>
      </c>
      <c r="I16" s="39">
        <f t="shared" si="1"/>
        <v>18207329.989999998</v>
      </c>
      <c r="J16" s="61">
        <f t="shared" si="1"/>
        <v>-446300</v>
      </c>
      <c r="K16" s="154">
        <f t="shared" si="1"/>
        <v>-917209.47000000067</v>
      </c>
      <c r="L16" s="61">
        <f t="shared" si="1"/>
        <v>67019</v>
      </c>
      <c r="M16" s="39">
        <f t="shared" si="1"/>
        <v>124361.97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ref="AF16:AK16" si="2">SUM(AF11:AF15)</f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ref="AL16:AQ16" si="3">SUM(AL11:AL15)</f>
        <v>0</v>
      </c>
      <c r="AM16" s="39">
        <f t="shared" si="3"/>
        <v>0</v>
      </c>
      <c r="AN16" s="61">
        <f t="shared" si="3"/>
        <v>0</v>
      </c>
      <c r="AO16" s="39">
        <f t="shared" si="3"/>
        <v>0</v>
      </c>
      <c r="AP16" s="61">
        <f t="shared" si="3"/>
        <v>0</v>
      </c>
      <c r="AQ16" s="39">
        <f t="shared" si="3"/>
        <v>0</v>
      </c>
      <c r="AR16" s="61">
        <f t="shared" ref="AR16:AW16" si="4">SUM(AR11:AR15)</f>
        <v>0</v>
      </c>
      <c r="AS16" s="39">
        <f t="shared" si="4"/>
        <v>0</v>
      </c>
      <c r="AT16" s="61">
        <f t="shared" si="4"/>
        <v>0</v>
      </c>
      <c r="AU16" s="39">
        <f t="shared" si="4"/>
        <v>0</v>
      </c>
      <c r="AV16" s="61">
        <f t="shared" si="4"/>
        <v>0</v>
      </c>
      <c r="AW16" s="39">
        <f t="shared" si="4"/>
        <v>0</v>
      </c>
    </row>
    <row r="17" spans="1:49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15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58"/>
      <c r="G18" s="15"/>
      <c r="H18" s="60"/>
      <c r="I18" s="38"/>
      <c r="J18" s="60"/>
      <c r="K18" s="15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5">SUM(F19,H19,J19,L19,N19,P19,R19,T19,V19,X19,Z19,AB19,AD19,AF19,AH19,AJ19,AL19,AN19,AP19,AR19,AT19,AU19)</f>
        <v>-2123880</v>
      </c>
      <c r="E19" s="38">
        <f t="shared" si="5"/>
        <v>-3797697.04</v>
      </c>
      <c r="F19" s="84">
        <f>'TIE-OUT'!J19+RECLASS!J19</f>
        <v>0</v>
      </c>
      <c r="G19" s="85">
        <f>'TIE-OUT'!K19+RECLASS!K19</f>
        <v>0</v>
      </c>
      <c r="H19" s="133">
        <f>+Actuals!E49</f>
        <v>-2488315</v>
      </c>
      <c r="I19" s="134">
        <f>+Actuals!F49</f>
        <v>-4458771</v>
      </c>
      <c r="J19" s="133">
        <f>+Actuals!G49</f>
        <v>452693</v>
      </c>
      <c r="K19" s="153">
        <f>+Actuals!H49</f>
        <v>826952.86</v>
      </c>
      <c r="L19" s="133">
        <f>+Actuals!I49</f>
        <v>-62394</v>
      </c>
      <c r="M19" s="134">
        <f>+Actuals!J49</f>
        <v>-109098.54</v>
      </c>
      <c r="N19" s="133">
        <f>+Actuals!K49</f>
        <v>8978</v>
      </c>
      <c r="O19" s="134">
        <f>+Actuals!L49</f>
        <v>16444.93</v>
      </c>
      <c r="P19" s="133">
        <f>+Actuals!M49</f>
        <v>0</v>
      </c>
      <c r="Q19" s="134">
        <f>+Actuals!N49</f>
        <v>-12676.2</v>
      </c>
      <c r="R19" s="133">
        <f>+Actuals!O49</f>
        <v>-37236</v>
      </c>
      <c r="S19" s="134">
        <f>+Actuals!P49</f>
        <v>-64673.94</v>
      </c>
      <c r="T19" s="133">
        <f>+Actuals!Q49</f>
        <v>2394</v>
      </c>
      <c r="U19" s="134">
        <f>+Actuals!R49</f>
        <v>4124.8500000000004</v>
      </c>
      <c r="V19" s="133">
        <f>+Actuals!S49</f>
        <v>0</v>
      </c>
      <c r="W19" s="134">
        <f>+Actuals!T49</f>
        <v>0</v>
      </c>
      <c r="X19" s="133">
        <f>+Actuals!U49</f>
        <v>0</v>
      </c>
      <c r="Y19" s="134">
        <f>+Actuals!V49</f>
        <v>0</v>
      </c>
      <c r="Z19" s="133">
        <f>+Actuals!W49</f>
        <v>0</v>
      </c>
      <c r="AA19" s="134">
        <f>+Actuals!X49</f>
        <v>0</v>
      </c>
      <c r="AB19" s="133">
        <f>+Actuals!Y49</f>
        <v>0</v>
      </c>
      <c r="AC19" s="134">
        <f>+Actuals!Z49</f>
        <v>0</v>
      </c>
      <c r="AD19" s="133">
        <f>+Actuals!AA49</f>
        <v>0</v>
      </c>
      <c r="AE19" s="134">
        <f>+Actuals!AB49</f>
        <v>0</v>
      </c>
      <c r="AF19" s="133">
        <f>+Actuals!AC49</f>
        <v>0</v>
      </c>
      <c r="AG19" s="134">
        <f>+Actuals!AD49</f>
        <v>0</v>
      </c>
      <c r="AH19" s="133">
        <f>+Actuals!AE49</f>
        <v>0</v>
      </c>
      <c r="AI19" s="134">
        <f>+Actuals!AF49</f>
        <v>0</v>
      </c>
      <c r="AJ19" s="133">
        <f>+Actuals!AG49</f>
        <v>0</v>
      </c>
      <c r="AK19" s="134">
        <f>+Actuals!AH49</f>
        <v>0</v>
      </c>
      <c r="AL19" s="133">
        <f>+Actuals!AI49</f>
        <v>0</v>
      </c>
      <c r="AM19" s="134">
        <f>+Actuals!AJ49</f>
        <v>0</v>
      </c>
      <c r="AN19" s="133">
        <f>+Actuals!AK49</f>
        <v>0</v>
      </c>
      <c r="AO19" s="134">
        <f>+Actuals!AL49</f>
        <v>0</v>
      </c>
      <c r="AP19" s="133">
        <f>+Actuals!AM49</f>
        <v>0</v>
      </c>
      <c r="AQ19" s="134">
        <f>+Actuals!AN49</f>
        <v>0</v>
      </c>
      <c r="AR19" s="133">
        <f>+Actuals!AO49</f>
        <v>0</v>
      </c>
      <c r="AS19" s="134">
        <f>+Actuals!AP49</f>
        <v>0</v>
      </c>
      <c r="AT19" s="133">
        <f>+Actuals!AQ49</f>
        <v>0</v>
      </c>
      <c r="AU19" s="134">
        <f>+Actuals!AR49</f>
        <v>0</v>
      </c>
      <c r="AV19" s="133">
        <f>+Actuals!AS49</f>
        <v>0</v>
      </c>
      <c r="AW19" s="134">
        <f>+Actuals!AT49</f>
        <v>0</v>
      </c>
    </row>
    <row r="20" spans="1:49" x14ac:dyDescent="0.2">
      <c r="A20" s="9">
        <v>7</v>
      </c>
      <c r="B20" s="7"/>
      <c r="C20" s="18" t="s">
        <v>30</v>
      </c>
      <c r="D20" s="60">
        <f t="shared" si="5"/>
        <v>0</v>
      </c>
      <c r="E20" s="38">
        <f t="shared" si="5"/>
        <v>-1394542.32</v>
      </c>
      <c r="F20" s="58">
        <f>'TIE-OUT'!J20+RECLASS!J20</f>
        <v>0</v>
      </c>
      <c r="G20" s="15">
        <f>'TIE-OUT'!K20+RECLASS!K20</f>
        <v>-1394542.32</v>
      </c>
      <c r="H20" s="133">
        <f>+Actuals!E50</f>
        <v>0</v>
      </c>
      <c r="I20" s="134">
        <f>+Actuals!F50</f>
        <v>0</v>
      </c>
      <c r="J20" s="133">
        <f>+Actuals!G50</f>
        <v>0</v>
      </c>
      <c r="K20" s="153">
        <f>+Actuals!H50</f>
        <v>0</v>
      </c>
      <c r="L20" s="133">
        <f>+Actuals!I50</f>
        <v>0</v>
      </c>
      <c r="M20" s="134">
        <f>+Actuals!J50</f>
        <v>0</v>
      </c>
      <c r="N20" s="133">
        <f>+Actuals!K50</f>
        <v>0</v>
      </c>
      <c r="O20" s="134">
        <f>+Actuals!L50</f>
        <v>0</v>
      </c>
      <c r="P20" s="133">
        <f>+Actuals!M50</f>
        <v>0</v>
      </c>
      <c r="Q20" s="134">
        <f>+Actuals!N50</f>
        <v>0</v>
      </c>
      <c r="R20" s="133">
        <f>+Actuals!O50</f>
        <v>0</v>
      </c>
      <c r="S20" s="134">
        <f>+Actuals!P50</f>
        <v>0</v>
      </c>
      <c r="T20" s="133">
        <f>+Actuals!Q50</f>
        <v>0</v>
      </c>
      <c r="U20" s="134">
        <f>+Actuals!R50</f>
        <v>0</v>
      </c>
      <c r="V20" s="133">
        <f>+Actuals!S50</f>
        <v>0</v>
      </c>
      <c r="W20" s="134">
        <f>+Actuals!T50</f>
        <v>0</v>
      </c>
      <c r="X20" s="133">
        <f>+Actuals!U50</f>
        <v>0</v>
      </c>
      <c r="Y20" s="134">
        <f>+Actuals!V50</f>
        <v>0</v>
      </c>
      <c r="Z20" s="133">
        <f>+Actuals!W50</f>
        <v>0</v>
      </c>
      <c r="AA20" s="134">
        <f>+Actuals!X50</f>
        <v>0</v>
      </c>
      <c r="AB20" s="133">
        <f>+Actuals!Y50</f>
        <v>0</v>
      </c>
      <c r="AC20" s="134">
        <f>+Actuals!Z50</f>
        <v>0</v>
      </c>
      <c r="AD20" s="133">
        <f>+Actuals!AA50</f>
        <v>0</v>
      </c>
      <c r="AE20" s="134">
        <f>+Actuals!AB50</f>
        <v>0</v>
      </c>
      <c r="AF20" s="133">
        <f>+Actuals!AC50</f>
        <v>0</v>
      </c>
      <c r="AG20" s="134">
        <f>+Actuals!AD50</f>
        <v>0</v>
      </c>
      <c r="AH20" s="133">
        <f>+Actuals!AE50</f>
        <v>0</v>
      </c>
      <c r="AI20" s="134">
        <f>+Actuals!AF50</f>
        <v>0</v>
      </c>
      <c r="AJ20" s="133">
        <f>+Actuals!AG50</f>
        <v>0</v>
      </c>
      <c r="AK20" s="134">
        <f>+Actuals!AH50</f>
        <v>0</v>
      </c>
      <c r="AL20" s="133">
        <f>+Actuals!AI50</f>
        <v>0</v>
      </c>
      <c r="AM20" s="134">
        <f>+Actuals!AJ50</f>
        <v>0</v>
      </c>
      <c r="AN20" s="133">
        <f>+Actuals!AK50</f>
        <v>0</v>
      </c>
      <c r="AO20" s="134">
        <f>+Actuals!AL50</f>
        <v>0</v>
      </c>
      <c r="AP20" s="133">
        <f>+Actuals!AM50</f>
        <v>0</v>
      </c>
      <c r="AQ20" s="134">
        <f>+Actuals!AN50</f>
        <v>0</v>
      </c>
      <c r="AR20" s="133">
        <f>+Actuals!AO50</f>
        <v>0</v>
      </c>
      <c r="AS20" s="134">
        <f>+Actuals!AP50</f>
        <v>0</v>
      </c>
      <c r="AT20" s="133">
        <f>+Actuals!AQ50</f>
        <v>0</v>
      </c>
      <c r="AU20" s="134">
        <f>+Actuals!AR50</f>
        <v>0</v>
      </c>
      <c r="AV20" s="133">
        <f>+Actuals!AS50</f>
        <v>0</v>
      </c>
      <c r="AW20" s="134">
        <f>+Actuals!AT50</f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5"/>
        <v>0</v>
      </c>
      <c r="E21" s="38">
        <f t="shared" si="5"/>
        <v>0</v>
      </c>
      <c r="F21" s="58">
        <f>'TIE-OUT'!J21+RECLASS!J21</f>
        <v>0</v>
      </c>
      <c r="G21" s="15">
        <f>'TIE-OUT'!K21+RECLASS!K21</f>
        <v>0</v>
      </c>
      <c r="H21" s="133">
        <f>+Actuals!E51</f>
        <v>0</v>
      </c>
      <c r="I21" s="134">
        <f>+Actuals!F51</f>
        <v>0</v>
      </c>
      <c r="J21" s="133">
        <f>+Actuals!G51</f>
        <v>0</v>
      </c>
      <c r="K21" s="153">
        <f>+Actuals!H51</f>
        <v>0</v>
      </c>
      <c r="L21" s="133">
        <f>+Actuals!I51</f>
        <v>0</v>
      </c>
      <c r="M21" s="134">
        <f>+Actuals!J51</f>
        <v>0</v>
      </c>
      <c r="N21" s="133">
        <f>+Actuals!K51</f>
        <v>0</v>
      </c>
      <c r="O21" s="134">
        <f>+Actuals!L51</f>
        <v>0</v>
      </c>
      <c r="P21" s="133">
        <f>+Actuals!M51</f>
        <v>0</v>
      </c>
      <c r="Q21" s="134">
        <f>+Actuals!N51</f>
        <v>0</v>
      </c>
      <c r="R21" s="133">
        <f>+Actuals!O51</f>
        <v>0</v>
      </c>
      <c r="S21" s="134">
        <f>+Actuals!P51</f>
        <v>0</v>
      </c>
      <c r="T21" s="133">
        <f>+Actuals!Q51</f>
        <v>0</v>
      </c>
      <c r="U21" s="134">
        <f>+Actuals!R51</f>
        <v>0</v>
      </c>
      <c r="V21" s="133">
        <f>+Actuals!S51</f>
        <v>0</v>
      </c>
      <c r="W21" s="134">
        <f>+Actuals!T51</f>
        <v>0</v>
      </c>
      <c r="X21" s="133">
        <f>+Actuals!U51</f>
        <v>0</v>
      </c>
      <c r="Y21" s="134">
        <f>+Actuals!V51</f>
        <v>0</v>
      </c>
      <c r="Z21" s="133">
        <f>+Actuals!W51</f>
        <v>0</v>
      </c>
      <c r="AA21" s="134">
        <f>+Actuals!X51</f>
        <v>0</v>
      </c>
      <c r="AB21" s="133">
        <f>+Actuals!Y51</f>
        <v>0</v>
      </c>
      <c r="AC21" s="134">
        <f>+Actuals!Z51</f>
        <v>0</v>
      </c>
      <c r="AD21" s="133">
        <f>+Actuals!AA51</f>
        <v>0</v>
      </c>
      <c r="AE21" s="134">
        <f>+Actuals!AB51</f>
        <v>0</v>
      </c>
      <c r="AF21" s="133">
        <f>+Actuals!AC51</f>
        <v>0</v>
      </c>
      <c r="AG21" s="134">
        <f>+Actuals!AD51</f>
        <v>0</v>
      </c>
      <c r="AH21" s="133">
        <f>+Actuals!AE51</f>
        <v>0</v>
      </c>
      <c r="AI21" s="134">
        <f>+Actuals!AF51</f>
        <v>0</v>
      </c>
      <c r="AJ21" s="133">
        <f>+Actuals!AG51</f>
        <v>0</v>
      </c>
      <c r="AK21" s="134">
        <f>+Actuals!AH51</f>
        <v>0</v>
      </c>
      <c r="AL21" s="133">
        <f>+Actuals!AI51</f>
        <v>0</v>
      </c>
      <c r="AM21" s="134">
        <f>+Actuals!AJ51</f>
        <v>0</v>
      </c>
      <c r="AN21" s="133">
        <f>+Actuals!AK51</f>
        <v>0</v>
      </c>
      <c r="AO21" s="134">
        <f>+Actuals!AL51</f>
        <v>0</v>
      </c>
      <c r="AP21" s="133">
        <f>+Actuals!AM51</f>
        <v>0</v>
      </c>
      <c r="AQ21" s="134">
        <f>+Actuals!AN51</f>
        <v>0</v>
      </c>
      <c r="AR21" s="133">
        <f>+Actuals!AO51</f>
        <v>0</v>
      </c>
      <c r="AS21" s="134">
        <f>+Actuals!AP51</f>
        <v>0</v>
      </c>
      <c r="AT21" s="133">
        <f>+Actuals!AQ51</f>
        <v>0</v>
      </c>
      <c r="AU21" s="134">
        <f>+Actuals!AR51</f>
        <v>0</v>
      </c>
      <c r="AV21" s="133">
        <f>+Actuals!AS51</f>
        <v>0</v>
      </c>
      <c r="AW21" s="134">
        <f>+Actuals!AT51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5"/>
        <v>0</v>
      </c>
      <c r="E22" s="38">
        <f t="shared" si="5"/>
        <v>0</v>
      </c>
      <c r="F22" s="58">
        <f>'TIE-OUT'!J22+RECLASS!J22</f>
        <v>0</v>
      </c>
      <c r="G22" s="15">
        <f>'TIE-OUT'!K22+RECLASS!K22</f>
        <v>0</v>
      </c>
      <c r="H22" s="133">
        <f>+Actuals!E52</f>
        <v>0</v>
      </c>
      <c r="I22" s="134">
        <f>+Actuals!F52</f>
        <v>0</v>
      </c>
      <c r="J22" s="133">
        <f>+Actuals!G52</f>
        <v>0</v>
      </c>
      <c r="K22" s="153">
        <f>+Actuals!H52</f>
        <v>0</v>
      </c>
      <c r="L22" s="133">
        <f>+Actuals!I52</f>
        <v>0</v>
      </c>
      <c r="M22" s="134">
        <f>+Actuals!J52</f>
        <v>0</v>
      </c>
      <c r="N22" s="133">
        <f>+Actuals!K52</f>
        <v>0</v>
      </c>
      <c r="O22" s="134">
        <f>+Actuals!L52</f>
        <v>0</v>
      </c>
      <c r="P22" s="133">
        <f>+Actuals!M52</f>
        <v>0</v>
      </c>
      <c r="Q22" s="134">
        <f>+Actuals!N52</f>
        <v>0</v>
      </c>
      <c r="R22" s="133">
        <f>+Actuals!O52</f>
        <v>0</v>
      </c>
      <c r="S22" s="134">
        <f>+Actuals!P52</f>
        <v>0</v>
      </c>
      <c r="T22" s="133">
        <f>+Actuals!Q52</f>
        <v>0</v>
      </c>
      <c r="U22" s="134">
        <f>+Actuals!R52</f>
        <v>0</v>
      </c>
      <c r="V22" s="133">
        <f>+Actuals!S52</f>
        <v>0</v>
      </c>
      <c r="W22" s="134">
        <f>+Actuals!T52</f>
        <v>0</v>
      </c>
      <c r="X22" s="133">
        <f>+Actuals!U52</f>
        <v>0</v>
      </c>
      <c r="Y22" s="134">
        <f>+Actuals!V52</f>
        <v>0</v>
      </c>
      <c r="Z22" s="133">
        <f>+Actuals!W52</f>
        <v>0</v>
      </c>
      <c r="AA22" s="134">
        <f>+Actuals!X52</f>
        <v>0</v>
      </c>
      <c r="AB22" s="133">
        <f>+Actuals!Y52</f>
        <v>0</v>
      </c>
      <c r="AC22" s="134">
        <f>+Actuals!Z52</f>
        <v>0</v>
      </c>
      <c r="AD22" s="133">
        <f>+Actuals!AA52</f>
        <v>0</v>
      </c>
      <c r="AE22" s="134">
        <f>+Actuals!AB52</f>
        <v>0</v>
      </c>
      <c r="AF22" s="133">
        <f>+Actuals!AC52</f>
        <v>0</v>
      </c>
      <c r="AG22" s="134">
        <f>+Actuals!AD52</f>
        <v>0</v>
      </c>
      <c r="AH22" s="133">
        <f>+Actuals!AE52</f>
        <v>0</v>
      </c>
      <c r="AI22" s="134">
        <f>+Actuals!AF52</f>
        <v>0</v>
      </c>
      <c r="AJ22" s="133">
        <f>+Actuals!AG52</f>
        <v>0</v>
      </c>
      <c r="AK22" s="134">
        <f>+Actuals!AH52</f>
        <v>0</v>
      </c>
      <c r="AL22" s="133">
        <f>+Actuals!AI52</f>
        <v>0</v>
      </c>
      <c r="AM22" s="134">
        <f>+Actuals!AJ52</f>
        <v>0</v>
      </c>
      <c r="AN22" s="133">
        <f>+Actuals!AK52</f>
        <v>0</v>
      </c>
      <c r="AO22" s="134">
        <f>+Actuals!AL52</f>
        <v>0</v>
      </c>
      <c r="AP22" s="133">
        <f>+Actuals!AM52</f>
        <v>0</v>
      </c>
      <c r="AQ22" s="134">
        <f>+Actuals!AN52</f>
        <v>0</v>
      </c>
      <c r="AR22" s="133">
        <f>+Actuals!AO52</f>
        <v>0</v>
      </c>
      <c r="AS22" s="134">
        <f>+Actuals!AP52</f>
        <v>0</v>
      </c>
      <c r="AT22" s="133">
        <f>+Actuals!AQ52</f>
        <v>0</v>
      </c>
      <c r="AU22" s="134">
        <f>+Actuals!AR52</f>
        <v>0</v>
      </c>
      <c r="AV22" s="133">
        <f>+Actuals!AS52</f>
        <v>0</v>
      </c>
      <c r="AW22" s="134">
        <f>+Actuals!AT52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5"/>
        <v>41815</v>
      </c>
      <c r="E23" s="38">
        <f t="shared" si="5"/>
        <v>76475.87</v>
      </c>
      <c r="F23" s="98">
        <f>'TIE-OUT'!J23+RECLASS!J23</f>
        <v>0</v>
      </c>
      <c r="G23" s="99">
        <f>'TIE-OUT'!K23+RECLASS!K23</f>
        <v>0</v>
      </c>
      <c r="H23" s="133">
        <f>+Actuals!E53</f>
        <v>60000</v>
      </c>
      <c r="I23" s="134">
        <f>+Actuals!F53</f>
        <v>108826.47</v>
      </c>
      <c r="J23" s="133">
        <f>+Actuals!G53</f>
        <v>-18185</v>
      </c>
      <c r="K23" s="153">
        <f>+Actuals!H53</f>
        <v>-32350.6</v>
      </c>
      <c r="L23" s="133">
        <f>+Actuals!I53</f>
        <v>0</v>
      </c>
      <c r="M23" s="134">
        <f>+Actuals!J53</f>
        <v>0</v>
      </c>
      <c r="N23" s="133">
        <f>+Actuals!K53</f>
        <v>0</v>
      </c>
      <c r="O23" s="134">
        <f>+Actuals!L53</f>
        <v>0</v>
      </c>
      <c r="P23" s="133">
        <f>+Actuals!M53</f>
        <v>0</v>
      </c>
      <c r="Q23" s="134">
        <f>+Actuals!N53</f>
        <v>0</v>
      </c>
      <c r="R23" s="133">
        <f>+Actuals!O53</f>
        <v>0</v>
      </c>
      <c r="S23" s="134">
        <f>+Actuals!P53</f>
        <v>0</v>
      </c>
      <c r="T23" s="133">
        <f>+Actuals!Q53</f>
        <v>0</v>
      </c>
      <c r="U23" s="134">
        <f>+Actuals!R53</f>
        <v>0</v>
      </c>
      <c r="V23" s="133">
        <f>+Actuals!S53</f>
        <v>0</v>
      </c>
      <c r="W23" s="134">
        <f>+Actuals!T53</f>
        <v>0</v>
      </c>
      <c r="X23" s="133">
        <f>+Actuals!U53</f>
        <v>0</v>
      </c>
      <c r="Y23" s="134">
        <f>+Actuals!V53</f>
        <v>0</v>
      </c>
      <c r="Z23" s="133">
        <f>+Actuals!W53</f>
        <v>0</v>
      </c>
      <c r="AA23" s="134">
        <f>+Actuals!X53</f>
        <v>0</v>
      </c>
      <c r="AB23" s="133">
        <f>+Actuals!Y53</f>
        <v>0</v>
      </c>
      <c r="AC23" s="134">
        <f>+Actuals!Z53</f>
        <v>0</v>
      </c>
      <c r="AD23" s="133">
        <f>+Actuals!AA53</f>
        <v>0</v>
      </c>
      <c r="AE23" s="134">
        <f>+Actuals!AB53</f>
        <v>0</v>
      </c>
      <c r="AF23" s="133">
        <f>+Actuals!AC53</f>
        <v>0</v>
      </c>
      <c r="AG23" s="134">
        <f>+Actuals!AD53</f>
        <v>0</v>
      </c>
      <c r="AH23" s="133">
        <f>+Actuals!AE53</f>
        <v>0</v>
      </c>
      <c r="AI23" s="134">
        <f>+Actuals!AF53</f>
        <v>0</v>
      </c>
      <c r="AJ23" s="133">
        <f>+Actuals!AG53</f>
        <v>0</v>
      </c>
      <c r="AK23" s="134">
        <f>+Actuals!AH53</f>
        <v>0</v>
      </c>
      <c r="AL23" s="133">
        <f>+Actuals!AI53</f>
        <v>0</v>
      </c>
      <c r="AM23" s="134">
        <f>+Actuals!AJ53</f>
        <v>0</v>
      </c>
      <c r="AN23" s="133">
        <f>+Actuals!AK53</f>
        <v>0</v>
      </c>
      <c r="AO23" s="134">
        <f>+Actuals!AL53</f>
        <v>0</v>
      </c>
      <c r="AP23" s="133">
        <f>+Actuals!AM53</f>
        <v>0</v>
      </c>
      <c r="AQ23" s="134">
        <f>+Actuals!AN53</f>
        <v>0</v>
      </c>
      <c r="AR23" s="133">
        <f>+Actuals!AO53</f>
        <v>0</v>
      </c>
      <c r="AS23" s="134">
        <f>+Actuals!AP53</f>
        <v>0</v>
      </c>
      <c r="AT23" s="133">
        <f>+Actuals!AQ53</f>
        <v>0</v>
      </c>
      <c r="AU23" s="134">
        <f>+Actuals!AR53</f>
        <v>0</v>
      </c>
      <c r="AV23" s="133">
        <f>+Actuals!AS53</f>
        <v>0</v>
      </c>
      <c r="AW23" s="134">
        <f>+Actuals!AT53</f>
        <v>0</v>
      </c>
    </row>
    <row r="24" spans="1:49" x14ac:dyDescent="0.2">
      <c r="A24" s="9"/>
      <c r="B24" s="7" t="s">
        <v>37</v>
      </c>
      <c r="C24" s="6"/>
      <c r="D24" s="61">
        <f>SUM(D19:D23)</f>
        <v>-2082065</v>
      </c>
      <c r="E24" s="39">
        <f>SUM(E19:E23)</f>
        <v>-5115763.49</v>
      </c>
      <c r="F24" s="59">
        <f t="shared" ref="F24:AE24" si="6">SUM(F19:F23)</f>
        <v>0</v>
      </c>
      <c r="G24" s="23">
        <f t="shared" si="6"/>
        <v>-1394542.32</v>
      </c>
      <c r="H24" s="61">
        <f t="shared" si="6"/>
        <v>-2428315</v>
      </c>
      <c r="I24" s="39">
        <f t="shared" si="6"/>
        <v>-4349944.53</v>
      </c>
      <c r="J24" s="61">
        <f t="shared" si="6"/>
        <v>434508</v>
      </c>
      <c r="K24" s="154">
        <f t="shared" si="6"/>
        <v>794602.26</v>
      </c>
      <c r="L24" s="61">
        <f t="shared" si="6"/>
        <v>-62394</v>
      </c>
      <c r="M24" s="39">
        <f t="shared" si="6"/>
        <v>-109098.54</v>
      </c>
      <c r="N24" s="61">
        <f t="shared" si="6"/>
        <v>8978</v>
      </c>
      <c r="O24" s="39">
        <f t="shared" si="6"/>
        <v>16444.93</v>
      </c>
      <c r="P24" s="61">
        <f t="shared" si="6"/>
        <v>0</v>
      </c>
      <c r="Q24" s="39">
        <f t="shared" si="6"/>
        <v>-12676.2</v>
      </c>
      <c r="R24" s="61">
        <f t="shared" si="6"/>
        <v>-37236</v>
      </c>
      <c r="S24" s="39">
        <f t="shared" si="6"/>
        <v>-64673.94</v>
      </c>
      <c r="T24" s="61">
        <f t="shared" si="6"/>
        <v>2394</v>
      </c>
      <c r="U24" s="39">
        <f t="shared" si="6"/>
        <v>4124.8500000000004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ref="AF24:AK24" si="7">SUM(AF19:AF23)</f>
        <v>0</v>
      </c>
      <c r="AG24" s="39">
        <f t="shared" si="7"/>
        <v>0</v>
      </c>
      <c r="AH24" s="61">
        <f t="shared" si="7"/>
        <v>0</v>
      </c>
      <c r="AI24" s="39">
        <f t="shared" si="7"/>
        <v>0</v>
      </c>
      <c r="AJ24" s="61">
        <f t="shared" si="7"/>
        <v>0</v>
      </c>
      <c r="AK24" s="39">
        <f t="shared" si="7"/>
        <v>0</v>
      </c>
      <c r="AL24" s="61">
        <f t="shared" ref="AL24:AQ24" si="8">SUM(AL19:AL23)</f>
        <v>0</v>
      </c>
      <c r="AM24" s="39">
        <f t="shared" si="8"/>
        <v>0</v>
      </c>
      <c r="AN24" s="61">
        <f t="shared" si="8"/>
        <v>0</v>
      </c>
      <c r="AO24" s="39">
        <f t="shared" si="8"/>
        <v>0</v>
      </c>
      <c r="AP24" s="61">
        <f t="shared" si="8"/>
        <v>0</v>
      </c>
      <c r="AQ24" s="39">
        <f t="shared" si="8"/>
        <v>0</v>
      </c>
      <c r="AR24" s="61">
        <f t="shared" ref="AR24:AW24" si="9">SUM(AR19:AR23)</f>
        <v>0</v>
      </c>
      <c r="AS24" s="39">
        <f t="shared" si="9"/>
        <v>0</v>
      </c>
      <c r="AT24" s="61">
        <f t="shared" si="9"/>
        <v>0</v>
      </c>
      <c r="AU24" s="39">
        <f t="shared" si="9"/>
        <v>0</v>
      </c>
      <c r="AV24" s="61">
        <f t="shared" si="9"/>
        <v>0</v>
      </c>
      <c r="AW24" s="39">
        <f t="shared" si="9"/>
        <v>0</v>
      </c>
    </row>
    <row r="25" spans="1:49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15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58"/>
      <c r="G26" s="15"/>
      <c r="H26" s="60"/>
      <c r="I26" s="38"/>
      <c r="J26" s="60"/>
      <c r="K26" s="15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4176979</v>
      </c>
      <c r="E27" s="38">
        <f>SUM(G27,I27,K27,M27,O27,Q27,S27,U27,W27,Y27,AA27,AC27,AE27,AG27,AI27,AK27,AM27,AO27,AQ27,AS27,AU27,AV27)</f>
        <v>7789923.3300000001</v>
      </c>
      <c r="F27" s="84">
        <f>'TIE-OUT'!J27+RECLASS!J27</f>
        <v>0</v>
      </c>
      <c r="G27" s="85">
        <f>'TIE-OUT'!K27+RECLASS!K27</f>
        <v>0</v>
      </c>
      <c r="H27" s="133">
        <f>+Actuals!E54</f>
        <v>4126748</v>
      </c>
      <c r="I27" s="134">
        <f>+Actuals!F54</f>
        <v>7697205</v>
      </c>
      <c r="J27" s="133">
        <f>+Actuals!G54</f>
        <v>50231</v>
      </c>
      <c r="K27" s="153">
        <f>+Actuals!H54</f>
        <v>92718.33</v>
      </c>
      <c r="L27" s="133">
        <f>+Actuals!I54</f>
        <v>0</v>
      </c>
      <c r="M27" s="134">
        <f>+Actuals!J54</f>
        <v>0</v>
      </c>
      <c r="N27" s="133">
        <f>+Actuals!K54</f>
        <v>0</v>
      </c>
      <c r="O27" s="134">
        <f>+Actuals!L54</f>
        <v>0</v>
      </c>
      <c r="P27" s="133">
        <f>+Actuals!M54</f>
        <v>0</v>
      </c>
      <c r="Q27" s="134">
        <f>+Actuals!N54</f>
        <v>0</v>
      </c>
      <c r="R27" s="133">
        <f>+Actuals!O54</f>
        <v>0</v>
      </c>
      <c r="S27" s="134">
        <f>+Actuals!P54</f>
        <v>0</v>
      </c>
      <c r="T27" s="133">
        <f>+Actuals!Q54</f>
        <v>0</v>
      </c>
      <c r="U27" s="134">
        <f>+Actuals!R54</f>
        <v>0</v>
      </c>
      <c r="V27" s="133">
        <f>+Actuals!S54</f>
        <v>0</v>
      </c>
      <c r="W27" s="134">
        <f>+Actuals!T54</f>
        <v>0</v>
      </c>
      <c r="X27" s="133">
        <f>+Actuals!U54</f>
        <v>0</v>
      </c>
      <c r="Y27" s="134">
        <f>+Actuals!V54</f>
        <v>0</v>
      </c>
      <c r="Z27" s="133">
        <f>+Actuals!W54</f>
        <v>0</v>
      </c>
      <c r="AA27" s="134">
        <f>+Actuals!X54</f>
        <v>0</v>
      </c>
      <c r="AB27" s="133">
        <f>+Actuals!Y54</f>
        <v>0</v>
      </c>
      <c r="AC27" s="134">
        <f>+Actuals!Z54</f>
        <v>0</v>
      </c>
      <c r="AD27" s="133">
        <f>+Actuals!AA54</f>
        <v>0</v>
      </c>
      <c r="AE27" s="134">
        <f>+Actuals!AB54</f>
        <v>0</v>
      </c>
      <c r="AF27" s="133">
        <f>+Actuals!AC54</f>
        <v>0</v>
      </c>
      <c r="AG27" s="134">
        <f>+Actuals!AD54</f>
        <v>0</v>
      </c>
      <c r="AH27" s="133">
        <f>+Actuals!AE54</f>
        <v>0</v>
      </c>
      <c r="AI27" s="134">
        <f>+Actuals!AF54</f>
        <v>0</v>
      </c>
      <c r="AJ27" s="133">
        <f>+Actuals!AG54</f>
        <v>0</v>
      </c>
      <c r="AK27" s="134">
        <f>+Actuals!AH54</f>
        <v>0</v>
      </c>
      <c r="AL27" s="133">
        <f>+Actuals!AI54</f>
        <v>0</v>
      </c>
      <c r="AM27" s="134">
        <f>+Actuals!AJ54</f>
        <v>0</v>
      </c>
      <c r="AN27" s="133">
        <f>+Actuals!AK54</f>
        <v>0</v>
      </c>
      <c r="AO27" s="134">
        <f>+Actuals!AL54</f>
        <v>0</v>
      </c>
      <c r="AP27" s="133">
        <f>+Actuals!AM54</f>
        <v>0</v>
      </c>
      <c r="AQ27" s="134">
        <f>+Actuals!AN54</f>
        <v>0</v>
      </c>
      <c r="AR27" s="133">
        <f>+Actuals!AO54</f>
        <v>0</v>
      </c>
      <c r="AS27" s="134">
        <f>+Actuals!AP54</f>
        <v>0</v>
      </c>
      <c r="AT27" s="133">
        <f>+Actuals!AQ54</f>
        <v>0</v>
      </c>
      <c r="AU27" s="134">
        <f>+Actuals!AR54</f>
        <v>0</v>
      </c>
      <c r="AV27" s="133">
        <f>+Actuals!AS54</f>
        <v>0</v>
      </c>
      <c r="AW27" s="134">
        <f>+Actuals!AT54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-9713655</v>
      </c>
      <c r="E28" s="38">
        <f>SUM(G28,I28,K28,M28,O28,Q28,S28,U28,W28,Y28,AA28,AC28,AE28,AG28,AI28,AK28,AM28,AO28,AQ28,AS28,AU28,AV28)</f>
        <v>-17661497.370000001</v>
      </c>
      <c r="F28" s="98">
        <f>'TIE-OUT'!J28+RECLASS!J28</f>
        <v>0</v>
      </c>
      <c r="G28" s="99">
        <f>'TIE-OUT'!K28+RECLASS!K28</f>
        <v>0</v>
      </c>
      <c r="H28" s="133">
        <f>+Actuals!E55</f>
        <v>-9663424</v>
      </c>
      <c r="I28" s="134">
        <f>+Actuals!F55</f>
        <v>-17568778.710000001</v>
      </c>
      <c r="J28" s="133">
        <f>+Actuals!G55</f>
        <v>-50231</v>
      </c>
      <c r="K28" s="153">
        <f>+Actuals!H55</f>
        <v>-92718.66</v>
      </c>
      <c r="L28" s="133">
        <f>+Actuals!I55</f>
        <v>0</v>
      </c>
      <c r="M28" s="134">
        <f>+Actuals!J55</f>
        <v>0</v>
      </c>
      <c r="N28" s="133">
        <f>+Actuals!K55</f>
        <v>0</v>
      </c>
      <c r="O28" s="134">
        <f>+Actuals!L55</f>
        <v>0</v>
      </c>
      <c r="P28" s="133">
        <f>+Actuals!M55</f>
        <v>0</v>
      </c>
      <c r="Q28" s="134">
        <f>+Actuals!N55</f>
        <v>0</v>
      </c>
      <c r="R28" s="133">
        <f>+Actuals!O55</f>
        <v>0</v>
      </c>
      <c r="S28" s="134">
        <f>+Actuals!P55</f>
        <v>0</v>
      </c>
      <c r="T28" s="133">
        <f>+Actuals!Q55</f>
        <v>0</v>
      </c>
      <c r="U28" s="134">
        <f>+Actuals!R55</f>
        <v>0</v>
      </c>
      <c r="V28" s="133">
        <f>+Actuals!S55</f>
        <v>0</v>
      </c>
      <c r="W28" s="134">
        <f>+Actuals!T55</f>
        <v>0</v>
      </c>
      <c r="X28" s="133">
        <f>+Actuals!U55</f>
        <v>0</v>
      </c>
      <c r="Y28" s="134">
        <f>+Actuals!V55</f>
        <v>0</v>
      </c>
      <c r="Z28" s="133">
        <f>+Actuals!W55</f>
        <v>0</v>
      </c>
      <c r="AA28" s="134">
        <f>+Actuals!X55</f>
        <v>0</v>
      </c>
      <c r="AB28" s="133">
        <f>+Actuals!Y55</f>
        <v>0</v>
      </c>
      <c r="AC28" s="134">
        <f>+Actuals!Z55</f>
        <v>0</v>
      </c>
      <c r="AD28" s="133">
        <f>+Actuals!AA55</f>
        <v>0</v>
      </c>
      <c r="AE28" s="134">
        <f>+Actuals!AB55</f>
        <v>0</v>
      </c>
      <c r="AF28" s="133">
        <f>+Actuals!AC55</f>
        <v>0</v>
      </c>
      <c r="AG28" s="134">
        <f>+Actuals!AD55</f>
        <v>0</v>
      </c>
      <c r="AH28" s="133">
        <f>+Actuals!AE55</f>
        <v>0</v>
      </c>
      <c r="AI28" s="134">
        <f>+Actuals!AF55</f>
        <v>0</v>
      </c>
      <c r="AJ28" s="133">
        <f>+Actuals!AG55</f>
        <v>0</v>
      </c>
      <c r="AK28" s="134">
        <f>+Actuals!AH55</f>
        <v>0</v>
      </c>
      <c r="AL28" s="133">
        <f>+Actuals!AI55</f>
        <v>0</v>
      </c>
      <c r="AM28" s="134">
        <f>+Actuals!AJ55</f>
        <v>0</v>
      </c>
      <c r="AN28" s="133">
        <f>+Actuals!AK55</f>
        <v>0</v>
      </c>
      <c r="AO28" s="134">
        <f>+Actuals!AL55</f>
        <v>0</v>
      </c>
      <c r="AP28" s="133">
        <f>+Actuals!AM55</f>
        <v>0</v>
      </c>
      <c r="AQ28" s="134">
        <f>+Actuals!AN55</f>
        <v>0</v>
      </c>
      <c r="AR28" s="133">
        <f>+Actuals!AO55</f>
        <v>0</v>
      </c>
      <c r="AS28" s="134">
        <f>+Actuals!AP55</f>
        <v>0</v>
      </c>
      <c r="AT28" s="133">
        <f>+Actuals!AQ55</f>
        <v>0</v>
      </c>
      <c r="AU28" s="134">
        <f>+Actuals!AR55</f>
        <v>0</v>
      </c>
      <c r="AV28" s="133">
        <f>+Actuals!AS55</f>
        <v>0</v>
      </c>
      <c r="AW28" s="134">
        <f>+Actuals!AT55</f>
        <v>0</v>
      </c>
    </row>
    <row r="29" spans="1:49" x14ac:dyDescent="0.2">
      <c r="A29" s="9"/>
      <c r="B29" s="7" t="s">
        <v>41</v>
      </c>
      <c r="C29" s="18"/>
      <c r="D29" s="61">
        <f>SUM(D27:D28)</f>
        <v>-5536676</v>
      </c>
      <c r="E29" s="39">
        <f>SUM(E27:E28)</f>
        <v>-9871574.040000001</v>
      </c>
      <c r="F29" s="59">
        <f t="shared" ref="F29:AE29" si="10">SUM(F27:F28)</f>
        <v>0</v>
      </c>
      <c r="G29" s="23">
        <f t="shared" si="10"/>
        <v>0</v>
      </c>
      <c r="H29" s="61">
        <f t="shared" si="10"/>
        <v>-5536676</v>
      </c>
      <c r="I29" s="39">
        <f t="shared" si="10"/>
        <v>-9871573.7100000009</v>
      </c>
      <c r="J29" s="61">
        <f t="shared" si="10"/>
        <v>0</v>
      </c>
      <c r="K29" s="154">
        <f t="shared" si="10"/>
        <v>-0.33000000000174623</v>
      </c>
      <c r="L29" s="61">
        <f t="shared" si="10"/>
        <v>0</v>
      </c>
      <c r="M29" s="39">
        <f t="shared" si="10"/>
        <v>0</v>
      </c>
      <c r="N29" s="61">
        <f t="shared" si="10"/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10"/>
        <v>0</v>
      </c>
      <c r="U29" s="39">
        <f t="shared" si="10"/>
        <v>0</v>
      </c>
      <c r="V29" s="61">
        <f t="shared" si="10"/>
        <v>0</v>
      </c>
      <c r="W29" s="39">
        <f t="shared" si="10"/>
        <v>0</v>
      </c>
      <c r="X29" s="61">
        <f t="shared" si="10"/>
        <v>0</v>
      </c>
      <c r="Y29" s="39">
        <f t="shared" si="10"/>
        <v>0</v>
      </c>
      <c r="Z29" s="61">
        <f t="shared" si="10"/>
        <v>0</v>
      </c>
      <c r="AA29" s="39">
        <f t="shared" si="10"/>
        <v>0</v>
      </c>
      <c r="AB29" s="61">
        <f t="shared" si="10"/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ref="AF29:AK29" si="11">SUM(AF27:AF28)</f>
        <v>0</v>
      </c>
      <c r="AG29" s="39">
        <f t="shared" si="11"/>
        <v>0</v>
      </c>
      <c r="AH29" s="61">
        <f t="shared" si="11"/>
        <v>0</v>
      </c>
      <c r="AI29" s="39">
        <f t="shared" si="11"/>
        <v>0</v>
      </c>
      <c r="AJ29" s="61">
        <f t="shared" si="11"/>
        <v>0</v>
      </c>
      <c r="AK29" s="39">
        <f t="shared" si="11"/>
        <v>0</v>
      </c>
      <c r="AL29" s="61">
        <f t="shared" ref="AL29:AQ29" si="12">SUM(AL27:AL28)</f>
        <v>0</v>
      </c>
      <c r="AM29" s="39">
        <f t="shared" si="12"/>
        <v>0</v>
      </c>
      <c r="AN29" s="61">
        <f t="shared" si="12"/>
        <v>0</v>
      </c>
      <c r="AO29" s="39">
        <f t="shared" si="12"/>
        <v>0</v>
      </c>
      <c r="AP29" s="61">
        <f t="shared" si="12"/>
        <v>0</v>
      </c>
      <c r="AQ29" s="39">
        <f t="shared" si="12"/>
        <v>0</v>
      </c>
      <c r="AR29" s="61">
        <f t="shared" ref="AR29:AW29" si="13">SUM(AR27:AR28)</f>
        <v>0</v>
      </c>
      <c r="AS29" s="39">
        <f t="shared" si="13"/>
        <v>0</v>
      </c>
      <c r="AT29" s="61">
        <f t="shared" si="13"/>
        <v>0</v>
      </c>
      <c r="AU29" s="39">
        <f t="shared" si="13"/>
        <v>0</v>
      </c>
      <c r="AV29" s="61">
        <f t="shared" si="13"/>
        <v>0</v>
      </c>
      <c r="AW29" s="39">
        <f t="shared" si="13"/>
        <v>0</v>
      </c>
    </row>
    <row r="30" spans="1:49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15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58"/>
      <c r="G31" s="15"/>
      <c r="H31" s="60"/>
      <c r="I31" s="38"/>
      <c r="J31" s="60"/>
      <c r="K31" s="15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4">SUM(F32,H32,J32,L32,N32,P32,R32,T32,V32,X32,Z32,AB32,AD32,AF32,AH32,AJ32,AL32,AN32,AP32,AR32,AT32,AU32)</f>
        <v>-39120</v>
      </c>
      <c r="E32" s="38">
        <f t="shared" si="14"/>
        <v>-69125.040000000023</v>
      </c>
      <c r="F32" s="84">
        <f>'TIE-OUT'!J32+RECLASS!J32</f>
        <v>0</v>
      </c>
      <c r="G32" s="85">
        <f>'TIE-OUT'!K32+RECLASS!K32</f>
        <v>0</v>
      </c>
      <c r="H32" s="133">
        <f>+Actuals!E56</f>
        <v>-68513</v>
      </c>
      <c r="I32" s="134">
        <f>+Actuals!F56</f>
        <v>-123542</v>
      </c>
      <c r="J32" s="133">
        <f>+Actuals!G56</f>
        <v>29393</v>
      </c>
      <c r="K32" s="153">
        <f>+Actuals!H56</f>
        <v>54416.959999999999</v>
      </c>
      <c r="L32" s="133">
        <f>+Actuals!I56</f>
        <v>0</v>
      </c>
      <c r="M32" s="134">
        <f>+Actuals!J56</f>
        <v>-821.52</v>
      </c>
      <c r="N32" s="133">
        <f>+Actuals!K56</f>
        <v>0</v>
      </c>
      <c r="O32" s="134">
        <f>+Actuals!L56</f>
        <v>6728.64</v>
      </c>
      <c r="P32" s="133">
        <f>+Actuals!M56</f>
        <v>0</v>
      </c>
      <c r="Q32" s="134">
        <f>+Actuals!N56</f>
        <v>-11031.84</v>
      </c>
      <c r="R32" s="133">
        <f>+Actuals!O56</f>
        <v>0</v>
      </c>
      <c r="S32" s="134">
        <f>+Actuals!P56</f>
        <v>-17877.84</v>
      </c>
      <c r="T32" s="133">
        <f>+Actuals!Q56</f>
        <v>0</v>
      </c>
      <c r="U32" s="134">
        <f>+Actuals!R56</f>
        <v>4929.12</v>
      </c>
      <c r="V32" s="133">
        <f>+Actuals!S56</f>
        <v>0</v>
      </c>
      <c r="W32" s="134">
        <f>+Actuals!T56</f>
        <v>-1408.32</v>
      </c>
      <c r="X32" s="133">
        <f>+Actuals!U56</f>
        <v>0</v>
      </c>
      <c r="Y32" s="134">
        <f>+Actuals!V56</f>
        <v>-13652.88</v>
      </c>
      <c r="Z32" s="133">
        <f>+Actuals!W56</f>
        <v>0</v>
      </c>
      <c r="AA32" s="134">
        <f>+Actuals!X56</f>
        <v>-11110.08</v>
      </c>
      <c r="AB32" s="133">
        <f>+Actuals!Y56</f>
        <v>0</v>
      </c>
      <c r="AC32" s="134">
        <f>+Actuals!Z56</f>
        <v>44244.72</v>
      </c>
      <c r="AD32" s="133">
        <f>+Actuals!AA56</f>
        <v>0</v>
      </c>
      <c r="AE32" s="134">
        <f>+Actuals!AB56</f>
        <v>0</v>
      </c>
      <c r="AF32" s="133">
        <f>+Actuals!AC56</f>
        <v>0</v>
      </c>
      <c r="AG32" s="134">
        <f>+Actuals!AD56</f>
        <v>0</v>
      </c>
      <c r="AH32" s="133">
        <f>+Actuals!AE56</f>
        <v>0</v>
      </c>
      <c r="AI32" s="134">
        <f>+Actuals!AF56</f>
        <v>0</v>
      </c>
      <c r="AJ32" s="133">
        <f>+Actuals!AG56</f>
        <v>0</v>
      </c>
      <c r="AK32" s="134">
        <f>+Actuals!AH56</f>
        <v>0</v>
      </c>
      <c r="AL32" s="133">
        <f>+Actuals!AI56</f>
        <v>0</v>
      </c>
      <c r="AM32" s="134">
        <f>+Actuals!AJ56</f>
        <v>0</v>
      </c>
      <c r="AN32" s="133">
        <f>+Actuals!AK56</f>
        <v>0</v>
      </c>
      <c r="AO32" s="134">
        <f>+Actuals!AL56</f>
        <v>0</v>
      </c>
      <c r="AP32" s="133">
        <f>+Actuals!AM56</f>
        <v>0</v>
      </c>
      <c r="AQ32" s="134">
        <f>+Actuals!AN56</f>
        <v>0</v>
      </c>
      <c r="AR32" s="133">
        <f>+Actuals!AO56</f>
        <v>0</v>
      </c>
      <c r="AS32" s="134">
        <f>+Actuals!AP56</f>
        <v>0</v>
      </c>
      <c r="AT32" s="133">
        <f>+Actuals!AQ56</f>
        <v>0</v>
      </c>
      <c r="AU32" s="134">
        <f>+Actuals!AR56</f>
        <v>0</v>
      </c>
      <c r="AV32" s="133">
        <f>+Actuals!AS56</f>
        <v>0</v>
      </c>
      <c r="AW32" s="134">
        <f>+Actuals!AT56</f>
        <v>0</v>
      </c>
    </row>
    <row r="33" spans="1:49" x14ac:dyDescent="0.2">
      <c r="A33" s="9">
        <v>14</v>
      </c>
      <c r="B33" s="7"/>
      <c r="C33" s="18" t="s">
        <v>44</v>
      </c>
      <c r="D33" s="60">
        <f t="shared" si="14"/>
        <v>0</v>
      </c>
      <c r="E33" s="38">
        <f t="shared" si="14"/>
        <v>0</v>
      </c>
      <c r="F33" s="58">
        <f>'TIE-OUT'!J33+RECLASS!J33</f>
        <v>0</v>
      </c>
      <c r="G33" s="15">
        <f>'TIE-OUT'!K33+RECLASS!K33</f>
        <v>0</v>
      </c>
      <c r="H33" s="133">
        <f>+Actuals!E57</f>
        <v>0</v>
      </c>
      <c r="I33" s="134">
        <f>+Actuals!F57</f>
        <v>0</v>
      </c>
      <c r="J33" s="133">
        <f>+Actuals!G57</f>
        <v>0</v>
      </c>
      <c r="K33" s="153">
        <f>+Actuals!H57</f>
        <v>0</v>
      </c>
      <c r="L33" s="133">
        <f>+Actuals!I57</f>
        <v>0</v>
      </c>
      <c r="M33" s="134">
        <f>+Actuals!J57</f>
        <v>0</v>
      </c>
      <c r="N33" s="133">
        <f>+Actuals!K57</f>
        <v>0</v>
      </c>
      <c r="O33" s="134">
        <f>+Actuals!L57</f>
        <v>0</v>
      </c>
      <c r="P33" s="133">
        <f>+Actuals!M57</f>
        <v>0</v>
      </c>
      <c r="Q33" s="134">
        <f>+Actuals!N57</f>
        <v>0</v>
      </c>
      <c r="R33" s="133">
        <f>+Actuals!O57</f>
        <v>0</v>
      </c>
      <c r="S33" s="134">
        <f>+Actuals!P57</f>
        <v>0</v>
      </c>
      <c r="T33" s="133">
        <f>+Actuals!Q57</f>
        <v>0</v>
      </c>
      <c r="U33" s="134">
        <f>+Actuals!R57</f>
        <v>0</v>
      </c>
      <c r="V33" s="133">
        <f>+Actuals!S57</f>
        <v>0</v>
      </c>
      <c r="W33" s="134">
        <f>+Actuals!T57</f>
        <v>0</v>
      </c>
      <c r="X33" s="133">
        <f>+Actuals!U57</f>
        <v>0</v>
      </c>
      <c r="Y33" s="134">
        <f>+Actuals!V57</f>
        <v>0</v>
      </c>
      <c r="Z33" s="133">
        <f>+Actuals!W57</f>
        <v>0</v>
      </c>
      <c r="AA33" s="134">
        <f>+Actuals!X57</f>
        <v>0</v>
      </c>
      <c r="AB33" s="133">
        <f>+Actuals!Y57</f>
        <v>0</v>
      </c>
      <c r="AC33" s="134">
        <f>+Actuals!Z57</f>
        <v>0</v>
      </c>
      <c r="AD33" s="133">
        <f>+Actuals!AA57</f>
        <v>0</v>
      </c>
      <c r="AE33" s="134">
        <f>+Actuals!AB57</f>
        <v>0</v>
      </c>
      <c r="AF33" s="133">
        <f>+Actuals!AC57</f>
        <v>0</v>
      </c>
      <c r="AG33" s="134">
        <f>+Actuals!AD57</f>
        <v>0</v>
      </c>
      <c r="AH33" s="133">
        <f>+Actuals!AE57</f>
        <v>0</v>
      </c>
      <c r="AI33" s="134">
        <f>+Actuals!AF57</f>
        <v>0</v>
      </c>
      <c r="AJ33" s="133">
        <f>+Actuals!AG57</f>
        <v>0</v>
      </c>
      <c r="AK33" s="134">
        <f>+Actuals!AH57</f>
        <v>0</v>
      </c>
      <c r="AL33" s="133">
        <f>+Actuals!AI57</f>
        <v>0</v>
      </c>
      <c r="AM33" s="134">
        <f>+Actuals!AJ57</f>
        <v>0</v>
      </c>
      <c r="AN33" s="133">
        <f>+Actuals!AK57</f>
        <v>0</v>
      </c>
      <c r="AO33" s="134">
        <f>+Actuals!AL57</f>
        <v>0</v>
      </c>
      <c r="AP33" s="133">
        <f>+Actuals!AM57</f>
        <v>0</v>
      </c>
      <c r="AQ33" s="134">
        <f>+Actuals!AN57</f>
        <v>0</v>
      </c>
      <c r="AR33" s="133">
        <f>+Actuals!AO57</f>
        <v>0</v>
      </c>
      <c r="AS33" s="134">
        <f>+Actuals!AP57</f>
        <v>0</v>
      </c>
      <c r="AT33" s="133">
        <f>+Actuals!AQ57</f>
        <v>0</v>
      </c>
      <c r="AU33" s="134">
        <f>+Actuals!AR57</f>
        <v>0</v>
      </c>
      <c r="AV33" s="133">
        <f>+Actuals!AS57</f>
        <v>0</v>
      </c>
      <c r="AW33" s="134">
        <f>+Actuals!AT57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4"/>
        <v>0</v>
      </c>
      <c r="E34" s="38">
        <f t="shared" si="14"/>
        <v>0</v>
      </c>
      <c r="F34" s="58">
        <f>'TIE-OUT'!J34+RECLASS!J34</f>
        <v>0</v>
      </c>
      <c r="G34" s="15">
        <f>'TIE-OUT'!K34+RECLASS!K34</f>
        <v>0</v>
      </c>
      <c r="H34" s="133">
        <f>+Actuals!E58</f>
        <v>0</v>
      </c>
      <c r="I34" s="134">
        <f>+Actuals!F58</f>
        <v>0</v>
      </c>
      <c r="J34" s="133">
        <f>+Actuals!G58</f>
        <v>0</v>
      </c>
      <c r="K34" s="153">
        <f>+Actuals!H58</f>
        <v>0</v>
      </c>
      <c r="L34" s="133">
        <f>+Actuals!I58</f>
        <v>0</v>
      </c>
      <c r="M34" s="134">
        <f>+Actuals!J58</f>
        <v>0</v>
      </c>
      <c r="N34" s="133">
        <f>+Actuals!K58</f>
        <v>0</v>
      </c>
      <c r="O34" s="134">
        <f>+Actuals!L58</f>
        <v>0</v>
      </c>
      <c r="P34" s="133">
        <f>+Actuals!M58</f>
        <v>0</v>
      </c>
      <c r="Q34" s="134">
        <f>+Actuals!N58</f>
        <v>0</v>
      </c>
      <c r="R34" s="133">
        <f>+Actuals!O58</f>
        <v>0</v>
      </c>
      <c r="S34" s="134">
        <f>+Actuals!P58</f>
        <v>0</v>
      </c>
      <c r="T34" s="133">
        <f>+Actuals!Q58</f>
        <v>0</v>
      </c>
      <c r="U34" s="134">
        <f>+Actuals!R58</f>
        <v>0</v>
      </c>
      <c r="V34" s="133">
        <f>+Actuals!S58</f>
        <v>0</v>
      </c>
      <c r="W34" s="134">
        <f>+Actuals!T58</f>
        <v>0</v>
      </c>
      <c r="X34" s="133">
        <f>+Actuals!U58</f>
        <v>0</v>
      </c>
      <c r="Y34" s="134">
        <f>+Actuals!V58</f>
        <v>0</v>
      </c>
      <c r="Z34" s="133">
        <f>+Actuals!W58</f>
        <v>0</v>
      </c>
      <c r="AA34" s="134">
        <f>+Actuals!X58</f>
        <v>0</v>
      </c>
      <c r="AB34" s="133">
        <f>+Actuals!Y58</f>
        <v>0</v>
      </c>
      <c r="AC34" s="134">
        <f>+Actuals!Z58</f>
        <v>0</v>
      </c>
      <c r="AD34" s="133">
        <f>+Actuals!AA58</f>
        <v>0</v>
      </c>
      <c r="AE34" s="134">
        <f>+Actuals!AB58</f>
        <v>0</v>
      </c>
      <c r="AF34" s="133">
        <f>+Actuals!AC58</f>
        <v>0</v>
      </c>
      <c r="AG34" s="134">
        <f>+Actuals!AD58</f>
        <v>0</v>
      </c>
      <c r="AH34" s="133">
        <f>+Actuals!AE58</f>
        <v>0</v>
      </c>
      <c r="AI34" s="134">
        <f>+Actuals!AF58</f>
        <v>0</v>
      </c>
      <c r="AJ34" s="133">
        <f>+Actuals!AG58</f>
        <v>0</v>
      </c>
      <c r="AK34" s="134">
        <f>+Actuals!AH58</f>
        <v>0</v>
      </c>
      <c r="AL34" s="133">
        <f>+Actuals!AI58</f>
        <v>0</v>
      </c>
      <c r="AM34" s="134">
        <f>+Actuals!AJ58</f>
        <v>0</v>
      </c>
      <c r="AN34" s="133">
        <f>+Actuals!AK58</f>
        <v>0</v>
      </c>
      <c r="AO34" s="134">
        <f>+Actuals!AL58</f>
        <v>0</v>
      </c>
      <c r="AP34" s="133">
        <f>+Actuals!AM58</f>
        <v>0</v>
      </c>
      <c r="AQ34" s="134">
        <f>+Actuals!AN58</f>
        <v>0</v>
      </c>
      <c r="AR34" s="133">
        <f>+Actuals!AO58</f>
        <v>0</v>
      </c>
      <c r="AS34" s="134">
        <f>+Actuals!AP58</f>
        <v>0</v>
      </c>
      <c r="AT34" s="133">
        <f>+Actuals!AQ58</f>
        <v>0</v>
      </c>
      <c r="AU34" s="134">
        <f>+Actuals!AR58</f>
        <v>0</v>
      </c>
      <c r="AV34" s="133">
        <f>+Actuals!AS58</f>
        <v>0</v>
      </c>
      <c r="AW34" s="134">
        <f>+Actuals!AT58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4"/>
        <v>0</v>
      </c>
      <c r="E35" s="38">
        <f t="shared" si="14"/>
        <v>0</v>
      </c>
      <c r="F35" s="98">
        <f>'TIE-OUT'!J35+RECLASS!J35</f>
        <v>0</v>
      </c>
      <c r="G35" s="99">
        <f>'TIE-OUT'!K35+RECLASS!K35</f>
        <v>0</v>
      </c>
      <c r="H35" s="133">
        <f>+Actuals!E59</f>
        <v>0</v>
      </c>
      <c r="I35" s="134">
        <f>+Actuals!F59</f>
        <v>0</v>
      </c>
      <c r="J35" s="133">
        <f>+Actuals!G59</f>
        <v>0</v>
      </c>
      <c r="K35" s="153">
        <f>+Actuals!H59</f>
        <v>0</v>
      </c>
      <c r="L35" s="133">
        <f>+Actuals!I59</f>
        <v>0</v>
      </c>
      <c r="M35" s="134">
        <f>+Actuals!J59</f>
        <v>0</v>
      </c>
      <c r="N35" s="133">
        <f>+Actuals!K59</f>
        <v>0</v>
      </c>
      <c r="O35" s="134">
        <f>+Actuals!L59</f>
        <v>0</v>
      </c>
      <c r="P35" s="133">
        <f>+Actuals!M59</f>
        <v>0</v>
      </c>
      <c r="Q35" s="134">
        <f>+Actuals!N59</f>
        <v>0</v>
      </c>
      <c r="R35" s="133">
        <f>+Actuals!O59</f>
        <v>0</v>
      </c>
      <c r="S35" s="134">
        <f>+Actuals!P59</f>
        <v>0</v>
      </c>
      <c r="T35" s="133">
        <f>+Actuals!Q59</f>
        <v>0</v>
      </c>
      <c r="U35" s="134">
        <f>+Actuals!R59</f>
        <v>0</v>
      </c>
      <c r="V35" s="133">
        <f>+Actuals!S59</f>
        <v>0</v>
      </c>
      <c r="W35" s="134">
        <f>+Actuals!T59</f>
        <v>0</v>
      </c>
      <c r="X35" s="133">
        <f>+Actuals!U59</f>
        <v>0</v>
      </c>
      <c r="Y35" s="134">
        <f>+Actuals!V59</f>
        <v>0</v>
      </c>
      <c r="Z35" s="133">
        <f>+Actuals!W59</f>
        <v>0</v>
      </c>
      <c r="AA35" s="134">
        <f>+Actuals!X59</f>
        <v>0</v>
      </c>
      <c r="AB35" s="133">
        <f>+Actuals!Y59</f>
        <v>0</v>
      </c>
      <c r="AC35" s="134">
        <f>+Actuals!Z59</f>
        <v>0</v>
      </c>
      <c r="AD35" s="133">
        <f>+Actuals!AA59</f>
        <v>0</v>
      </c>
      <c r="AE35" s="134">
        <f>+Actuals!AB59</f>
        <v>0</v>
      </c>
      <c r="AF35" s="133">
        <f>+Actuals!AC59</f>
        <v>0</v>
      </c>
      <c r="AG35" s="134">
        <f>+Actuals!AD59</f>
        <v>0</v>
      </c>
      <c r="AH35" s="133">
        <f>+Actuals!AE59</f>
        <v>0</v>
      </c>
      <c r="AI35" s="134">
        <f>+Actuals!AF59</f>
        <v>0</v>
      </c>
      <c r="AJ35" s="133">
        <f>+Actuals!AG59</f>
        <v>0</v>
      </c>
      <c r="AK35" s="134">
        <f>+Actuals!AH59</f>
        <v>0</v>
      </c>
      <c r="AL35" s="133">
        <f>+Actuals!AI59</f>
        <v>0</v>
      </c>
      <c r="AM35" s="134">
        <f>+Actuals!AJ59</f>
        <v>0</v>
      </c>
      <c r="AN35" s="133">
        <f>+Actuals!AK59</f>
        <v>0</v>
      </c>
      <c r="AO35" s="134">
        <f>+Actuals!AL59</f>
        <v>0</v>
      </c>
      <c r="AP35" s="133">
        <f>+Actuals!AM59</f>
        <v>0</v>
      </c>
      <c r="AQ35" s="134">
        <f>+Actuals!AN59</f>
        <v>0</v>
      </c>
      <c r="AR35" s="133">
        <f>+Actuals!AO59</f>
        <v>0</v>
      </c>
      <c r="AS35" s="134">
        <f>+Actuals!AP59</f>
        <v>0</v>
      </c>
      <c r="AT35" s="133">
        <f>+Actuals!AQ59</f>
        <v>0</v>
      </c>
      <c r="AU35" s="134">
        <f>+Actuals!AR59</f>
        <v>0</v>
      </c>
      <c r="AV35" s="133">
        <f>+Actuals!AS59</f>
        <v>0</v>
      </c>
      <c r="AW35" s="134">
        <f>+Actuals!AT59</f>
        <v>0</v>
      </c>
    </row>
    <row r="36" spans="1:49" x14ac:dyDescent="0.2">
      <c r="A36" s="9"/>
      <c r="B36" s="7" t="s">
        <v>47</v>
      </c>
      <c r="C36" s="6"/>
      <c r="D36" s="61">
        <f>SUM(D32:D35)</f>
        <v>-39120</v>
      </c>
      <c r="E36" s="39">
        <f>SUM(E32:E35)</f>
        <v>-69125.040000000023</v>
      </c>
      <c r="F36" s="59">
        <f t="shared" ref="F36:AE36" si="15">SUM(F32:F35)</f>
        <v>0</v>
      </c>
      <c r="G36" s="23">
        <f t="shared" si="15"/>
        <v>0</v>
      </c>
      <c r="H36" s="61">
        <f t="shared" si="15"/>
        <v>-68513</v>
      </c>
      <c r="I36" s="39">
        <f t="shared" si="15"/>
        <v>-123542</v>
      </c>
      <c r="J36" s="61">
        <f t="shared" si="15"/>
        <v>29393</v>
      </c>
      <c r="K36" s="154">
        <f t="shared" si="15"/>
        <v>54416.959999999999</v>
      </c>
      <c r="L36" s="61">
        <f t="shared" si="15"/>
        <v>0</v>
      </c>
      <c r="M36" s="39">
        <f t="shared" si="15"/>
        <v>-821.52</v>
      </c>
      <c r="N36" s="61">
        <f t="shared" si="15"/>
        <v>0</v>
      </c>
      <c r="O36" s="39">
        <f t="shared" si="15"/>
        <v>6728.64</v>
      </c>
      <c r="P36" s="61">
        <f t="shared" si="15"/>
        <v>0</v>
      </c>
      <c r="Q36" s="39">
        <f t="shared" si="15"/>
        <v>-11031.84</v>
      </c>
      <c r="R36" s="61">
        <f t="shared" si="15"/>
        <v>0</v>
      </c>
      <c r="S36" s="39">
        <f t="shared" si="15"/>
        <v>-17877.84</v>
      </c>
      <c r="T36" s="61">
        <f t="shared" si="15"/>
        <v>0</v>
      </c>
      <c r="U36" s="39">
        <f t="shared" si="15"/>
        <v>4929.12</v>
      </c>
      <c r="V36" s="61">
        <f t="shared" si="15"/>
        <v>0</v>
      </c>
      <c r="W36" s="39">
        <f t="shared" si="15"/>
        <v>-1408.32</v>
      </c>
      <c r="X36" s="61">
        <f t="shared" si="15"/>
        <v>0</v>
      </c>
      <c r="Y36" s="39">
        <f t="shared" si="15"/>
        <v>-13652.88</v>
      </c>
      <c r="Z36" s="61">
        <f t="shared" si="15"/>
        <v>0</v>
      </c>
      <c r="AA36" s="39">
        <f t="shared" si="15"/>
        <v>-11110.08</v>
      </c>
      <c r="AB36" s="61">
        <f t="shared" si="15"/>
        <v>0</v>
      </c>
      <c r="AC36" s="39">
        <f t="shared" si="15"/>
        <v>44244.72</v>
      </c>
      <c r="AD36" s="61">
        <f t="shared" si="15"/>
        <v>0</v>
      </c>
      <c r="AE36" s="39">
        <f t="shared" si="15"/>
        <v>0</v>
      </c>
      <c r="AF36" s="61">
        <f t="shared" ref="AF36:AK36" si="16">SUM(AF32:AF35)</f>
        <v>0</v>
      </c>
      <c r="AG36" s="39">
        <f t="shared" si="16"/>
        <v>0</v>
      </c>
      <c r="AH36" s="61">
        <f t="shared" si="16"/>
        <v>0</v>
      </c>
      <c r="AI36" s="39">
        <f t="shared" si="16"/>
        <v>0</v>
      </c>
      <c r="AJ36" s="61">
        <f t="shared" si="16"/>
        <v>0</v>
      </c>
      <c r="AK36" s="39">
        <f t="shared" si="16"/>
        <v>0</v>
      </c>
      <c r="AL36" s="61">
        <f t="shared" ref="AL36:AQ36" si="17">SUM(AL32:AL35)</f>
        <v>0</v>
      </c>
      <c r="AM36" s="39">
        <f t="shared" si="17"/>
        <v>0</v>
      </c>
      <c r="AN36" s="61">
        <f t="shared" si="17"/>
        <v>0</v>
      </c>
      <c r="AO36" s="39">
        <f t="shared" si="17"/>
        <v>0</v>
      </c>
      <c r="AP36" s="61">
        <f t="shared" si="17"/>
        <v>0</v>
      </c>
      <c r="AQ36" s="39">
        <f t="shared" si="17"/>
        <v>0</v>
      </c>
      <c r="AR36" s="61">
        <f t="shared" ref="AR36:AW36" si="18">SUM(AR32:AR35)</f>
        <v>0</v>
      </c>
      <c r="AS36" s="39">
        <f t="shared" si="18"/>
        <v>0</v>
      </c>
      <c r="AT36" s="61">
        <f t="shared" si="18"/>
        <v>0</v>
      </c>
      <c r="AU36" s="39">
        <f t="shared" si="18"/>
        <v>0</v>
      </c>
      <c r="AV36" s="61">
        <f t="shared" si="18"/>
        <v>0</v>
      </c>
      <c r="AW36" s="39">
        <f t="shared" si="18"/>
        <v>0</v>
      </c>
    </row>
    <row r="37" spans="1:49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15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58"/>
      <c r="G38" s="15"/>
      <c r="H38" s="60"/>
      <c r="I38" s="38"/>
      <c r="J38" s="60"/>
      <c r="K38" s="15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19">SUM(F39,H39,J39,L39,N39,P39,R39,T39,V39,X39,Z39,AB39,AD39,AF39,AH39,AJ39,AL39,AN39,AP39,AR39,AT39,AU39)</f>
        <v>784843</v>
      </c>
      <c r="E39" s="38">
        <f t="shared" si="19"/>
        <v>1557128.51</v>
      </c>
      <c r="F39" s="84">
        <f>'TIE-OUT'!J39+RECLASS!J39</f>
        <v>0</v>
      </c>
      <c r="G39" s="85">
        <f>'TIE-OUT'!K39+RECLASS!K39</f>
        <v>0</v>
      </c>
      <c r="H39" s="133">
        <f>+Actuals!E60</f>
        <v>978794</v>
      </c>
      <c r="I39" s="134">
        <f>+Actuals!F60</f>
        <v>1772939</v>
      </c>
      <c r="J39" s="133">
        <f>+Actuals!G60</f>
        <v>-193951</v>
      </c>
      <c r="K39" s="153">
        <f>+Actuals!H60</f>
        <v>-215810.49</v>
      </c>
      <c r="L39" s="133">
        <f>+Actuals!I60</f>
        <v>0</v>
      </c>
      <c r="M39" s="134">
        <f>+Actuals!J60</f>
        <v>0</v>
      </c>
      <c r="N39" s="133">
        <f>+Actuals!K60</f>
        <v>0</v>
      </c>
      <c r="O39" s="134">
        <f>+Actuals!L60</f>
        <v>0</v>
      </c>
      <c r="P39" s="133">
        <f>+Actuals!M60</f>
        <v>0</v>
      </c>
      <c r="Q39" s="134">
        <f>+Actuals!N60</f>
        <v>0</v>
      </c>
      <c r="R39" s="133">
        <f>+Actuals!O60</f>
        <v>0</v>
      </c>
      <c r="S39" s="134">
        <f>+Actuals!P60</f>
        <v>0</v>
      </c>
      <c r="T39" s="133">
        <f>+Actuals!Q60</f>
        <v>0</v>
      </c>
      <c r="U39" s="134">
        <f>+Actuals!R60</f>
        <v>0</v>
      </c>
      <c r="V39" s="133">
        <f>+Actuals!S60</f>
        <v>0</v>
      </c>
      <c r="W39" s="134">
        <f>+Actuals!T60</f>
        <v>0</v>
      </c>
      <c r="X39" s="133">
        <f>+Actuals!U60</f>
        <v>0</v>
      </c>
      <c r="Y39" s="134">
        <f>+Actuals!V60</f>
        <v>0</v>
      </c>
      <c r="Z39" s="133">
        <f>+Actuals!W60</f>
        <v>0</v>
      </c>
      <c r="AA39" s="134">
        <f>+Actuals!X60</f>
        <v>0</v>
      </c>
      <c r="AB39" s="133">
        <f>+Actuals!Y60</f>
        <v>0</v>
      </c>
      <c r="AC39" s="134">
        <f>+Actuals!Z60</f>
        <v>0</v>
      </c>
      <c r="AD39" s="133">
        <f>+Actuals!AA60</f>
        <v>0</v>
      </c>
      <c r="AE39" s="134">
        <f>+Actuals!AB60</f>
        <v>0</v>
      </c>
      <c r="AF39" s="133">
        <f>+Actuals!AC60</f>
        <v>0</v>
      </c>
      <c r="AG39" s="134">
        <f>+Actuals!AD60</f>
        <v>0</v>
      </c>
      <c r="AH39" s="133">
        <f>+Actuals!AE60</f>
        <v>0</v>
      </c>
      <c r="AI39" s="134">
        <f>+Actuals!AF60</f>
        <v>0</v>
      </c>
      <c r="AJ39" s="133">
        <f>+Actuals!AG60</f>
        <v>0</v>
      </c>
      <c r="AK39" s="134">
        <f>+Actuals!AH60</f>
        <v>0</v>
      </c>
      <c r="AL39" s="133">
        <f>+Actuals!AI60</f>
        <v>0</v>
      </c>
      <c r="AM39" s="134">
        <f>+Actuals!AJ60</f>
        <v>0</v>
      </c>
      <c r="AN39" s="133">
        <f>+Actuals!AK60</f>
        <v>0</v>
      </c>
      <c r="AO39" s="134">
        <f>+Actuals!AL60</f>
        <v>0</v>
      </c>
      <c r="AP39" s="133">
        <f>+Actuals!AM60</f>
        <v>0</v>
      </c>
      <c r="AQ39" s="134">
        <f>+Actuals!AN60</f>
        <v>0</v>
      </c>
      <c r="AR39" s="133">
        <f>+Actuals!AO60</f>
        <v>0</v>
      </c>
      <c r="AS39" s="134">
        <f>+Actuals!AP60</f>
        <v>0</v>
      </c>
      <c r="AT39" s="133">
        <f>+Actuals!AQ60</f>
        <v>0</v>
      </c>
      <c r="AU39" s="134">
        <f>+Actuals!AR60</f>
        <v>0</v>
      </c>
      <c r="AV39" s="133">
        <f>+Actuals!AS60</f>
        <v>0</v>
      </c>
      <c r="AW39" s="134">
        <f>+Actuals!AT60</f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19"/>
        <v>-2004147</v>
      </c>
      <c r="E40" s="38">
        <f t="shared" si="19"/>
        <v>-3976227.65</v>
      </c>
      <c r="F40" s="58">
        <f>'TIE-OUT'!J40+RECLASS!J40</f>
        <v>0</v>
      </c>
      <c r="G40" s="15">
        <f>'TIE-OUT'!K40+RECLASS!K40</f>
        <v>0</v>
      </c>
      <c r="H40" s="133">
        <f>+Actuals!E61</f>
        <v>-2176461</v>
      </c>
      <c r="I40" s="134">
        <f>+Actuals!F61</f>
        <v>-4133745</v>
      </c>
      <c r="J40" s="133">
        <f>+Actuals!G61</f>
        <v>172314</v>
      </c>
      <c r="K40" s="153">
        <f>+Actuals!H61</f>
        <v>157517.35</v>
      </c>
      <c r="L40" s="133">
        <f>+Actuals!I61</f>
        <v>0</v>
      </c>
      <c r="M40" s="134">
        <f>+Actuals!J61</f>
        <v>0</v>
      </c>
      <c r="N40" s="133">
        <f>+Actuals!K61</f>
        <v>0</v>
      </c>
      <c r="O40" s="134">
        <f>+Actuals!L61</f>
        <v>0</v>
      </c>
      <c r="P40" s="133">
        <f>+Actuals!M61</f>
        <v>0</v>
      </c>
      <c r="Q40" s="134">
        <f>+Actuals!N61</f>
        <v>0</v>
      </c>
      <c r="R40" s="133">
        <f>+Actuals!O61</f>
        <v>0</v>
      </c>
      <c r="S40" s="134">
        <f>+Actuals!P61</f>
        <v>0</v>
      </c>
      <c r="T40" s="133">
        <f>+Actuals!Q61</f>
        <v>0</v>
      </c>
      <c r="U40" s="134">
        <f>+Actuals!R61</f>
        <v>0</v>
      </c>
      <c r="V40" s="133">
        <f>+Actuals!S61</f>
        <v>0</v>
      </c>
      <c r="W40" s="134">
        <f>+Actuals!T61</f>
        <v>0</v>
      </c>
      <c r="X40" s="133">
        <f>+Actuals!U61</f>
        <v>0</v>
      </c>
      <c r="Y40" s="134">
        <f>+Actuals!V61</f>
        <v>0</v>
      </c>
      <c r="Z40" s="133">
        <f>+Actuals!W61</f>
        <v>0</v>
      </c>
      <c r="AA40" s="134">
        <f>+Actuals!X61</f>
        <v>0</v>
      </c>
      <c r="AB40" s="133">
        <f>+Actuals!Y61</f>
        <v>0</v>
      </c>
      <c r="AC40" s="134">
        <f>+Actuals!Z61</f>
        <v>0</v>
      </c>
      <c r="AD40" s="133">
        <f>+Actuals!AA61</f>
        <v>0</v>
      </c>
      <c r="AE40" s="134">
        <f>+Actuals!AB61</f>
        <v>0</v>
      </c>
      <c r="AF40" s="133">
        <f>+Actuals!AC61</f>
        <v>0</v>
      </c>
      <c r="AG40" s="134">
        <f>+Actuals!AD61</f>
        <v>0</v>
      </c>
      <c r="AH40" s="133">
        <f>+Actuals!AE61</f>
        <v>0</v>
      </c>
      <c r="AI40" s="134">
        <f>+Actuals!AF61</f>
        <v>0</v>
      </c>
      <c r="AJ40" s="133">
        <f>+Actuals!AG61</f>
        <v>0</v>
      </c>
      <c r="AK40" s="134">
        <f>+Actuals!AH61</f>
        <v>0</v>
      </c>
      <c r="AL40" s="133">
        <f>+Actuals!AI61</f>
        <v>0</v>
      </c>
      <c r="AM40" s="134">
        <f>+Actuals!AJ61</f>
        <v>0</v>
      </c>
      <c r="AN40" s="133">
        <f>+Actuals!AK61</f>
        <v>0</v>
      </c>
      <c r="AO40" s="134">
        <f>+Actuals!AL61</f>
        <v>0</v>
      </c>
      <c r="AP40" s="133">
        <f>+Actuals!AM61</f>
        <v>0</v>
      </c>
      <c r="AQ40" s="134">
        <f>+Actuals!AN61</f>
        <v>0</v>
      </c>
      <c r="AR40" s="133">
        <f>+Actuals!AO61</f>
        <v>0</v>
      </c>
      <c r="AS40" s="134">
        <f>+Actuals!AP61</f>
        <v>0</v>
      </c>
      <c r="AT40" s="133">
        <f>+Actuals!AQ61</f>
        <v>0</v>
      </c>
      <c r="AU40" s="134">
        <f>+Actuals!AR61</f>
        <v>0</v>
      </c>
      <c r="AV40" s="133">
        <f>+Actuals!AS61</f>
        <v>0</v>
      </c>
      <c r="AW40" s="134">
        <f>+Actuals!AT61</f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19"/>
        <v>0</v>
      </c>
      <c r="E41" s="38">
        <f t="shared" si="19"/>
        <v>0</v>
      </c>
      <c r="F41" s="98">
        <f>'TIE-OUT'!J41+RECLASS!J41</f>
        <v>0</v>
      </c>
      <c r="G41" s="99">
        <f>'TIE-OUT'!K41+RECLASS!K41</f>
        <v>0</v>
      </c>
      <c r="H41" s="133">
        <f>+Actuals!E62</f>
        <v>0</v>
      </c>
      <c r="I41" s="134">
        <f>+Actuals!F62</f>
        <v>0</v>
      </c>
      <c r="J41" s="133">
        <f>+Actuals!G62</f>
        <v>0</v>
      </c>
      <c r="K41" s="153">
        <f>+Actuals!H62</f>
        <v>0</v>
      </c>
      <c r="L41" s="133">
        <f>+Actuals!I62</f>
        <v>0</v>
      </c>
      <c r="M41" s="134">
        <f>+Actuals!J62</f>
        <v>0</v>
      </c>
      <c r="N41" s="133">
        <f>+Actuals!K62</f>
        <v>0</v>
      </c>
      <c r="O41" s="134">
        <f>+Actuals!L62</f>
        <v>0</v>
      </c>
      <c r="P41" s="133">
        <f>+Actuals!M62</f>
        <v>0</v>
      </c>
      <c r="Q41" s="134">
        <f>+Actuals!N62</f>
        <v>0</v>
      </c>
      <c r="R41" s="133">
        <f>+Actuals!O62</f>
        <v>0</v>
      </c>
      <c r="S41" s="134">
        <f>+Actuals!P62</f>
        <v>0</v>
      </c>
      <c r="T41" s="133">
        <f>+Actuals!Q62</f>
        <v>0</v>
      </c>
      <c r="U41" s="134">
        <f>+Actuals!R62</f>
        <v>0</v>
      </c>
      <c r="V41" s="133">
        <f>+Actuals!S62</f>
        <v>0</v>
      </c>
      <c r="W41" s="134">
        <f>+Actuals!T62</f>
        <v>0</v>
      </c>
      <c r="X41" s="133">
        <f>+Actuals!U62</f>
        <v>0</v>
      </c>
      <c r="Y41" s="134">
        <f>+Actuals!V62</f>
        <v>0</v>
      </c>
      <c r="Z41" s="133">
        <f>+Actuals!W62</f>
        <v>0</v>
      </c>
      <c r="AA41" s="134">
        <f>+Actuals!X62</f>
        <v>0</v>
      </c>
      <c r="AB41" s="133">
        <f>+Actuals!Y62</f>
        <v>0</v>
      </c>
      <c r="AC41" s="134">
        <f>+Actuals!Z62</f>
        <v>0</v>
      </c>
      <c r="AD41" s="133">
        <f>+Actuals!AA62</f>
        <v>0</v>
      </c>
      <c r="AE41" s="134">
        <f>+Actuals!AB62</f>
        <v>0</v>
      </c>
      <c r="AF41" s="133">
        <f>+Actuals!AC62</f>
        <v>0</v>
      </c>
      <c r="AG41" s="134">
        <f>+Actuals!AD62</f>
        <v>0</v>
      </c>
      <c r="AH41" s="133">
        <f>+Actuals!AE62</f>
        <v>0</v>
      </c>
      <c r="AI41" s="134">
        <f>+Actuals!AF62</f>
        <v>0</v>
      </c>
      <c r="AJ41" s="133">
        <f>+Actuals!AG62</f>
        <v>0</v>
      </c>
      <c r="AK41" s="134">
        <f>+Actuals!AH62</f>
        <v>0</v>
      </c>
      <c r="AL41" s="133">
        <f>+Actuals!AI62</f>
        <v>0</v>
      </c>
      <c r="AM41" s="134">
        <f>+Actuals!AJ62</f>
        <v>0</v>
      </c>
      <c r="AN41" s="133">
        <f>+Actuals!AK62</f>
        <v>0</v>
      </c>
      <c r="AO41" s="134">
        <f>+Actuals!AL62</f>
        <v>0</v>
      </c>
      <c r="AP41" s="133">
        <f>+Actuals!AM62</f>
        <v>0</v>
      </c>
      <c r="AQ41" s="134">
        <f>+Actuals!AN62</f>
        <v>0</v>
      </c>
      <c r="AR41" s="133">
        <f>+Actuals!AO62</f>
        <v>0</v>
      </c>
      <c r="AS41" s="134">
        <f>+Actuals!AP62</f>
        <v>0</v>
      </c>
      <c r="AT41" s="133">
        <f>+Actuals!AQ62</f>
        <v>0</v>
      </c>
      <c r="AU41" s="134">
        <f>+Actuals!AR62</f>
        <v>0</v>
      </c>
      <c r="AV41" s="133">
        <f>+Actuals!AS62</f>
        <v>0</v>
      </c>
      <c r="AW41" s="134">
        <f>+Actuals!AT62</f>
        <v>0</v>
      </c>
    </row>
    <row r="42" spans="1:49" x14ac:dyDescent="0.2">
      <c r="A42" s="9"/>
      <c r="B42" s="7"/>
      <c r="C42" s="53" t="s">
        <v>52</v>
      </c>
      <c r="D42" s="61">
        <f>SUM(D40:D41)</f>
        <v>-2004147</v>
      </c>
      <c r="E42" s="39">
        <f>SUM(E40:E41)</f>
        <v>-3976227.65</v>
      </c>
      <c r="F42" s="59">
        <f t="shared" ref="F42:AE42" si="20">SUM(F40:F41)</f>
        <v>0</v>
      </c>
      <c r="G42" s="23">
        <f t="shared" si="20"/>
        <v>0</v>
      </c>
      <c r="H42" s="61">
        <f t="shared" si="20"/>
        <v>-2176461</v>
      </c>
      <c r="I42" s="39">
        <f t="shared" si="20"/>
        <v>-4133745</v>
      </c>
      <c r="J42" s="61">
        <f t="shared" si="20"/>
        <v>172314</v>
      </c>
      <c r="K42" s="154">
        <f t="shared" si="20"/>
        <v>157517.35</v>
      </c>
      <c r="L42" s="61">
        <f t="shared" si="20"/>
        <v>0</v>
      </c>
      <c r="M42" s="39">
        <f t="shared" si="20"/>
        <v>0</v>
      </c>
      <c r="N42" s="61">
        <f t="shared" si="20"/>
        <v>0</v>
      </c>
      <c r="O42" s="39">
        <f t="shared" si="20"/>
        <v>0</v>
      </c>
      <c r="P42" s="61">
        <f t="shared" si="20"/>
        <v>0</v>
      </c>
      <c r="Q42" s="39">
        <f t="shared" si="20"/>
        <v>0</v>
      </c>
      <c r="R42" s="61">
        <f t="shared" si="20"/>
        <v>0</v>
      </c>
      <c r="S42" s="39">
        <f t="shared" si="20"/>
        <v>0</v>
      </c>
      <c r="T42" s="61">
        <f t="shared" si="20"/>
        <v>0</v>
      </c>
      <c r="U42" s="39">
        <f t="shared" si="20"/>
        <v>0</v>
      </c>
      <c r="V42" s="61">
        <f t="shared" si="20"/>
        <v>0</v>
      </c>
      <c r="W42" s="39">
        <f t="shared" si="20"/>
        <v>0</v>
      </c>
      <c r="X42" s="61">
        <f t="shared" si="20"/>
        <v>0</v>
      </c>
      <c r="Y42" s="39">
        <f t="shared" si="20"/>
        <v>0</v>
      </c>
      <c r="Z42" s="61">
        <f t="shared" si="20"/>
        <v>0</v>
      </c>
      <c r="AA42" s="39">
        <f t="shared" si="20"/>
        <v>0</v>
      </c>
      <c r="AB42" s="61">
        <f t="shared" si="20"/>
        <v>0</v>
      </c>
      <c r="AC42" s="39">
        <f t="shared" si="20"/>
        <v>0</v>
      </c>
      <c r="AD42" s="61">
        <f t="shared" si="20"/>
        <v>0</v>
      </c>
      <c r="AE42" s="39">
        <f t="shared" si="20"/>
        <v>0</v>
      </c>
      <c r="AF42" s="61">
        <f t="shared" ref="AF42:AK42" si="21">SUM(AF40:AF41)</f>
        <v>0</v>
      </c>
      <c r="AG42" s="39">
        <f t="shared" si="21"/>
        <v>0</v>
      </c>
      <c r="AH42" s="61">
        <f t="shared" si="21"/>
        <v>0</v>
      </c>
      <c r="AI42" s="39">
        <f t="shared" si="21"/>
        <v>0</v>
      </c>
      <c r="AJ42" s="61">
        <f t="shared" si="21"/>
        <v>0</v>
      </c>
      <c r="AK42" s="39">
        <f t="shared" si="21"/>
        <v>0</v>
      </c>
      <c r="AL42" s="61">
        <f t="shared" ref="AL42:AQ42" si="22">SUM(AL40:AL41)</f>
        <v>0</v>
      </c>
      <c r="AM42" s="39">
        <f t="shared" si="22"/>
        <v>0</v>
      </c>
      <c r="AN42" s="61">
        <f t="shared" si="22"/>
        <v>0</v>
      </c>
      <c r="AO42" s="39">
        <f t="shared" si="22"/>
        <v>0</v>
      </c>
      <c r="AP42" s="61">
        <f t="shared" si="22"/>
        <v>0</v>
      </c>
      <c r="AQ42" s="39">
        <f t="shared" si="22"/>
        <v>0</v>
      </c>
      <c r="AR42" s="61">
        <f t="shared" ref="AR42:AW42" si="23">SUM(AR40:AR41)</f>
        <v>0</v>
      </c>
      <c r="AS42" s="39">
        <f t="shared" si="23"/>
        <v>0</v>
      </c>
      <c r="AT42" s="61">
        <f t="shared" si="23"/>
        <v>0</v>
      </c>
      <c r="AU42" s="39">
        <f t="shared" si="23"/>
        <v>0</v>
      </c>
      <c r="AV42" s="61">
        <f t="shared" si="23"/>
        <v>0</v>
      </c>
      <c r="AW42" s="39">
        <f t="shared" si="23"/>
        <v>0</v>
      </c>
    </row>
    <row r="43" spans="1:49" ht="21" customHeight="1" x14ac:dyDescent="0.2">
      <c r="A43" s="9"/>
      <c r="B43" s="7" t="s">
        <v>53</v>
      </c>
      <c r="C43" s="6"/>
      <c r="D43" s="61">
        <f>D42+D39</f>
        <v>-1219304</v>
      </c>
      <c r="E43" s="39">
        <f>E42+E39</f>
        <v>-2419099.1399999997</v>
      </c>
      <c r="F43" s="59">
        <f t="shared" ref="F43:AE43" si="24">F42+F39</f>
        <v>0</v>
      </c>
      <c r="G43" s="23">
        <f t="shared" si="24"/>
        <v>0</v>
      </c>
      <c r="H43" s="61">
        <f t="shared" si="24"/>
        <v>-1197667</v>
      </c>
      <c r="I43" s="39">
        <f t="shared" si="24"/>
        <v>-2360806</v>
      </c>
      <c r="J43" s="61">
        <f t="shared" si="24"/>
        <v>-21637</v>
      </c>
      <c r="K43" s="154">
        <f t="shared" si="24"/>
        <v>-58293.139999999985</v>
      </c>
      <c r="L43" s="61">
        <f t="shared" si="24"/>
        <v>0</v>
      </c>
      <c r="M43" s="39">
        <f t="shared" si="24"/>
        <v>0</v>
      </c>
      <c r="N43" s="61">
        <f t="shared" si="24"/>
        <v>0</v>
      </c>
      <c r="O43" s="39">
        <f t="shared" si="24"/>
        <v>0</v>
      </c>
      <c r="P43" s="61">
        <f t="shared" si="24"/>
        <v>0</v>
      </c>
      <c r="Q43" s="39">
        <f t="shared" si="24"/>
        <v>0</v>
      </c>
      <c r="R43" s="61">
        <f t="shared" si="24"/>
        <v>0</v>
      </c>
      <c r="S43" s="39">
        <f t="shared" si="24"/>
        <v>0</v>
      </c>
      <c r="T43" s="61">
        <f t="shared" si="24"/>
        <v>0</v>
      </c>
      <c r="U43" s="39">
        <f t="shared" si="24"/>
        <v>0</v>
      </c>
      <c r="V43" s="61">
        <f t="shared" si="24"/>
        <v>0</v>
      </c>
      <c r="W43" s="39">
        <f t="shared" si="24"/>
        <v>0</v>
      </c>
      <c r="X43" s="61">
        <f t="shared" si="24"/>
        <v>0</v>
      </c>
      <c r="Y43" s="39">
        <f t="shared" si="24"/>
        <v>0</v>
      </c>
      <c r="Z43" s="61">
        <f t="shared" si="24"/>
        <v>0</v>
      </c>
      <c r="AA43" s="39">
        <f t="shared" si="24"/>
        <v>0</v>
      </c>
      <c r="AB43" s="61">
        <f t="shared" si="24"/>
        <v>0</v>
      </c>
      <c r="AC43" s="39">
        <f t="shared" si="24"/>
        <v>0</v>
      </c>
      <c r="AD43" s="61">
        <f t="shared" si="24"/>
        <v>0</v>
      </c>
      <c r="AE43" s="39">
        <f t="shared" si="24"/>
        <v>0</v>
      </c>
      <c r="AF43" s="61">
        <f t="shared" ref="AF43:AK43" si="25">AF42+AF39</f>
        <v>0</v>
      </c>
      <c r="AG43" s="39">
        <f t="shared" si="25"/>
        <v>0</v>
      </c>
      <c r="AH43" s="61">
        <f t="shared" si="25"/>
        <v>0</v>
      </c>
      <c r="AI43" s="39">
        <f t="shared" si="25"/>
        <v>0</v>
      </c>
      <c r="AJ43" s="61">
        <f t="shared" si="25"/>
        <v>0</v>
      </c>
      <c r="AK43" s="39">
        <f t="shared" si="25"/>
        <v>0</v>
      </c>
      <c r="AL43" s="61">
        <f t="shared" ref="AL43:AQ43" si="26">AL42+AL39</f>
        <v>0</v>
      </c>
      <c r="AM43" s="39">
        <f t="shared" si="26"/>
        <v>0</v>
      </c>
      <c r="AN43" s="61">
        <f t="shared" si="26"/>
        <v>0</v>
      </c>
      <c r="AO43" s="39">
        <f t="shared" si="26"/>
        <v>0</v>
      </c>
      <c r="AP43" s="61">
        <f t="shared" si="26"/>
        <v>0</v>
      </c>
      <c r="AQ43" s="39">
        <f t="shared" si="26"/>
        <v>0</v>
      </c>
      <c r="AR43" s="61">
        <f t="shared" ref="AR43:AW43" si="27">AR42+AR39</f>
        <v>0</v>
      </c>
      <c r="AS43" s="39">
        <f t="shared" si="27"/>
        <v>0</v>
      </c>
      <c r="AT43" s="61">
        <f t="shared" si="27"/>
        <v>0</v>
      </c>
      <c r="AU43" s="39">
        <f t="shared" si="27"/>
        <v>0</v>
      </c>
      <c r="AV43" s="61">
        <f t="shared" si="27"/>
        <v>0</v>
      </c>
      <c r="AW43" s="39">
        <f t="shared" si="27"/>
        <v>0</v>
      </c>
    </row>
    <row r="44" spans="1:49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15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8416</v>
      </c>
      <c r="E45" s="38">
        <f>SUM(G45,I45,K45,M45,O45,Q45,S45,U45,W45,Y45,AA45,AC45,AE45,AG45,AI45,AK45,AM45,AO45,AQ45,AS45,AU45,AV45)</f>
        <v>16242.88</v>
      </c>
      <c r="F45" s="84">
        <f>'TIE-OUT'!J45+RECLASS!J45</f>
        <v>0</v>
      </c>
      <c r="G45" s="85">
        <f>'TIE-OUT'!K45+RECLASS!K45</f>
        <v>0</v>
      </c>
      <c r="H45" s="133">
        <f>+Actuals!E63</f>
        <v>0</v>
      </c>
      <c r="I45" s="134">
        <f>+Actuals!F63</f>
        <v>0</v>
      </c>
      <c r="J45" s="133">
        <f>+Actuals!G63</f>
        <v>8416</v>
      </c>
      <c r="K45" s="153">
        <f>+Actuals!H63</f>
        <v>16242.88</v>
      </c>
      <c r="L45" s="133">
        <f>+Actuals!I63</f>
        <v>0</v>
      </c>
      <c r="M45" s="134">
        <f>+Actuals!J63</f>
        <v>0</v>
      </c>
      <c r="N45" s="133">
        <f>+Actuals!K63</f>
        <v>0</v>
      </c>
      <c r="O45" s="134">
        <f>+Actuals!L63</f>
        <v>0</v>
      </c>
      <c r="P45" s="133">
        <f>+Actuals!M63</f>
        <v>0</v>
      </c>
      <c r="Q45" s="134">
        <f>+Actuals!N63</f>
        <v>0</v>
      </c>
      <c r="R45" s="133">
        <f>+Actuals!O63</f>
        <v>0</v>
      </c>
      <c r="S45" s="134">
        <f>+Actuals!P63</f>
        <v>0</v>
      </c>
      <c r="T45" s="133">
        <f>+Actuals!Q63</f>
        <v>0</v>
      </c>
      <c r="U45" s="134">
        <f>+Actuals!R63</f>
        <v>0</v>
      </c>
      <c r="V45" s="133">
        <f>+Actuals!S63</f>
        <v>0</v>
      </c>
      <c r="W45" s="134">
        <f>+Actuals!T63</f>
        <v>0</v>
      </c>
      <c r="X45" s="133">
        <f>+Actuals!U63</f>
        <v>0</v>
      </c>
      <c r="Y45" s="134">
        <f>+Actuals!V63</f>
        <v>0</v>
      </c>
      <c r="Z45" s="133">
        <f>+Actuals!W63</f>
        <v>0</v>
      </c>
      <c r="AA45" s="134">
        <f>+Actuals!X63</f>
        <v>0</v>
      </c>
      <c r="AB45" s="133">
        <f>+Actuals!Y63</f>
        <v>0</v>
      </c>
      <c r="AC45" s="134">
        <f>+Actuals!Z63</f>
        <v>0</v>
      </c>
      <c r="AD45" s="133">
        <f>+Actuals!AA63</f>
        <v>0</v>
      </c>
      <c r="AE45" s="134">
        <f>+Actuals!AB63</f>
        <v>0</v>
      </c>
      <c r="AF45" s="133">
        <f>+Actuals!AC63</f>
        <v>0</v>
      </c>
      <c r="AG45" s="134">
        <f>+Actuals!AD63</f>
        <v>0</v>
      </c>
      <c r="AH45" s="133">
        <f>+Actuals!AE63</f>
        <v>0</v>
      </c>
      <c r="AI45" s="134">
        <f>+Actuals!AF63</f>
        <v>0</v>
      </c>
      <c r="AJ45" s="133">
        <f>+Actuals!AG63</f>
        <v>0</v>
      </c>
      <c r="AK45" s="134">
        <f>+Actuals!AH63</f>
        <v>0</v>
      </c>
      <c r="AL45" s="133">
        <f>+Actuals!AI63</f>
        <v>0</v>
      </c>
      <c r="AM45" s="134">
        <f>+Actuals!AJ63</f>
        <v>0</v>
      </c>
      <c r="AN45" s="133">
        <f>+Actuals!AK63</f>
        <v>0</v>
      </c>
      <c r="AO45" s="134">
        <f>+Actuals!AL63</f>
        <v>0</v>
      </c>
      <c r="AP45" s="133">
        <f>+Actuals!AM63</f>
        <v>0</v>
      </c>
      <c r="AQ45" s="134">
        <f>+Actuals!AN63</f>
        <v>0</v>
      </c>
      <c r="AR45" s="133">
        <f>+Actuals!AO63</f>
        <v>0</v>
      </c>
      <c r="AS45" s="134">
        <f>+Actuals!AP63</f>
        <v>0</v>
      </c>
      <c r="AT45" s="133">
        <f>+Actuals!AQ63</f>
        <v>0</v>
      </c>
      <c r="AU45" s="134">
        <f>+Actuals!AR63</f>
        <v>0</v>
      </c>
      <c r="AV45" s="133">
        <f>+Actuals!AS63</f>
        <v>0</v>
      </c>
      <c r="AW45" s="134">
        <f>+Actuals!AT63</f>
        <v>0</v>
      </c>
    </row>
    <row r="46" spans="1:49" x14ac:dyDescent="0.2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15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82416</v>
      </c>
      <c r="E47" s="38">
        <f>SUM(G47,I47,K47,M47,O47,Q47,S47,U47,W47,Y47,AA47,AC47,AE47,AG47,AI47,AK47,AM47,AO47,AQ47,AS47,AU47,AV47)</f>
        <v>148349.13</v>
      </c>
      <c r="F47" s="58">
        <f>'TIE-OUT'!J47+RECLASS!J47</f>
        <v>0</v>
      </c>
      <c r="G47" s="15">
        <f>'TIE-OUT'!K47+RECLASS!K47</f>
        <v>0</v>
      </c>
      <c r="H47" s="133">
        <f>+Actuals!E64</f>
        <v>90983</v>
      </c>
      <c r="I47" s="134">
        <f>+Actuals!F64</f>
        <v>163769.73000000001</v>
      </c>
      <c r="J47" s="133">
        <f>+Actuals!G64</f>
        <v>-8567</v>
      </c>
      <c r="K47" s="153">
        <f>+Actuals!H64</f>
        <v>-15420.6</v>
      </c>
      <c r="L47" s="133">
        <f>+Actuals!I64</f>
        <v>0</v>
      </c>
      <c r="M47" s="134">
        <f>+Actuals!J64</f>
        <v>0</v>
      </c>
      <c r="N47" s="133">
        <f>+Actuals!K64</f>
        <v>0</v>
      </c>
      <c r="O47" s="134">
        <f>+Actuals!L64</f>
        <v>0</v>
      </c>
      <c r="P47" s="133">
        <f>+Actuals!M64</f>
        <v>0</v>
      </c>
      <c r="Q47" s="134">
        <f>+Actuals!N64</f>
        <v>0</v>
      </c>
      <c r="R47" s="133">
        <f>+Actuals!O64</f>
        <v>0</v>
      </c>
      <c r="S47" s="134">
        <f>+Actuals!P64</f>
        <v>0</v>
      </c>
      <c r="T47" s="133">
        <f>+Actuals!Q64</f>
        <v>0</v>
      </c>
      <c r="U47" s="134">
        <f>+Actuals!R64</f>
        <v>0</v>
      </c>
      <c r="V47" s="133">
        <f>+Actuals!S64</f>
        <v>0</v>
      </c>
      <c r="W47" s="134">
        <f>+Actuals!T64</f>
        <v>0</v>
      </c>
      <c r="X47" s="133">
        <f>+Actuals!U64</f>
        <v>0</v>
      </c>
      <c r="Y47" s="134">
        <f>+Actuals!V64</f>
        <v>0</v>
      </c>
      <c r="Z47" s="133">
        <f>+Actuals!W64</f>
        <v>0</v>
      </c>
      <c r="AA47" s="134">
        <f>+Actuals!X64</f>
        <v>0</v>
      </c>
      <c r="AB47" s="133">
        <f>+Actuals!Y64</f>
        <v>0</v>
      </c>
      <c r="AC47" s="134">
        <f>+Actuals!Z64</f>
        <v>0</v>
      </c>
      <c r="AD47" s="133">
        <f>+Actuals!AA64</f>
        <v>0</v>
      </c>
      <c r="AE47" s="134">
        <f>+Actuals!AB64</f>
        <v>0</v>
      </c>
      <c r="AF47" s="133">
        <f>+Actuals!AC64</f>
        <v>0</v>
      </c>
      <c r="AG47" s="134">
        <f>+Actuals!AD64</f>
        <v>0</v>
      </c>
      <c r="AH47" s="133">
        <f>+Actuals!AE64</f>
        <v>0</v>
      </c>
      <c r="AI47" s="134">
        <f>+Actuals!AF64</f>
        <v>0</v>
      </c>
      <c r="AJ47" s="133">
        <f>+Actuals!AG64</f>
        <v>0</v>
      </c>
      <c r="AK47" s="134">
        <f>+Actuals!AH64</f>
        <v>0</v>
      </c>
      <c r="AL47" s="133">
        <f>+Actuals!AI64</f>
        <v>0</v>
      </c>
      <c r="AM47" s="134">
        <f>+Actuals!AJ64</f>
        <v>0</v>
      </c>
      <c r="AN47" s="133">
        <f>+Actuals!AK64</f>
        <v>0</v>
      </c>
      <c r="AO47" s="134">
        <f>+Actuals!AL64</f>
        <v>0</v>
      </c>
      <c r="AP47" s="133">
        <f>+Actuals!AM64</f>
        <v>0</v>
      </c>
      <c r="AQ47" s="134">
        <f>+Actuals!AN64</f>
        <v>0</v>
      </c>
      <c r="AR47" s="133">
        <f>+Actuals!AO64</f>
        <v>0</v>
      </c>
      <c r="AS47" s="134">
        <f>+Actuals!AP64</f>
        <v>0</v>
      </c>
      <c r="AT47" s="133">
        <f>+Actuals!AQ64</f>
        <v>0</v>
      </c>
      <c r="AU47" s="134">
        <f>+Actuals!AR64</f>
        <v>0</v>
      </c>
      <c r="AV47" s="133">
        <f>+Actuals!AS64</f>
        <v>0</v>
      </c>
      <c r="AW47" s="134">
        <f>+Actuals!AT64</f>
        <v>0</v>
      </c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58"/>
      <c r="G48" s="15"/>
      <c r="H48" s="60"/>
      <c r="I48" s="38"/>
      <c r="J48" s="60"/>
      <c r="K48" s="15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25426</v>
      </c>
      <c r="E49" s="38">
        <f>SUM(G49,I49,K49,M49,O49,Q49,S49,U49,W49,Y49,AA49,AC49,AE49,AG49,AI49,AK49,AM49,AO49,AQ49,AS49,AU49,AV49)</f>
        <v>44927.741999999998</v>
      </c>
      <c r="F49" s="58">
        <f>'TIE-OUT'!J49+RECLASS!J49</f>
        <v>0</v>
      </c>
      <c r="G49" s="15">
        <f>'TIE-OUT'!K49+RECLASS!K49</f>
        <v>0</v>
      </c>
      <c r="H49" s="133">
        <f>+Actuals!E65</f>
        <v>0</v>
      </c>
      <c r="I49" s="134">
        <f>+Actuals!F65</f>
        <v>0</v>
      </c>
      <c r="J49" s="133">
        <f>+Actuals!G65</f>
        <v>4187</v>
      </c>
      <c r="K49" s="153">
        <f>+Actuals!H65</f>
        <v>7398.4290000000001</v>
      </c>
      <c r="L49" s="133">
        <f>+Actuals!I65</f>
        <v>-4625</v>
      </c>
      <c r="M49" s="134">
        <f>+Actuals!J65</f>
        <v>-8172.375</v>
      </c>
      <c r="N49" s="133">
        <f>+Actuals!K65</f>
        <v>-8978</v>
      </c>
      <c r="O49" s="134">
        <f>+Actuals!L65</f>
        <v>-15864.126</v>
      </c>
      <c r="P49" s="133">
        <f>+Actuals!M65</f>
        <v>0</v>
      </c>
      <c r="Q49" s="134">
        <f>+Actuals!N65</f>
        <v>0</v>
      </c>
      <c r="R49" s="133">
        <f>+Actuals!O65</f>
        <v>37236</v>
      </c>
      <c r="S49" s="134">
        <f>+Actuals!P65</f>
        <v>65796.012000000002</v>
      </c>
      <c r="T49" s="133">
        <f>+Actuals!Q65</f>
        <v>-2394</v>
      </c>
      <c r="U49" s="134">
        <f>+Actuals!R65</f>
        <v>-4230.1980000000003</v>
      </c>
      <c r="V49" s="133">
        <f>+Actuals!S65</f>
        <v>0</v>
      </c>
      <c r="W49" s="134">
        <f>+Actuals!T65</f>
        <v>0</v>
      </c>
      <c r="X49" s="133">
        <f>+Actuals!U65</f>
        <v>0</v>
      </c>
      <c r="Y49" s="134">
        <f>+Actuals!V65</f>
        <v>0</v>
      </c>
      <c r="Z49" s="133">
        <f>+Actuals!W65</f>
        <v>0</v>
      </c>
      <c r="AA49" s="134">
        <f>+Actuals!X65</f>
        <v>0</v>
      </c>
      <c r="AB49" s="133">
        <f>+Actuals!Y65</f>
        <v>0</v>
      </c>
      <c r="AC49" s="134">
        <f>+Actuals!Z65</f>
        <v>0</v>
      </c>
      <c r="AD49" s="133">
        <f>+Actuals!AA65</f>
        <v>0</v>
      </c>
      <c r="AE49" s="134">
        <f>+Actuals!AB65</f>
        <v>0</v>
      </c>
      <c r="AF49" s="133">
        <f>+Actuals!AC65</f>
        <v>0</v>
      </c>
      <c r="AG49" s="134">
        <f>+Actuals!AD65</f>
        <v>0</v>
      </c>
      <c r="AH49" s="133">
        <f>+Actuals!AE65</f>
        <v>0</v>
      </c>
      <c r="AI49" s="134">
        <f>+Actuals!AF65</f>
        <v>0</v>
      </c>
      <c r="AJ49" s="133">
        <f>+Actuals!AG65</f>
        <v>0</v>
      </c>
      <c r="AK49" s="134">
        <f>+Actuals!AH65</f>
        <v>0</v>
      </c>
      <c r="AL49" s="133">
        <f>+Actuals!AI65</f>
        <v>0</v>
      </c>
      <c r="AM49" s="134">
        <f>+Actuals!AJ65</f>
        <v>0</v>
      </c>
      <c r="AN49" s="133">
        <f>+Actuals!AK65</f>
        <v>0</v>
      </c>
      <c r="AO49" s="134">
        <f>+Actuals!AL65</f>
        <v>0</v>
      </c>
      <c r="AP49" s="133">
        <f>+Actuals!AM65</f>
        <v>0</v>
      </c>
      <c r="AQ49" s="134">
        <f>+Actuals!AN65</f>
        <v>0</v>
      </c>
      <c r="AR49" s="133">
        <f>+Actuals!AO65</f>
        <v>0</v>
      </c>
      <c r="AS49" s="134">
        <f>+Actuals!AP65</f>
        <v>0</v>
      </c>
      <c r="AT49" s="133">
        <f>+Actuals!AQ65</f>
        <v>0</v>
      </c>
      <c r="AU49" s="134">
        <f>+Actuals!AR65</f>
        <v>0</v>
      </c>
      <c r="AV49" s="133">
        <f>+Actuals!AS65</f>
        <v>0</v>
      </c>
      <c r="AW49" s="134">
        <f>+Actuals!AT65</f>
        <v>0</v>
      </c>
    </row>
    <row r="50" spans="1:49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15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-41815</v>
      </c>
      <c r="E51" s="38">
        <f>SUM(G51,I51,K51,M51,O51,Q51,S51,U51,W51,Y51,AA51,AC51,AE51,AG51,AI51,AK51,AM51,AO51,AQ51,AS51,AU51,AV51)</f>
        <v>-76475.87</v>
      </c>
      <c r="F51" s="58">
        <f>'TIE-OUT'!J51+RECLASS!J51</f>
        <v>0</v>
      </c>
      <c r="G51" s="15">
        <f>'TIE-OUT'!K51+RECLASS!K51</f>
        <v>0</v>
      </c>
      <c r="H51" s="133">
        <f>+Actuals!E66</f>
        <v>-60000</v>
      </c>
      <c r="I51" s="134">
        <f>+Actuals!F66</f>
        <v>-108826.47</v>
      </c>
      <c r="J51" s="133">
        <f>+Actuals!G66</f>
        <v>18185</v>
      </c>
      <c r="K51" s="153">
        <f>+Actuals!H66</f>
        <v>32350.6</v>
      </c>
      <c r="L51" s="133">
        <f>+Actuals!I66</f>
        <v>0</v>
      </c>
      <c r="M51" s="134">
        <f>+Actuals!J66</f>
        <v>0</v>
      </c>
      <c r="N51" s="133">
        <f>+Actuals!K66</f>
        <v>0</v>
      </c>
      <c r="O51" s="134">
        <f>+Actuals!L66</f>
        <v>0</v>
      </c>
      <c r="P51" s="133">
        <f>+Actuals!M66</f>
        <v>0</v>
      </c>
      <c r="Q51" s="134">
        <f>+Actuals!N66</f>
        <v>0</v>
      </c>
      <c r="R51" s="133">
        <f>+Actuals!O66</f>
        <v>0</v>
      </c>
      <c r="S51" s="134">
        <f>+Actuals!P66</f>
        <v>0</v>
      </c>
      <c r="T51" s="133">
        <f>+Actuals!Q66</f>
        <v>0</v>
      </c>
      <c r="U51" s="134">
        <f>+Actuals!R66</f>
        <v>0</v>
      </c>
      <c r="V51" s="133">
        <f>+Actuals!S66</f>
        <v>0</v>
      </c>
      <c r="W51" s="134">
        <f>+Actuals!T66</f>
        <v>0</v>
      </c>
      <c r="X51" s="133">
        <f>+Actuals!U66</f>
        <v>0</v>
      </c>
      <c r="Y51" s="134">
        <f>+Actuals!V66</f>
        <v>0</v>
      </c>
      <c r="Z51" s="133">
        <f>+Actuals!W66</f>
        <v>0</v>
      </c>
      <c r="AA51" s="134">
        <f>+Actuals!X66</f>
        <v>0</v>
      </c>
      <c r="AB51" s="133">
        <f>+Actuals!Y66</f>
        <v>0</v>
      </c>
      <c r="AC51" s="134">
        <f>+Actuals!Z66</f>
        <v>0</v>
      </c>
      <c r="AD51" s="133">
        <f>+Actuals!AA66</f>
        <v>0</v>
      </c>
      <c r="AE51" s="134">
        <f>+Actuals!AB66</f>
        <v>0</v>
      </c>
      <c r="AF51" s="133">
        <f>+Actuals!AC66</f>
        <v>0</v>
      </c>
      <c r="AG51" s="134">
        <f>+Actuals!AD66</f>
        <v>0</v>
      </c>
      <c r="AH51" s="133">
        <f>+Actuals!AE66</f>
        <v>0</v>
      </c>
      <c r="AI51" s="134">
        <f>+Actuals!AF66</f>
        <v>0</v>
      </c>
      <c r="AJ51" s="133">
        <f>+Actuals!AG66</f>
        <v>0</v>
      </c>
      <c r="AK51" s="134">
        <f>+Actuals!AH66</f>
        <v>0</v>
      </c>
      <c r="AL51" s="133">
        <f>+Actuals!AI66</f>
        <v>0</v>
      </c>
      <c r="AM51" s="134">
        <f>+Actuals!AJ66</f>
        <v>0</v>
      </c>
      <c r="AN51" s="133">
        <f>+Actuals!AK66</f>
        <v>0</v>
      </c>
      <c r="AO51" s="134">
        <f>+Actuals!AL66</f>
        <v>0</v>
      </c>
      <c r="AP51" s="133">
        <f>+Actuals!AM66</f>
        <v>0</v>
      </c>
      <c r="AQ51" s="134">
        <f>+Actuals!AN66</f>
        <v>0</v>
      </c>
      <c r="AR51" s="133">
        <f>+Actuals!AO66</f>
        <v>0</v>
      </c>
      <c r="AS51" s="134">
        <f>+Actuals!AP66</f>
        <v>0</v>
      </c>
      <c r="AT51" s="133">
        <f>+Actuals!AQ66</f>
        <v>0</v>
      </c>
      <c r="AU51" s="134">
        <f>+Actuals!AR66</f>
        <v>0</v>
      </c>
      <c r="AV51" s="133">
        <f>+Actuals!AS66</f>
        <v>0</v>
      </c>
      <c r="AW51" s="134">
        <f>+Actuals!AT66</f>
        <v>0</v>
      </c>
    </row>
    <row r="52" spans="1:49" x14ac:dyDescent="0.2">
      <c r="A52" s="9"/>
      <c r="B52" s="7"/>
      <c r="C52" s="6"/>
      <c r="D52" s="60"/>
      <c r="E52" s="38"/>
      <c r="F52" s="98"/>
      <c r="G52" s="99"/>
      <c r="H52" s="60"/>
      <c r="I52" s="38"/>
      <c r="J52" s="60"/>
      <c r="K52" s="15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58"/>
      <c r="G53" s="15"/>
      <c r="H53" s="60"/>
      <c r="I53" s="38"/>
      <c r="J53" s="60"/>
      <c r="K53" s="15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-43765</v>
      </c>
      <c r="E54" s="38">
        <f>SUM(G54,I54,K54,M54,O54,Q54,S54,U54,W54,Y54,AA54,AC54,AE54,AG54,AI54,AK54,AM54,AO54,AQ54,AS54,AU54,AV54)</f>
        <v>-1312.95</v>
      </c>
      <c r="F54" s="84">
        <f>'TIE-OUT'!J54+RECLASS!J54</f>
        <v>0</v>
      </c>
      <c r="G54" s="85">
        <f>'TIE-OUT'!K54+RECLASS!K54</f>
        <v>0</v>
      </c>
      <c r="H54" s="133">
        <f>+Actuals!E67</f>
        <v>0</v>
      </c>
      <c r="I54" s="134">
        <f>+Actuals!F67</f>
        <v>0</v>
      </c>
      <c r="J54" s="133">
        <f>+Actuals!G67</f>
        <v>-7406</v>
      </c>
      <c r="K54" s="153">
        <f>+Actuals!H67</f>
        <v>-222.18</v>
      </c>
      <c r="L54" s="133">
        <f>+Actuals!I67</f>
        <v>-36359</v>
      </c>
      <c r="M54" s="134">
        <f>+Actuals!J67</f>
        <v>-1090.77</v>
      </c>
      <c r="N54" s="133">
        <f>+Actuals!K67</f>
        <v>0</v>
      </c>
      <c r="O54" s="134">
        <f>+Actuals!L67</f>
        <v>0</v>
      </c>
      <c r="P54" s="133">
        <f>+Actuals!M67</f>
        <v>0</v>
      </c>
      <c r="Q54" s="134">
        <f>+Actuals!N67</f>
        <v>0</v>
      </c>
      <c r="R54" s="133">
        <f>+Actuals!O67</f>
        <v>0</v>
      </c>
      <c r="S54" s="134">
        <f>+Actuals!P67</f>
        <v>0</v>
      </c>
      <c r="T54" s="133">
        <f>+Actuals!Q67</f>
        <v>0</v>
      </c>
      <c r="U54" s="134">
        <f>+Actuals!R67</f>
        <v>0</v>
      </c>
      <c r="V54" s="133">
        <f>+Actuals!S67</f>
        <v>0</v>
      </c>
      <c r="W54" s="134">
        <f>+Actuals!T67</f>
        <v>0</v>
      </c>
      <c r="X54" s="133">
        <f>+Actuals!U67</f>
        <v>0</v>
      </c>
      <c r="Y54" s="134">
        <f>+Actuals!V67</f>
        <v>0</v>
      </c>
      <c r="Z54" s="133">
        <f>+Actuals!W67</f>
        <v>0</v>
      </c>
      <c r="AA54" s="134">
        <f>+Actuals!X67</f>
        <v>0</v>
      </c>
      <c r="AB54" s="133">
        <f>+Actuals!Y67</f>
        <v>0</v>
      </c>
      <c r="AC54" s="134">
        <f>+Actuals!Z67</f>
        <v>0</v>
      </c>
      <c r="AD54" s="133">
        <f>+Actuals!AA67</f>
        <v>0</v>
      </c>
      <c r="AE54" s="134">
        <f>+Actuals!AB67</f>
        <v>0</v>
      </c>
      <c r="AF54" s="133">
        <f>+Actuals!AC67</f>
        <v>0</v>
      </c>
      <c r="AG54" s="134">
        <f>+Actuals!AD67</f>
        <v>0</v>
      </c>
      <c r="AH54" s="133">
        <f>+Actuals!AE67</f>
        <v>0</v>
      </c>
      <c r="AI54" s="134">
        <f>+Actuals!AF67</f>
        <v>0</v>
      </c>
      <c r="AJ54" s="133">
        <f>+Actuals!AG67</f>
        <v>0</v>
      </c>
      <c r="AK54" s="134">
        <f>+Actuals!AH67</f>
        <v>0</v>
      </c>
      <c r="AL54" s="133">
        <f>+Actuals!AI67</f>
        <v>0</v>
      </c>
      <c r="AM54" s="134">
        <f>+Actuals!AJ67</f>
        <v>0</v>
      </c>
      <c r="AN54" s="133">
        <f>+Actuals!AK67</f>
        <v>0</v>
      </c>
      <c r="AO54" s="134">
        <f>+Actuals!AL67</f>
        <v>0</v>
      </c>
      <c r="AP54" s="133">
        <f>+Actuals!AM67</f>
        <v>0</v>
      </c>
      <c r="AQ54" s="134">
        <f>+Actuals!AN67</f>
        <v>0</v>
      </c>
      <c r="AR54" s="133">
        <f>+Actuals!AO67</f>
        <v>0</v>
      </c>
      <c r="AS54" s="134">
        <f>+Actuals!AP67</f>
        <v>0</v>
      </c>
      <c r="AT54" s="133">
        <f>+Actuals!AQ67</f>
        <v>0</v>
      </c>
      <c r="AU54" s="134">
        <f>+Actuals!AR67</f>
        <v>0</v>
      </c>
      <c r="AV54" s="133">
        <f>+Actuals!AS67</f>
        <v>0</v>
      </c>
      <c r="AW54" s="134">
        <f>+Actuals!AT67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0</v>
      </c>
      <c r="E55" s="38">
        <f>SUM(G55,I55,K55,M55,O55,Q55,S55,U55,W55,Y55,AA55,AC55,AE55,AG55,AI55,AK55,AM55,AO55,AQ55,AS55,AU55,AV55)</f>
        <v>0</v>
      </c>
      <c r="F55" s="98">
        <f>'TIE-OUT'!J55+RECLASS!J55</f>
        <v>0</v>
      </c>
      <c r="G55" s="99">
        <f>'TIE-OUT'!K55+RECLASS!K55</f>
        <v>0</v>
      </c>
      <c r="H55" s="133">
        <f>+Actuals!E68</f>
        <v>0</v>
      </c>
      <c r="I55" s="134">
        <f>+Actuals!F68</f>
        <v>0</v>
      </c>
      <c r="J55" s="133">
        <f>+Actuals!G68</f>
        <v>0</v>
      </c>
      <c r="K55" s="153">
        <f>+Actuals!H68</f>
        <v>0</v>
      </c>
      <c r="L55" s="133">
        <f>+Actuals!I68</f>
        <v>0</v>
      </c>
      <c r="M55" s="134">
        <f>+Actuals!J68</f>
        <v>0</v>
      </c>
      <c r="N55" s="133">
        <f>+Actuals!K68</f>
        <v>0</v>
      </c>
      <c r="O55" s="134">
        <f>+Actuals!L68</f>
        <v>0</v>
      </c>
      <c r="P55" s="133">
        <f>+Actuals!M68</f>
        <v>0</v>
      </c>
      <c r="Q55" s="134">
        <f>+Actuals!N68</f>
        <v>0</v>
      </c>
      <c r="R55" s="133">
        <f>+Actuals!O68</f>
        <v>0</v>
      </c>
      <c r="S55" s="134">
        <f>+Actuals!P68</f>
        <v>0</v>
      </c>
      <c r="T55" s="133">
        <f>+Actuals!Q68</f>
        <v>0</v>
      </c>
      <c r="U55" s="134">
        <f>+Actuals!R68</f>
        <v>0</v>
      </c>
      <c r="V55" s="133">
        <f>+Actuals!S68</f>
        <v>0</v>
      </c>
      <c r="W55" s="134">
        <f>+Actuals!T68</f>
        <v>0</v>
      </c>
      <c r="X55" s="133">
        <f>+Actuals!U68</f>
        <v>0</v>
      </c>
      <c r="Y55" s="134">
        <f>+Actuals!V68</f>
        <v>0</v>
      </c>
      <c r="Z55" s="133">
        <f>+Actuals!W68</f>
        <v>0</v>
      </c>
      <c r="AA55" s="134">
        <f>+Actuals!X68</f>
        <v>0</v>
      </c>
      <c r="AB55" s="133">
        <f>+Actuals!Y68</f>
        <v>0</v>
      </c>
      <c r="AC55" s="134">
        <f>+Actuals!Z68</f>
        <v>0</v>
      </c>
      <c r="AD55" s="133">
        <f>+Actuals!AA68</f>
        <v>0</v>
      </c>
      <c r="AE55" s="134">
        <f>+Actuals!AB68</f>
        <v>0</v>
      </c>
      <c r="AF55" s="133">
        <f>+Actuals!AC68</f>
        <v>0</v>
      </c>
      <c r="AG55" s="134">
        <f>+Actuals!AD68</f>
        <v>0</v>
      </c>
      <c r="AH55" s="133">
        <f>+Actuals!AE68</f>
        <v>0</v>
      </c>
      <c r="AI55" s="134">
        <f>+Actuals!AF68</f>
        <v>0</v>
      </c>
      <c r="AJ55" s="133">
        <f>+Actuals!AG68</f>
        <v>0</v>
      </c>
      <c r="AK55" s="134">
        <f>+Actuals!AH68</f>
        <v>0</v>
      </c>
      <c r="AL55" s="133">
        <f>+Actuals!AI68</f>
        <v>0</v>
      </c>
      <c r="AM55" s="134">
        <f>+Actuals!AJ68</f>
        <v>0</v>
      </c>
      <c r="AN55" s="133">
        <f>+Actuals!AK68</f>
        <v>0</v>
      </c>
      <c r="AO55" s="134">
        <f>+Actuals!AL68</f>
        <v>0</v>
      </c>
      <c r="AP55" s="133">
        <f>+Actuals!AM68</f>
        <v>0</v>
      </c>
      <c r="AQ55" s="134">
        <f>+Actuals!AN68</f>
        <v>0</v>
      </c>
      <c r="AR55" s="133">
        <f>+Actuals!AO68</f>
        <v>0</v>
      </c>
      <c r="AS55" s="134">
        <f>+Actuals!AP68</f>
        <v>0</v>
      </c>
      <c r="AT55" s="133">
        <f>+Actuals!AQ68</f>
        <v>0</v>
      </c>
      <c r="AU55" s="134">
        <f>+Actuals!AR68</f>
        <v>0</v>
      </c>
      <c r="AV55" s="133">
        <f>+Actuals!AS68</f>
        <v>0</v>
      </c>
      <c r="AW55" s="134">
        <f>+Actuals!AT68</f>
        <v>0</v>
      </c>
    </row>
    <row r="56" spans="1:49" x14ac:dyDescent="0.2">
      <c r="A56" s="9"/>
      <c r="B56" s="7" t="s">
        <v>61</v>
      </c>
      <c r="C56" s="6"/>
      <c r="D56" s="61">
        <f>SUM(D54:D55)</f>
        <v>-43765</v>
      </c>
      <c r="E56" s="39">
        <f>SUM(E54:E55)</f>
        <v>-1312.95</v>
      </c>
      <c r="F56" s="59">
        <f t="shared" ref="F56:AE56" si="28">SUM(F54:F55)</f>
        <v>0</v>
      </c>
      <c r="G56" s="23">
        <f t="shared" si="28"/>
        <v>0</v>
      </c>
      <c r="H56" s="61">
        <f t="shared" si="28"/>
        <v>0</v>
      </c>
      <c r="I56" s="39">
        <f t="shared" si="28"/>
        <v>0</v>
      </c>
      <c r="J56" s="61">
        <f t="shared" si="28"/>
        <v>-7406</v>
      </c>
      <c r="K56" s="154">
        <f t="shared" si="28"/>
        <v>-222.18</v>
      </c>
      <c r="L56" s="61">
        <f t="shared" si="28"/>
        <v>-36359</v>
      </c>
      <c r="M56" s="39">
        <f t="shared" si="28"/>
        <v>-1090.77</v>
      </c>
      <c r="N56" s="61">
        <f t="shared" si="28"/>
        <v>0</v>
      </c>
      <c r="O56" s="39">
        <f t="shared" si="28"/>
        <v>0</v>
      </c>
      <c r="P56" s="61">
        <f t="shared" si="28"/>
        <v>0</v>
      </c>
      <c r="Q56" s="39">
        <f t="shared" si="28"/>
        <v>0</v>
      </c>
      <c r="R56" s="61">
        <f t="shared" si="28"/>
        <v>0</v>
      </c>
      <c r="S56" s="39">
        <f t="shared" si="28"/>
        <v>0</v>
      </c>
      <c r="T56" s="61">
        <f t="shared" si="28"/>
        <v>0</v>
      </c>
      <c r="U56" s="39">
        <f t="shared" si="28"/>
        <v>0</v>
      </c>
      <c r="V56" s="61">
        <f t="shared" si="28"/>
        <v>0</v>
      </c>
      <c r="W56" s="39">
        <f t="shared" si="28"/>
        <v>0</v>
      </c>
      <c r="X56" s="61">
        <f t="shared" si="28"/>
        <v>0</v>
      </c>
      <c r="Y56" s="39">
        <f t="shared" si="28"/>
        <v>0</v>
      </c>
      <c r="Z56" s="61">
        <f t="shared" si="28"/>
        <v>0</v>
      </c>
      <c r="AA56" s="39">
        <f t="shared" si="28"/>
        <v>0</v>
      </c>
      <c r="AB56" s="61">
        <f t="shared" si="28"/>
        <v>0</v>
      </c>
      <c r="AC56" s="39">
        <f t="shared" si="28"/>
        <v>0</v>
      </c>
      <c r="AD56" s="61">
        <f t="shared" si="28"/>
        <v>0</v>
      </c>
      <c r="AE56" s="39">
        <f t="shared" si="28"/>
        <v>0</v>
      </c>
      <c r="AF56" s="61">
        <f t="shared" ref="AF56:AK56" si="29">SUM(AF54:AF55)</f>
        <v>0</v>
      </c>
      <c r="AG56" s="39">
        <f t="shared" si="29"/>
        <v>0</v>
      </c>
      <c r="AH56" s="61">
        <f t="shared" si="29"/>
        <v>0</v>
      </c>
      <c r="AI56" s="39">
        <f t="shared" si="29"/>
        <v>0</v>
      </c>
      <c r="AJ56" s="61">
        <f t="shared" si="29"/>
        <v>0</v>
      </c>
      <c r="AK56" s="39">
        <f t="shared" si="29"/>
        <v>0</v>
      </c>
      <c r="AL56" s="61">
        <f t="shared" ref="AL56:AQ56" si="30">SUM(AL54:AL55)</f>
        <v>0</v>
      </c>
      <c r="AM56" s="39">
        <f t="shared" si="30"/>
        <v>0</v>
      </c>
      <c r="AN56" s="61">
        <f t="shared" si="30"/>
        <v>0</v>
      </c>
      <c r="AO56" s="39">
        <f t="shared" si="30"/>
        <v>0</v>
      </c>
      <c r="AP56" s="61">
        <f t="shared" si="30"/>
        <v>0</v>
      </c>
      <c r="AQ56" s="39">
        <f t="shared" si="30"/>
        <v>0</v>
      </c>
      <c r="AR56" s="61">
        <f t="shared" ref="AR56:AW56" si="31">SUM(AR54:AR55)</f>
        <v>0</v>
      </c>
      <c r="AS56" s="39">
        <f t="shared" si="31"/>
        <v>0</v>
      </c>
      <c r="AT56" s="61">
        <f t="shared" si="31"/>
        <v>0</v>
      </c>
      <c r="AU56" s="39">
        <f t="shared" si="31"/>
        <v>0</v>
      </c>
      <c r="AV56" s="61">
        <f t="shared" si="31"/>
        <v>0</v>
      </c>
      <c r="AW56" s="39">
        <f t="shared" si="31"/>
        <v>0</v>
      </c>
    </row>
    <row r="57" spans="1:49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15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58"/>
      <c r="G58" s="15"/>
      <c r="H58" s="60"/>
      <c r="I58" s="38"/>
      <c r="J58" s="60"/>
      <c r="K58" s="15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2728781</v>
      </c>
      <c r="E59" s="38">
        <f>SUM(G59,I59,K59,M59,O59,Q59,S59,U59,W59,Y59,AA59,AC59,AE59,AG59,AI59,AK59,AM59,AO59,AQ59,AS59,AU59,AV59)</f>
        <v>139056.47</v>
      </c>
      <c r="F59" s="84">
        <f>'TIE-OUT'!J59+RECLASS!J59</f>
        <v>0</v>
      </c>
      <c r="G59" s="85">
        <f>'TIE-OUT'!K59+RECLASS!K59</f>
        <v>0</v>
      </c>
      <c r="H59" s="133">
        <f>+Actuals!E69</f>
        <v>3059641</v>
      </c>
      <c r="I59" s="134">
        <f>+Actuals!F69</f>
        <v>140794.28</v>
      </c>
      <c r="J59" s="133">
        <f>+Actuals!G69</f>
        <v>-330860</v>
      </c>
      <c r="K59" s="153">
        <f>+Actuals!H69</f>
        <v>-1737.81</v>
      </c>
      <c r="L59" s="133">
        <f>+Actuals!I69</f>
        <v>0</v>
      </c>
      <c r="M59" s="134">
        <f>+Actuals!J69</f>
        <v>0</v>
      </c>
      <c r="N59" s="133">
        <f>+Actuals!K69</f>
        <v>0</v>
      </c>
      <c r="O59" s="134">
        <f>+Actuals!L69</f>
        <v>0</v>
      </c>
      <c r="P59" s="133">
        <f>+Actuals!M69</f>
        <v>0</v>
      </c>
      <c r="Q59" s="134">
        <f>+Actuals!N69</f>
        <v>0</v>
      </c>
      <c r="R59" s="133">
        <f>+Actuals!O69</f>
        <v>0</v>
      </c>
      <c r="S59" s="134">
        <f>+Actuals!P69</f>
        <v>0</v>
      </c>
      <c r="T59" s="133">
        <f>+Actuals!Q69</f>
        <v>0</v>
      </c>
      <c r="U59" s="134">
        <f>+Actuals!R69</f>
        <v>0</v>
      </c>
      <c r="V59" s="133">
        <f>+Actuals!S69</f>
        <v>0</v>
      </c>
      <c r="W59" s="134">
        <f>+Actuals!T69</f>
        <v>0</v>
      </c>
      <c r="X59" s="133">
        <f>+Actuals!U69</f>
        <v>0</v>
      </c>
      <c r="Y59" s="134">
        <f>+Actuals!V69</f>
        <v>0</v>
      </c>
      <c r="Z59" s="133">
        <f>+Actuals!W69</f>
        <v>0</v>
      </c>
      <c r="AA59" s="134">
        <f>+Actuals!X69</f>
        <v>0</v>
      </c>
      <c r="AB59" s="133">
        <f>+Actuals!Y69</f>
        <v>0</v>
      </c>
      <c r="AC59" s="134">
        <f>+Actuals!Z69</f>
        <v>0</v>
      </c>
      <c r="AD59" s="133">
        <f>+Actuals!AA69</f>
        <v>0</v>
      </c>
      <c r="AE59" s="134">
        <f>+Actuals!AB69</f>
        <v>0</v>
      </c>
      <c r="AF59" s="133">
        <f>+Actuals!AC69</f>
        <v>0</v>
      </c>
      <c r="AG59" s="134">
        <f>+Actuals!AD69</f>
        <v>0</v>
      </c>
      <c r="AH59" s="133">
        <f>+Actuals!AE69</f>
        <v>0</v>
      </c>
      <c r="AI59" s="134">
        <f>+Actuals!AF69</f>
        <v>0</v>
      </c>
      <c r="AJ59" s="133">
        <f>+Actuals!AG69</f>
        <v>0</v>
      </c>
      <c r="AK59" s="134">
        <f>+Actuals!AH69</f>
        <v>0</v>
      </c>
      <c r="AL59" s="133">
        <f>+Actuals!AI69</f>
        <v>0</v>
      </c>
      <c r="AM59" s="134">
        <f>+Actuals!AJ69</f>
        <v>0</v>
      </c>
      <c r="AN59" s="133">
        <f>+Actuals!AK69</f>
        <v>0</v>
      </c>
      <c r="AO59" s="134">
        <f>+Actuals!AL69</f>
        <v>0</v>
      </c>
      <c r="AP59" s="133">
        <f>+Actuals!AM69</f>
        <v>0</v>
      </c>
      <c r="AQ59" s="134">
        <f>+Actuals!AN69</f>
        <v>0</v>
      </c>
      <c r="AR59" s="133">
        <f>+Actuals!AO69</f>
        <v>0</v>
      </c>
      <c r="AS59" s="134">
        <f>+Actuals!AP69</f>
        <v>0</v>
      </c>
      <c r="AT59" s="133">
        <f>+Actuals!AQ69</f>
        <v>0</v>
      </c>
      <c r="AU59" s="134">
        <f>+Actuals!AR69</f>
        <v>0</v>
      </c>
      <c r="AV59" s="133">
        <f>+Actuals!AS69</f>
        <v>0</v>
      </c>
      <c r="AW59" s="134">
        <f>+Actuals!AT69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0</v>
      </c>
      <c r="F60" s="98">
        <f>'TIE-OUT'!J60+RECLASS!J60</f>
        <v>0</v>
      </c>
      <c r="G60" s="99">
        <f>'TIE-OUT'!K60+RECLASS!K60</f>
        <v>0</v>
      </c>
      <c r="H60" s="133">
        <f>+Actuals!E70</f>
        <v>0</v>
      </c>
      <c r="I60" s="134">
        <f>+Actuals!F70</f>
        <v>0</v>
      </c>
      <c r="J60" s="133">
        <f>+Actuals!G70</f>
        <v>0</v>
      </c>
      <c r="K60" s="153">
        <f>+Actuals!H70</f>
        <v>0</v>
      </c>
      <c r="L60" s="133">
        <f>+Actuals!I70</f>
        <v>0</v>
      </c>
      <c r="M60" s="134">
        <f>+Actuals!J70</f>
        <v>0</v>
      </c>
      <c r="N60" s="133">
        <f>+Actuals!K70</f>
        <v>0</v>
      </c>
      <c r="O60" s="134">
        <f>+Actuals!L70</f>
        <v>0</v>
      </c>
      <c r="P60" s="133">
        <f>+Actuals!M70</f>
        <v>0</v>
      </c>
      <c r="Q60" s="134">
        <f>+Actuals!N70</f>
        <v>0</v>
      </c>
      <c r="R60" s="133">
        <f>+Actuals!O70</f>
        <v>0</v>
      </c>
      <c r="S60" s="134">
        <f>+Actuals!P70</f>
        <v>0</v>
      </c>
      <c r="T60" s="133">
        <f>+Actuals!Q70</f>
        <v>0</v>
      </c>
      <c r="U60" s="134">
        <f>+Actuals!R70</f>
        <v>0</v>
      </c>
      <c r="V60" s="133">
        <f>+Actuals!S70</f>
        <v>0</v>
      </c>
      <c r="W60" s="134">
        <f>+Actuals!T70</f>
        <v>0</v>
      </c>
      <c r="X60" s="133">
        <f>+Actuals!U70</f>
        <v>0</v>
      </c>
      <c r="Y60" s="134">
        <f>+Actuals!V70</f>
        <v>0</v>
      </c>
      <c r="Z60" s="133">
        <f>+Actuals!W70</f>
        <v>0</v>
      </c>
      <c r="AA60" s="134">
        <f>+Actuals!X70</f>
        <v>0</v>
      </c>
      <c r="AB60" s="133">
        <f>+Actuals!Y70</f>
        <v>0</v>
      </c>
      <c r="AC60" s="134">
        <f>+Actuals!Z70</f>
        <v>0</v>
      </c>
      <c r="AD60" s="133">
        <f>+Actuals!AA70</f>
        <v>0</v>
      </c>
      <c r="AE60" s="134">
        <f>+Actuals!AB70</f>
        <v>0</v>
      </c>
      <c r="AF60" s="133">
        <f>+Actuals!AC70</f>
        <v>0</v>
      </c>
      <c r="AG60" s="134">
        <f>+Actuals!AD70</f>
        <v>0</v>
      </c>
      <c r="AH60" s="133">
        <f>+Actuals!AE70</f>
        <v>0</v>
      </c>
      <c r="AI60" s="134">
        <f>+Actuals!AF70</f>
        <v>0</v>
      </c>
      <c r="AJ60" s="133">
        <f>+Actuals!AG70</f>
        <v>0</v>
      </c>
      <c r="AK60" s="134">
        <f>+Actuals!AH70</f>
        <v>0</v>
      </c>
      <c r="AL60" s="133">
        <f>+Actuals!AI70</f>
        <v>0</v>
      </c>
      <c r="AM60" s="134">
        <f>+Actuals!AJ70</f>
        <v>0</v>
      </c>
      <c r="AN60" s="133">
        <f>+Actuals!AK70</f>
        <v>0</v>
      </c>
      <c r="AO60" s="134">
        <f>+Actuals!AL70</f>
        <v>0</v>
      </c>
      <c r="AP60" s="133">
        <f>+Actuals!AM70</f>
        <v>0</v>
      </c>
      <c r="AQ60" s="134">
        <f>+Actuals!AN70</f>
        <v>0</v>
      </c>
      <c r="AR60" s="133">
        <f>+Actuals!AO70</f>
        <v>0</v>
      </c>
      <c r="AS60" s="134">
        <f>+Actuals!AP70</f>
        <v>0</v>
      </c>
      <c r="AT60" s="133">
        <f>+Actuals!AQ70</f>
        <v>0</v>
      </c>
      <c r="AU60" s="134">
        <f>+Actuals!AR70</f>
        <v>0</v>
      </c>
      <c r="AV60" s="133">
        <f>+Actuals!AS70</f>
        <v>0</v>
      </c>
      <c r="AW60" s="134">
        <f>+Actuals!AT70</f>
        <v>0</v>
      </c>
    </row>
    <row r="61" spans="1:49" x14ac:dyDescent="0.2">
      <c r="A61" s="9"/>
      <c r="B61" s="62" t="s">
        <v>65</v>
      </c>
      <c r="C61" s="6"/>
      <c r="D61" s="61">
        <f>SUM(D59:D60)</f>
        <v>2728781</v>
      </c>
      <c r="E61" s="39">
        <f>SUM(E59:E60)</f>
        <v>139056.47</v>
      </c>
      <c r="F61" s="59">
        <f t="shared" ref="F61:AE61" si="32">SUM(F59:F60)</f>
        <v>0</v>
      </c>
      <c r="G61" s="23">
        <f t="shared" si="32"/>
        <v>0</v>
      </c>
      <c r="H61" s="61">
        <f t="shared" si="32"/>
        <v>3059641</v>
      </c>
      <c r="I61" s="39">
        <f t="shared" si="32"/>
        <v>140794.28</v>
      </c>
      <c r="J61" s="61">
        <f t="shared" si="32"/>
        <v>-330860</v>
      </c>
      <c r="K61" s="154">
        <f t="shared" si="32"/>
        <v>-1737.81</v>
      </c>
      <c r="L61" s="61">
        <f t="shared" si="32"/>
        <v>0</v>
      </c>
      <c r="M61" s="39">
        <f t="shared" si="32"/>
        <v>0</v>
      </c>
      <c r="N61" s="61">
        <f t="shared" si="32"/>
        <v>0</v>
      </c>
      <c r="O61" s="39">
        <f t="shared" si="32"/>
        <v>0</v>
      </c>
      <c r="P61" s="61">
        <f t="shared" si="32"/>
        <v>0</v>
      </c>
      <c r="Q61" s="39">
        <f t="shared" si="32"/>
        <v>0</v>
      </c>
      <c r="R61" s="61">
        <f t="shared" si="32"/>
        <v>0</v>
      </c>
      <c r="S61" s="39">
        <f t="shared" si="32"/>
        <v>0</v>
      </c>
      <c r="T61" s="61">
        <f t="shared" si="32"/>
        <v>0</v>
      </c>
      <c r="U61" s="39">
        <f t="shared" si="32"/>
        <v>0</v>
      </c>
      <c r="V61" s="61">
        <f t="shared" si="32"/>
        <v>0</v>
      </c>
      <c r="W61" s="39">
        <f t="shared" si="32"/>
        <v>0</v>
      </c>
      <c r="X61" s="61">
        <f t="shared" si="32"/>
        <v>0</v>
      </c>
      <c r="Y61" s="39">
        <f t="shared" si="32"/>
        <v>0</v>
      </c>
      <c r="Z61" s="61">
        <f t="shared" si="32"/>
        <v>0</v>
      </c>
      <c r="AA61" s="39">
        <f t="shared" si="32"/>
        <v>0</v>
      </c>
      <c r="AB61" s="61">
        <f t="shared" si="32"/>
        <v>0</v>
      </c>
      <c r="AC61" s="39">
        <f t="shared" si="32"/>
        <v>0</v>
      </c>
      <c r="AD61" s="61">
        <f t="shared" si="32"/>
        <v>0</v>
      </c>
      <c r="AE61" s="39">
        <f t="shared" si="32"/>
        <v>0</v>
      </c>
      <c r="AF61" s="61">
        <f t="shared" ref="AF61:AK61" si="33">SUM(AF59:AF60)</f>
        <v>0</v>
      </c>
      <c r="AG61" s="39">
        <f t="shared" si="33"/>
        <v>0</v>
      </c>
      <c r="AH61" s="61">
        <f t="shared" si="33"/>
        <v>0</v>
      </c>
      <c r="AI61" s="39">
        <f t="shared" si="33"/>
        <v>0</v>
      </c>
      <c r="AJ61" s="61">
        <f t="shared" si="33"/>
        <v>0</v>
      </c>
      <c r="AK61" s="39">
        <f t="shared" si="33"/>
        <v>0</v>
      </c>
      <c r="AL61" s="61">
        <f t="shared" ref="AL61:AQ61" si="34">SUM(AL59:AL60)</f>
        <v>0</v>
      </c>
      <c r="AM61" s="39">
        <f t="shared" si="34"/>
        <v>0</v>
      </c>
      <c r="AN61" s="61">
        <f t="shared" si="34"/>
        <v>0</v>
      </c>
      <c r="AO61" s="39">
        <f t="shared" si="34"/>
        <v>0</v>
      </c>
      <c r="AP61" s="61">
        <f t="shared" si="34"/>
        <v>0</v>
      </c>
      <c r="AQ61" s="39">
        <f t="shared" si="34"/>
        <v>0</v>
      </c>
      <c r="AR61" s="61">
        <f t="shared" ref="AR61:AW61" si="35">SUM(AR59:AR60)</f>
        <v>0</v>
      </c>
      <c r="AS61" s="39">
        <f t="shared" si="35"/>
        <v>0</v>
      </c>
      <c r="AT61" s="61">
        <f t="shared" si="35"/>
        <v>0</v>
      </c>
      <c r="AU61" s="39">
        <f t="shared" si="35"/>
        <v>0</v>
      </c>
      <c r="AV61" s="61">
        <f t="shared" si="35"/>
        <v>0</v>
      </c>
      <c r="AW61" s="39">
        <f t="shared" si="35"/>
        <v>0</v>
      </c>
    </row>
    <row r="62" spans="1:49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15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58"/>
      <c r="G63" s="15"/>
      <c r="H63" s="60"/>
      <c r="I63" s="38"/>
      <c r="J63" s="60"/>
      <c r="K63" s="15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-24844693</v>
      </c>
      <c r="E64" s="38">
        <f>SUM(G64,I64,K64,M64,O64,Q64,S64,U64,W64,Y64,AA64,AC64,AE64,AG64,AI64,AK64,AM64,AO64,AQ64,AS64,AU64,AV64)</f>
        <v>-2382164.67</v>
      </c>
      <c r="F64" s="84">
        <f>'TIE-OUT'!J64+RECLASS!J64</f>
        <v>0</v>
      </c>
      <c r="G64" s="85">
        <f>'TIE-OUT'!K64+RECLASS!K64</f>
        <v>0</v>
      </c>
      <c r="H64" s="133">
        <f>+Actuals!E71</f>
        <v>0</v>
      </c>
      <c r="I64" s="134">
        <f>+Actuals!F71</f>
        <v>0</v>
      </c>
      <c r="J64" s="133">
        <f>+Actuals!G71</f>
        <v>-24844693</v>
      </c>
      <c r="K64" s="153">
        <f>+Actuals!H71</f>
        <v>-2382164.67</v>
      </c>
      <c r="L64" s="133">
        <f>+Actuals!I71</f>
        <v>0</v>
      </c>
      <c r="M64" s="134">
        <f>+Actuals!J71</f>
        <v>0</v>
      </c>
      <c r="N64" s="133">
        <f>+Actuals!K71</f>
        <v>0</v>
      </c>
      <c r="O64" s="134">
        <f>+Actuals!L71</f>
        <v>0</v>
      </c>
      <c r="P64" s="133">
        <f>+Actuals!M71</f>
        <v>0</v>
      </c>
      <c r="Q64" s="134">
        <f>+Actuals!N71</f>
        <v>0</v>
      </c>
      <c r="R64" s="133">
        <f>+Actuals!O71</f>
        <v>0</v>
      </c>
      <c r="S64" s="134">
        <f>+Actuals!P71</f>
        <v>0</v>
      </c>
      <c r="T64" s="133">
        <f>+Actuals!Q71</f>
        <v>0</v>
      </c>
      <c r="U64" s="134">
        <f>+Actuals!R71</f>
        <v>0</v>
      </c>
      <c r="V64" s="133">
        <f>+Actuals!S71</f>
        <v>0</v>
      </c>
      <c r="W64" s="134">
        <f>+Actuals!T71</f>
        <v>0</v>
      </c>
      <c r="X64" s="133">
        <f>+Actuals!U71</f>
        <v>0</v>
      </c>
      <c r="Y64" s="134">
        <f>+Actuals!V71</f>
        <v>0</v>
      </c>
      <c r="Z64" s="133">
        <f>+Actuals!W71</f>
        <v>0</v>
      </c>
      <c r="AA64" s="134">
        <f>+Actuals!X71</f>
        <v>0</v>
      </c>
      <c r="AB64" s="133">
        <f>+Actuals!Y71</f>
        <v>0</v>
      </c>
      <c r="AC64" s="134">
        <f>+Actuals!Z71</f>
        <v>0</v>
      </c>
      <c r="AD64" s="133">
        <f>+Actuals!AA71</f>
        <v>0</v>
      </c>
      <c r="AE64" s="134">
        <f>+Actuals!AB71</f>
        <v>0</v>
      </c>
      <c r="AF64" s="133">
        <f>+Actuals!AC71</f>
        <v>0</v>
      </c>
      <c r="AG64" s="134">
        <f>+Actuals!AD71</f>
        <v>0</v>
      </c>
      <c r="AH64" s="133">
        <f>+Actuals!AE71</f>
        <v>0</v>
      </c>
      <c r="AI64" s="134">
        <f>+Actuals!AF71</f>
        <v>0</v>
      </c>
      <c r="AJ64" s="133">
        <f>+Actuals!AG71</f>
        <v>0</v>
      </c>
      <c r="AK64" s="134">
        <f>+Actuals!AH71</f>
        <v>0</v>
      </c>
      <c r="AL64" s="133">
        <f>+Actuals!AI71</f>
        <v>0</v>
      </c>
      <c r="AM64" s="134">
        <f>+Actuals!AJ71</f>
        <v>0</v>
      </c>
      <c r="AN64" s="133">
        <f>+Actuals!AK71</f>
        <v>0</v>
      </c>
      <c r="AO64" s="134">
        <f>+Actuals!AL71</f>
        <v>0</v>
      </c>
      <c r="AP64" s="133">
        <f>+Actuals!AM71</f>
        <v>0</v>
      </c>
      <c r="AQ64" s="134">
        <f>+Actuals!AN71</f>
        <v>0</v>
      </c>
      <c r="AR64" s="133">
        <f>+Actuals!AO71</f>
        <v>0</v>
      </c>
      <c r="AS64" s="134">
        <f>+Actuals!AP71</f>
        <v>0</v>
      </c>
      <c r="AT64" s="133">
        <f>+Actuals!AQ71</f>
        <v>0</v>
      </c>
      <c r="AU64" s="134">
        <f>+Actuals!AR71</f>
        <v>0</v>
      </c>
      <c r="AV64" s="133">
        <f>+Actuals!AS71</f>
        <v>0</v>
      </c>
      <c r="AW64" s="134">
        <f>+Actuals!AT71</f>
        <v>0</v>
      </c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23625389</v>
      </c>
      <c r="E65" s="38">
        <f>SUM(G65,I65,K65,M65,O65,Q65,S65,U65,W65,Y65,AA65,AC65,AE65,AG65,AI65,AK65,AM65,AO65,AQ65,AS65,AU65,AV65)</f>
        <v>2382164.67</v>
      </c>
      <c r="F65" s="98">
        <f>'TIE-OUT'!J65+RECLASS!J65</f>
        <v>0</v>
      </c>
      <c r="G65" s="99">
        <f>'TIE-OUT'!K65+RECLASS!K65</f>
        <v>-170000</v>
      </c>
      <c r="H65" s="133">
        <f>+Actuals!E72</f>
        <v>0</v>
      </c>
      <c r="I65" s="134">
        <f>+Actuals!F72+170000</f>
        <v>170000</v>
      </c>
      <c r="J65" s="133">
        <f>+Actuals!G72</f>
        <v>23625389</v>
      </c>
      <c r="K65" s="153">
        <f>+Actuals!H72+450000</f>
        <v>2382164.67</v>
      </c>
      <c r="L65" s="133">
        <f>+Actuals!I72</f>
        <v>0</v>
      </c>
      <c r="M65" s="134">
        <f>+Actuals!J72</f>
        <v>0</v>
      </c>
      <c r="N65" s="133">
        <f>+Actuals!K72</f>
        <v>0</v>
      </c>
      <c r="O65" s="134">
        <f>+Actuals!L72</f>
        <v>0</v>
      </c>
      <c r="P65" s="133">
        <f>+Actuals!M72</f>
        <v>0</v>
      </c>
      <c r="Q65" s="134">
        <f>+Actuals!N72</f>
        <v>0</v>
      </c>
      <c r="R65" s="133">
        <f>+Actuals!O72</f>
        <v>0</v>
      </c>
      <c r="S65" s="134">
        <f>+Actuals!P72</f>
        <v>0</v>
      </c>
      <c r="T65" s="133">
        <f>+Actuals!Q72</f>
        <v>0</v>
      </c>
      <c r="U65" s="134">
        <f>+Actuals!R72</f>
        <v>0</v>
      </c>
      <c r="V65" s="133">
        <f>+Actuals!S72</f>
        <v>0</v>
      </c>
      <c r="W65" s="134">
        <f>+Actuals!T72</f>
        <v>0</v>
      </c>
      <c r="X65" s="133">
        <f>+Actuals!U72</f>
        <v>0</v>
      </c>
      <c r="Y65" s="134">
        <f>+Actuals!V72</f>
        <v>0</v>
      </c>
      <c r="Z65" s="133">
        <f>+Actuals!W72</f>
        <v>0</v>
      </c>
      <c r="AA65" s="134">
        <f>+Actuals!X72</f>
        <v>0</v>
      </c>
      <c r="AB65" s="133">
        <f>+Actuals!Y72</f>
        <v>0</v>
      </c>
      <c r="AC65" s="134">
        <f>+Actuals!Z72</f>
        <v>0</v>
      </c>
      <c r="AD65" s="133">
        <f>+Actuals!AA72</f>
        <v>0</v>
      </c>
      <c r="AE65" s="134">
        <f>+Actuals!AB72</f>
        <v>0</v>
      </c>
      <c r="AF65" s="133">
        <f>+Actuals!AC72</f>
        <v>0</v>
      </c>
      <c r="AG65" s="134">
        <f>+Actuals!AD72</f>
        <v>0</v>
      </c>
      <c r="AH65" s="133">
        <f>+Actuals!AE72</f>
        <v>0</v>
      </c>
      <c r="AI65" s="134">
        <f>+Actuals!AF72</f>
        <v>0</v>
      </c>
      <c r="AJ65" s="133">
        <f>+Actuals!AG72</f>
        <v>0</v>
      </c>
      <c r="AK65" s="134">
        <f>+Actuals!AH72</f>
        <v>0</v>
      </c>
      <c r="AL65" s="133">
        <f>+Actuals!AI72</f>
        <v>0</v>
      </c>
      <c r="AM65" s="134">
        <f>+Actuals!AJ72</f>
        <v>0</v>
      </c>
      <c r="AN65" s="133">
        <f>+Actuals!AK72</f>
        <v>0</v>
      </c>
      <c r="AO65" s="134">
        <f>+Actuals!AL72</f>
        <v>0</v>
      </c>
      <c r="AP65" s="133">
        <f>+Actuals!AM72</f>
        <v>0</v>
      </c>
      <c r="AQ65" s="134">
        <f>+Actuals!AN72</f>
        <v>0</v>
      </c>
      <c r="AR65" s="133">
        <f>+Actuals!AO72</f>
        <v>0</v>
      </c>
      <c r="AS65" s="134">
        <f>+Actuals!AP72</f>
        <v>0</v>
      </c>
      <c r="AT65" s="133">
        <f>+Actuals!AQ72</f>
        <v>0</v>
      </c>
      <c r="AU65" s="134">
        <f>+Actuals!AR72</f>
        <v>0</v>
      </c>
      <c r="AV65" s="133">
        <f>+Actuals!AS72</f>
        <v>0</v>
      </c>
      <c r="AW65" s="134">
        <f>+Actuals!AT72</f>
        <v>0</v>
      </c>
    </row>
    <row r="66" spans="1:49" x14ac:dyDescent="0.2">
      <c r="A66" s="9"/>
      <c r="B66" s="7" t="s">
        <v>68</v>
      </c>
      <c r="C66" s="6"/>
      <c r="D66" s="61">
        <f>SUM(D64:D65)</f>
        <v>-1219304</v>
      </c>
      <c r="E66" s="39">
        <f>SUM(E64:E65)</f>
        <v>0</v>
      </c>
      <c r="F66" s="59">
        <f t="shared" ref="F66:AE66" si="36">SUM(F64:F65)</f>
        <v>0</v>
      </c>
      <c r="G66" s="23">
        <f t="shared" si="36"/>
        <v>-170000</v>
      </c>
      <c r="H66" s="61">
        <f t="shared" si="36"/>
        <v>0</v>
      </c>
      <c r="I66" s="39">
        <f t="shared" si="36"/>
        <v>170000</v>
      </c>
      <c r="J66" s="61">
        <f t="shared" si="36"/>
        <v>-1219304</v>
      </c>
      <c r="K66" s="154">
        <f t="shared" si="36"/>
        <v>0</v>
      </c>
      <c r="L66" s="61">
        <f t="shared" si="36"/>
        <v>0</v>
      </c>
      <c r="M66" s="39">
        <f t="shared" si="36"/>
        <v>0</v>
      </c>
      <c r="N66" s="61">
        <f t="shared" si="36"/>
        <v>0</v>
      </c>
      <c r="O66" s="39">
        <f t="shared" si="36"/>
        <v>0</v>
      </c>
      <c r="P66" s="61">
        <f t="shared" si="36"/>
        <v>0</v>
      </c>
      <c r="Q66" s="39">
        <f t="shared" si="36"/>
        <v>0</v>
      </c>
      <c r="R66" s="61">
        <f t="shared" si="36"/>
        <v>0</v>
      </c>
      <c r="S66" s="39">
        <f t="shared" si="36"/>
        <v>0</v>
      </c>
      <c r="T66" s="61">
        <f t="shared" si="36"/>
        <v>0</v>
      </c>
      <c r="U66" s="39">
        <f t="shared" si="36"/>
        <v>0</v>
      </c>
      <c r="V66" s="61">
        <f t="shared" si="36"/>
        <v>0</v>
      </c>
      <c r="W66" s="39">
        <f t="shared" si="36"/>
        <v>0</v>
      </c>
      <c r="X66" s="61">
        <f t="shared" si="36"/>
        <v>0</v>
      </c>
      <c r="Y66" s="39">
        <f t="shared" si="36"/>
        <v>0</v>
      </c>
      <c r="Z66" s="61">
        <f t="shared" si="36"/>
        <v>0</v>
      </c>
      <c r="AA66" s="39">
        <f t="shared" si="36"/>
        <v>0</v>
      </c>
      <c r="AB66" s="61">
        <f t="shared" si="36"/>
        <v>0</v>
      </c>
      <c r="AC66" s="39">
        <f t="shared" si="36"/>
        <v>0</v>
      </c>
      <c r="AD66" s="61">
        <f t="shared" si="36"/>
        <v>0</v>
      </c>
      <c r="AE66" s="39">
        <f t="shared" si="36"/>
        <v>0</v>
      </c>
      <c r="AF66" s="61">
        <f t="shared" ref="AF66:AK66" si="37">SUM(AF64:AF65)</f>
        <v>0</v>
      </c>
      <c r="AG66" s="39">
        <f t="shared" si="37"/>
        <v>0</v>
      </c>
      <c r="AH66" s="61">
        <f t="shared" si="37"/>
        <v>0</v>
      </c>
      <c r="AI66" s="39">
        <f t="shared" si="37"/>
        <v>0</v>
      </c>
      <c r="AJ66" s="61">
        <f t="shared" si="37"/>
        <v>0</v>
      </c>
      <c r="AK66" s="39">
        <f t="shared" si="37"/>
        <v>0</v>
      </c>
      <c r="AL66" s="61">
        <f t="shared" ref="AL66:AQ66" si="38">SUM(AL64:AL65)</f>
        <v>0</v>
      </c>
      <c r="AM66" s="39">
        <f t="shared" si="38"/>
        <v>0</v>
      </c>
      <c r="AN66" s="61">
        <f t="shared" si="38"/>
        <v>0</v>
      </c>
      <c r="AO66" s="39">
        <f t="shared" si="38"/>
        <v>0</v>
      </c>
      <c r="AP66" s="61">
        <f t="shared" si="38"/>
        <v>0</v>
      </c>
      <c r="AQ66" s="39">
        <f t="shared" si="38"/>
        <v>0</v>
      </c>
      <c r="AR66" s="61">
        <f t="shared" ref="AR66:AW66" si="39">SUM(AR64:AR65)</f>
        <v>0</v>
      </c>
      <c r="AS66" s="39">
        <f t="shared" si="39"/>
        <v>0</v>
      </c>
      <c r="AT66" s="61">
        <f t="shared" si="39"/>
        <v>0</v>
      </c>
      <c r="AU66" s="39">
        <f t="shared" si="39"/>
        <v>0</v>
      </c>
      <c r="AV66" s="61">
        <f t="shared" si="39"/>
        <v>0</v>
      </c>
      <c r="AW66" s="39">
        <f t="shared" si="39"/>
        <v>0</v>
      </c>
    </row>
    <row r="67" spans="1:49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15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58"/>
      <c r="G68" s="15"/>
      <c r="H68" s="60"/>
      <c r="I68" s="38"/>
      <c r="J68" s="60"/>
      <c r="K68" s="15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58"/>
      <c r="G69" s="15"/>
      <c r="H69" s="60"/>
      <c r="I69" s="38"/>
      <c r="J69" s="60"/>
      <c r="K69" s="15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0</v>
      </c>
      <c r="F70" s="84">
        <f>'TIE-OUT'!J70+RECLASS!J70</f>
        <v>0</v>
      </c>
      <c r="G70" s="85">
        <f>'TIE-OUT'!K70+RECLASS!K70</f>
        <v>0</v>
      </c>
      <c r="H70" s="133">
        <f>+Actuals!E73</f>
        <v>0</v>
      </c>
      <c r="I70" s="134">
        <f>+Actuals!F73</f>
        <v>0</v>
      </c>
      <c r="J70" s="133">
        <f>+Actuals!G73</f>
        <v>0</v>
      </c>
      <c r="K70" s="153">
        <f>+Actuals!H73</f>
        <v>0</v>
      </c>
      <c r="L70" s="133">
        <f>+Actuals!I73</f>
        <v>0</v>
      </c>
      <c r="M70" s="134">
        <f>+Actuals!J73</f>
        <v>0</v>
      </c>
      <c r="N70" s="133">
        <f>+Actuals!K73</f>
        <v>0</v>
      </c>
      <c r="O70" s="134">
        <f>+Actuals!L73</f>
        <v>0</v>
      </c>
      <c r="P70" s="133">
        <f>+Actuals!M73</f>
        <v>0</v>
      </c>
      <c r="Q70" s="134">
        <f>+Actuals!N73</f>
        <v>0</v>
      </c>
      <c r="R70" s="133">
        <f>+Actuals!O73</f>
        <v>0</v>
      </c>
      <c r="S70" s="134">
        <f>+Actuals!P73</f>
        <v>0</v>
      </c>
      <c r="T70" s="133">
        <f>+Actuals!Q73</f>
        <v>0</v>
      </c>
      <c r="U70" s="134">
        <f>+Actuals!R73</f>
        <v>0</v>
      </c>
      <c r="V70" s="133">
        <f>+Actuals!S73</f>
        <v>0</v>
      </c>
      <c r="W70" s="134">
        <f>+Actuals!T73</f>
        <v>0</v>
      </c>
      <c r="X70" s="133">
        <f>+Actuals!U73</f>
        <v>0</v>
      </c>
      <c r="Y70" s="134">
        <f>+Actuals!V73</f>
        <v>0</v>
      </c>
      <c r="Z70" s="133">
        <f>+Actuals!W73</f>
        <v>0</v>
      </c>
      <c r="AA70" s="134">
        <f>+Actuals!X73</f>
        <v>0</v>
      </c>
      <c r="AB70" s="133">
        <f>+Actuals!Y73</f>
        <v>0</v>
      </c>
      <c r="AC70" s="134">
        <f>+Actuals!Z73</f>
        <v>0</v>
      </c>
      <c r="AD70" s="133">
        <f>+Actuals!AA73</f>
        <v>0</v>
      </c>
      <c r="AE70" s="134">
        <f>+Actuals!AB73</f>
        <v>0</v>
      </c>
      <c r="AF70" s="133">
        <f>+Actuals!AC73</f>
        <v>0</v>
      </c>
      <c r="AG70" s="134">
        <f>+Actuals!AD73</f>
        <v>0</v>
      </c>
      <c r="AH70" s="133">
        <f>+Actuals!AE73</f>
        <v>0</v>
      </c>
      <c r="AI70" s="134">
        <f>+Actuals!AF73</f>
        <v>0</v>
      </c>
      <c r="AJ70" s="133">
        <f>+Actuals!AG73</f>
        <v>0</v>
      </c>
      <c r="AK70" s="134">
        <f>+Actuals!AH73</f>
        <v>0</v>
      </c>
      <c r="AL70" s="133">
        <f>+Actuals!AI73</f>
        <v>0</v>
      </c>
      <c r="AM70" s="134">
        <f>+Actuals!AJ73</f>
        <v>0</v>
      </c>
      <c r="AN70" s="133">
        <f>+Actuals!AK73</f>
        <v>0</v>
      </c>
      <c r="AO70" s="134">
        <f>+Actuals!AL73</f>
        <v>0</v>
      </c>
      <c r="AP70" s="133">
        <f>+Actuals!AM73</f>
        <v>0</v>
      </c>
      <c r="AQ70" s="134">
        <f>+Actuals!AN73</f>
        <v>0</v>
      </c>
      <c r="AR70" s="133">
        <f>+Actuals!AO73</f>
        <v>0</v>
      </c>
      <c r="AS70" s="134">
        <f>+Actuals!AP73</f>
        <v>0</v>
      </c>
      <c r="AT70" s="133">
        <f>+Actuals!AQ73</f>
        <v>0</v>
      </c>
      <c r="AU70" s="134">
        <f>+Actuals!AR73</f>
        <v>0</v>
      </c>
      <c r="AV70" s="133">
        <f>+Actuals!AS73</f>
        <v>0</v>
      </c>
      <c r="AW70" s="134">
        <f>+Actuals!AT73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98">
        <f>'TIE-OUT'!J71+RECLASS!J71</f>
        <v>0</v>
      </c>
      <c r="G71" s="99">
        <f>'TIE-OUT'!K71+RECLASS!K71</f>
        <v>0</v>
      </c>
      <c r="H71" s="133">
        <f>+Actuals!E74</f>
        <v>0</v>
      </c>
      <c r="I71" s="134">
        <f>+Actuals!F74</f>
        <v>0</v>
      </c>
      <c r="J71" s="133">
        <f>+Actuals!G74</f>
        <v>0</v>
      </c>
      <c r="K71" s="153">
        <f>+Actuals!H74</f>
        <v>0</v>
      </c>
      <c r="L71" s="133">
        <f>+Actuals!I74</f>
        <v>0</v>
      </c>
      <c r="M71" s="134">
        <f>+Actuals!J74</f>
        <v>0</v>
      </c>
      <c r="N71" s="133">
        <f>+Actuals!K74</f>
        <v>0</v>
      </c>
      <c r="O71" s="134">
        <f>+Actuals!L74</f>
        <v>0</v>
      </c>
      <c r="P71" s="133">
        <f>+Actuals!M74</f>
        <v>0</v>
      </c>
      <c r="Q71" s="134">
        <f>+Actuals!N74</f>
        <v>0</v>
      </c>
      <c r="R71" s="133">
        <f>+Actuals!O74</f>
        <v>0</v>
      </c>
      <c r="S71" s="134">
        <f>+Actuals!P74</f>
        <v>0</v>
      </c>
      <c r="T71" s="133">
        <f>+Actuals!Q74</f>
        <v>0</v>
      </c>
      <c r="U71" s="134">
        <f>+Actuals!R74</f>
        <v>0</v>
      </c>
      <c r="V71" s="133">
        <f>+Actuals!S74</f>
        <v>0</v>
      </c>
      <c r="W71" s="134">
        <f>+Actuals!T74</f>
        <v>0</v>
      </c>
      <c r="X71" s="133">
        <f>+Actuals!U74</f>
        <v>0</v>
      </c>
      <c r="Y71" s="134">
        <f>+Actuals!V74</f>
        <v>0</v>
      </c>
      <c r="Z71" s="133">
        <f>+Actuals!W74</f>
        <v>0</v>
      </c>
      <c r="AA71" s="134">
        <f>+Actuals!X74</f>
        <v>0</v>
      </c>
      <c r="AB71" s="133">
        <f>+Actuals!Y74</f>
        <v>0</v>
      </c>
      <c r="AC71" s="134">
        <f>+Actuals!Z74</f>
        <v>0</v>
      </c>
      <c r="AD71" s="133">
        <f>+Actuals!AA74</f>
        <v>0</v>
      </c>
      <c r="AE71" s="134">
        <f>+Actuals!AB74</f>
        <v>0</v>
      </c>
      <c r="AF71" s="133">
        <f>+Actuals!AC74</f>
        <v>0</v>
      </c>
      <c r="AG71" s="134">
        <f>+Actuals!AD74</f>
        <v>0</v>
      </c>
      <c r="AH71" s="133">
        <f>+Actuals!AE74</f>
        <v>0</v>
      </c>
      <c r="AI71" s="134">
        <f>+Actuals!AF74</f>
        <v>0</v>
      </c>
      <c r="AJ71" s="133">
        <f>+Actuals!AG74</f>
        <v>0</v>
      </c>
      <c r="AK71" s="134">
        <f>+Actuals!AH74</f>
        <v>0</v>
      </c>
      <c r="AL71" s="133">
        <f>+Actuals!AI74</f>
        <v>0</v>
      </c>
      <c r="AM71" s="134">
        <f>+Actuals!AJ74</f>
        <v>0</v>
      </c>
      <c r="AN71" s="133">
        <f>+Actuals!AK74</f>
        <v>0</v>
      </c>
      <c r="AO71" s="134">
        <f>+Actuals!AL74</f>
        <v>0</v>
      </c>
      <c r="AP71" s="133">
        <f>+Actuals!AM74</f>
        <v>0</v>
      </c>
      <c r="AQ71" s="134">
        <f>+Actuals!AN74</f>
        <v>0</v>
      </c>
      <c r="AR71" s="133">
        <f>+Actuals!AO74</f>
        <v>0</v>
      </c>
      <c r="AS71" s="134">
        <f>+Actuals!AP74</f>
        <v>0</v>
      </c>
      <c r="AT71" s="133">
        <f>+Actuals!AQ74</f>
        <v>0</v>
      </c>
      <c r="AU71" s="134">
        <f>+Actuals!AR74</f>
        <v>0</v>
      </c>
      <c r="AV71" s="133">
        <f>+Actuals!AS74</f>
        <v>0</v>
      </c>
      <c r="AW71" s="134">
        <f>+Actuals!AT74</f>
        <v>0</v>
      </c>
    </row>
    <row r="72" spans="1:49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0</v>
      </c>
      <c r="F72" s="59">
        <f t="shared" ref="F72:AE72" si="40">SUM(F70:F71)</f>
        <v>0</v>
      </c>
      <c r="G72" s="23">
        <f t="shared" si="40"/>
        <v>0</v>
      </c>
      <c r="H72" s="61">
        <f t="shared" si="40"/>
        <v>0</v>
      </c>
      <c r="I72" s="39">
        <f t="shared" si="40"/>
        <v>0</v>
      </c>
      <c r="J72" s="61">
        <f t="shared" si="40"/>
        <v>0</v>
      </c>
      <c r="K72" s="154">
        <f t="shared" si="40"/>
        <v>0</v>
      </c>
      <c r="L72" s="61">
        <f t="shared" si="40"/>
        <v>0</v>
      </c>
      <c r="M72" s="39">
        <f t="shared" si="40"/>
        <v>0</v>
      </c>
      <c r="N72" s="61">
        <f t="shared" si="40"/>
        <v>0</v>
      </c>
      <c r="O72" s="39">
        <f t="shared" si="40"/>
        <v>0</v>
      </c>
      <c r="P72" s="61">
        <f t="shared" si="40"/>
        <v>0</v>
      </c>
      <c r="Q72" s="39">
        <f t="shared" si="40"/>
        <v>0</v>
      </c>
      <c r="R72" s="61">
        <f t="shared" si="40"/>
        <v>0</v>
      </c>
      <c r="S72" s="39">
        <f t="shared" si="40"/>
        <v>0</v>
      </c>
      <c r="T72" s="61">
        <f t="shared" si="40"/>
        <v>0</v>
      </c>
      <c r="U72" s="39">
        <f t="shared" si="40"/>
        <v>0</v>
      </c>
      <c r="V72" s="61">
        <f t="shared" si="40"/>
        <v>0</v>
      </c>
      <c r="W72" s="39">
        <f t="shared" si="40"/>
        <v>0</v>
      </c>
      <c r="X72" s="61">
        <f t="shared" si="40"/>
        <v>0</v>
      </c>
      <c r="Y72" s="39">
        <f t="shared" si="40"/>
        <v>0</v>
      </c>
      <c r="Z72" s="61">
        <f t="shared" si="40"/>
        <v>0</v>
      </c>
      <c r="AA72" s="39">
        <f t="shared" si="40"/>
        <v>0</v>
      </c>
      <c r="AB72" s="61">
        <f t="shared" si="40"/>
        <v>0</v>
      </c>
      <c r="AC72" s="39">
        <f t="shared" si="40"/>
        <v>0</v>
      </c>
      <c r="AD72" s="61">
        <f t="shared" si="40"/>
        <v>0</v>
      </c>
      <c r="AE72" s="39">
        <f t="shared" si="40"/>
        <v>0</v>
      </c>
      <c r="AF72" s="61">
        <f t="shared" ref="AF72:AK72" si="41">SUM(AF70:AF71)</f>
        <v>0</v>
      </c>
      <c r="AG72" s="39">
        <f t="shared" si="41"/>
        <v>0</v>
      </c>
      <c r="AH72" s="61">
        <f t="shared" si="41"/>
        <v>0</v>
      </c>
      <c r="AI72" s="39">
        <f t="shared" si="41"/>
        <v>0</v>
      </c>
      <c r="AJ72" s="61">
        <f t="shared" si="41"/>
        <v>0</v>
      </c>
      <c r="AK72" s="39">
        <f t="shared" si="41"/>
        <v>0</v>
      </c>
      <c r="AL72" s="61">
        <f t="shared" ref="AL72:AQ72" si="42">SUM(AL70:AL71)</f>
        <v>0</v>
      </c>
      <c r="AM72" s="39">
        <f t="shared" si="42"/>
        <v>0</v>
      </c>
      <c r="AN72" s="61">
        <f t="shared" si="42"/>
        <v>0</v>
      </c>
      <c r="AO72" s="39">
        <f t="shared" si="42"/>
        <v>0</v>
      </c>
      <c r="AP72" s="61">
        <f t="shared" si="42"/>
        <v>0</v>
      </c>
      <c r="AQ72" s="39">
        <f t="shared" si="42"/>
        <v>0</v>
      </c>
      <c r="AR72" s="61">
        <f t="shared" ref="AR72:AW72" si="43">SUM(AR70:AR71)</f>
        <v>0</v>
      </c>
      <c r="AS72" s="39">
        <f t="shared" si="43"/>
        <v>0</v>
      </c>
      <c r="AT72" s="61">
        <f t="shared" si="43"/>
        <v>0</v>
      </c>
      <c r="AU72" s="39">
        <f t="shared" si="43"/>
        <v>0</v>
      </c>
      <c r="AV72" s="61">
        <f t="shared" si="43"/>
        <v>0</v>
      </c>
      <c r="AW72" s="39">
        <f t="shared" si="43"/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44">SUM(F73,H73,J73,L73,N73,P73,R73,T73,V73,X73,Z73,AB73,AD73,AF73,AH73,AJ73,AL73,AN73,AP73,AR73,AT73,AU73)</f>
        <v>0</v>
      </c>
      <c r="E73" s="38">
        <f t="shared" ref="E73:E81" si="45">SUM(G73,I73,K73,M73,O73,Q73,S73,U73,W73,Y73,AA73,AC73,AE73,AG73,AI73,AK73,AM73,AO73,AQ73,AS73,AU73,AV73)</f>
        <v>0</v>
      </c>
      <c r="F73" s="58">
        <f>'TIE-OUT'!J73+RECLASS!J73</f>
        <v>0</v>
      </c>
      <c r="G73" s="58">
        <f>'TIE-OUT'!K73+RECLASS!K73</f>
        <v>0</v>
      </c>
      <c r="H73" s="133">
        <f>+Actuals!E75</f>
        <v>0</v>
      </c>
      <c r="I73" s="134">
        <f>+Actuals!F75</f>
        <v>0</v>
      </c>
      <c r="J73" s="133">
        <f>+Actuals!G75</f>
        <v>0</v>
      </c>
      <c r="K73" s="153">
        <f>+Actuals!H75</f>
        <v>0</v>
      </c>
      <c r="L73" s="133">
        <f>+Actuals!I75</f>
        <v>0</v>
      </c>
      <c r="M73" s="134">
        <f>+Actuals!J75</f>
        <v>0</v>
      </c>
      <c r="N73" s="133">
        <f>+Actuals!K75</f>
        <v>0</v>
      </c>
      <c r="O73" s="134">
        <f>+Actuals!L75</f>
        <v>0</v>
      </c>
      <c r="P73" s="133">
        <f>+Actuals!M75</f>
        <v>0</v>
      </c>
      <c r="Q73" s="134">
        <f>+Actuals!N75</f>
        <v>0</v>
      </c>
      <c r="R73" s="133">
        <f>+Actuals!O75</f>
        <v>0</v>
      </c>
      <c r="S73" s="134">
        <f>+Actuals!P75</f>
        <v>0</v>
      </c>
      <c r="T73" s="133">
        <f>+Actuals!Q75</f>
        <v>0</v>
      </c>
      <c r="U73" s="134">
        <f>+Actuals!R75</f>
        <v>0</v>
      </c>
      <c r="V73" s="133">
        <f>+Actuals!S75</f>
        <v>0</v>
      </c>
      <c r="W73" s="134">
        <f>+Actuals!T75</f>
        <v>0</v>
      </c>
      <c r="X73" s="133">
        <f>+Actuals!U75</f>
        <v>0</v>
      </c>
      <c r="Y73" s="134">
        <f>+Actuals!V75</f>
        <v>0</v>
      </c>
      <c r="Z73" s="133">
        <f>+Actuals!W75</f>
        <v>0</v>
      </c>
      <c r="AA73" s="134">
        <f>+Actuals!X75</f>
        <v>0</v>
      </c>
      <c r="AB73" s="133">
        <f>+Actuals!Y75</f>
        <v>0</v>
      </c>
      <c r="AC73" s="134">
        <f>+Actuals!Z75</f>
        <v>0</v>
      </c>
      <c r="AD73" s="133">
        <f>+Actuals!AA75</f>
        <v>0</v>
      </c>
      <c r="AE73" s="134">
        <f>+Actuals!AB75</f>
        <v>0</v>
      </c>
      <c r="AF73" s="133">
        <f>+Actuals!AC75</f>
        <v>0</v>
      </c>
      <c r="AG73" s="134">
        <f>+Actuals!AD75</f>
        <v>0</v>
      </c>
      <c r="AH73" s="133">
        <f>+Actuals!AE75</f>
        <v>0</v>
      </c>
      <c r="AI73" s="134">
        <f>+Actuals!AF75</f>
        <v>0</v>
      </c>
      <c r="AJ73" s="133">
        <f>+Actuals!AG75</f>
        <v>0</v>
      </c>
      <c r="AK73" s="134">
        <f>+Actuals!AH75</f>
        <v>0</v>
      </c>
      <c r="AL73" s="133">
        <f>+Actuals!AI75</f>
        <v>0</v>
      </c>
      <c r="AM73" s="134">
        <f>+Actuals!AJ75</f>
        <v>0</v>
      </c>
      <c r="AN73" s="133">
        <f>+Actuals!AK75</f>
        <v>0</v>
      </c>
      <c r="AO73" s="134">
        <f>+Actuals!AL75</f>
        <v>0</v>
      </c>
      <c r="AP73" s="133">
        <f>+Actuals!AM75</f>
        <v>0</v>
      </c>
      <c r="AQ73" s="134">
        <f>+Actuals!AN75</f>
        <v>0</v>
      </c>
      <c r="AR73" s="133">
        <f>+Actuals!AO75</f>
        <v>0</v>
      </c>
      <c r="AS73" s="134">
        <f>+Actuals!AP75</f>
        <v>0</v>
      </c>
      <c r="AT73" s="133">
        <f>+Actuals!AQ75</f>
        <v>0</v>
      </c>
      <c r="AU73" s="134">
        <f>+Actuals!AR75</f>
        <v>0</v>
      </c>
      <c r="AV73" s="133">
        <f>+Actuals!AS75</f>
        <v>0</v>
      </c>
      <c r="AW73" s="134">
        <f>+Actuals!AT75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44"/>
        <v>0</v>
      </c>
      <c r="E74" s="38">
        <f t="shared" si="45"/>
        <v>0</v>
      </c>
      <c r="F74" s="58">
        <f>'TIE-OUT'!J74+RECLASS!J74</f>
        <v>0</v>
      </c>
      <c r="G74" s="58">
        <f>'TIE-OUT'!K74+RECLASS!K74</f>
        <v>0</v>
      </c>
      <c r="H74" s="133">
        <f>+Actuals!E76</f>
        <v>0</v>
      </c>
      <c r="I74" s="134">
        <f>+Actuals!F76</f>
        <v>0</v>
      </c>
      <c r="J74" s="133">
        <f>+Actuals!G76</f>
        <v>0</v>
      </c>
      <c r="K74" s="153">
        <f>+Actuals!H76</f>
        <v>0</v>
      </c>
      <c r="L74" s="133">
        <f>+Actuals!I76</f>
        <v>0</v>
      </c>
      <c r="M74" s="134">
        <f>+Actuals!J76</f>
        <v>0</v>
      </c>
      <c r="N74" s="133">
        <f>+Actuals!K76</f>
        <v>0</v>
      </c>
      <c r="O74" s="134">
        <f>+Actuals!L76</f>
        <v>0</v>
      </c>
      <c r="P74" s="133">
        <f>+Actuals!M76</f>
        <v>0</v>
      </c>
      <c r="Q74" s="134">
        <f>+Actuals!N76</f>
        <v>0</v>
      </c>
      <c r="R74" s="133">
        <f>+Actuals!O76</f>
        <v>0</v>
      </c>
      <c r="S74" s="134">
        <f>+Actuals!P76</f>
        <v>0</v>
      </c>
      <c r="T74" s="133">
        <f>+Actuals!Q76</f>
        <v>0</v>
      </c>
      <c r="U74" s="134">
        <f>+Actuals!R76</f>
        <v>0</v>
      </c>
      <c r="V74" s="133">
        <f>+Actuals!S76</f>
        <v>0</v>
      </c>
      <c r="W74" s="134">
        <f>+Actuals!T76</f>
        <v>0</v>
      </c>
      <c r="X74" s="133">
        <f>+Actuals!U76</f>
        <v>0</v>
      </c>
      <c r="Y74" s="134">
        <f>+Actuals!V76</f>
        <v>0</v>
      </c>
      <c r="Z74" s="133">
        <f>+Actuals!W76</f>
        <v>0</v>
      </c>
      <c r="AA74" s="134">
        <f>+Actuals!X76</f>
        <v>0</v>
      </c>
      <c r="AB74" s="133">
        <f>+Actuals!Y76</f>
        <v>0</v>
      </c>
      <c r="AC74" s="134">
        <f>+Actuals!Z76</f>
        <v>0</v>
      </c>
      <c r="AD74" s="133">
        <f>+Actuals!AA76</f>
        <v>0</v>
      </c>
      <c r="AE74" s="134">
        <f>+Actuals!AB76</f>
        <v>0</v>
      </c>
      <c r="AF74" s="133">
        <f>+Actuals!AC76</f>
        <v>0</v>
      </c>
      <c r="AG74" s="134">
        <f>+Actuals!AD76</f>
        <v>0</v>
      </c>
      <c r="AH74" s="133">
        <f>+Actuals!AE76</f>
        <v>0</v>
      </c>
      <c r="AI74" s="134">
        <f>+Actuals!AF76</f>
        <v>0</v>
      </c>
      <c r="AJ74" s="133">
        <f>+Actuals!AG76</f>
        <v>0</v>
      </c>
      <c r="AK74" s="134">
        <f>+Actuals!AH76</f>
        <v>0</v>
      </c>
      <c r="AL74" s="133">
        <f>+Actuals!AI76</f>
        <v>0</v>
      </c>
      <c r="AM74" s="134">
        <f>+Actuals!AJ76</f>
        <v>0</v>
      </c>
      <c r="AN74" s="133">
        <f>+Actuals!AK76</f>
        <v>0</v>
      </c>
      <c r="AO74" s="134">
        <f>+Actuals!AL76</f>
        <v>0</v>
      </c>
      <c r="AP74" s="133">
        <f>+Actuals!AM76</f>
        <v>0</v>
      </c>
      <c r="AQ74" s="134">
        <f>+Actuals!AN76</f>
        <v>0</v>
      </c>
      <c r="AR74" s="133">
        <f>+Actuals!AO76</f>
        <v>0</v>
      </c>
      <c r="AS74" s="134">
        <f>+Actuals!AP76</f>
        <v>0</v>
      </c>
      <c r="AT74" s="133">
        <f>+Actuals!AQ76</f>
        <v>0</v>
      </c>
      <c r="AU74" s="134">
        <f>+Actuals!AR76</f>
        <v>0</v>
      </c>
      <c r="AV74" s="133">
        <f>+Actuals!AS76</f>
        <v>0</v>
      </c>
      <c r="AW74" s="134">
        <f>+Actuals!AT76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44"/>
        <v>0</v>
      </c>
      <c r="E75" s="38">
        <f t="shared" si="45"/>
        <v>0</v>
      </c>
      <c r="F75" s="58">
        <f>'TIE-OUT'!J75+RECLASS!J75</f>
        <v>0</v>
      </c>
      <c r="G75" s="58">
        <f>'TIE-OUT'!K75+RECLASS!K75</f>
        <v>0</v>
      </c>
      <c r="H75" s="133">
        <f>+Actuals!E77</f>
        <v>0</v>
      </c>
      <c r="I75" s="134">
        <f>+Actuals!F77</f>
        <v>0</v>
      </c>
      <c r="J75" s="133">
        <f>+Actuals!G77</f>
        <v>0</v>
      </c>
      <c r="K75" s="153">
        <f>+Actuals!H77</f>
        <v>0</v>
      </c>
      <c r="L75" s="133">
        <f>+Actuals!I77</f>
        <v>0</v>
      </c>
      <c r="M75" s="134">
        <f>+Actuals!J77</f>
        <v>0</v>
      </c>
      <c r="N75" s="133">
        <f>+Actuals!K77</f>
        <v>0</v>
      </c>
      <c r="O75" s="134">
        <f>+Actuals!L77</f>
        <v>0</v>
      </c>
      <c r="P75" s="133">
        <f>+Actuals!M77</f>
        <v>0</v>
      </c>
      <c r="Q75" s="134">
        <f>+Actuals!N77</f>
        <v>0</v>
      </c>
      <c r="R75" s="133">
        <f>+Actuals!O77</f>
        <v>0</v>
      </c>
      <c r="S75" s="134">
        <f>+Actuals!P77</f>
        <v>0</v>
      </c>
      <c r="T75" s="133">
        <f>+Actuals!Q77</f>
        <v>0</v>
      </c>
      <c r="U75" s="134">
        <f>+Actuals!R77</f>
        <v>0</v>
      </c>
      <c r="V75" s="133">
        <f>+Actuals!S77</f>
        <v>0</v>
      </c>
      <c r="W75" s="134">
        <f>+Actuals!T77</f>
        <v>0</v>
      </c>
      <c r="X75" s="133">
        <f>+Actuals!U77</f>
        <v>0</v>
      </c>
      <c r="Y75" s="134">
        <f>+Actuals!V77</f>
        <v>0</v>
      </c>
      <c r="Z75" s="133">
        <f>+Actuals!W77</f>
        <v>0</v>
      </c>
      <c r="AA75" s="134">
        <f>+Actuals!X77</f>
        <v>0</v>
      </c>
      <c r="AB75" s="133">
        <f>+Actuals!Y77</f>
        <v>0</v>
      </c>
      <c r="AC75" s="134">
        <f>+Actuals!Z77</f>
        <v>0</v>
      </c>
      <c r="AD75" s="133">
        <f>+Actuals!AA77</f>
        <v>0</v>
      </c>
      <c r="AE75" s="134">
        <f>+Actuals!AB77</f>
        <v>0</v>
      </c>
      <c r="AF75" s="133">
        <f>+Actuals!AC77</f>
        <v>0</v>
      </c>
      <c r="AG75" s="134">
        <f>+Actuals!AD77</f>
        <v>0</v>
      </c>
      <c r="AH75" s="133">
        <f>+Actuals!AE77</f>
        <v>0</v>
      </c>
      <c r="AI75" s="134">
        <f>+Actuals!AF77</f>
        <v>0</v>
      </c>
      <c r="AJ75" s="133">
        <f>+Actuals!AG77</f>
        <v>0</v>
      </c>
      <c r="AK75" s="134">
        <f>+Actuals!AH77</f>
        <v>0</v>
      </c>
      <c r="AL75" s="133">
        <f>+Actuals!AI77</f>
        <v>0</v>
      </c>
      <c r="AM75" s="134">
        <f>+Actuals!AJ77</f>
        <v>0</v>
      </c>
      <c r="AN75" s="133">
        <f>+Actuals!AK77</f>
        <v>0</v>
      </c>
      <c r="AO75" s="134">
        <f>+Actuals!AL77</f>
        <v>0</v>
      </c>
      <c r="AP75" s="133">
        <f>+Actuals!AM77</f>
        <v>0</v>
      </c>
      <c r="AQ75" s="134">
        <f>+Actuals!AN77</f>
        <v>0</v>
      </c>
      <c r="AR75" s="133">
        <f>+Actuals!AO77</f>
        <v>0</v>
      </c>
      <c r="AS75" s="134">
        <f>+Actuals!AP77</f>
        <v>0</v>
      </c>
      <c r="AT75" s="133">
        <f>+Actuals!AQ77</f>
        <v>0</v>
      </c>
      <c r="AU75" s="134">
        <f>+Actuals!AR77</f>
        <v>0</v>
      </c>
      <c r="AV75" s="133">
        <f>+Actuals!AS77</f>
        <v>0</v>
      </c>
      <c r="AW75" s="134">
        <f>+Actuals!AT77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44"/>
        <v>0</v>
      </c>
      <c r="E76" s="38">
        <f t="shared" si="45"/>
        <v>0</v>
      </c>
      <c r="F76" s="58">
        <f>'TIE-OUT'!J76+RECLASS!J76</f>
        <v>0</v>
      </c>
      <c r="G76" s="58">
        <f>'TIE-OUT'!K76+RECLASS!K76</f>
        <v>0</v>
      </c>
      <c r="H76" s="133">
        <f>+Actuals!E78</f>
        <v>0</v>
      </c>
      <c r="I76" s="134">
        <f>+Actuals!F78</f>
        <v>0</v>
      </c>
      <c r="J76" s="133">
        <f>+Actuals!G78</f>
        <v>0</v>
      </c>
      <c r="K76" s="153">
        <f>+Actuals!H78</f>
        <v>0</v>
      </c>
      <c r="L76" s="133">
        <f>+Actuals!I78</f>
        <v>0</v>
      </c>
      <c r="M76" s="134">
        <f>+Actuals!J78</f>
        <v>0</v>
      </c>
      <c r="N76" s="133">
        <f>+Actuals!K78</f>
        <v>0</v>
      </c>
      <c r="O76" s="134">
        <f>+Actuals!L78</f>
        <v>0</v>
      </c>
      <c r="P76" s="133">
        <f>+Actuals!M78</f>
        <v>0</v>
      </c>
      <c r="Q76" s="134">
        <f>+Actuals!N78</f>
        <v>0</v>
      </c>
      <c r="R76" s="133">
        <f>+Actuals!O78</f>
        <v>0</v>
      </c>
      <c r="S76" s="134">
        <f>+Actuals!P78</f>
        <v>0</v>
      </c>
      <c r="T76" s="133">
        <f>+Actuals!Q78</f>
        <v>0</v>
      </c>
      <c r="U76" s="134">
        <f>+Actuals!R78</f>
        <v>0</v>
      </c>
      <c r="V76" s="133">
        <f>+Actuals!S78</f>
        <v>0</v>
      </c>
      <c r="W76" s="134">
        <f>+Actuals!T78</f>
        <v>0</v>
      </c>
      <c r="X76" s="133">
        <f>+Actuals!U78</f>
        <v>0</v>
      </c>
      <c r="Y76" s="134">
        <f>+Actuals!V78</f>
        <v>0</v>
      </c>
      <c r="Z76" s="133">
        <f>+Actuals!W78</f>
        <v>0</v>
      </c>
      <c r="AA76" s="134">
        <f>+Actuals!X78</f>
        <v>0</v>
      </c>
      <c r="AB76" s="133">
        <f>+Actuals!Y78</f>
        <v>0</v>
      </c>
      <c r="AC76" s="134">
        <f>+Actuals!Z78</f>
        <v>0</v>
      </c>
      <c r="AD76" s="133">
        <f>+Actuals!AA78</f>
        <v>0</v>
      </c>
      <c r="AE76" s="134">
        <f>+Actuals!AB78</f>
        <v>0</v>
      </c>
      <c r="AF76" s="133">
        <f>+Actuals!AC78</f>
        <v>0</v>
      </c>
      <c r="AG76" s="134">
        <f>+Actuals!AD78</f>
        <v>0</v>
      </c>
      <c r="AH76" s="133">
        <f>+Actuals!AE78</f>
        <v>0</v>
      </c>
      <c r="AI76" s="134">
        <f>+Actuals!AF78</f>
        <v>0</v>
      </c>
      <c r="AJ76" s="133">
        <f>+Actuals!AG78</f>
        <v>0</v>
      </c>
      <c r="AK76" s="134">
        <f>+Actuals!AH78</f>
        <v>0</v>
      </c>
      <c r="AL76" s="133">
        <f>+Actuals!AI78</f>
        <v>0</v>
      </c>
      <c r="AM76" s="134">
        <f>+Actuals!AJ78</f>
        <v>0</v>
      </c>
      <c r="AN76" s="133">
        <f>+Actuals!AK78</f>
        <v>0</v>
      </c>
      <c r="AO76" s="134">
        <f>+Actuals!AL78</f>
        <v>0</v>
      </c>
      <c r="AP76" s="133">
        <f>+Actuals!AM78</f>
        <v>0</v>
      </c>
      <c r="AQ76" s="134">
        <f>+Actuals!AN78</f>
        <v>0</v>
      </c>
      <c r="AR76" s="133">
        <f>+Actuals!AO78</f>
        <v>0</v>
      </c>
      <c r="AS76" s="134">
        <f>+Actuals!AP78</f>
        <v>0</v>
      </c>
      <c r="AT76" s="133">
        <f>+Actuals!AQ78</f>
        <v>0</v>
      </c>
      <c r="AU76" s="134">
        <f>+Actuals!AR78</f>
        <v>0</v>
      </c>
      <c r="AV76" s="133">
        <f>+Actuals!AS78</f>
        <v>0</v>
      </c>
      <c r="AW76" s="134">
        <f>+Actuals!AT78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44"/>
        <v>0</v>
      </c>
      <c r="E77" s="38">
        <f t="shared" si="45"/>
        <v>0</v>
      </c>
      <c r="F77" s="58">
        <f>'TIE-OUT'!J77+RECLASS!J77</f>
        <v>0</v>
      </c>
      <c r="G77" s="58">
        <f>'TIE-OUT'!K77+RECLASS!K77</f>
        <v>0</v>
      </c>
      <c r="H77" s="133">
        <f>+Actuals!E79</f>
        <v>0</v>
      </c>
      <c r="I77" s="134">
        <f>+Actuals!F79</f>
        <v>0</v>
      </c>
      <c r="J77" s="133">
        <f>+Actuals!G79</f>
        <v>0</v>
      </c>
      <c r="K77" s="153">
        <f>+Actuals!H79</f>
        <v>0</v>
      </c>
      <c r="L77" s="133">
        <f>+Actuals!I79</f>
        <v>0</v>
      </c>
      <c r="M77" s="134">
        <f>+Actuals!J79</f>
        <v>0</v>
      </c>
      <c r="N77" s="133">
        <f>+Actuals!K79</f>
        <v>0</v>
      </c>
      <c r="O77" s="134">
        <f>+Actuals!L79</f>
        <v>0</v>
      </c>
      <c r="P77" s="133">
        <f>+Actuals!M79</f>
        <v>0</v>
      </c>
      <c r="Q77" s="134">
        <f>+Actuals!N79</f>
        <v>0</v>
      </c>
      <c r="R77" s="133">
        <f>+Actuals!O79</f>
        <v>0</v>
      </c>
      <c r="S77" s="134">
        <f>+Actuals!P79</f>
        <v>0</v>
      </c>
      <c r="T77" s="133">
        <f>+Actuals!Q79</f>
        <v>0</v>
      </c>
      <c r="U77" s="134">
        <f>+Actuals!R79</f>
        <v>0</v>
      </c>
      <c r="V77" s="133">
        <f>+Actuals!S79</f>
        <v>0</v>
      </c>
      <c r="W77" s="134">
        <f>+Actuals!T79</f>
        <v>0</v>
      </c>
      <c r="X77" s="133">
        <f>+Actuals!U79</f>
        <v>0</v>
      </c>
      <c r="Y77" s="134">
        <f>+Actuals!V79</f>
        <v>0</v>
      </c>
      <c r="Z77" s="133">
        <f>+Actuals!W79</f>
        <v>0</v>
      </c>
      <c r="AA77" s="134">
        <f>+Actuals!X79</f>
        <v>0</v>
      </c>
      <c r="AB77" s="133">
        <f>+Actuals!Y79</f>
        <v>0</v>
      </c>
      <c r="AC77" s="134">
        <f>+Actuals!Z79</f>
        <v>0</v>
      </c>
      <c r="AD77" s="133">
        <f>+Actuals!AA79</f>
        <v>0</v>
      </c>
      <c r="AE77" s="134">
        <f>+Actuals!AB79</f>
        <v>0</v>
      </c>
      <c r="AF77" s="133">
        <f>+Actuals!AC79</f>
        <v>0</v>
      </c>
      <c r="AG77" s="134">
        <f>+Actuals!AD79</f>
        <v>0</v>
      </c>
      <c r="AH77" s="133">
        <f>+Actuals!AE79</f>
        <v>0</v>
      </c>
      <c r="AI77" s="134">
        <f>+Actuals!AF79</f>
        <v>0</v>
      </c>
      <c r="AJ77" s="133">
        <f>+Actuals!AG79</f>
        <v>0</v>
      </c>
      <c r="AK77" s="134">
        <f>+Actuals!AH79</f>
        <v>0</v>
      </c>
      <c r="AL77" s="133">
        <f>+Actuals!AI79</f>
        <v>0</v>
      </c>
      <c r="AM77" s="134">
        <f>+Actuals!AJ79</f>
        <v>0</v>
      </c>
      <c r="AN77" s="133">
        <f>+Actuals!AK79</f>
        <v>0</v>
      </c>
      <c r="AO77" s="134">
        <f>+Actuals!AL79</f>
        <v>0</v>
      </c>
      <c r="AP77" s="133">
        <f>+Actuals!AM79</f>
        <v>0</v>
      </c>
      <c r="AQ77" s="134">
        <f>+Actuals!AN79</f>
        <v>0</v>
      </c>
      <c r="AR77" s="133">
        <f>+Actuals!AO79</f>
        <v>0</v>
      </c>
      <c r="AS77" s="134">
        <f>+Actuals!AP79</f>
        <v>0</v>
      </c>
      <c r="AT77" s="133">
        <f>+Actuals!AQ79</f>
        <v>0</v>
      </c>
      <c r="AU77" s="134">
        <f>+Actuals!AR79</f>
        <v>0</v>
      </c>
      <c r="AV77" s="133">
        <f>+Actuals!AS79</f>
        <v>0</v>
      </c>
      <c r="AW77" s="134">
        <f>+Actuals!AT79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44"/>
        <v>0</v>
      </c>
      <c r="E78" s="38">
        <f t="shared" si="45"/>
        <v>0</v>
      </c>
      <c r="F78" s="58">
        <f>'TIE-OUT'!J78+RECLASS!J78</f>
        <v>0</v>
      </c>
      <c r="G78" s="58">
        <f>'TIE-OUT'!K78+RECLASS!K78</f>
        <v>0</v>
      </c>
      <c r="H78" s="133">
        <f>+Actuals!E80</f>
        <v>0</v>
      </c>
      <c r="I78" s="134">
        <f>+Actuals!F80</f>
        <v>0</v>
      </c>
      <c r="J78" s="133">
        <f>+Actuals!G80</f>
        <v>0</v>
      </c>
      <c r="K78" s="153">
        <f>+Actuals!H80</f>
        <v>0</v>
      </c>
      <c r="L78" s="133">
        <f>+Actuals!I80</f>
        <v>0</v>
      </c>
      <c r="M78" s="134">
        <f>+Actuals!J80</f>
        <v>0</v>
      </c>
      <c r="N78" s="133">
        <f>+Actuals!K80</f>
        <v>0</v>
      </c>
      <c r="O78" s="134">
        <f>+Actuals!L80</f>
        <v>0</v>
      </c>
      <c r="P78" s="133">
        <f>+Actuals!M80</f>
        <v>0</v>
      </c>
      <c r="Q78" s="134">
        <f>+Actuals!N80</f>
        <v>0</v>
      </c>
      <c r="R78" s="133">
        <f>+Actuals!O80</f>
        <v>0</v>
      </c>
      <c r="S78" s="134">
        <f>+Actuals!P80</f>
        <v>0</v>
      </c>
      <c r="T78" s="133">
        <f>+Actuals!Q80</f>
        <v>0</v>
      </c>
      <c r="U78" s="134">
        <f>+Actuals!R80</f>
        <v>0</v>
      </c>
      <c r="V78" s="133">
        <f>+Actuals!S80</f>
        <v>0</v>
      </c>
      <c r="W78" s="134">
        <f>+Actuals!T80</f>
        <v>0</v>
      </c>
      <c r="X78" s="133">
        <f>+Actuals!U80</f>
        <v>0</v>
      </c>
      <c r="Y78" s="134">
        <f>+Actuals!V80</f>
        <v>0</v>
      </c>
      <c r="Z78" s="133">
        <f>+Actuals!W80</f>
        <v>0</v>
      </c>
      <c r="AA78" s="134">
        <f>+Actuals!X80</f>
        <v>0</v>
      </c>
      <c r="AB78" s="133">
        <f>+Actuals!Y80</f>
        <v>0</v>
      </c>
      <c r="AC78" s="134">
        <f>+Actuals!Z80</f>
        <v>0</v>
      </c>
      <c r="AD78" s="133">
        <f>+Actuals!AA80</f>
        <v>0</v>
      </c>
      <c r="AE78" s="134">
        <f>+Actuals!AB80</f>
        <v>0</v>
      </c>
      <c r="AF78" s="133">
        <f>+Actuals!AC80</f>
        <v>0</v>
      </c>
      <c r="AG78" s="134">
        <f>+Actuals!AD80</f>
        <v>0</v>
      </c>
      <c r="AH78" s="133">
        <f>+Actuals!AE80</f>
        <v>0</v>
      </c>
      <c r="AI78" s="134">
        <f>+Actuals!AF80</f>
        <v>0</v>
      </c>
      <c r="AJ78" s="133">
        <f>+Actuals!AG80</f>
        <v>0</v>
      </c>
      <c r="AK78" s="134">
        <f>+Actuals!AH80</f>
        <v>0</v>
      </c>
      <c r="AL78" s="133">
        <f>+Actuals!AI80</f>
        <v>0</v>
      </c>
      <c r="AM78" s="134">
        <f>+Actuals!AJ80</f>
        <v>0</v>
      </c>
      <c r="AN78" s="133">
        <f>+Actuals!AK80</f>
        <v>0</v>
      </c>
      <c r="AO78" s="134">
        <f>+Actuals!AL80</f>
        <v>0</v>
      </c>
      <c r="AP78" s="133">
        <f>+Actuals!AM80</f>
        <v>0</v>
      </c>
      <c r="AQ78" s="134">
        <f>+Actuals!AN80</f>
        <v>0</v>
      </c>
      <c r="AR78" s="133">
        <f>+Actuals!AO80</f>
        <v>0</v>
      </c>
      <c r="AS78" s="134">
        <f>+Actuals!AP80</f>
        <v>0</v>
      </c>
      <c r="AT78" s="133">
        <f>+Actuals!AQ80</f>
        <v>0</v>
      </c>
      <c r="AU78" s="134">
        <f>+Actuals!AR80</f>
        <v>0</v>
      </c>
      <c r="AV78" s="133">
        <f>+Actuals!AS80</f>
        <v>0</v>
      </c>
      <c r="AW78" s="134">
        <f>+Actuals!AT80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44"/>
        <v>0</v>
      </c>
      <c r="E79" s="38">
        <f t="shared" si="45"/>
        <v>0</v>
      </c>
      <c r="F79" s="58">
        <f>'TIE-OUT'!J79+RECLASS!J79</f>
        <v>0</v>
      </c>
      <c r="G79" s="58">
        <f>'TIE-OUT'!K79+RECLASS!K79</f>
        <v>0</v>
      </c>
      <c r="H79" s="133">
        <f>+Actuals!E81</f>
        <v>0</v>
      </c>
      <c r="I79" s="134">
        <f>+Actuals!F81</f>
        <v>0</v>
      </c>
      <c r="J79" s="133">
        <f>+Actuals!G81</f>
        <v>0</v>
      </c>
      <c r="K79" s="153">
        <f>+Actuals!H81</f>
        <v>0</v>
      </c>
      <c r="L79" s="133">
        <f>+Actuals!I81</f>
        <v>0</v>
      </c>
      <c r="M79" s="134">
        <f>+Actuals!J81</f>
        <v>0</v>
      </c>
      <c r="N79" s="133">
        <f>+Actuals!K81</f>
        <v>0</v>
      </c>
      <c r="O79" s="134">
        <f>+Actuals!L81</f>
        <v>0</v>
      </c>
      <c r="P79" s="133">
        <f>+Actuals!M81</f>
        <v>0</v>
      </c>
      <c r="Q79" s="134">
        <f>+Actuals!N81</f>
        <v>0</v>
      </c>
      <c r="R79" s="133">
        <f>+Actuals!O81</f>
        <v>0</v>
      </c>
      <c r="S79" s="134">
        <f>+Actuals!P81</f>
        <v>0</v>
      </c>
      <c r="T79" s="133">
        <f>+Actuals!Q81</f>
        <v>0</v>
      </c>
      <c r="U79" s="134">
        <f>+Actuals!R81</f>
        <v>0</v>
      </c>
      <c r="V79" s="133">
        <f>+Actuals!S81</f>
        <v>0</v>
      </c>
      <c r="W79" s="134">
        <f>+Actuals!T81</f>
        <v>0</v>
      </c>
      <c r="X79" s="133">
        <f>+Actuals!U81</f>
        <v>0</v>
      </c>
      <c r="Y79" s="134">
        <f>+Actuals!V81</f>
        <v>0</v>
      </c>
      <c r="Z79" s="133">
        <f>+Actuals!W81</f>
        <v>0</v>
      </c>
      <c r="AA79" s="134">
        <f>+Actuals!X81</f>
        <v>0</v>
      </c>
      <c r="AB79" s="133">
        <f>+Actuals!Y81</f>
        <v>0</v>
      </c>
      <c r="AC79" s="134">
        <f>+Actuals!Z81</f>
        <v>0</v>
      </c>
      <c r="AD79" s="133">
        <f>+Actuals!AA81</f>
        <v>0</v>
      </c>
      <c r="AE79" s="134">
        <f>+Actuals!AB81</f>
        <v>0</v>
      </c>
      <c r="AF79" s="133">
        <f>+Actuals!AC81</f>
        <v>0</v>
      </c>
      <c r="AG79" s="134">
        <f>+Actuals!AD81</f>
        <v>0</v>
      </c>
      <c r="AH79" s="133">
        <f>+Actuals!AE81</f>
        <v>0</v>
      </c>
      <c r="AI79" s="134">
        <f>+Actuals!AF81</f>
        <v>0</v>
      </c>
      <c r="AJ79" s="133">
        <f>+Actuals!AG81</f>
        <v>0</v>
      </c>
      <c r="AK79" s="134">
        <f>+Actuals!AH81</f>
        <v>0</v>
      </c>
      <c r="AL79" s="133">
        <f>+Actuals!AI81</f>
        <v>0</v>
      </c>
      <c r="AM79" s="134">
        <f>+Actuals!AJ81</f>
        <v>0</v>
      </c>
      <c r="AN79" s="133">
        <f>+Actuals!AK81</f>
        <v>0</v>
      </c>
      <c r="AO79" s="134">
        <f>+Actuals!AL81</f>
        <v>0</v>
      </c>
      <c r="AP79" s="133">
        <f>+Actuals!AM81</f>
        <v>0</v>
      </c>
      <c r="AQ79" s="134">
        <f>+Actuals!AN81</f>
        <v>0</v>
      </c>
      <c r="AR79" s="133">
        <f>+Actuals!AO81</f>
        <v>0</v>
      </c>
      <c r="AS79" s="134">
        <f>+Actuals!AP81</f>
        <v>0</v>
      </c>
      <c r="AT79" s="133">
        <f>+Actuals!AQ81</f>
        <v>0</v>
      </c>
      <c r="AU79" s="134">
        <f>+Actuals!AR81</f>
        <v>0</v>
      </c>
      <c r="AV79" s="133">
        <f>+Actuals!AS81</f>
        <v>0</v>
      </c>
      <c r="AW79" s="134">
        <f>+Actuals!AT81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44"/>
        <v>0</v>
      </c>
      <c r="E80" s="38">
        <f t="shared" si="45"/>
        <v>0</v>
      </c>
      <c r="F80" s="58">
        <f>'TIE-OUT'!J80+RECLASS!J80</f>
        <v>0</v>
      </c>
      <c r="G80" s="58">
        <f>'TIE-OUT'!K80+RECLASS!K80</f>
        <v>0</v>
      </c>
      <c r="H80" s="133">
        <f>+Actuals!E82</f>
        <v>0</v>
      </c>
      <c r="I80" s="134">
        <f>+Actuals!F82</f>
        <v>0</v>
      </c>
      <c r="J80" s="133">
        <f>+Actuals!G82</f>
        <v>0</v>
      </c>
      <c r="K80" s="153">
        <f>+Actuals!H82</f>
        <v>0</v>
      </c>
      <c r="L80" s="133">
        <f>+Actuals!I82</f>
        <v>0</v>
      </c>
      <c r="M80" s="134">
        <f>+Actuals!J82</f>
        <v>0</v>
      </c>
      <c r="N80" s="133">
        <f>+Actuals!K82</f>
        <v>0</v>
      </c>
      <c r="O80" s="134">
        <f>+Actuals!L82</f>
        <v>0</v>
      </c>
      <c r="P80" s="133">
        <f>+Actuals!M82</f>
        <v>0</v>
      </c>
      <c r="Q80" s="134">
        <f>+Actuals!N82</f>
        <v>0</v>
      </c>
      <c r="R80" s="133">
        <f>+Actuals!O82</f>
        <v>0</v>
      </c>
      <c r="S80" s="134">
        <f>+Actuals!P82</f>
        <v>0</v>
      </c>
      <c r="T80" s="133">
        <f>+Actuals!Q82</f>
        <v>0</v>
      </c>
      <c r="U80" s="134">
        <f>+Actuals!R82</f>
        <v>0</v>
      </c>
      <c r="V80" s="133">
        <f>+Actuals!S82</f>
        <v>0</v>
      </c>
      <c r="W80" s="134">
        <f>+Actuals!T82</f>
        <v>0</v>
      </c>
      <c r="X80" s="133">
        <f>+Actuals!U82</f>
        <v>0</v>
      </c>
      <c r="Y80" s="134">
        <f>+Actuals!V82</f>
        <v>0</v>
      </c>
      <c r="Z80" s="133">
        <f>+Actuals!W82</f>
        <v>0</v>
      </c>
      <c r="AA80" s="134">
        <f>+Actuals!X82</f>
        <v>0</v>
      </c>
      <c r="AB80" s="133">
        <f>+Actuals!Y82</f>
        <v>0</v>
      </c>
      <c r="AC80" s="134">
        <f>+Actuals!Z82</f>
        <v>0</v>
      </c>
      <c r="AD80" s="133">
        <f>+Actuals!AA82</f>
        <v>0</v>
      </c>
      <c r="AE80" s="134">
        <f>+Actuals!AB82</f>
        <v>0</v>
      </c>
      <c r="AF80" s="133">
        <f>+Actuals!AC82</f>
        <v>0</v>
      </c>
      <c r="AG80" s="134">
        <f>+Actuals!AD82</f>
        <v>0</v>
      </c>
      <c r="AH80" s="133">
        <f>+Actuals!AE82</f>
        <v>0</v>
      </c>
      <c r="AI80" s="134">
        <f>+Actuals!AF82</f>
        <v>0</v>
      </c>
      <c r="AJ80" s="133">
        <f>+Actuals!AG82</f>
        <v>0</v>
      </c>
      <c r="AK80" s="134">
        <f>+Actuals!AH82</f>
        <v>0</v>
      </c>
      <c r="AL80" s="133">
        <f>+Actuals!AI82</f>
        <v>0</v>
      </c>
      <c r="AM80" s="134">
        <f>+Actuals!AJ82</f>
        <v>0</v>
      </c>
      <c r="AN80" s="133">
        <f>+Actuals!AK82</f>
        <v>0</v>
      </c>
      <c r="AO80" s="134">
        <f>+Actuals!AL82</f>
        <v>0</v>
      </c>
      <c r="AP80" s="133">
        <f>+Actuals!AM82</f>
        <v>0</v>
      </c>
      <c r="AQ80" s="134">
        <f>+Actuals!AN82</f>
        <v>0</v>
      </c>
      <c r="AR80" s="133">
        <f>+Actuals!AO82</f>
        <v>0</v>
      </c>
      <c r="AS80" s="134">
        <f>+Actuals!AP82</f>
        <v>0</v>
      </c>
      <c r="AT80" s="133">
        <f>+Actuals!AQ82</f>
        <v>0</v>
      </c>
      <c r="AU80" s="134">
        <f>+Actuals!AR82</f>
        <v>0</v>
      </c>
      <c r="AV80" s="133">
        <f>+Actuals!AS82</f>
        <v>0</v>
      </c>
      <c r="AW80" s="134">
        <f>+Actuals!AT82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44"/>
        <v>0</v>
      </c>
      <c r="E81" s="38">
        <f t="shared" si="45"/>
        <v>0</v>
      </c>
      <c r="F81" s="58">
        <f>'TIE-OUT'!J81+RECLASS!J81</f>
        <v>0</v>
      </c>
      <c r="G81" s="58">
        <f>'TIE-OUT'!K81+RECLASS!K81</f>
        <v>0</v>
      </c>
      <c r="H81" s="133">
        <f>+Actuals!E83</f>
        <v>0</v>
      </c>
      <c r="I81" s="134">
        <f>+Actuals!F83</f>
        <v>0</v>
      </c>
      <c r="J81" s="133">
        <f>+Actuals!G83</f>
        <v>0</v>
      </c>
      <c r="K81" s="153">
        <v>0</v>
      </c>
      <c r="L81" s="133">
        <f>+Actuals!I83</f>
        <v>0</v>
      </c>
      <c r="M81" s="134">
        <f>+Actuals!J83</f>
        <v>0</v>
      </c>
      <c r="N81" s="133">
        <f>+Actuals!K83</f>
        <v>0</v>
      </c>
      <c r="O81" s="134">
        <f>+Actuals!L83</f>
        <v>0</v>
      </c>
      <c r="P81" s="133">
        <f>+Actuals!M83</f>
        <v>0</v>
      </c>
      <c r="Q81" s="134">
        <f>+Actuals!N83</f>
        <v>0</v>
      </c>
      <c r="R81" s="133">
        <f>+Actuals!O83</f>
        <v>0</v>
      </c>
      <c r="S81" s="134">
        <f>+Actuals!P83</f>
        <v>0</v>
      </c>
      <c r="T81" s="133">
        <f>+Actuals!Q83</f>
        <v>0</v>
      </c>
      <c r="U81" s="134">
        <f>+Actuals!R83</f>
        <v>0</v>
      </c>
      <c r="V81" s="133">
        <f>+Actuals!S83</f>
        <v>0</v>
      </c>
      <c r="W81" s="134">
        <f>+Actuals!T83</f>
        <v>0</v>
      </c>
      <c r="X81" s="133">
        <f>+Actuals!U83</f>
        <v>0</v>
      </c>
      <c r="Y81" s="134">
        <f>+Actuals!V83</f>
        <v>0</v>
      </c>
      <c r="Z81" s="133">
        <f>+Actuals!W83</f>
        <v>0</v>
      </c>
      <c r="AA81" s="134">
        <f>+Actuals!X83</f>
        <v>0</v>
      </c>
      <c r="AB81" s="133">
        <f>+Actuals!Y83</f>
        <v>0</v>
      </c>
      <c r="AC81" s="134">
        <f>+Actuals!Z83</f>
        <v>0</v>
      </c>
      <c r="AD81" s="133">
        <f>+Actuals!AA83</f>
        <v>0</v>
      </c>
      <c r="AE81" s="134">
        <f>+Actuals!AB83</f>
        <v>0</v>
      </c>
      <c r="AF81" s="133">
        <f>+Actuals!AC83</f>
        <v>0</v>
      </c>
      <c r="AG81" s="134">
        <f>+Actuals!AD83</f>
        <v>0</v>
      </c>
      <c r="AH81" s="133">
        <f>+Actuals!AE83</f>
        <v>0</v>
      </c>
      <c r="AI81" s="134">
        <f>+Actuals!AF83</f>
        <v>0</v>
      </c>
      <c r="AJ81" s="133">
        <f>+Actuals!AG83</f>
        <v>0</v>
      </c>
      <c r="AK81" s="134">
        <f>+Actuals!AH83</f>
        <v>0</v>
      </c>
      <c r="AL81" s="133">
        <f>+Actuals!AI83</f>
        <v>0</v>
      </c>
      <c r="AM81" s="134">
        <f>+Actuals!AJ83</f>
        <v>0</v>
      </c>
      <c r="AN81" s="133">
        <f>+Actuals!AK83</f>
        <v>0</v>
      </c>
      <c r="AO81" s="134">
        <f>+Actuals!AL83</f>
        <v>0</v>
      </c>
      <c r="AP81" s="133">
        <f>+Actuals!AM83</f>
        <v>0</v>
      </c>
      <c r="AQ81" s="134">
        <f>+Actuals!AN83</f>
        <v>0</v>
      </c>
      <c r="AR81" s="133">
        <f>+Actuals!AO83</f>
        <v>0</v>
      </c>
      <c r="AS81" s="134">
        <f>+Actuals!AP83</f>
        <v>0</v>
      </c>
      <c r="AT81" s="133">
        <f>+Actuals!AQ83</f>
        <v>0</v>
      </c>
      <c r="AU81" s="134">
        <f>+Actuals!AR83</f>
        <v>0</v>
      </c>
      <c r="AV81" s="133">
        <f>+Actuals!AS83</f>
        <v>0</v>
      </c>
      <c r="AW81" s="134">
        <f>+Actuals!AT83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209708.18199999374</v>
      </c>
      <c r="F82" s="92">
        <f>F16+F24+F29+F36+F43+F45+F47+F49</f>
        <v>0</v>
      </c>
      <c r="G82" s="93">
        <f>SUM(G72:G81)+G16+G24+G29+G36+G43+G45+G47+G49+G51+G56+G61+G66</f>
        <v>-1564542.32</v>
      </c>
      <c r="H82" s="92">
        <f>H16+H24+H29+H36+H43+H45+H47+H49</f>
        <v>0</v>
      </c>
      <c r="I82" s="93">
        <f>SUM(I72:I81)+I16+I24+I29+I36+I43+I45+I47+I49+I51+I56+I61+I66</f>
        <v>1867201.2899999963</v>
      </c>
      <c r="J82" s="92">
        <f>J16+J24+J29+J36+J43+J45+J47+J49</f>
        <v>0</v>
      </c>
      <c r="K82" s="118">
        <f>SUM(K72:K81)+K16+K24+K29+K36+K43+K45+K47+K49+K51+K56+K61+K66</f>
        <v>-87872.401000000624</v>
      </c>
      <c r="L82" s="92">
        <f>L16+L24+L29+L36+L43+L45+L47+L49</f>
        <v>0</v>
      </c>
      <c r="M82" s="93">
        <f>SUM(M72:M81)+M16+M24+M29+M36+M43+M45+M47+M49+M51+M56+M61+M66</f>
        <v>5178.7650000000067</v>
      </c>
      <c r="N82" s="92">
        <f>N16+N24+N29+N36+N43+N45+N47+N49</f>
        <v>0</v>
      </c>
      <c r="O82" s="93">
        <f>SUM(O72:O81)+O16+O24+O29+O36+O43+O45+O47+O49+O51+O56+O61+O66</f>
        <v>7309.4439999999995</v>
      </c>
      <c r="P82" s="92">
        <f>P16+P24+P29+P36+P43+P45+P47+P49</f>
        <v>0</v>
      </c>
      <c r="Q82" s="93">
        <f>SUM(Q72:Q81)+Q16+Q24+Q29+Q36+Q43+Q45+Q47+Q49+Q51+Q56+Q61+Q66</f>
        <v>-23708.04</v>
      </c>
      <c r="R82" s="92">
        <f>R16+R24+R29+R36+R43+R45+R47+R49</f>
        <v>0</v>
      </c>
      <c r="S82" s="93">
        <f>SUM(S72:S81)+S16+S24+S29+S36+S43+S45+S47+S49+S51+S56+S61+S66</f>
        <v>-16755.767999999996</v>
      </c>
      <c r="T82" s="92">
        <f>T16+T24+T29+T36+T43+T45+T47+T49</f>
        <v>0</v>
      </c>
      <c r="U82" s="93">
        <f>SUM(U72:U81)+U16+U24+U29+U36+U43+U45+U47+U49+U51+U56+U61+U66</f>
        <v>4823.7720000000008</v>
      </c>
      <c r="V82" s="92">
        <f>V16+V24+V29+V36+V43+V45+V47+V49</f>
        <v>0</v>
      </c>
      <c r="W82" s="93">
        <f>SUM(W72:W81)+W16+W24+W29+W36+W43+W45+W47+W49+W51+W56+W61+W66</f>
        <v>-1408.32</v>
      </c>
      <c r="X82" s="92">
        <f>X16+X24+X29+X36+X43+X45+X47+X49</f>
        <v>0</v>
      </c>
      <c r="Y82" s="93">
        <f>SUM(Y72:Y81)+Y16+Y24+Y29+Y36+Y43+Y45+Y47+Y49+Y51+Y56+Y61+Y66</f>
        <v>-13652.88</v>
      </c>
      <c r="Z82" s="92">
        <f>Z16+Z24+Z29+Z36+Z43+Z45+Z47+Z49</f>
        <v>0</v>
      </c>
      <c r="AA82" s="93">
        <f>SUM(AA72:AA81)+AA16+AA24+AA29+AA36+AA43+AA45+AA47+AA49+AA51+AA56+AA61+AA66</f>
        <v>-11110.08</v>
      </c>
      <c r="AB82" s="92">
        <f>AB16+AB24+AB29+AB36+AB43+AB45+AB47+AB49</f>
        <v>0</v>
      </c>
      <c r="AC82" s="93">
        <f>SUM(AC72:AC81)+AC16+AC24+AC29+AC36+AC43+AC45+AC47+AC49+AC51+AC56+AC61+AC66</f>
        <v>44244.72</v>
      </c>
      <c r="AD82" s="92">
        <f>AD16+AD24+AD29+AD36+AD43+AD45+AD47+AD49</f>
        <v>0</v>
      </c>
      <c r="AE82" s="93">
        <f>SUM(AE72:AE81)+AE16+AE24+AE29+AE36+AE43+AE45+AE47+AE49+AE51+AE56+AE61+AE66</f>
        <v>0</v>
      </c>
      <c r="AF82" s="92">
        <f>AF16+AF24+AF29+AF36+AF43+AF45+AF47+AF49</f>
        <v>0</v>
      </c>
      <c r="AG82" s="93">
        <f>SUM(AG72:AG81)+AG16+AG24+AG29+AG36+AG43+AG45+AG47+AG49+AG51+AG56+AG61+AG66</f>
        <v>0</v>
      </c>
      <c r="AH82" s="92">
        <f>AH16+AH24+AH29+AH36+AH43+AH45+AH47+AH49</f>
        <v>0</v>
      </c>
      <c r="AI82" s="93">
        <f>SUM(AI72:AI81)+AI16+AI24+AI29+AI36+AI43+AI45+AI47+AI49+AI51+AI56+AI61+AI66</f>
        <v>0</v>
      </c>
      <c r="AJ82" s="92">
        <f>AJ16+AJ24+AJ29+AJ36+AJ43+AJ45+AJ47+AJ49</f>
        <v>0</v>
      </c>
      <c r="AK82" s="93">
        <f>SUM(AK72:AK81)+AK16+AK24+AK29+AK36+AK43+AK45+AK47+AK49+AK51+AK56+AK61+AK66</f>
        <v>0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0</v>
      </c>
      <c r="AP82" s="92">
        <f>AP16+AP24+AP29+AP36+AP43+AP45+AP47+AP49</f>
        <v>0</v>
      </c>
      <c r="AQ82" s="93">
        <f>SUM(AQ72:AQ81)+AQ16+AQ24+AQ29+AQ36+AQ43+AQ45+AQ47+AQ49+AQ51+AQ56+AQ61+AQ66</f>
        <v>0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  <c r="I84" s="45"/>
      <c r="K84" s="155"/>
    </row>
    <row r="85" spans="1:49" x14ac:dyDescent="0.2">
      <c r="A85" s="4"/>
      <c r="B85" s="3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AW187"/>
  <sheetViews>
    <sheetView zoomScale="75" workbookViewId="0">
      <pane xSplit="3" ySplit="9" topLeftCell="F75" activePane="bottomRight" state="frozen"/>
      <selection activeCell="D61" sqref="D61"/>
      <selection pane="topRight" activeCell="D61" sqref="D61"/>
      <selection pane="bottomLeft" activeCell="D61" sqref="D61"/>
      <selection pane="bottomRight"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106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27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29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8760907</v>
      </c>
      <c r="E11" s="38">
        <f t="shared" si="0"/>
        <v>17414482.489999995</v>
      </c>
      <c r="F11" s="60">
        <f>('TIE-OUT'!J11+'TIE-OUT'!L11)+(RECLASS!J11+RECLASS!L11)</f>
        <v>0</v>
      </c>
      <c r="G11" s="38">
        <f>('TIE-OUT'!K11+'TIE-OUT'!M11)+(RECLASS!K11+RECLASS!M11)</f>
        <v>0</v>
      </c>
      <c r="H11" s="60">
        <f>'SE-EGM-GL'!H11+'SE-LRC-GL'!H11</f>
        <v>9140188</v>
      </c>
      <c r="I11" s="38">
        <f>'SE-EGM-GL'!I11+'SE-LRC-GL'!I11</f>
        <v>18207329.989999998</v>
      </c>
      <c r="J11" s="60">
        <f>'SE-EGM-GL'!J11+'SE-LRC-GL'!J11</f>
        <v>-446300</v>
      </c>
      <c r="K11" s="38">
        <f>'SE-EGM-GL'!K11+'SE-LRC-GL'!K11</f>
        <v>-917209.47000000067</v>
      </c>
      <c r="L11" s="60">
        <f>'SE-EGM-GL'!L11+'SE-LRC-GL'!L11</f>
        <v>67019</v>
      </c>
      <c r="M11" s="38">
        <f>'SE-EGM-GL'!M11+'SE-LRC-GL'!M11</f>
        <v>124361.97</v>
      </c>
      <c r="N11" s="60">
        <f>'SE-EGM-GL'!N11+'SE-LRC-GL'!N11</f>
        <v>0</v>
      </c>
      <c r="O11" s="38">
        <f>'SE-EGM-GL'!O11+'SE-LRC-GL'!O11</f>
        <v>0</v>
      </c>
      <c r="P11" s="60">
        <f>'SE-EGM-GL'!P11+'SE-LRC-GL'!P11</f>
        <v>0</v>
      </c>
      <c r="Q11" s="38">
        <f>'SE-EGM-GL'!Q11+'SE-LRC-GL'!Q11</f>
        <v>0</v>
      </c>
      <c r="R11" s="60">
        <f>'SE-EGM-GL'!R11+'SE-LRC-GL'!R11</f>
        <v>0</v>
      </c>
      <c r="S11" s="38">
        <f>'SE-EGM-GL'!S11+'SE-LRC-GL'!S11</f>
        <v>0</v>
      </c>
      <c r="T11" s="60">
        <f>'SE-EGM-GL'!T11+'SE-LRC-GL'!T11</f>
        <v>0</v>
      </c>
      <c r="U11" s="38">
        <f>'SE-EGM-GL'!U11+'SE-LRC-GL'!U11</f>
        <v>0</v>
      </c>
      <c r="V11" s="60">
        <f>'SE-EGM-GL'!V11+'SE-LRC-GL'!V11</f>
        <v>0</v>
      </c>
      <c r="W11" s="38">
        <f>'SE-EGM-GL'!W11+'SE-LRC-GL'!W11</f>
        <v>0</v>
      </c>
      <c r="X11" s="60">
        <f>'SE-EGM-GL'!X11+'SE-LRC-GL'!X11</f>
        <v>0</v>
      </c>
      <c r="Y11" s="38">
        <f>'SE-EGM-GL'!Y11+'SE-LRC-GL'!Y11</f>
        <v>0</v>
      </c>
      <c r="Z11" s="60">
        <f>'SE-EGM-GL'!Z11+'SE-LRC-GL'!Z11</f>
        <v>0</v>
      </c>
      <c r="AA11" s="38">
        <f>'SE-EGM-GL'!AA11+'SE-LRC-GL'!AA11</f>
        <v>0</v>
      </c>
      <c r="AB11" s="60">
        <f>'SE-EGM-GL'!AB11+'SE-LRC-GL'!AB11</f>
        <v>0</v>
      </c>
      <c r="AC11" s="38">
        <f>'SE-EGM-GL'!AC11+'SE-LRC-GL'!AC11</f>
        <v>0</v>
      </c>
      <c r="AD11" s="60">
        <f>'SE-EGM-GL'!AD11+'SE-LRC-GL'!AD11</f>
        <v>0</v>
      </c>
      <c r="AE11" s="38">
        <f>'SE-EGM-GL'!AE11+'SE-LRC-GL'!AE11</f>
        <v>0</v>
      </c>
      <c r="AF11" s="60">
        <f>'SE-EGM-GL'!AP11+'SE-LRC-GL'!AP11</f>
        <v>0</v>
      </c>
      <c r="AG11" s="38">
        <f>'SE-EGM-GL'!AQ11+'SE-LRC-GL'!AQ11</f>
        <v>0</v>
      </c>
      <c r="AH11" s="60">
        <f>'SE-EGM-GL'!AR11+'SE-LRC-GL'!AR11</f>
        <v>0</v>
      </c>
      <c r="AI11" s="38">
        <f>'SE-EGM-GL'!AS11+'SE-LRC-GL'!AS11</f>
        <v>0</v>
      </c>
      <c r="AJ11" s="60">
        <f>'SE-EGM-GL'!AT11+'SE-LRC-GL'!AT11</f>
        <v>0</v>
      </c>
      <c r="AK11" s="38">
        <f>'SE-EGM-GL'!AU11+'SE-LRC-GL'!AU11</f>
        <v>0</v>
      </c>
      <c r="AL11" s="60">
        <f>'SE-EGM-GL'!AX11+'SE-LRC-GL'!AX11</f>
        <v>0</v>
      </c>
      <c r="AM11" s="38">
        <f>'SE-EGM-GL'!AY11+'SE-LRC-GL'!AY11</f>
        <v>0</v>
      </c>
      <c r="AN11" s="60">
        <f>'SE-EGM-GL'!AZ11+'SE-LRC-GL'!AZ11</f>
        <v>0</v>
      </c>
      <c r="AO11" s="38">
        <f>'SE-EGM-GL'!BA11+'SE-LRC-GL'!BA11</f>
        <v>0</v>
      </c>
      <c r="AP11" s="60">
        <f>'SE-EGM-GL'!BB11+'SE-LRC-GL'!BB11</f>
        <v>0</v>
      </c>
      <c r="AQ11" s="38">
        <f>'SE-EGM-GL'!BC11+'SE-LRC-GL'!BC11</f>
        <v>0</v>
      </c>
      <c r="AR11" s="60">
        <f>'SE-EGM-GL'!BD11+'SE-LRC-GL'!BD11</f>
        <v>0</v>
      </c>
      <c r="AS11" s="38">
        <f>'SE-EGM-GL'!BE11+'SE-LRC-GL'!BE11</f>
        <v>0</v>
      </c>
      <c r="AT11" s="60">
        <f>'SE-EGM-GL'!BF11+'SE-LRC-GL'!BF11</f>
        <v>0</v>
      </c>
      <c r="AU11" s="38">
        <f>'SE-EGM-GL'!BG11+'SE-LRC-GL'!BG11</f>
        <v>0</v>
      </c>
      <c r="AV11" s="60">
        <f>'SE-EGM-GL'!BH11+'SE-LRC-GL'!BH11</f>
        <v>0</v>
      </c>
      <c r="AW11" s="38">
        <f>'SE-EGM-GL'!BI11+'SE-LRC-GL'!BI11</f>
        <v>0</v>
      </c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0</v>
      </c>
      <c r="F12" s="60">
        <f>('TIE-OUT'!J12+'TIE-OUT'!L12)+(RECLASS!J12+RECLASS!L12)</f>
        <v>0</v>
      </c>
      <c r="G12" s="38">
        <f>('TIE-OUT'!K12+'TIE-OUT'!M12)+(RECLASS!K12+RECLASS!M12)</f>
        <v>0</v>
      </c>
      <c r="H12" s="60">
        <f>'SE-EGM-GL'!H12+'SE-LRC-GL'!H12</f>
        <v>0</v>
      </c>
      <c r="I12" s="38">
        <f>'SE-EGM-GL'!I12+'SE-LRC-GL'!I12</f>
        <v>0</v>
      </c>
      <c r="J12" s="60">
        <f>'SE-EGM-GL'!J12+'SE-LRC-GL'!J12</f>
        <v>0</v>
      </c>
      <c r="K12" s="38">
        <f>'SE-EGM-GL'!K12+'SE-LRC-GL'!K12</f>
        <v>0</v>
      </c>
      <c r="L12" s="60">
        <f>'SE-EGM-GL'!L12+'SE-LRC-GL'!L12</f>
        <v>0</v>
      </c>
      <c r="M12" s="38">
        <f>'SE-EGM-GL'!M12+'SE-LRC-GL'!M12</f>
        <v>0</v>
      </c>
      <c r="N12" s="60">
        <f>'SE-EGM-GL'!N12+'SE-LRC-GL'!N12</f>
        <v>0</v>
      </c>
      <c r="O12" s="38">
        <f>'SE-EGM-GL'!O12+'SE-LRC-GL'!O12</f>
        <v>0</v>
      </c>
      <c r="P12" s="60">
        <f>'SE-EGM-GL'!P12+'SE-LRC-GL'!P12</f>
        <v>0</v>
      </c>
      <c r="Q12" s="38">
        <f>'SE-EGM-GL'!Q12+'SE-LRC-GL'!Q12</f>
        <v>0</v>
      </c>
      <c r="R12" s="60">
        <f>'SE-EGM-GL'!R12+'SE-LRC-GL'!R12</f>
        <v>0</v>
      </c>
      <c r="S12" s="38">
        <f>'SE-EGM-GL'!S12+'SE-LRC-GL'!S12</f>
        <v>0</v>
      </c>
      <c r="T12" s="60">
        <f>'SE-EGM-GL'!T12+'SE-LRC-GL'!T12</f>
        <v>0</v>
      </c>
      <c r="U12" s="38">
        <f>'SE-EGM-GL'!U12+'SE-LRC-GL'!U12</f>
        <v>0</v>
      </c>
      <c r="V12" s="60">
        <f>'SE-EGM-GL'!V12+'SE-LRC-GL'!V12</f>
        <v>0</v>
      </c>
      <c r="W12" s="38">
        <f>'SE-EGM-GL'!W12+'SE-LRC-GL'!W12</f>
        <v>0</v>
      </c>
      <c r="X12" s="60">
        <f>'SE-EGM-GL'!X12+'SE-LRC-GL'!X12</f>
        <v>0</v>
      </c>
      <c r="Y12" s="38">
        <f>'SE-EGM-GL'!Y12+'SE-LRC-GL'!Y12</f>
        <v>0</v>
      </c>
      <c r="Z12" s="60">
        <f>'SE-EGM-GL'!Z12+'SE-LRC-GL'!Z12</f>
        <v>0</v>
      </c>
      <c r="AA12" s="38">
        <f>'SE-EGM-GL'!AA12+'SE-LRC-GL'!AA12</f>
        <v>0</v>
      </c>
      <c r="AB12" s="60">
        <f>'SE-EGM-GL'!AB12+'SE-LRC-GL'!AB12</f>
        <v>0</v>
      </c>
      <c r="AC12" s="38">
        <f>'SE-EGM-GL'!AC12+'SE-LRC-GL'!AC12</f>
        <v>0</v>
      </c>
      <c r="AD12" s="60">
        <f>'SE-EGM-GL'!AD12+'SE-LRC-GL'!AD12</f>
        <v>0</v>
      </c>
      <c r="AE12" s="38">
        <f>'SE-EGM-GL'!AE12+'SE-LRC-GL'!AE12</f>
        <v>0</v>
      </c>
      <c r="AF12" s="60">
        <f>'SE-EGM-GL'!AP12+'SE-LRC-GL'!AP12</f>
        <v>0</v>
      </c>
      <c r="AG12" s="38">
        <f>'SE-EGM-GL'!AQ12+'SE-LRC-GL'!AQ12</f>
        <v>0</v>
      </c>
      <c r="AH12" s="60">
        <f>'SE-EGM-GL'!AR12+'SE-LRC-GL'!AR12</f>
        <v>0</v>
      </c>
      <c r="AI12" s="38">
        <f>'SE-EGM-GL'!AS12+'SE-LRC-GL'!AS12</f>
        <v>0</v>
      </c>
      <c r="AJ12" s="60">
        <f>'SE-EGM-GL'!AT12+'SE-LRC-GL'!AT12</f>
        <v>0</v>
      </c>
      <c r="AK12" s="38">
        <f>'SE-EGM-GL'!AU12+'SE-LRC-GL'!AU12</f>
        <v>0</v>
      </c>
      <c r="AL12" s="60">
        <f>'SE-EGM-GL'!AX12+'SE-LRC-GL'!AX12</f>
        <v>0</v>
      </c>
      <c r="AM12" s="38">
        <f>'SE-EGM-GL'!AY12+'SE-LRC-GL'!AY12</f>
        <v>0</v>
      </c>
      <c r="AN12" s="60">
        <f>'SE-EGM-GL'!AZ12+'SE-LRC-GL'!AZ12</f>
        <v>0</v>
      </c>
      <c r="AO12" s="38">
        <f>'SE-EGM-GL'!BA12+'SE-LRC-GL'!BA12</f>
        <v>0</v>
      </c>
      <c r="AP12" s="60">
        <f>'SE-EGM-GL'!BB12+'SE-LRC-GL'!BB12</f>
        <v>0</v>
      </c>
      <c r="AQ12" s="38">
        <f>'SE-EGM-GL'!BC12+'SE-LRC-GL'!BC12</f>
        <v>0</v>
      </c>
      <c r="AR12" s="60">
        <f>'SE-EGM-GL'!BD12+'SE-LRC-GL'!BD12</f>
        <v>0</v>
      </c>
      <c r="AS12" s="38">
        <f>'SE-EGM-GL'!BE12+'SE-LRC-GL'!BE12</f>
        <v>0</v>
      </c>
      <c r="AT12" s="60">
        <f>'SE-EGM-GL'!BF12+'SE-LRC-GL'!BF12</f>
        <v>0</v>
      </c>
      <c r="AU12" s="38">
        <f>'SE-EGM-GL'!BG12+'SE-LRC-GL'!BG12</f>
        <v>0</v>
      </c>
      <c r="AV12" s="60">
        <f>'SE-EGM-GL'!BH12+'SE-LRC-GL'!BH12</f>
        <v>0</v>
      </c>
      <c r="AW12" s="38">
        <f>'SE-EGM-GL'!BI12+'SE-LRC-GL'!BI12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0</v>
      </c>
      <c r="E13" s="38">
        <f t="shared" si="0"/>
        <v>0</v>
      </c>
      <c r="F13" s="60">
        <f>('TIE-OUT'!J13+'TIE-OUT'!L13)+(RECLASS!J13+RECLASS!L13)</f>
        <v>0</v>
      </c>
      <c r="G13" s="38">
        <f>('TIE-OUT'!K13+'TIE-OUT'!M13)+(RECLASS!K13+RECLASS!M13)</f>
        <v>0</v>
      </c>
      <c r="H13" s="60">
        <f>'SE-EGM-GL'!H13+'SE-LRC-GL'!H13</f>
        <v>0</v>
      </c>
      <c r="I13" s="38">
        <f>'SE-EGM-GL'!I13+'SE-LRC-GL'!I13</f>
        <v>0</v>
      </c>
      <c r="J13" s="60">
        <f>'SE-EGM-GL'!J13+'SE-LRC-GL'!J13</f>
        <v>0</v>
      </c>
      <c r="K13" s="38">
        <f>'SE-EGM-GL'!K13+'SE-LRC-GL'!K13</f>
        <v>0</v>
      </c>
      <c r="L13" s="60">
        <f>'SE-EGM-GL'!L13+'SE-LRC-GL'!L13</f>
        <v>0</v>
      </c>
      <c r="M13" s="38">
        <f>'SE-EGM-GL'!M13+'SE-LRC-GL'!M13</f>
        <v>0</v>
      </c>
      <c r="N13" s="60">
        <f>'SE-EGM-GL'!N13+'SE-LRC-GL'!N13</f>
        <v>0</v>
      </c>
      <c r="O13" s="38">
        <f>'SE-EGM-GL'!O13+'SE-LRC-GL'!O13</f>
        <v>0</v>
      </c>
      <c r="P13" s="60">
        <f>'SE-EGM-GL'!P13+'SE-LRC-GL'!P13</f>
        <v>0</v>
      </c>
      <c r="Q13" s="38">
        <f>'SE-EGM-GL'!Q13+'SE-LRC-GL'!Q13</f>
        <v>0</v>
      </c>
      <c r="R13" s="60">
        <f>'SE-EGM-GL'!R13+'SE-LRC-GL'!R13</f>
        <v>0</v>
      </c>
      <c r="S13" s="38">
        <f>'SE-EGM-GL'!S13+'SE-LRC-GL'!S13</f>
        <v>0</v>
      </c>
      <c r="T13" s="60">
        <f>'SE-EGM-GL'!T13+'SE-LRC-GL'!T13</f>
        <v>0</v>
      </c>
      <c r="U13" s="38">
        <f>'SE-EGM-GL'!U13+'SE-LRC-GL'!U13</f>
        <v>0</v>
      </c>
      <c r="V13" s="60">
        <f>'SE-EGM-GL'!V13+'SE-LRC-GL'!V13</f>
        <v>0</v>
      </c>
      <c r="W13" s="38">
        <f>'SE-EGM-GL'!W13+'SE-LRC-GL'!W13</f>
        <v>0</v>
      </c>
      <c r="X13" s="60">
        <f>'SE-EGM-GL'!X13+'SE-LRC-GL'!X13</f>
        <v>0</v>
      </c>
      <c r="Y13" s="38">
        <f>'SE-EGM-GL'!Y13+'SE-LRC-GL'!Y13</f>
        <v>0</v>
      </c>
      <c r="Z13" s="60">
        <f>'SE-EGM-GL'!Z13+'SE-LRC-GL'!Z13</f>
        <v>0</v>
      </c>
      <c r="AA13" s="38">
        <f>'SE-EGM-GL'!AA13+'SE-LRC-GL'!AA13</f>
        <v>0</v>
      </c>
      <c r="AB13" s="60">
        <f>'SE-EGM-GL'!AB13+'SE-LRC-GL'!AB13</f>
        <v>0</v>
      </c>
      <c r="AC13" s="38">
        <f>'SE-EGM-GL'!AC13+'SE-LRC-GL'!AC13</f>
        <v>0</v>
      </c>
      <c r="AD13" s="60">
        <f>'SE-EGM-GL'!AD13+'SE-LRC-GL'!AD13</f>
        <v>0</v>
      </c>
      <c r="AE13" s="38">
        <f>'SE-EGM-GL'!AE13+'SE-LRC-GL'!AE13</f>
        <v>0</v>
      </c>
      <c r="AF13" s="60">
        <f>'SE-EGM-GL'!AP13+'SE-LRC-GL'!AP13</f>
        <v>0</v>
      </c>
      <c r="AG13" s="38">
        <f>'SE-EGM-GL'!AQ13+'SE-LRC-GL'!AQ13</f>
        <v>0</v>
      </c>
      <c r="AH13" s="60">
        <f>'SE-EGM-GL'!AR13+'SE-LRC-GL'!AR13</f>
        <v>0</v>
      </c>
      <c r="AI13" s="38">
        <f>'SE-EGM-GL'!AS13+'SE-LRC-GL'!AS13</f>
        <v>0</v>
      </c>
      <c r="AJ13" s="60">
        <f>'SE-EGM-GL'!AT13+'SE-LRC-GL'!AT13</f>
        <v>0</v>
      </c>
      <c r="AK13" s="38">
        <f>'SE-EGM-GL'!AU13+'SE-LRC-GL'!AU13</f>
        <v>0</v>
      </c>
      <c r="AL13" s="60">
        <f>'SE-EGM-GL'!AX13+'SE-LRC-GL'!AX13</f>
        <v>0</v>
      </c>
      <c r="AM13" s="38">
        <f>'SE-EGM-GL'!AY13+'SE-LRC-GL'!AY13</f>
        <v>0</v>
      </c>
      <c r="AN13" s="60">
        <f>'SE-EGM-GL'!AZ13+'SE-LRC-GL'!AZ13</f>
        <v>0</v>
      </c>
      <c r="AO13" s="38">
        <f>'SE-EGM-GL'!BA13+'SE-LRC-GL'!BA13</f>
        <v>0</v>
      </c>
      <c r="AP13" s="60">
        <f>'SE-EGM-GL'!BB13+'SE-LRC-GL'!BB13</f>
        <v>0</v>
      </c>
      <c r="AQ13" s="38">
        <f>'SE-EGM-GL'!BC13+'SE-LRC-GL'!BC13</f>
        <v>0</v>
      </c>
      <c r="AR13" s="60">
        <f>'SE-EGM-GL'!BD13+'SE-LRC-GL'!BD13</f>
        <v>0</v>
      </c>
      <c r="AS13" s="38">
        <f>'SE-EGM-GL'!BE13+'SE-LRC-GL'!BE13</f>
        <v>0</v>
      </c>
      <c r="AT13" s="60">
        <f>'SE-EGM-GL'!BF13+'SE-LRC-GL'!BF13</f>
        <v>0</v>
      </c>
      <c r="AU13" s="38">
        <f>'SE-EGM-GL'!BG13+'SE-LRC-GL'!BG13</f>
        <v>0</v>
      </c>
      <c r="AV13" s="60">
        <f>'SE-EGM-GL'!BH13+'SE-LRC-GL'!BH13</f>
        <v>0</v>
      </c>
      <c r="AW13" s="38">
        <f>'SE-EGM-GL'!BI13+'SE-LRC-GL'!BI13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('TIE-OUT'!J14+'TIE-OUT'!L14)+(RECLASS!J14+RECLASS!L14)</f>
        <v>0</v>
      </c>
      <c r="G14" s="38">
        <f>('TIE-OUT'!K14+'TIE-OUT'!M14)+(RECLASS!K14+RECLASS!M14)</f>
        <v>0</v>
      </c>
      <c r="H14" s="60">
        <f>'SE-EGM-GL'!H14+'SE-LRC-GL'!H14</f>
        <v>0</v>
      </c>
      <c r="I14" s="38">
        <f>'SE-EGM-GL'!I14+'SE-LRC-GL'!I14</f>
        <v>0</v>
      </c>
      <c r="J14" s="60">
        <f>'SE-EGM-GL'!J14+'SE-LRC-GL'!J14</f>
        <v>0</v>
      </c>
      <c r="K14" s="38">
        <f>'SE-EGM-GL'!K14+'SE-LRC-GL'!K14</f>
        <v>0</v>
      </c>
      <c r="L14" s="60">
        <f>'SE-EGM-GL'!L14+'SE-LRC-GL'!L14</f>
        <v>0</v>
      </c>
      <c r="M14" s="38">
        <f>'SE-EGM-GL'!M14+'SE-LRC-GL'!M14</f>
        <v>0</v>
      </c>
      <c r="N14" s="60">
        <f>'SE-EGM-GL'!N14+'SE-LRC-GL'!N14</f>
        <v>0</v>
      </c>
      <c r="O14" s="38">
        <f>'SE-EGM-GL'!O14+'SE-LRC-GL'!O14</f>
        <v>0</v>
      </c>
      <c r="P14" s="60">
        <f>'SE-EGM-GL'!P14+'SE-LRC-GL'!P14</f>
        <v>0</v>
      </c>
      <c r="Q14" s="38">
        <f>'SE-EGM-GL'!Q14+'SE-LRC-GL'!Q14</f>
        <v>0</v>
      </c>
      <c r="R14" s="60">
        <f>'SE-EGM-GL'!R14+'SE-LRC-GL'!R14</f>
        <v>0</v>
      </c>
      <c r="S14" s="38">
        <f>'SE-EGM-GL'!S14+'SE-LRC-GL'!S14</f>
        <v>0</v>
      </c>
      <c r="T14" s="60">
        <f>'SE-EGM-GL'!T14+'SE-LRC-GL'!T14</f>
        <v>0</v>
      </c>
      <c r="U14" s="38">
        <f>'SE-EGM-GL'!U14+'SE-LRC-GL'!U14</f>
        <v>0</v>
      </c>
      <c r="V14" s="60">
        <f>'SE-EGM-GL'!V14+'SE-LRC-GL'!V14</f>
        <v>0</v>
      </c>
      <c r="W14" s="38">
        <f>'SE-EGM-GL'!W14+'SE-LRC-GL'!W14</f>
        <v>0</v>
      </c>
      <c r="X14" s="60">
        <f>'SE-EGM-GL'!X14+'SE-LRC-GL'!X14</f>
        <v>0</v>
      </c>
      <c r="Y14" s="38">
        <f>'SE-EGM-GL'!Y14+'SE-LRC-GL'!Y14</f>
        <v>0</v>
      </c>
      <c r="Z14" s="60">
        <f>'SE-EGM-GL'!Z14+'SE-LRC-GL'!Z14</f>
        <v>0</v>
      </c>
      <c r="AA14" s="38">
        <f>'SE-EGM-GL'!AA14+'SE-LRC-GL'!AA14</f>
        <v>0</v>
      </c>
      <c r="AB14" s="60">
        <f>'SE-EGM-GL'!AB14+'SE-LRC-GL'!AB14</f>
        <v>0</v>
      </c>
      <c r="AC14" s="38">
        <f>'SE-EGM-GL'!AC14+'SE-LRC-GL'!AC14</f>
        <v>0</v>
      </c>
      <c r="AD14" s="60">
        <f>'SE-EGM-GL'!AD14+'SE-LRC-GL'!AD14</f>
        <v>0</v>
      </c>
      <c r="AE14" s="38">
        <f>'SE-EGM-GL'!AE14+'SE-LRC-GL'!AE14</f>
        <v>0</v>
      </c>
      <c r="AF14" s="60">
        <f>'SE-EGM-GL'!AP14+'SE-LRC-GL'!AP14</f>
        <v>0</v>
      </c>
      <c r="AG14" s="38">
        <f>'SE-EGM-GL'!AQ14+'SE-LRC-GL'!AQ14</f>
        <v>0</v>
      </c>
      <c r="AH14" s="60">
        <f>'SE-EGM-GL'!AR14+'SE-LRC-GL'!AR14</f>
        <v>0</v>
      </c>
      <c r="AI14" s="38">
        <f>'SE-EGM-GL'!AS14+'SE-LRC-GL'!AS14</f>
        <v>0</v>
      </c>
      <c r="AJ14" s="60">
        <f>'SE-EGM-GL'!AT14+'SE-LRC-GL'!AT14</f>
        <v>0</v>
      </c>
      <c r="AK14" s="38">
        <f>'SE-EGM-GL'!AU14+'SE-LRC-GL'!AU14</f>
        <v>0</v>
      </c>
      <c r="AL14" s="60">
        <f>'SE-EGM-GL'!AX14+'SE-LRC-GL'!AX14</f>
        <v>0</v>
      </c>
      <c r="AM14" s="38">
        <f>'SE-EGM-GL'!AY14+'SE-LRC-GL'!AY14</f>
        <v>0</v>
      </c>
      <c r="AN14" s="60">
        <f>'SE-EGM-GL'!AZ14+'SE-LRC-GL'!AZ14</f>
        <v>0</v>
      </c>
      <c r="AO14" s="38">
        <f>'SE-EGM-GL'!BA14+'SE-LRC-GL'!BA14</f>
        <v>0</v>
      </c>
      <c r="AP14" s="60">
        <f>'SE-EGM-GL'!BB14+'SE-LRC-GL'!BB14</f>
        <v>0</v>
      </c>
      <c r="AQ14" s="38">
        <f>'SE-EGM-GL'!BC14+'SE-LRC-GL'!BC14</f>
        <v>0</v>
      </c>
      <c r="AR14" s="60">
        <f>'SE-EGM-GL'!BD14+'SE-LRC-GL'!BD14</f>
        <v>0</v>
      </c>
      <c r="AS14" s="38">
        <f>'SE-EGM-GL'!BE14+'SE-LRC-GL'!BE14</f>
        <v>0</v>
      </c>
      <c r="AT14" s="60">
        <f>'SE-EGM-GL'!BF14+'SE-LRC-GL'!BF14</f>
        <v>0</v>
      </c>
      <c r="AU14" s="38">
        <f>'SE-EGM-GL'!BG14+'SE-LRC-GL'!BG14</f>
        <v>0</v>
      </c>
      <c r="AV14" s="60">
        <f>'SE-EGM-GL'!BH14+'SE-LRC-GL'!BH14</f>
        <v>0</v>
      </c>
      <c r="AW14" s="38">
        <f>'SE-EGM-GL'!BI14+'SE-LRC-GL'!BI14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('TIE-OUT'!J15+'TIE-OUT'!L15)+(RECLASS!J15+RECLASS!L15)</f>
        <v>0</v>
      </c>
      <c r="G15" s="82">
        <f>('TIE-OUT'!K15+'TIE-OUT'!M15)+(RECLASS!K15+RECLASS!M15)</f>
        <v>0</v>
      </c>
      <c r="H15" s="60">
        <f>'SE-EGM-GL'!H15+'SE-LRC-GL'!H15</f>
        <v>0</v>
      </c>
      <c r="I15" s="38">
        <f>'SE-EGM-GL'!I15+'SE-LRC-GL'!I15</f>
        <v>0</v>
      </c>
      <c r="J15" s="60">
        <f>'SE-EGM-GL'!J15+'SE-LRC-GL'!J15</f>
        <v>0</v>
      </c>
      <c r="K15" s="38">
        <f>'SE-EGM-GL'!K15+'SE-LRC-GL'!K15</f>
        <v>0</v>
      </c>
      <c r="L15" s="60">
        <f>'SE-EGM-GL'!L15+'SE-LRC-GL'!L15</f>
        <v>0</v>
      </c>
      <c r="M15" s="38">
        <f>'SE-EGM-GL'!M15+'SE-LRC-GL'!M15</f>
        <v>0</v>
      </c>
      <c r="N15" s="60">
        <f>'SE-EGM-GL'!N15+'SE-LRC-GL'!N15</f>
        <v>0</v>
      </c>
      <c r="O15" s="38">
        <f>'SE-EGM-GL'!O15+'SE-LRC-GL'!O15</f>
        <v>0</v>
      </c>
      <c r="P15" s="60">
        <f>'SE-EGM-GL'!P15+'SE-LRC-GL'!P15</f>
        <v>0</v>
      </c>
      <c r="Q15" s="38">
        <f>'SE-EGM-GL'!Q15+'SE-LRC-GL'!Q15</f>
        <v>0</v>
      </c>
      <c r="R15" s="60">
        <f>'SE-EGM-GL'!R15+'SE-LRC-GL'!R15</f>
        <v>0</v>
      </c>
      <c r="S15" s="38">
        <f>'SE-EGM-GL'!S15+'SE-LRC-GL'!S15</f>
        <v>0</v>
      </c>
      <c r="T15" s="60">
        <f>'SE-EGM-GL'!T15+'SE-LRC-GL'!T15</f>
        <v>0</v>
      </c>
      <c r="U15" s="38">
        <f>'SE-EGM-GL'!U15+'SE-LRC-GL'!U15</f>
        <v>0</v>
      </c>
      <c r="V15" s="60">
        <f>'SE-EGM-GL'!V15+'SE-LRC-GL'!V15</f>
        <v>0</v>
      </c>
      <c r="W15" s="38">
        <f>'SE-EGM-GL'!W15+'SE-LRC-GL'!W15</f>
        <v>0</v>
      </c>
      <c r="X15" s="60">
        <f>'SE-EGM-GL'!X15+'SE-LRC-GL'!X15</f>
        <v>0</v>
      </c>
      <c r="Y15" s="38">
        <f>'SE-EGM-GL'!Y15+'SE-LRC-GL'!Y15</f>
        <v>0</v>
      </c>
      <c r="Z15" s="60">
        <f>'SE-EGM-GL'!Z15+'SE-LRC-GL'!Z15</f>
        <v>0</v>
      </c>
      <c r="AA15" s="38">
        <f>'SE-EGM-GL'!AA15+'SE-LRC-GL'!AA15</f>
        <v>0</v>
      </c>
      <c r="AB15" s="60">
        <f>'SE-EGM-GL'!AB15+'SE-LRC-GL'!AB15</f>
        <v>0</v>
      </c>
      <c r="AC15" s="38">
        <f>'SE-EGM-GL'!AC15+'SE-LRC-GL'!AC15</f>
        <v>0</v>
      </c>
      <c r="AD15" s="60">
        <f>'SE-EGM-GL'!AD15+'SE-LRC-GL'!AD15</f>
        <v>0</v>
      </c>
      <c r="AE15" s="38">
        <f>'SE-EGM-GL'!AE15+'SE-LRC-GL'!AE15</f>
        <v>0</v>
      </c>
      <c r="AF15" s="60">
        <f>'SE-EGM-GL'!AP15+'SE-LRC-GL'!AP15</f>
        <v>0</v>
      </c>
      <c r="AG15" s="38">
        <f>'SE-EGM-GL'!AQ15+'SE-LRC-GL'!AQ15</f>
        <v>0</v>
      </c>
      <c r="AH15" s="60">
        <f>'SE-EGM-GL'!AR15+'SE-LRC-GL'!AR15</f>
        <v>0</v>
      </c>
      <c r="AI15" s="38">
        <f>'SE-EGM-GL'!AS15+'SE-LRC-GL'!AS15</f>
        <v>0</v>
      </c>
      <c r="AJ15" s="60">
        <f>'SE-EGM-GL'!AT15+'SE-LRC-GL'!AT15</f>
        <v>0</v>
      </c>
      <c r="AK15" s="38">
        <f>'SE-EGM-GL'!AU15+'SE-LRC-GL'!AU15</f>
        <v>0</v>
      </c>
      <c r="AL15" s="60">
        <f>'SE-EGM-GL'!AX15+'SE-LRC-GL'!AX15</f>
        <v>0</v>
      </c>
      <c r="AM15" s="38">
        <f>'SE-EGM-GL'!AY15+'SE-LRC-GL'!AY15</f>
        <v>0</v>
      </c>
      <c r="AN15" s="60">
        <f>'SE-EGM-GL'!AZ15+'SE-LRC-GL'!AZ15</f>
        <v>0</v>
      </c>
      <c r="AO15" s="38">
        <f>'SE-EGM-GL'!BA15+'SE-LRC-GL'!BA15</f>
        <v>0</v>
      </c>
      <c r="AP15" s="60">
        <f>'SE-EGM-GL'!BB15+'SE-LRC-GL'!BB15</f>
        <v>0</v>
      </c>
      <c r="AQ15" s="38">
        <f>'SE-EGM-GL'!BC15+'SE-LRC-GL'!BC15</f>
        <v>0</v>
      </c>
      <c r="AR15" s="60">
        <f>'SE-EGM-GL'!BD15+'SE-LRC-GL'!BD15</f>
        <v>0</v>
      </c>
      <c r="AS15" s="38">
        <f>'SE-EGM-GL'!BE15+'SE-LRC-GL'!BE15</f>
        <v>0</v>
      </c>
      <c r="AT15" s="60">
        <f>'SE-EGM-GL'!BF15+'SE-LRC-GL'!BF15</f>
        <v>0</v>
      </c>
      <c r="AU15" s="38">
        <f>'SE-EGM-GL'!BG15+'SE-LRC-GL'!BG15</f>
        <v>0</v>
      </c>
      <c r="AV15" s="60">
        <f>'SE-EGM-GL'!BH15+'SE-LRC-GL'!BH15</f>
        <v>0</v>
      </c>
      <c r="AW15" s="38">
        <f>'SE-EGM-GL'!BI15+'SE-LRC-GL'!BI15</f>
        <v>0</v>
      </c>
    </row>
    <row r="16" spans="1:49" x14ac:dyDescent="0.2">
      <c r="A16" s="9"/>
      <c r="B16" s="7" t="s">
        <v>34</v>
      </c>
      <c r="C16" s="6"/>
      <c r="D16" s="61">
        <f>SUM(D11:D15)</f>
        <v>8760907</v>
      </c>
      <c r="E16" s="39">
        <f>SUM(E11:E15)</f>
        <v>17414482.489999995</v>
      </c>
      <c r="F16" s="61">
        <f t="shared" ref="F16:AD16" si="1">SUM(F11:F15)</f>
        <v>0</v>
      </c>
      <c r="G16" s="39">
        <f t="shared" si="1"/>
        <v>0</v>
      </c>
      <c r="H16" s="61">
        <f t="shared" si="1"/>
        <v>9140188</v>
      </c>
      <c r="I16" s="39">
        <f t="shared" si="1"/>
        <v>18207329.989999998</v>
      </c>
      <c r="J16" s="61">
        <f t="shared" si="1"/>
        <v>-446300</v>
      </c>
      <c r="K16" s="39">
        <f t="shared" si="1"/>
        <v>-917209.47000000067</v>
      </c>
      <c r="L16" s="61">
        <f t="shared" si="1"/>
        <v>67019</v>
      </c>
      <c r="M16" s="39">
        <f t="shared" si="1"/>
        <v>124361.97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ref="AE16:AK16" si="2">SUM(AE11:AE15)</f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ref="AL16:AQ16" si="3">SUM(AL11:AL15)</f>
        <v>0</v>
      </c>
      <c r="AM16" s="39">
        <f t="shared" si="3"/>
        <v>0</v>
      </c>
      <c r="AN16" s="61">
        <f t="shared" si="3"/>
        <v>0</v>
      </c>
      <c r="AO16" s="39">
        <f t="shared" si="3"/>
        <v>0</v>
      </c>
      <c r="AP16" s="61">
        <f t="shared" si="3"/>
        <v>0</v>
      </c>
      <c r="AQ16" s="39">
        <f t="shared" si="3"/>
        <v>0</v>
      </c>
      <c r="AR16" s="61">
        <f t="shared" ref="AR16:AW16" si="4">SUM(AR11:AR15)</f>
        <v>0</v>
      </c>
      <c r="AS16" s="39">
        <f t="shared" si="4"/>
        <v>0</v>
      </c>
      <c r="AT16" s="61">
        <f t="shared" si="4"/>
        <v>0</v>
      </c>
      <c r="AU16" s="39">
        <f t="shared" si="4"/>
        <v>0</v>
      </c>
      <c r="AV16" s="61">
        <f t="shared" si="4"/>
        <v>0</v>
      </c>
      <c r="AW16" s="39">
        <f t="shared" si="4"/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5">SUM(F19,H19,J19,L19,N19,P19,R19,T19,V19,X19,Z19,AB19,AD19,AF19,AH19,AJ19,AL19,AN19,AP19,AR19,AT19,AU19)</f>
        <v>-2123880</v>
      </c>
      <c r="E19" s="38">
        <f t="shared" si="5"/>
        <v>-3797697.04</v>
      </c>
      <c r="F19" s="64">
        <f>('TIE-OUT'!J19+'TIE-OUT'!L19)+(RECLASS!J19+RECLASS!L19)</f>
        <v>0</v>
      </c>
      <c r="G19" s="68">
        <f>('TIE-OUT'!K19+'TIE-OUT'!M19)+(RECLASS!K19+RECLASS!M19)</f>
        <v>0</v>
      </c>
      <c r="H19" s="60">
        <f>'SE-EGM-GL'!H19+'SE-LRC-GL'!H19</f>
        <v>-2488315</v>
      </c>
      <c r="I19" s="38">
        <f>'SE-EGM-GL'!I19+'SE-LRC-GL'!I19</f>
        <v>-4458771</v>
      </c>
      <c r="J19" s="60">
        <f>'SE-EGM-GL'!J19+'SE-LRC-GL'!J19</f>
        <v>452693</v>
      </c>
      <c r="K19" s="38">
        <f>'SE-EGM-GL'!K19+'SE-LRC-GL'!K19</f>
        <v>826952.86</v>
      </c>
      <c r="L19" s="60">
        <f>'SE-EGM-GL'!L19+'SE-LRC-GL'!L19</f>
        <v>-62394</v>
      </c>
      <c r="M19" s="38">
        <f>'SE-EGM-GL'!M19+'SE-LRC-GL'!M19</f>
        <v>-109098.54</v>
      </c>
      <c r="N19" s="60">
        <f>'SE-EGM-GL'!N19+'SE-LRC-GL'!N19</f>
        <v>8978</v>
      </c>
      <c r="O19" s="38">
        <f>'SE-EGM-GL'!O19+'SE-LRC-GL'!O19</f>
        <v>16444.93</v>
      </c>
      <c r="P19" s="60">
        <f>'SE-EGM-GL'!P19+'SE-LRC-GL'!P19</f>
        <v>0</v>
      </c>
      <c r="Q19" s="38">
        <f>'SE-EGM-GL'!Q19+'SE-LRC-GL'!Q19</f>
        <v>-12676.2</v>
      </c>
      <c r="R19" s="60">
        <f>'SE-EGM-GL'!R19+'SE-LRC-GL'!R19</f>
        <v>-37236</v>
      </c>
      <c r="S19" s="38">
        <f>'SE-EGM-GL'!S19+'SE-LRC-GL'!S19</f>
        <v>-64673.94</v>
      </c>
      <c r="T19" s="60">
        <f>'SE-EGM-GL'!T19+'SE-LRC-GL'!T19</f>
        <v>2394</v>
      </c>
      <c r="U19" s="38">
        <f>'SE-EGM-GL'!U19+'SE-LRC-GL'!U19</f>
        <v>4124.8500000000004</v>
      </c>
      <c r="V19" s="60">
        <f>'SE-EGM-GL'!V19+'SE-LRC-GL'!V19</f>
        <v>0</v>
      </c>
      <c r="W19" s="38">
        <f>'SE-EGM-GL'!W19+'SE-LRC-GL'!W19</f>
        <v>0</v>
      </c>
      <c r="X19" s="60">
        <f>'SE-EGM-GL'!X19+'SE-LRC-GL'!X19</f>
        <v>0</v>
      </c>
      <c r="Y19" s="38">
        <f>'SE-EGM-GL'!Y19+'SE-LRC-GL'!Y19</f>
        <v>0</v>
      </c>
      <c r="Z19" s="60">
        <f>'SE-EGM-GL'!Z19+'SE-LRC-GL'!Z19</f>
        <v>0</v>
      </c>
      <c r="AA19" s="38">
        <f>'SE-EGM-GL'!AA19+'SE-LRC-GL'!AA19</f>
        <v>0</v>
      </c>
      <c r="AB19" s="60">
        <f>'SE-EGM-GL'!AB19+'SE-LRC-GL'!AB19</f>
        <v>0</v>
      </c>
      <c r="AC19" s="38">
        <f>'SE-EGM-GL'!AC19+'SE-LRC-GL'!AC19</f>
        <v>0</v>
      </c>
      <c r="AD19" s="60">
        <f>'SE-EGM-GL'!AD19+'SE-LRC-GL'!AD19</f>
        <v>0</v>
      </c>
      <c r="AE19" s="38">
        <f>'SE-EGM-GL'!AE19+'SE-LRC-GL'!AE19</f>
        <v>0</v>
      </c>
      <c r="AF19" s="60">
        <f>'SE-EGM-GL'!AP19+'SE-LRC-GL'!AP19</f>
        <v>0</v>
      </c>
      <c r="AG19" s="38">
        <f>'SE-EGM-GL'!AQ19+'SE-LRC-GL'!AQ19</f>
        <v>0</v>
      </c>
      <c r="AH19" s="60">
        <f>'SE-EGM-GL'!AR19+'SE-LRC-GL'!AR19</f>
        <v>0</v>
      </c>
      <c r="AI19" s="38">
        <f>'SE-EGM-GL'!AS19+'SE-LRC-GL'!AS19</f>
        <v>0</v>
      </c>
      <c r="AJ19" s="60">
        <f>'SE-EGM-GL'!AT19+'SE-LRC-GL'!AT19</f>
        <v>0</v>
      </c>
      <c r="AK19" s="38">
        <f>'SE-EGM-GL'!AU19+'SE-LRC-GL'!AU19</f>
        <v>0</v>
      </c>
      <c r="AL19" s="60">
        <f>'SE-EGM-GL'!AX19+'SE-LRC-GL'!AX19</f>
        <v>0</v>
      </c>
      <c r="AM19" s="38">
        <f>'SE-EGM-GL'!AY19+'SE-LRC-GL'!AY19</f>
        <v>0</v>
      </c>
      <c r="AN19" s="60">
        <f>'SE-EGM-GL'!AZ19+'SE-LRC-GL'!AZ19</f>
        <v>0</v>
      </c>
      <c r="AO19" s="38">
        <f>'SE-EGM-GL'!BA19+'SE-LRC-GL'!BA19</f>
        <v>0</v>
      </c>
      <c r="AP19" s="60">
        <f>'SE-EGM-GL'!BB19+'SE-LRC-GL'!BB19</f>
        <v>0</v>
      </c>
      <c r="AQ19" s="38">
        <f>'SE-EGM-GL'!BC19+'SE-LRC-GL'!BC19</f>
        <v>0</v>
      </c>
      <c r="AR19" s="60">
        <f>'SE-EGM-GL'!BD19+'SE-LRC-GL'!BD19</f>
        <v>0</v>
      </c>
      <c r="AS19" s="38">
        <f>'SE-EGM-GL'!BE19+'SE-LRC-GL'!BE19</f>
        <v>0</v>
      </c>
      <c r="AT19" s="60">
        <f>'SE-EGM-GL'!BF19+'SE-LRC-GL'!BF19</f>
        <v>0</v>
      </c>
      <c r="AU19" s="38">
        <f>'SE-EGM-GL'!BG19+'SE-LRC-GL'!BG19</f>
        <v>0</v>
      </c>
      <c r="AV19" s="60">
        <f>'SE-EGM-GL'!BH19+'SE-LRC-GL'!BH19</f>
        <v>0</v>
      </c>
      <c r="AW19" s="38">
        <f>'SE-EGM-GL'!BI19+'SE-LRC-GL'!BI19</f>
        <v>0</v>
      </c>
    </row>
    <row r="20" spans="1:49" x14ac:dyDescent="0.2">
      <c r="A20" s="9">
        <v>7</v>
      </c>
      <c r="B20" s="7"/>
      <c r="C20" s="18" t="s">
        <v>30</v>
      </c>
      <c r="D20" s="60">
        <f t="shared" si="5"/>
        <v>0</v>
      </c>
      <c r="E20" s="38">
        <f t="shared" si="5"/>
        <v>-1394542.32</v>
      </c>
      <c r="F20" s="60">
        <f>('TIE-OUT'!J20+'TIE-OUT'!L20)+(RECLASS!J20+RECLASS!L20)</f>
        <v>0</v>
      </c>
      <c r="G20" s="38">
        <f>('TIE-OUT'!K20+'TIE-OUT'!M20)+(RECLASS!K20+RECLASS!M20)</f>
        <v>-1394542.32</v>
      </c>
      <c r="H20" s="60">
        <f>'SE-EGM-GL'!H20+'SE-LRC-GL'!H20</f>
        <v>0</v>
      </c>
      <c r="I20" s="38">
        <f>'SE-EGM-GL'!I20+'SE-LRC-GL'!I20</f>
        <v>0</v>
      </c>
      <c r="J20" s="60">
        <f>'SE-EGM-GL'!J20+'SE-LRC-GL'!J20</f>
        <v>0</v>
      </c>
      <c r="K20" s="38">
        <f>'SE-EGM-GL'!K20+'SE-LRC-GL'!K20</f>
        <v>0</v>
      </c>
      <c r="L20" s="60">
        <f>'SE-EGM-GL'!L20+'SE-LRC-GL'!L20</f>
        <v>0</v>
      </c>
      <c r="M20" s="38">
        <f>'SE-EGM-GL'!M20+'SE-LRC-GL'!M20</f>
        <v>0</v>
      </c>
      <c r="N20" s="60">
        <f>'SE-EGM-GL'!N20+'SE-LRC-GL'!N20</f>
        <v>0</v>
      </c>
      <c r="O20" s="38">
        <f>'SE-EGM-GL'!O20+'SE-LRC-GL'!O20</f>
        <v>0</v>
      </c>
      <c r="P20" s="60">
        <f>'SE-EGM-GL'!P20+'SE-LRC-GL'!P20</f>
        <v>0</v>
      </c>
      <c r="Q20" s="38">
        <f>'SE-EGM-GL'!Q20+'SE-LRC-GL'!Q20</f>
        <v>0</v>
      </c>
      <c r="R20" s="60">
        <f>'SE-EGM-GL'!R20+'SE-LRC-GL'!R20</f>
        <v>0</v>
      </c>
      <c r="S20" s="38">
        <f>'SE-EGM-GL'!S20+'SE-LRC-GL'!S20</f>
        <v>0</v>
      </c>
      <c r="T20" s="60">
        <f>'SE-EGM-GL'!T20+'SE-LRC-GL'!T20</f>
        <v>0</v>
      </c>
      <c r="U20" s="38">
        <f>'SE-EGM-GL'!U20+'SE-LRC-GL'!U20</f>
        <v>0</v>
      </c>
      <c r="V20" s="60">
        <f>'SE-EGM-GL'!V20+'SE-LRC-GL'!V20</f>
        <v>0</v>
      </c>
      <c r="W20" s="38">
        <f>'SE-EGM-GL'!W20+'SE-LRC-GL'!W20</f>
        <v>0</v>
      </c>
      <c r="X20" s="60">
        <f>'SE-EGM-GL'!X20+'SE-LRC-GL'!X20</f>
        <v>0</v>
      </c>
      <c r="Y20" s="38">
        <f>'SE-EGM-GL'!Y20+'SE-LRC-GL'!Y20</f>
        <v>0</v>
      </c>
      <c r="Z20" s="60">
        <f>'SE-EGM-GL'!Z20+'SE-LRC-GL'!Z20</f>
        <v>0</v>
      </c>
      <c r="AA20" s="38">
        <f>'SE-EGM-GL'!AA20+'SE-LRC-GL'!AA20</f>
        <v>0</v>
      </c>
      <c r="AB20" s="60">
        <f>'SE-EGM-GL'!AB20+'SE-LRC-GL'!AB20</f>
        <v>0</v>
      </c>
      <c r="AC20" s="38">
        <f>'SE-EGM-GL'!AC20+'SE-LRC-GL'!AC20</f>
        <v>0</v>
      </c>
      <c r="AD20" s="60">
        <f>'SE-EGM-GL'!AD20+'SE-LRC-GL'!AD20</f>
        <v>0</v>
      </c>
      <c r="AE20" s="38">
        <f>'SE-EGM-GL'!AE20+'SE-LRC-GL'!AE20</f>
        <v>0</v>
      </c>
      <c r="AF20" s="60">
        <f>'SE-EGM-GL'!AP20+'SE-LRC-GL'!AP20</f>
        <v>0</v>
      </c>
      <c r="AG20" s="38">
        <f>'SE-EGM-GL'!AQ20+'SE-LRC-GL'!AQ20</f>
        <v>0</v>
      </c>
      <c r="AH20" s="60">
        <f>'SE-EGM-GL'!AR20+'SE-LRC-GL'!AR20</f>
        <v>0</v>
      </c>
      <c r="AI20" s="38">
        <f>'SE-EGM-GL'!AS20+'SE-LRC-GL'!AS20</f>
        <v>0</v>
      </c>
      <c r="AJ20" s="60">
        <f>'SE-EGM-GL'!AT20+'SE-LRC-GL'!AT20</f>
        <v>0</v>
      </c>
      <c r="AK20" s="38">
        <f>'SE-EGM-GL'!AU20+'SE-LRC-GL'!AU20</f>
        <v>0</v>
      </c>
      <c r="AL20" s="60">
        <f>'SE-EGM-GL'!AX20+'SE-LRC-GL'!AX20</f>
        <v>0</v>
      </c>
      <c r="AM20" s="38">
        <f>'SE-EGM-GL'!AY20+'SE-LRC-GL'!AY20</f>
        <v>0</v>
      </c>
      <c r="AN20" s="60">
        <f>'SE-EGM-GL'!AZ20+'SE-LRC-GL'!AZ20</f>
        <v>0</v>
      </c>
      <c r="AO20" s="38">
        <f>'SE-EGM-GL'!BA20+'SE-LRC-GL'!BA20</f>
        <v>0</v>
      </c>
      <c r="AP20" s="60">
        <f>'SE-EGM-GL'!BB20+'SE-LRC-GL'!BB20</f>
        <v>0</v>
      </c>
      <c r="AQ20" s="38">
        <f>'SE-EGM-GL'!BC20+'SE-LRC-GL'!BC20</f>
        <v>0</v>
      </c>
      <c r="AR20" s="60">
        <f>'SE-EGM-GL'!BD20+'SE-LRC-GL'!BD20</f>
        <v>0</v>
      </c>
      <c r="AS20" s="38">
        <f>'SE-EGM-GL'!BE20+'SE-LRC-GL'!BE20</f>
        <v>0</v>
      </c>
      <c r="AT20" s="60">
        <f>'SE-EGM-GL'!BF20+'SE-LRC-GL'!BF20</f>
        <v>0</v>
      </c>
      <c r="AU20" s="38">
        <f>'SE-EGM-GL'!BG20+'SE-LRC-GL'!BG20</f>
        <v>0</v>
      </c>
      <c r="AV20" s="60">
        <f>'SE-EGM-GL'!BH20+'SE-LRC-GL'!BH20</f>
        <v>0</v>
      </c>
      <c r="AW20" s="38">
        <f>'SE-EGM-GL'!BI20+'SE-LRC-GL'!BI20</f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5"/>
        <v>0</v>
      </c>
      <c r="E21" s="38">
        <f t="shared" si="5"/>
        <v>0</v>
      </c>
      <c r="F21" s="60">
        <f>('TIE-OUT'!J21+'TIE-OUT'!L21)+(RECLASS!J21+RECLASS!L21)</f>
        <v>0</v>
      </c>
      <c r="G21" s="38">
        <f>('TIE-OUT'!K21+'TIE-OUT'!M21)+(RECLASS!K21+RECLASS!M21)</f>
        <v>0</v>
      </c>
      <c r="H21" s="60">
        <f>'SE-EGM-GL'!H21+'SE-LRC-GL'!H21</f>
        <v>0</v>
      </c>
      <c r="I21" s="38">
        <f>'SE-EGM-GL'!I21+'SE-LRC-GL'!I21</f>
        <v>0</v>
      </c>
      <c r="J21" s="60">
        <f>'SE-EGM-GL'!J21+'SE-LRC-GL'!J21</f>
        <v>0</v>
      </c>
      <c r="K21" s="38">
        <f>'SE-EGM-GL'!K21+'SE-LRC-GL'!K21</f>
        <v>0</v>
      </c>
      <c r="L21" s="60">
        <f>'SE-EGM-GL'!L21+'SE-LRC-GL'!L21</f>
        <v>0</v>
      </c>
      <c r="M21" s="38">
        <f>'SE-EGM-GL'!M21+'SE-LRC-GL'!M21</f>
        <v>0</v>
      </c>
      <c r="N21" s="60">
        <f>'SE-EGM-GL'!N21+'SE-LRC-GL'!N21</f>
        <v>0</v>
      </c>
      <c r="O21" s="38">
        <f>'SE-EGM-GL'!O21+'SE-LRC-GL'!O21</f>
        <v>0</v>
      </c>
      <c r="P21" s="60">
        <f>'SE-EGM-GL'!P21+'SE-LRC-GL'!P21</f>
        <v>0</v>
      </c>
      <c r="Q21" s="38">
        <f>'SE-EGM-GL'!Q21+'SE-LRC-GL'!Q21</f>
        <v>0</v>
      </c>
      <c r="R21" s="60">
        <f>'SE-EGM-GL'!R21+'SE-LRC-GL'!R21</f>
        <v>0</v>
      </c>
      <c r="S21" s="38">
        <f>'SE-EGM-GL'!S21+'SE-LRC-GL'!S21</f>
        <v>0</v>
      </c>
      <c r="T21" s="60">
        <f>'SE-EGM-GL'!T21+'SE-LRC-GL'!T21</f>
        <v>0</v>
      </c>
      <c r="U21" s="38">
        <f>'SE-EGM-GL'!U21+'SE-LRC-GL'!U21</f>
        <v>0</v>
      </c>
      <c r="V21" s="60">
        <f>'SE-EGM-GL'!V21+'SE-LRC-GL'!V21</f>
        <v>0</v>
      </c>
      <c r="W21" s="38">
        <f>'SE-EGM-GL'!W21+'SE-LRC-GL'!W21</f>
        <v>0</v>
      </c>
      <c r="X21" s="60">
        <f>'SE-EGM-GL'!X21+'SE-LRC-GL'!X21</f>
        <v>0</v>
      </c>
      <c r="Y21" s="38">
        <f>'SE-EGM-GL'!Y21+'SE-LRC-GL'!Y21</f>
        <v>0</v>
      </c>
      <c r="Z21" s="60">
        <f>'SE-EGM-GL'!Z21+'SE-LRC-GL'!Z21</f>
        <v>0</v>
      </c>
      <c r="AA21" s="38">
        <f>'SE-EGM-GL'!AA21+'SE-LRC-GL'!AA21</f>
        <v>0</v>
      </c>
      <c r="AB21" s="60">
        <f>'SE-EGM-GL'!AB21+'SE-LRC-GL'!AB21</f>
        <v>0</v>
      </c>
      <c r="AC21" s="38">
        <f>'SE-EGM-GL'!AC21+'SE-LRC-GL'!AC21</f>
        <v>0</v>
      </c>
      <c r="AD21" s="60">
        <f>'SE-EGM-GL'!AD21+'SE-LRC-GL'!AD21</f>
        <v>0</v>
      </c>
      <c r="AE21" s="38">
        <f>'SE-EGM-GL'!AE21+'SE-LRC-GL'!AE21</f>
        <v>0</v>
      </c>
      <c r="AF21" s="60">
        <f>'SE-EGM-GL'!AP21+'SE-LRC-GL'!AP21</f>
        <v>0</v>
      </c>
      <c r="AG21" s="38">
        <f>'SE-EGM-GL'!AQ21+'SE-LRC-GL'!AQ21</f>
        <v>0</v>
      </c>
      <c r="AH21" s="60">
        <f>'SE-EGM-GL'!AR21+'SE-LRC-GL'!AR21</f>
        <v>0</v>
      </c>
      <c r="AI21" s="38">
        <f>'SE-EGM-GL'!AS21+'SE-LRC-GL'!AS21</f>
        <v>0</v>
      </c>
      <c r="AJ21" s="60">
        <f>'SE-EGM-GL'!AT21+'SE-LRC-GL'!AT21</f>
        <v>0</v>
      </c>
      <c r="AK21" s="38">
        <f>'SE-EGM-GL'!AU21+'SE-LRC-GL'!AU21</f>
        <v>0</v>
      </c>
      <c r="AL21" s="60">
        <f>'SE-EGM-GL'!AX21+'SE-LRC-GL'!AX21</f>
        <v>0</v>
      </c>
      <c r="AM21" s="38">
        <f>'SE-EGM-GL'!AY21+'SE-LRC-GL'!AY21</f>
        <v>0</v>
      </c>
      <c r="AN21" s="60">
        <f>'SE-EGM-GL'!AZ21+'SE-LRC-GL'!AZ21</f>
        <v>0</v>
      </c>
      <c r="AO21" s="38">
        <f>'SE-EGM-GL'!BA21+'SE-LRC-GL'!BA21</f>
        <v>0</v>
      </c>
      <c r="AP21" s="60">
        <f>'SE-EGM-GL'!BB21+'SE-LRC-GL'!BB21</f>
        <v>0</v>
      </c>
      <c r="AQ21" s="38">
        <f>'SE-EGM-GL'!BC21+'SE-LRC-GL'!BC21</f>
        <v>0</v>
      </c>
      <c r="AR21" s="60">
        <f>'SE-EGM-GL'!BD21+'SE-LRC-GL'!BD21</f>
        <v>0</v>
      </c>
      <c r="AS21" s="38">
        <f>'SE-EGM-GL'!BE21+'SE-LRC-GL'!BE21</f>
        <v>0</v>
      </c>
      <c r="AT21" s="60">
        <f>'SE-EGM-GL'!BF21+'SE-LRC-GL'!BF21</f>
        <v>0</v>
      </c>
      <c r="AU21" s="38">
        <f>'SE-EGM-GL'!BG21+'SE-LRC-GL'!BG21</f>
        <v>0</v>
      </c>
      <c r="AV21" s="60">
        <f>'SE-EGM-GL'!BH21+'SE-LRC-GL'!BH21</f>
        <v>0</v>
      </c>
      <c r="AW21" s="38">
        <f>'SE-EGM-GL'!BI21+'SE-LRC-GL'!BI21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5"/>
        <v>0</v>
      </c>
      <c r="E22" s="38">
        <f t="shared" si="5"/>
        <v>0</v>
      </c>
      <c r="F22" s="60">
        <f>('TIE-OUT'!J22+'TIE-OUT'!L22)+(RECLASS!J22+RECLASS!L22)</f>
        <v>0</v>
      </c>
      <c r="G22" s="38">
        <f>('TIE-OUT'!K22+'TIE-OUT'!M22)+(RECLASS!K22+RECLASS!M22)</f>
        <v>0</v>
      </c>
      <c r="H22" s="60">
        <f>'SE-EGM-GL'!H22+'SE-LRC-GL'!H22</f>
        <v>0</v>
      </c>
      <c r="I22" s="38">
        <f>'SE-EGM-GL'!I22+'SE-LRC-GL'!I22</f>
        <v>0</v>
      </c>
      <c r="J22" s="60">
        <f>'SE-EGM-GL'!J22+'SE-LRC-GL'!J22</f>
        <v>0</v>
      </c>
      <c r="K22" s="38">
        <f>'SE-EGM-GL'!K22+'SE-LRC-GL'!K22</f>
        <v>0</v>
      </c>
      <c r="L22" s="60">
        <f>'SE-EGM-GL'!L22+'SE-LRC-GL'!L22</f>
        <v>0</v>
      </c>
      <c r="M22" s="38">
        <f>'SE-EGM-GL'!M22+'SE-LRC-GL'!M22</f>
        <v>0</v>
      </c>
      <c r="N22" s="60">
        <f>'SE-EGM-GL'!N22+'SE-LRC-GL'!N22</f>
        <v>0</v>
      </c>
      <c r="O22" s="38">
        <f>'SE-EGM-GL'!O22+'SE-LRC-GL'!O22</f>
        <v>0</v>
      </c>
      <c r="P22" s="60">
        <f>'SE-EGM-GL'!P22+'SE-LRC-GL'!P22</f>
        <v>0</v>
      </c>
      <c r="Q22" s="38">
        <f>'SE-EGM-GL'!Q22+'SE-LRC-GL'!Q22</f>
        <v>0</v>
      </c>
      <c r="R22" s="60">
        <f>'SE-EGM-GL'!R22+'SE-LRC-GL'!R22</f>
        <v>0</v>
      </c>
      <c r="S22" s="38">
        <f>'SE-EGM-GL'!S22+'SE-LRC-GL'!S22</f>
        <v>0</v>
      </c>
      <c r="T22" s="60">
        <f>'SE-EGM-GL'!T22+'SE-LRC-GL'!T22</f>
        <v>0</v>
      </c>
      <c r="U22" s="38">
        <f>'SE-EGM-GL'!U22+'SE-LRC-GL'!U22</f>
        <v>0</v>
      </c>
      <c r="V22" s="60">
        <f>'SE-EGM-GL'!V22+'SE-LRC-GL'!V22</f>
        <v>0</v>
      </c>
      <c r="W22" s="38">
        <f>'SE-EGM-GL'!W22+'SE-LRC-GL'!W22</f>
        <v>0</v>
      </c>
      <c r="X22" s="60">
        <f>'SE-EGM-GL'!X22+'SE-LRC-GL'!X22</f>
        <v>0</v>
      </c>
      <c r="Y22" s="38">
        <f>'SE-EGM-GL'!Y22+'SE-LRC-GL'!Y22</f>
        <v>0</v>
      </c>
      <c r="Z22" s="60">
        <f>'SE-EGM-GL'!Z22+'SE-LRC-GL'!Z22</f>
        <v>0</v>
      </c>
      <c r="AA22" s="38">
        <f>'SE-EGM-GL'!AA22+'SE-LRC-GL'!AA22</f>
        <v>0</v>
      </c>
      <c r="AB22" s="60">
        <f>'SE-EGM-GL'!AB22+'SE-LRC-GL'!AB22</f>
        <v>0</v>
      </c>
      <c r="AC22" s="38">
        <f>'SE-EGM-GL'!AC22+'SE-LRC-GL'!AC22</f>
        <v>0</v>
      </c>
      <c r="AD22" s="60">
        <f>'SE-EGM-GL'!AD22+'SE-LRC-GL'!AD22</f>
        <v>0</v>
      </c>
      <c r="AE22" s="38">
        <f>'SE-EGM-GL'!AE22+'SE-LRC-GL'!AE22</f>
        <v>0</v>
      </c>
      <c r="AF22" s="60">
        <f>'SE-EGM-GL'!AP22+'SE-LRC-GL'!AP22</f>
        <v>0</v>
      </c>
      <c r="AG22" s="38">
        <f>'SE-EGM-GL'!AQ22+'SE-LRC-GL'!AQ22</f>
        <v>0</v>
      </c>
      <c r="AH22" s="60">
        <f>'SE-EGM-GL'!AR22+'SE-LRC-GL'!AR22</f>
        <v>0</v>
      </c>
      <c r="AI22" s="38">
        <f>'SE-EGM-GL'!AS22+'SE-LRC-GL'!AS22</f>
        <v>0</v>
      </c>
      <c r="AJ22" s="60">
        <f>'SE-EGM-GL'!AT22+'SE-LRC-GL'!AT22</f>
        <v>0</v>
      </c>
      <c r="AK22" s="38">
        <f>'SE-EGM-GL'!AU22+'SE-LRC-GL'!AU22</f>
        <v>0</v>
      </c>
      <c r="AL22" s="60">
        <f>'SE-EGM-GL'!AX22+'SE-LRC-GL'!AX22</f>
        <v>0</v>
      </c>
      <c r="AM22" s="38">
        <f>'SE-EGM-GL'!AY22+'SE-LRC-GL'!AY22</f>
        <v>0</v>
      </c>
      <c r="AN22" s="60">
        <f>'SE-EGM-GL'!AZ22+'SE-LRC-GL'!AZ22</f>
        <v>0</v>
      </c>
      <c r="AO22" s="38">
        <f>'SE-EGM-GL'!BA22+'SE-LRC-GL'!BA22</f>
        <v>0</v>
      </c>
      <c r="AP22" s="60">
        <f>'SE-EGM-GL'!BB22+'SE-LRC-GL'!BB22</f>
        <v>0</v>
      </c>
      <c r="AQ22" s="38">
        <f>'SE-EGM-GL'!BC22+'SE-LRC-GL'!BC22</f>
        <v>0</v>
      </c>
      <c r="AR22" s="60">
        <f>'SE-EGM-GL'!BD22+'SE-LRC-GL'!BD22</f>
        <v>0</v>
      </c>
      <c r="AS22" s="38">
        <f>'SE-EGM-GL'!BE22+'SE-LRC-GL'!BE22</f>
        <v>0</v>
      </c>
      <c r="AT22" s="60">
        <f>'SE-EGM-GL'!BF22+'SE-LRC-GL'!BF22</f>
        <v>0</v>
      </c>
      <c r="AU22" s="38">
        <f>'SE-EGM-GL'!BG22+'SE-LRC-GL'!BG22</f>
        <v>0</v>
      </c>
      <c r="AV22" s="60">
        <f>'SE-EGM-GL'!BH22+'SE-LRC-GL'!BH22</f>
        <v>0</v>
      </c>
      <c r="AW22" s="38">
        <f>'SE-EGM-GL'!BI22+'SE-LRC-GL'!BI22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5"/>
        <v>41815</v>
      </c>
      <c r="E23" s="38">
        <f t="shared" si="5"/>
        <v>76475.87</v>
      </c>
      <c r="F23" s="81">
        <f>('TIE-OUT'!J23+'TIE-OUT'!L23)+(RECLASS!J23+RECLASS!L23)</f>
        <v>0</v>
      </c>
      <c r="G23" s="82">
        <f>('TIE-OUT'!K23+'TIE-OUT'!M23)+(RECLASS!K23+RECLASS!M23)</f>
        <v>0</v>
      </c>
      <c r="H23" s="60">
        <f>'SE-EGM-GL'!H23+'SE-LRC-GL'!H23</f>
        <v>60000</v>
      </c>
      <c r="I23" s="38">
        <f>'SE-EGM-GL'!I23+'SE-LRC-GL'!I23</f>
        <v>108826.47</v>
      </c>
      <c r="J23" s="60">
        <f>'SE-EGM-GL'!J23+'SE-LRC-GL'!J23</f>
        <v>-18185</v>
      </c>
      <c r="K23" s="38">
        <f>'SE-EGM-GL'!K23+'SE-LRC-GL'!K23</f>
        <v>-32350.6</v>
      </c>
      <c r="L23" s="60">
        <f>'SE-EGM-GL'!L23+'SE-LRC-GL'!L23</f>
        <v>0</v>
      </c>
      <c r="M23" s="38">
        <f>'SE-EGM-GL'!M23+'SE-LRC-GL'!M23</f>
        <v>0</v>
      </c>
      <c r="N23" s="60">
        <f>'SE-EGM-GL'!N23+'SE-LRC-GL'!N23</f>
        <v>0</v>
      </c>
      <c r="O23" s="38">
        <f>'SE-EGM-GL'!O23+'SE-LRC-GL'!O23</f>
        <v>0</v>
      </c>
      <c r="P23" s="60">
        <f>'SE-EGM-GL'!P23+'SE-LRC-GL'!P23</f>
        <v>0</v>
      </c>
      <c r="Q23" s="38">
        <f>'SE-EGM-GL'!Q23+'SE-LRC-GL'!Q23</f>
        <v>0</v>
      </c>
      <c r="R23" s="60">
        <f>'SE-EGM-GL'!R23+'SE-LRC-GL'!R23</f>
        <v>0</v>
      </c>
      <c r="S23" s="38">
        <f>'SE-EGM-GL'!S23+'SE-LRC-GL'!S23</f>
        <v>0</v>
      </c>
      <c r="T23" s="60">
        <f>'SE-EGM-GL'!T23+'SE-LRC-GL'!T23</f>
        <v>0</v>
      </c>
      <c r="U23" s="38">
        <f>'SE-EGM-GL'!U23+'SE-LRC-GL'!U23</f>
        <v>0</v>
      </c>
      <c r="V23" s="60">
        <f>'SE-EGM-GL'!V23+'SE-LRC-GL'!V23</f>
        <v>0</v>
      </c>
      <c r="W23" s="38">
        <f>'SE-EGM-GL'!W23+'SE-LRC-GL'!W23</f>
        <v>0</v>
      </c>
      <c r="X23" s="60">
        <f>'SE-EGM-GL'!X23+'SE-LRC-GL'!X23</f>
        <v>0</v>
      </c>
      <c r="Y23" s="38">
        <f>'SE-EGM-GL'!Y23+'SE-LRC-GL'!Y23</f>
        <v>0</v>
      </c>
      <c r="Z23" s="60">
        <f>'SE-EGM-GL'!Z23+'SE-LRC-GL'!Z23</f>
        <v>0</v>
      </c>
      <c r="AA23" s="38">
        <f>'SE-EGM-GL'!AA23+'SE-LRC-GL'!AA23</f>
        <v>0</v>
      </c>
      <c r="AB23" s="60">
        <f>'SE-EGM-GL'!AB23+'SE-LRC-GL'!AB23</f>
        <v>0</v>
      </c>
      <c r="AC23" s="38">
        <f>'SE-EGM-GL'!AC23+'SE-LRC-GL'!AC23</f>
        <v>0</v>
      </c>
      <c r="AD23" s="60">
        <f>'SE-EGM-GL'!AD23+'SE-LRC-GL'!AD23</f>
        <v>0</v>
      </c>
      <c r="AE23" s="38">
        <f>'SE-EGM-GL'!AE23+'SE-LRC-GL'!AE23</f>
        <v>0</v>
      </c>
      <c r="AF23" s="60">
        <f>'SE-EGM-GL'!AP23+'SE-LRC-GL'!AP23</f>
        <v>0</v>
      </c>
      <c r="AG23" s="38">
        <f>'SE-EGM-GL'!AQ23+'SE-LRC-GL'!AQ23</f>
        <v>0</v>
      </c>
      <c r="AH23" s="60">
        <f>'SE-EGM-GL'!AR23+'SE-LRC-GL'!AR23</f>
        <v>0</v>
      </c>
      <c r="AI23" s="38">
        <f>'SE-EGM-GL'!AS23+'SE-LRC-GL'!AS23</f>
        <v>0</v>
      </c>
      <c r="AJ23" s="60">
        <f>'SE-EGM-GL'!AT23+'SE-LRC-GL'!AT23</f>
        <v>0</v>
      </c>
      <c r="AK23" s="38">
        <f>'SE-EGM-GL'!AU23+'SE-LRC-GL'!AU23</f>
        <v>0</v>
      </c>
      <c r="AL23" s="60">
        <f>'SE-EGM-GL'!AX23+'SE-LRC-GL'!AX23</f>
        <v>0</v>
      </c>
      <c r="AM23" s="38">
        <f>'SE-EGM-GL'!AY23+'SE-LRC-GL'!AY23</f>
        <v>0</v>
      </c>
      <c r="AN23" s="60">
        <f>'SE-EGM-GL'!AZ23+'SE-LRC-GL'!AZ23</f>
        <v>0</v>
      </c>
      <c r="AO23" s="38">
        <f>'SE-EGM-GL'!BA23+'SE-LRC-GL'!BA23</f>
        <v>0</v>
      </c>
      <c r="AP23" s="60">
        <f>'SE-EGM-GL'!BB23+'SE-LRC-GL'!BB23</f>
        <v>0</v>
      </c>
      <c r="AQ23" s="38">
        <f>'SE-EGM-GL'!BC23+'SE-LRC-GL'!BC23</f>
        <v>0</v>
      </c>
      <c r="AR23" s="60">
        <f>'SE-EGM-GL'!BD23+'SE-LRC-GL'!BD23</f>
        <v>0</v>
      </c>
      <c r="AS23" s="38">
        <f>'SE-EGM-GL'!BE23+'SE-LRC-GL'!BE23</f>
        <v>0</v>
      </c>
      <c r="AT23" s="60">
        <f>'SE-EGM-GL'!BF23+'SE-LRC-GL'!BF23</f>
        <v>0</v>
      </c>
      <c r="AU23" s="38">
        <f>'SE-EGM-GL'!BG23+'SE-LRC-GL'!BG23</f>
        <v>0</v>
      </c>
      <c r="AV23" s="60">
        <f>'SE-EGM-GL'!BH23+'SE-LRC-GL'!BH23</f>
        <v>0</v>
      </c>
      <c r="AW23" s="38">
        <f>'SE-EGM-GL'!BI23+'SE-LRC-GL'!BI23</f>
        <v>0</v>
      </c>
    </row>
    <row r="24" spans="1:49" x14ac:dyDescent="0.2">
      <c r="A24" s="9"/>
      <c r="B24" s="7" t="s">
        <v>37</v>
      </c>
      <c r="C24" s="6"/>
      <c r="D24" s="61">
        <f>SUM(D19:D23)</f>
        <v>-2082065</v>
      </c>
      <c r="E24" s="39">
        <f>SUM(E19:E23)</f>
        <v>-5115763.49</v>
      </c>
      <c r="F24" s="61">
        <f t="shared" ref="F24:AD24" si="6">SUM(F19:F23)</f>
        <v>0</v>
      </c>
      <c r="G24" s="39">
        <f t="shared" si="6"/>
        <v>-1394542.32</v>
      </c>
      <c r="H24" s="61">
        <f t="shared" si="6"/>
        <v>-2428315</v>
      </c>
      <c r="I24" s="39">
        <f t="shared" si="6"/>
        <v>-4349944.53</v>
      </c>
      <c r="J24" s="61">
        <f t="shared" si="6"/>
        <v>434508</v>
      </c>
      <c r="K24" s="39">
        <f t="shared" si="6"/>
        <v>794602.26</v>
      </c>
      <c r="L24" s="61">
        <f t="shared" si="6"/>
        <v>-62394</v>
      </c>
      <c r="M24" s="39">
        <f t="shared" si="6"/>
        <v>-109098.54</v>
      </c>
      <c r="N24" s="61">
        <f t="shared" si="6"/>
        <v>8978</v>
      </c>
      <c r="O24" s="39">
        <f t="shared" si="6"/>
        <v>16444.93</v>
      </c>
      <c r="P24" s="61">
        <f t="shared" si="6"/>
        <v>0</v>
      </c>
      <c r="Q24" s="39">
        <f t="shared" si="6"/>
        <v>-12676.2</v>
      </c>
      <c r="R24" s="61">
        <f t="shared" si="6"/>
        <v>-37236</v>
      </c>
      <c r="S24" s="39">
        <f t="shared" si="6"/>
        <v>-64673.94</v>
      </c>
      <c r="T24" s="61">
        <f t="shared" si="6"/>
        <v>2394</v>
      </c>
      <c r="U24" s="39">
        <f t="shared" si="6"/>
        <v>4124.8500000000004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ref="AE24:AK24" si="7">SUM(AE19:AE23)</f>
        <v>0</v>
      </c>
      <c r="AF24" s="61">
        <f t="shared" si="7"/>
        <v>0</v>
      </c>
      <c r="AG24" s="39">
        <f t="shared" si="7"/>
        <v>0</v>
      </c>
      <c r="AH24" s="61">
        <f t="shared" si="7"/>
        <v>0</v>
      </c>
      <c r="AI24" s="39">
        <f t="shared" si="7"/>
        <v>0</v>
      </c>
      <c r="AJ24" s="61">
        <f t="shared" si="7"/>
        <v>0</v>
      </c>
      <c r="AK24" s="39">
        <f t="shared" si="7"/>
        <v>0</v>
      </c>
      <c r="AL24" s="61">
        <f t="shared" ref="AL24:AQ24" si="8">SUM(AL19:AL23)</f>
        <v>0</v>
      </c>
      <c r="AM24" s="39">
        <f t="shared" si="8"/>
        <v>0</v>
      </c>
      <c r="AN24" s="61">
        <f t="shared" si="8"/>
        <v>0</v>
      </c>
      <c r="AO24" s="39">
        <f t="shared" si="8"/>
        <v>0</v>
      </c>
      <c r="AP24" s="61">
        <f t="shared" si="8"/>
        <v>0</v>
      </c>
      <c r="AQ24" s="39">
        <f t="shared" si="8"/>
        <v>0</v>
      </c>
      <c r="AR24" s="61">
        <f t="shared" ref="AR24:AW24" si="9">SUM(AR19:AR23)</f>
        <v>0</v>
      </c>
      <c r="AS24" s="39">
        <f t="shared" si="9"/>
        <v>0</v>
      </c>
      <c r="AT24" s="61">
        <f t="shared" si="9"/>
        <v>0</v>
      </c>
      <c r="AU24" s="39">
        <f t="shared" si="9"/>
        <v>0</v>
      </c>
      <c r="AV24" s="61">
        <f t="shared" si="9"/>
        <v>0</v>
      </c>
      <c r="AW24" s="39">
        <f t="shared" si="9"/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4176979</v>
      </c>
      <c r="E27" s="38">
        <f>SUM(G27,I27,K27,M27,O27,Q27,S27,U27,W27,Y27,AA27,AC27,AE27,AG27,AI27,AK27,AM27,AO27,AQ27,AS27,AU27,AV27)</f>
        <v>7789923.3300000001</v>
      </c>
      <c r="F27" s="64">
        <f>('TIE-OUT'!J27+'TIE-OUT'!L27)+(RECLASS!J27+RECLASS!L27)</f>
        <v>0</v>
      </c>
      <c r="G27" s="68">
        <f>('TIE-OUT'!K27+'TIE-OUT'!M27)+(RECLASS!K27+RECLASS!M27)</f>
        <v>0</v>
      </c>
      <c r="H27" s="60">
        <f>'SE-EGM-GL'!H27+'SE-LRC-GL'!H27</f>
        <v>4126748</v>
      </c>
      <c r="I27" s="38">
        <f>'SE-EGM-GL'!I27+'SE-LRC-GL'!I27</f>
        <v>7697205</v>
      </c>
      <c r="J27" s="60">
        <f>'SE-EGM-GL'!J27+'SE-LRC-GL'!J27</f>
        <v>50231</v>
      </c>
      <c r="K27" s="38">
        <f>'SE-EGM-GL'!K27+'SE-LRC-GL'!K27</f>
        <v>92718.33</v>
      </c>
      <c r="L27" s="60">
        <f>'SE-EGM-GL'!L27+'SE-LRC-GL'!L27</f>
        <v>0</v>
      </c>
      <c r="M27" s="38">
        <f>'SE-EGM-GL'!M27+'SE-LRC-GL'!M27</f>
        <v>0</v>
      </c>
      <c r="N27" s="60">
        <f>'SE-EGM-GL'!N27+'SE-LRC-GL'!N27</f>
        <v>0</v>
      </c>
      <c r="O27" s="38">
        <f>'SE-EGM-GL'!O27+'SE-LRC-GL'!O27</f>
        <v>0</v>
      </c>
      <c r="P27" s="60">
        <f>'SE-EGM-GL'!P27+'SE-LRC-GL'!P27</f>
        <v>0</v>
      </c>
      <c r="Q27" s="38">
        <f>'SE-EGM-GL'!Q27+'SE-LRC-GL'!Q27</f>
        <v>0</v>
      </c>
      <c r="R27" s="60">
        <f>'SE-EGM-GL'!R27+'SE-LRC-GL'!R27</f>
        <v>0</v>
      </c>
      <c r="S27" s="38">
        <f>'SE-EGM-GL'!S27+'SE-LRC-GL'!S27</f>
        <v>0</v>
      </c>
      <c r="T27" s="60">
        <f>'SE-EGM-GL'!T27+'SE-LRC-GL'!T27</f>
        <v>0</v>
      </c>
      <c r="U27" s="38">
        <f>'SE-EGM-GL'!U27+'SE-LRC-GL'!U27</f>
        <v>0</v>
      </c>
      <c r="V27" s="60">
        <f>'SE-EGM-GL'!V27+'SE-LRC-GL'!V27</f>
        <v>0</v>
      </c>
      <c r="W27" s="38">
        <f>'SE-EGM-GL'!W27+'SE-LRC-GL'!W27</f>
        <v>0</v>
      </c>
      <c r="X27" s="60">
        <f>'SE-EGM-GL'!X27+'SE-LRC-GL'!X27</f>
        <v>0</v>
      </c>
      <c r="Y27" s="38">
        <f>'SE-EGM-GL'!Y27+'SE-LRC-GL'!Y27</f>
        <v>0</v>
      </c>
      <c r="Z27" s="60">
        <f>'SE-EGM-GL'!Z27+'SE-LRC-GL'!Z27</f>
        <v>0</v>
      </c>
      <c r="AA27" s="38">
        <f>'SE-EGM-GL'!AA27+'SE-LRC-GL'!AA27</f>
        <v>0</v>
      </c>
      <c r="AB27" s="60">
        <f>'SE-EGM-GL'!AB27+'SE-LRC-GL'!AB27</f>
        <v>0</v>
      </c>
      <c r="AC27" s="38">
        <f>'SE-EGM-GL'!AC27+'SE-LRC-GL'!AC27</f>
        <v>0</v>
      </c>
      <c r="AD27" s="60">
        <f>'SE-EGM-GL'!AD27+'SE-LRC-GL'!AD27</f>
        <v>0</v>
      </c>
      <c r="AE27" s="38">
        <f>'SE-EGM-GL'!AE27+'SE-LRC-GL'!AE27</f>
        <v>0</v>
      </c>
      <c r="AF27" s="60">
        <f>'SE-EGM-GL'!AP27+'SE-LRC-GL'!AP27</f>
        <v>0</v>
      </c>
      <c r="AG27" s="38">
        <f>'SE-EGM-GL'!AQ27+'SE-LRC-GL'!AQ27</f>
        <v>0</v>
      </c>
      <c r="AH27" s="60">
        <f>'SE-EGM-GL'!AR27+'SE-LRC-GL'!AR27</f>
        <v>0</v>
      </c>
      <c r="AI27" s="38">
        <f>'SE-EGM-GL'!AS27+'SE-LRC-GL'!AS27</f>
        <v>0</v>
      </c>
      <c r="AJ27" s="60">
        <f>'SE-EGM-GL'!AT27+'SE-LRC-GL'!AT27</f>
        <v>0</v>
      </c>
      <c r="AK27" s="38">
        <f>'SE-EGM-GL'!AU27+'SE-LRC-GL'!AU27</f>
        <v>0</v>
      </c>
      <c r="AL27" s="60">
        <f>'SE-EGM-GL'!AX27+'SE-LRC-GL'!AX27</f>
        <v>0</v>
      </c>
      <c r="AM27" s="38">
        <f>'SE-EGM-GL'!AY27+'SE-LRC-GL'!AY27</f>
        <v>0</v>
      </c>
      <c r="AN27" s="60">
        <f>'SE-EGM-GL'!AZ27+'SE-LRC-GL'!AZ27</f>
        <v>0</v>
      </c>
      <c r="AO27" s="38">
        <f>'SE-EGM-GL'!BA27+'SE-LRC-GL'!BA27</f>
        <v>0</v>
      </c>
      <c r="AP27" s="60">
        <f>'SE-EGM-GL'!BB27+'SE-LRC-GL'!BB27</f>
        <v>0</v>
      </c>
      <c r="AQ27" s="38">
        <f>'SE-EGM-GL'!BC27+'SE-LRC-GL'!BC27</f>
        <v>0</v>
      </c>
      <c r="AR27" s="60">
        <f>'SE-EGM-GL'!BD27+'SE-LRC-GL'!BD27</f>
        <v>0</v>
      </c>
      <c r="AS27" s="38">
        <f>'SE-EGM-GL'!BE27+'SE-LRC-GL'!BE27</f>
        <v>0</v>
      </c>
      <c r="AT27" s="60">
        <f>'SE-EGM-GL'!BF27+'SE-LRC-GL'!BF27</f>
        <v>0</v>
      </c>
      <c r="AU27" s="38">
        <f>'SE-EGM-GL'!BG27+'SE-LRC-GL'!BG27</f>
        <v>0</v>
      </c>
      <c r="AV27" s="60">
        <f>'SE-EGM-GL'!BH27+'SE-LRC-GL'!BH27</f>
        <v>0</v>
      </c>
      <c r="AW27" s="38">
        <f>'SE-EGM-GL'!BI27+'SE-LRC-GL'!BI27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-9713655</v>
      </c>
      <c r="E28" s="38">
        <f>SUM(G28,I28,K28,M28,O28,Q28,S28,U28,W28,Y28,AA28,AC28,AE28,AG28,AI28,AK28,AM28,AO28,AQ28,AS28,AU28,AV28)</f>
        <v>-17661497.370000001</v>
      </c>
      <c r="F28" s="81">
        <f>('TIE-OUT'!J28+'TIE-OUT'!L28)+(RECLASS!J28+RECLASS!L28)</f>
        <v>0</v>
      </c>
      <c r="G28" s="82">
        <f>('TIE-OUT'!K28+'TIE-OUT'!M28)+(RECLASS!K28+RECLASS!M28)</f>
        <v>0</v>
      </c>
      <c r="H28" s="60">
        <f>'SE-EGM-GL'!H28+'SE-LRC-GL'!H28</f>
        <v>-9663424</v>
      </c>
      <c r="I28" s="38">
        <f>'SE-EGM-GL'!I28+'SE-LRC-GL'!I28</f>
        <v>-17568778.710000001</v>
      </c>
      <c r="J28" s="60">
        <f>'SE-EGM-GL'!J28+'SE-LRC-GL'!J28</f>
        <v>-50231</v>
      </c>
      <c r="K28" s="38">
        <f>'SE-EGM-GL'!K28+'SE-LRC-GL'!K28</f>
        <v>-92718.66</v>
      </c>
      <c r="L28" s="60">
        <f>'SE-EGM-GL'!L28+'SE-LRC-GL'!L28</f>
        <v>0</v>
      </c>
      <c r="M28" s="38">
        <f>'SE-EGM-GL'!M28+'SE-LRC-GL'!M28</f>
        <v>0</v>
      </c>
      <c r="N28" s="60">
        <f>'SE-EGM-GL'!N28+'SE-LRC-GL'!N28</f>
        <v>0</v>
      </c>
      <c r="O28" s="38">
        <f>'SE-EGM-GL'!O28+'SE-LRC-GL'!O28</f>
        <v>0</v>
      </c>
      <c r="P28" s="60">
        <f>'SE-EGM-GL'!P28+'SE-LRC-GL'!P28</f>
        <v>0</v>
      </c>
      <c r="Q28" s="38">
        <f>'SE-EGM-GL'!Q28+'SE-LRC-GL'!Q28</f>
        <v>0</v>
      </c>
      <c r="R28" s="60">
        <f>'SE-EGM-GL'!R28+'SE-LRC-GL'!R28</f>
        <v>0</v>
      </c>
      <c r="S28" s="38">
        <f>'SE-EGM-GL'!S28+'SE-LRC-GL'!S28</f>
        <v>0</v>
      </c>
      <c r="T28" s="60">
        <f>'SE-EGM-GL'!T28+'SE-LRC-GL'!T28</f>
        <v>0</v>
      </c>
      <c r="U28" s="38">
        <f>'SE-EGM-GL'!U28+'SE-LRC-GL'!U28</f>
        <v>0</v>
      </c>
      <c r="V28" s="60">
        <f>'SE-EGM-GL'!V28+'SE-LRC-GL'!V28</f>
        <v>0</v>
      </c>
      <c r="W28" s="38">
        <f>'SE-EGM-GL'!W28+'SE-LRC-GL'!W28</f>
        <v>0</v>
      </c>
      <c r="X28" s="60">
        <f>'SE-EGM-GL'!X28+'SE-LRC-GL'!X28</f>
        <v>0</v>
      </c>
      <c r="Y28" s="38">
        <f>'SE-EGM-GL'!Y28+'SE-LRC-GL'!Y28</f>
        <v>0</v>
      </c>
      <c r="Z28" s="60">
        <f>'SE-EGM-GL'!Z28+'SE-LRC-GL'!Z28</f>
        <v>0</v>
      </c>
      <c r="AA28" s="38">
        <f>'SE-EGM-GL'!AA28+'SE-LRC-GL'!AA28</f>
        <v>0</v>
      </c>
      <c r="AB28" s="60">
        <f>'SE-EGM-GL'!AB28+'SE-LRC-GL'!AB28</f>
        <v>0</v>
      </c>
      <c r="AC28" s="38">
        <f>'SE-EGM-GL'!AC28+'SE-LRC-GL'!AC28</f>
        <v>0</v>
      </c>
      <c r="AD28" s="60">
        <f>'SE-EGM-GL'!AD28+'SE-LRC-GL'!AD28</f>
        <v>0</v>
      </c>
      <c r="AE28" s="38">
        <f>'SE-EGM-GL'!AE28+'SE-LRC-GL'!AE28</f>
        <v>0</v>
      </c>
      <c r="AF28" s="60">
        <f>'SE-EGM-GL'!AP28+'SE-LRC-GL'!AP28</f>
        <v>0</v>
      </c>
      <c r="AG28" s="38">
        <f>'SE-EGM-GL'!AQ28+'SE-LRC-GL'!AQ28</f>
        <v>0</v>
      </c>
      <c r="AH28" s="60">
        <f>'SE-EGM-GL'!AR28+'SE-LRC-GL'!AR28</f>
        <v>0</v>
      </c>
      <c r="AI28" s="38">
        <f>'SE-EGM-GL'!AS28+'SE-LRC-GL'!AS28</f>
        <v>0</v>
      </c>
      <c r="AJ28" s="60">
        <f>'SE-EGM-GL'!AT28+'SE-LRC-GL'!AT28</f>
        <v>0</v>
      </c>
      <c r="AK28" s="38">
        <f>'SE-EGM-GL'!AU28+'SE-LRC-GL'!AU28</f>
        <v>0</v>
      </c>
      <c r="AL28" s="60">
        <f>'SE-EGM-GL'!AX28+'SE-LRC-GL'!AX28</f>
        <v>0</v>
      </c>
      <c r="AM28" s="38">
        <f>'SE-EGM-GL'!AY28+'SE-LRC-GL'!AY28</f>
        <v>0</v>
      </c>
      <c r="AN28" s="60">
        <f>'SE-EGM-GL'!AZ28+'SE-LRC-GL'!AZ28</f>
        <v>0</v>
      </c>
      <c r="AO28" s="38">
        <f>'SE-EGM-GL'!BA28+'SE-LRC-GL'!BA28</f>
        <v>0</v>
      </c>
      <c r="AP28" s="60">
        <f>'SE-EGM-GL'!BB28+'SE-LRC-GL'!BB28</f>
        <v>0</v>
      </c>
      <c r="AQ28" s="38">
        <f>'SE-EGM-GL'!BC28+'SE-LRC-GL'!BC28</f>
        <v>0</v>
      </c>
      <c r="AR28" s="60">
        <f>'SE-EGM-GL'!BD28+'SE-LRC-GL'!BD28</f>
        <v>0</v>
      </c>
      <c r="AS28" s="38">
        <f>'SE-EGM-GL'!BE28+'SE-LRC-GL'!BE28</f>
        <v>0</v>
      </c>
      <c r="AT28" s="60">
        <f>'SE-EGM-GL'!BF28+'SE-LRC-GL'!BF28</f>
        <v>0</v>
      </c>
      <c r="AU28" s="38">
        <f>'SE-EGM-GL'!BG28+'SE-LRC-GL'!BG28</f>
        <v>0</v>
      </c>
      <c r="AV28" s="60">
        <f>'SE-EGM-GL'!BH28+'SE-LRC-GL'!BH28</f>
        <v>0</v>
      </c>
      <c r="AW28" s="38">
        <f>'SE-EGM-GL'!BI28+'SE-LRC-GL'!BI28</f>
        <v>0</v>
      </c>
    </row>
    <row r="29" spans="1:49" x14ac:dyDescent="0.2">
      <c r="A29" s="9"/>
      <c r="B29" s="7" t="s">
        <v>41</v>
      </c>
      <c r="C29" s="18"/>
      <c r="D29" s="61">
        <f>SUM(D27:D28)</f>
        <v>-5536676</v>
      </c>
      <c r="E29" s="39">
        <f>SUM(E27:E28)</f>
        <v>-9871574.040000001</v>
      </c>
      <c r="F29" s="61">
        <f t="shared" ref="F29:AD29" si="10">SUM(F27:F28)</f>
        <v>0</v>
      </c>
      <c r="G29" s="39">
        <f t="shared" si="10"/>
        <v>0</v>
      </c>
      <c r="H29" s="61">
        <f t="shared" si="10"/>
        <v>-5536676</v>
      </c>
      <c r="I29" s="39">
        <f t="shared" si="10"/>
        <v>-9871573.7100000009</v>
      </c>
      <c r="J29" s="61">
        <f t="shared" si="10"/>
        <v>0</v>
      </c>
      <c r="K29" s="39">
        <f t="shared" si="10"/>
        <v>-0.33000000000174623</v>
      </c>
      <c r="L29" s="61">
        <f t="shared" si="10"/>
        <v>0</v>
      </c>
      <c r="M29" s="39">
        <f t="shared" si="10"/>
        <v>0</v>
      </c>
      <c r="N29" s="61">
        <f t="shared" si="10"/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10"/>
        <v>0</v>
      </c>
      <c r="U29" s="39">
        <f t="shared" si="10"/>
        <v>0</v>
      </c>
      <c r="V29" s="61">
        <f t="shared" si="10"/>
        <v>0</v>
      </c>
      <c r="W29" s="39">
        <f t="shared" si="10"/>
        <v>0</v>
      </c>
      <c r="X29" s="61">
        <f t="shared" si="10"/>
        <v>0</v>
      </c>
      <c r="Y29" s="39">
        <f t="shared" si="10"/>
        <v>0</v>
      </c>
      <c r="Z29" s="61">
        <f t="shared" si="10"/>
        <v>0</v>
      </c>
      <c r="AA29" s="39">
        <f t="shared" si="10"/>
        <v>0</v>
      </c>
      <c r="AB29" s="61">
        <f t="shared" si="10"/>
        <v>0</v>
      </c>
      <c r="AC29" s="39">
        <f t="shared" si="10"/>
        <v>0</v>
      </c>
      <c r="AD29" s="61">
        <f t="shared" si="10"/>
        <v>0</v>
      </c>
      <c r="AE29" s="39">
        <f t="shared" ref="AE29:AK29" si="11">SUM(AE27:AE28)</f>
        <v>0</v>
      </c>
      <c r="AF29" s="61">
        <f t="shared" si="11"/>
        <v>0</v>
      </c>
      <c r="AG29" s="39">
        <f t="shared" si="11"/>
        <v>0</v>
      </c>
      <c r="AH29" s="61">
        <f t="shared" si="11"/>
        <v>0</v>
      </c>
      <c r="AI29" s="39">
        <f t="shared" si="11"/>
        <v>0</v>
      </c>
      <c r="AJ29" s="61">
        <f t="shared" si="11"/>
        <v>0</v>
      </c>
      <c r="AK29" s="39">
        <f t="shared" si="11"/>
        <v>0</v>
      </c>
      <c r="AL29" s="61">
        <f t="shared" ref="AL29:AQ29" si="12">SUM(AL27:AL28)</f>
        <v>0</v>
      </c>
      <c r="AM29" s="39">
        <f t="shared" si="12"/>
        <v>0</v>
      </c>
      <c r="AN29" s="61">
        <f t="shared" si="12"/>
        <v>0</v>
      </c>
      <c r="AO29" s="39">
        <f t="shared" si="12"/>
        <v>0</v>
      </c>
      <c r="AP29" s="61">
        <f t="shared" si="12"/>
        <v>0</v>
      </c>
      <c r="AQ29" s="39">
        <f t="shared" si="12"/>
        <v>0</v>
      </c>
      <c r="AR29" s="61">
        <f t="shared" ref="AR29:AW29" si="13">SUM(AR27:AR28)</f>
        <v>0</v>
      </c>
      <c r="AS29" s="39">
        <f t="shared" si="13"/>
        <v>0</v>
      </c>
      <c r="AT29" s="61">
        <f t="shared" si="13"/>
        <v>0</v>
      </c>
      <c r="AU29" s="39">
        <f t="shared" si="13"/>
        <v>0</v>
      </c>
      <c r="AV29" s="61">
        <f t="shared" si="13"/>
        <v>0</v>
      </c>
      <c r="AW29" s="39">
        <f t="shared" si="13"/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4">SUM(F32,H32,J32,L32,N32,P32,R32,T32,V32,X32,Z32,AB32,AD32,AF32,AH32,AJ32,AL32,AN32,AP32,AR32,AT32,AU32)</f>
        <v>-39120</v>
      </c>
      <c r="E32" s="38">
        <f t="shared" si="14"/>
        <v>-69125.040000000023</v>
      </c>
      <c r="F32" s="64">
        <f>('TIE-OUT'!J32+'TIE-OUT'!L32)+(RECLASS!J32+RECLASS!L32)</f>
        <v>0</v>
      </c>
      <c r="G32" s="68">
        <f>('TIE-OUT'!K32+'TIE-OUT'!M32)+(RECLASS!K32+RECLASS!M32)</f>
        <v>0</v>
      </c>
      <c r="H32" s="60">
        <f>'SE-EGM-GL'!H32+'SE-LRC-GL'!H32</f>
        <v>-68513</v>
      </c>
      <c r="I32" s="38">
        <f>'SE-EGM-GL'!I32+'SE-LRC-GL'!I32</f>
        <v>-123542</v>
      </c>
      <c r="J32" s="60">
        <f>'SE-EGM-GL'!J32+'SE-LRC-GL'!J32</f>
        <v>29393</v>
      </c>
      <c r="K32" s="38">
        <f>'SE-EGM-GL'!K32+'SE-LRC-GL'!K32</f>
        <v>54416.959999999999</v>
      </c>
      <c r="L32" s="60">
        <f>'SE-EGM-GL'!L32+'SE-LRC-GL'!L32</f>
        <v>0</v>
      </c>
      <c r="M32" s="38">
        <f>'SE-EGM-GL'!M32+'SE-LRC-GL'!M32</f>
        <v>-821.52</v>
      </c>
      <c r="N32" s="60">
        <f>'SE-EGM-GL'!N32+'SE-LRC-GL'!N32</f>
        <v>0</v>
      </c>
      <c r="O32" s="38">
        <f>'SE-EGM-GL'!O32+'SE-LRC-GL'!O32</f>
        <v>6728.64</v>
      </c>
      <c r="P32" s="60">
        <f>'SE-EGM-GL'!P32+'SE-LRC-GL'!P32</f>
        <v>0</v>
      </c>
      <c r="Q32" s="38">
        <f>'SE-EGM-GL'!Q32+'SE-LRC-GL'!Q32</f>
        <v>-11031.84</v>
      </c>
      <c r="R32" s="60">
        <f>'SE-EGM-GL'!R32+'SE-LRC-GL'!R32</f>
        <v>0</v>
      </c>
      <c r="S32" s="38">
        <f>'SE-EGM-GL'!S32+'SE-LRC-GL'!S32</f>
        <v>-17877.84</v>
      </c>
      <c r="T32" s="60">
        <f>'SE-EGM-GL'!T32+'SE-LRC-GL'!T32</f>
        <v>0</v>
      </c>
      <c r="U32" s="38">
        <f>'SE-EGM-GL'!U32+'SE-LRC-GL'!U32</f>
        <v>4929.12</v>
      </c>
      <c r="V32" s="60">
        <f>'SE-EGM-GL'!V32+'SE-LRC-GL'!V32</f>
        <v>0</v>
      </c>
      <c r="W32" s="38">
        <f>'SE-EGM-GL'!W32+'SE-LRC-GL'!W32</f>
        <v>-1408.32</v>
      </c>
      <c r="X32" s="60">
        <f>'SE-EGM-GL'!X32+'SE-LRC-GL'!X32</f>
        <v>0</v>
      </c>
      <c r="Y32" s="38">
        <f>'SE-EGM-GL'!Y32+'SE-LRC-GL'!Y32</f>
        <v>-13652.88</v>
      </c>
      <c r="Z32" s="60">
        <f>'SE-EGM-GL'!Z32+'SE-LRC-GL'!Z32</f>
        <v>0</v>
      </c>
      <c r="AA32" s="38">
        <f>'SE-EGM-GL'!AA32+'SE-LRC-GL'!AA32</f>
        <v>-11110.08</v>
      </c>
      <c r="AB32" s="60">
        <f>'SE-EGM-GL'!AB32+'SE-LRC-GL'!AB32</f>
        <v>0</v>
      </c>
      <c r="AC32" s="38">
        <f>'SE-EGM-GL'!AC32+'SE-LRC-GL'!AC32</f>
        <v>44244.72</v>
      </c>
      <c r="AD32" s="60">
        <f>'SE-EGM-GL'!AD32+'SE-LRC-GL'!AD32</f>
        <v>0</v>
      </c>
      <c r="AE32" s="38">
        <f>'SE-EGM-GL'!AE32+'SE-LRC-GL'!AE32</f>
        <v>0</v>
      </c>
      <c r="AF32" s="60">
        <f>'SE-EGM-GL'!AP32+'SE-LRC-GL'!AP32</f>
        <v>0</v>
      </c>
      <c r="AG32" s="38">
        <f>'SE-EGM-GL'!AQ32+'SE-LRC-GL'!AQ32</f>
        <v>0</v>
      </c>
      <c r="AH32" s="60">
        <f>'SE-EGM-GL'!AR32+'SE-LRC-GL'!AR32</f>
        <v>0</v>
      </c>
      <c r="AI32" s="38">
        <f>'SE-EGM-GL'!AS32+'SE-LRC-GL'!AS32</f>
        <v>0</v>
      </c>
      <c r="AJ32" s="60">
        <f>'SE-EGM-GL'!AT32+'SE-LRC-GL'!AT32</f>
        <v>0</v>
      </c>
      <c r="AK32" s="38">
        <f>'SE-EGM-GL'!AU32+'SE-LRC-GL'!AU32</f>
        <v>0</v>
      </c>
      <c r="AL32" s="60">
        <f>'SE-EGM-GL'!AX32+'SE-LRC-GL'!AX32</f>
        <v>0</v>
      </c>
      <c r="AM32" s="38">
        <f>'SE-EGM-GL'!AY32+'SE-LRC-GL'!AY32</f>
        <v>0</v>
      </c>
      <c r="AN32" s="60">
        <f>'SE-EGM-GL'!AZ32+'SE-LRC-GL'!AZ32</f>
        <v>0</v>
      </c>
      <c r="AO32" s="38">
        <f>'SE-EGM-GL'!BA32+'SE-LRC-GL'!BA32</f>
        <v>0</v>
      </c>
      <c r="AP32" s="60">
        <f>'SE-EGM-GL'!BB32+'SE-LRC-GL'!BB32</f>
        <v>0</v>
      </c>
      <c r="AQ32" s="38">
        <f>'SE-EGM-GL'!BC32+'SE-LRC-GL'!BC32</f>
        <v>0</v>
      </c>
      <c r="AR32" s="60">
        <f>'SE-EGM-GL'!BD32+'SE-LRC-GL'!BD32</f>
        <v>0</v>
      </c>
      <c r="AS32" s="38">
        <f>'SE-EGM-GL'!BE32+'SE-LRC-GL'!BE32</f>
        <v>0</v>
      </c>
      <c r="AT32" s="60">
        <f>'SE-EGM-GL'!BF32+'SE-LRC-GL'!BF32</f>
        <v>0</v>
      </c>
      <c r="AU32" s="38">
        <f>'SE-EGM-GL'!BG32+'SE-LRC-GL'!BG32</f>
        <v>0</v>
      </c>
      <c r="AV32" s="60">
        <f>'SE-EGM-GL'!BH32+'SE-LRC-GL'!BH32</f>
        <v>0</v>
      </c>
      <c r="AW32" s="38">
        <f>'SE-EGM-GL'!BI32+'SE-LRC-GL'!BI32</f>
        <v>0</v>
      </c>
    </row>
    <row r="33" spans="1:49" x14ac:dyDescent="0.2">
      <c r="A33" s="9">
        <v>14</v>
      </c>
      <c r="B33" s="7"/>
      <c r="C33" s="18" t="s">
        <v>44</v>
      </c>
      <c r="D33" s="60">
        <f t="shared" si="14"/>
        <v>0</v>
      </c>
      <c r="E33" s="38">
        <f t="shared" si="14"/>
        <v>0</v>
      </c>
      <c r="F33" s="60">
        <f>('TIE-OUT'!J33+'TIE-OUT'!L33)+(RECLASS!J33+RECLASS!L33)</f>
        <v>0</v>
      </c>
      <c r="G33" s="38">
        <f>('TIE-OUT'!K33+'TIE-OUT'!M33)+(RECLASS!K33+RECLASS!M33)</f>
        <v>0</v>
      </c>
      <c r="H33" s="60">
        <f>'SE-EGM-GL'!H33+'SE-LRC-GL'!H33</f>
        <v>0</v>
      </c>
      <c r="I33" s="38">
        <f>'SE-EGM-GL'!I33+'SE-LRC-GL'!I33</f>
        <v>0</v>
      </c>
      <c r="J33" s="60">
        <f>'SE-EGM-GL'!J33+'SE-LRC-GL'!J33</f>
        <v>0</v>
      </c>
      <c r="K33" s="38">
        <f>'SE-EGM-GL'!K33+'SE-LRC-GL'!K33</f>
        <v>0</v>
      </c>
      <c r="L33" s="60">
        <f>'SE-EGM-GL'!L33+'SE-LRC-GL'!L33</f>
        <v>0</v>
      </c>
      <c r="M33" s="38">
        <f>'SE-EGM-GL'!M33+'SE-LRC-GL'!M33</f>
        <v>0</v>
      </c>
      <c r="N33" s="60">
        <f>'SE-EGM-GL'!N33+'SE-LRC-GL'!N33</f>
        <v>0</v>
      </c>
      <c r="O33" s="38">
        <f>'SE-EGM-GL'!O33+'SE-LRC-GL'!O33</f>
        <v>0</v>
      </c>
      <c r="P33" s="60">
        <f>'SE-EGM-GL'!P33+'SE-LRC-GL'!P33</f>
        <v>0</v>
      </c>
      <c r="Q33" s="38">
        <f>'SE-EGM-GL'!Q33+'SE-LRC-GL'!Q33</f>
        <v>0</v>
      </c>
      <c r="R33" s="60">
        <f>'SE-EGM-GL'!R33+'SE-LRC-GL'!R33</f>
        <v>0</v>
      </c>
      <c r="S33" s="38">
        <f>'SE-EGM-GL'!S33+'SE-LRC-GL'!S33</f>
        <v>0</v>
      </c>
      <c r="T33" s="60">
        <f>'SE-EGM-GL'!T33+'SE-LRC-GL'!T33</f>
        <v>0</v>
      </c>
      <c r="U33" s="38">
        <f>'SE-EGM-GL'!U33+'SE-LRC-GL'!U33</f>
        <v>0</v>
      </c>
      <c r="V33" s="60">
        <f>'SE-EGM-GL'!V33+'SE-LRC-GL'!V33</f>
        <v>0</v>
      </c>
      <c r="W33" s="38">
        <f>'SE-EGM-GL'!W33+'SE-LRC-GL'!W33</f>
        <v>0</v>
      </c>
      <c r="X33" s="60">
        <f>'SE-EGM-GL'!X33+'SE-LRC-GL'!X33</f>
        <v>0</v>
      </c>
      <c r="Y33" s="38">
        <f>'SE-EGM-GL'!Y33+'SE-LRC-GL'!Y33</f>
        <v>0</v>
      </c>
      <c r="Z33" s="60">
        <f>'SE-EGM-GL'!Z33+'SE-LRC-GL'!Z33</f>
        <v>0</v>
      </c>
      <c r="AA33" s="38">
        <f>'SE-EGM-GL'!AA33+'SE-LRC-GL'!AA33</f>
        <v>0</v>
      </c>
      <c r="AB33" s="60">
        <f>'SE-EGM-GL'!AB33+'SE-LRC-GL'!AB33</f>
        <v>0</v>
      </c>
      <c r="AC33" s="38">
        <f>'SE-EGM-GL'!AC33+'SE-LRC-GL'!AC33</f>
        <v>0</v>
      </c>
      <c r="AD33" s="60">
        <f>'SE-EGM-GL'!AD33+'SE-LRC-GL'!AD33</f>
        <v>0</v>
      </c>
      <c r="AE33" s="38">
        <f>'SE-EGM-GL'!AE33+'SE-LRC-GL'!AE33</f>
        <v>0</v>
      </c>
      <c r="AF33" s="60">
        <f>'SE-EGM-GL'!AP33+'SE-LRC-GL'!AP33</f>
        <v>0</v>
      </c>
      <c r="AG33" s="38">
        <f>'SE-EGM-GL'!AQ33+'SE-LRC-GL'!AQ33</f>
        <v>0</v>
      </c>
      <c r="AH33" s="60">
        <f>'SE-EGM-GL'!AR33+'SE-LRC-GL'!AR33</f>
        <v>0</v>
      </c>
      <c r="AI33" s="38">
        <f>'SE-EGM-GL'!AS33+'SE-LRC-GL'!AS33</f>
        <v>0</v>
      </c>
      <c r="AJ33" s="60">
        <f>'SE-EGM-GL'!AT33+'SE-LRC-GL'!AT33</f>
        <v>0</v>
      </c>
      <c r="AK33" s="38">
        <f>'SE-EGM-GL'!AU33+'SE-LRC-GL'!AU33</f>
        <v>0</v>
      </c>
      <c r="AL33" s="60">
        <f>'SE-EGM-GL'!AX33+'SE-LRC-GL'!AX33</f>
        <v>0</v>
      </c>
      <c r="AM33" s="38">
        <f>'SE-EGM-GL'!AY33+'SE-LRC-GL'!AY33</f>
        <v>0</v>
      </c>
      <c r="AN33" s="60">
        <f>'SE-EGM-GL'!AZ33+'SE-LRC-GL'!AZ33</f>
        <v>0</v>
      </c>
      <c r="AO33" s="38">
        <f>'SE-EGM-GL'!BA33+'SE-LRC-GL'!BA33</f>
        <v>0</v>
      </c>
      <c r="AP33" s="60">
        <f>'SE-EGM-GL'!BB33+'SE-LRC-GL'!BB33</f>
        <v>0</v>
      </c>
      <c r="AQ33" s="38">
        <f>'SE-EGM-GL'!BC33+'SE-LRC-GL'!BC33</f>
        <v>0</v>
      </c>
      <c r="AR33" s="60">
        <f>'SE-EGM-GL'!BD33+'SE-LRC-GL'!BD33</f>
        <v>0</v>
      </c>
      <c r="AS33" s="38">
        <f>'SE-EGM-GL'!BE33+'SE-LRC-GL'!BE33</f>
        <v>0</v>
      </c>
      <c r="AT33" s="60">
        <f>'SE-EGM-GL'!BF33+'SE-LRC-GL'!BF33</f>
        <v>0</v>
      </c>
      <c r="AU33" s="38">
        <f>'SE-EGM-GL'!BG33+'SE-LRC-GL'!BG33</f>
        <v>0</v>
      </c>
      <c r="AV33" s="60">
        <f>'SE-EGM-GL'!BH33+'SE-LRC-GL'!BH33</f>
        <v>0</v>
      </c>
      <c r="AW33" s="38">
        <f>'SE-EGM-GL'!BI33+'SE-LRC-GL'!BI33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4"/>
        <v>0</v>
      </c>
      <c r="E34" s="38">
        <f t="shared" si="14"/>
        <v>0</v>
      </c>
      <c r="F34" s="60">
        <f>('TIE-OUT'!J34+'TIE-OUT'!L34)+(RECLASS!J34+RECLASS!L34)</f>
        <v>0</v>
      </c>
      <c r="G34" s="38">
        <f>('TIE-OUT'!K34+'TIE-OUT'!M34)+(RECLASS!K34+RECLASS!M34)</f>
        <v>0</v>
      </c>
      <c r="H34" s="60">
        <f>'SE-EGM-GL'!H34+'SE-LRC-GL'!H34</f>
        <v>0</v>
      </c>
      <c r="I34" s="38">
        <f>'SE-EGM-GL'!I34+'SE-LRC-GL'!I34</f>
        <v>0</v>
      </c>
      <c r="J34" s="60">
        <f>'SE-EGM-GL'!J34+'SE-LRC-GL'!J34</f>
        <v>0</v>
      </c>
      <c r="K34" s="38">
        <f>'SE-EGM-GL'!K34+'SE-LRC-GL'!K34</f>
        <v>0</v>
      </c>
      <c r="L34" s="60">
        <f>'SE-EGM-GL'!L34+'SE-LRC-GL'!L34</f>
        <v>0</v>
      </c>
      <c r="M34" s="38">
        <f>'SE-EGM-GL'!M34+'SE-LRC-GL'!M34</f>
        <v>0</v>
      </c>
      <c r="N34" s="60">
        <f>'SE-EGM-GL'!N34+'SE-LRC-GL'!N34</f>
        <v>0</v>
      </c>
      <c r="O34" s="38">
        <f>'SE-EGM-GL'!O34+'SE-LRC-GL'!O34</f>
        <v>0</v>
      </c>
      <c r="P34" s="60">
        <f>'SE-EGM-GL'!P34+'SE-LRC-GL'!P34</f>
        <v>0</v>
      </c>
      <c r="Q34" s="38">
        <f>'SE-EGM-GL'!Q34+'SE-LRC-GL'!Q34</f>
        <v>0</v>
      </c>
      <c r="R34" s="60">
        <f>'SE-EGM-GL'!R34+'SE-LRC-GL'!R34</f>
        <v>0</v>
      </c>
      <c r="S34" s="38">
        <f>'SE-EGM-GL'!S34+'SE-LRC-GL'!S34</f>
        <v>0</v>
      </c>
      <c r="T34" s="60">
        <f>'SE-EGM-GL'!T34+'SE-LRC-GL'!T34</f>
        <v>0</v>
      </c>
      <c r="U34" s="38">
        <f>'SE-EGM-GL'!U34+'SE-LRC-GL'!U34</f>
        <v>0</v>
      </c>
      <c r="V34" s="60">
        <f>'SE-EGM-GL'!V34+'SE-LRC-GL'!V34</f>
        <v>0</v>
      </c>
      <c r="W34" s="38">
        <f>'SE-EGM-GL'!W34+'SE-LRC-GL'!W34</f>
        <v>0</v>
      </c>
      <c r="X34" s="60">
        <f>'SE-EGM-GL'!X34+'SE-LRC-GL'!X34</f>
        <v>0</v>
      </c>
      <c r="Y34" s="38">
        <f>'SE-EGM-GL'!Y34+'SE-LRC-GL'!Y34</f>
        <v>0</v>
      </c>
      <c r="Z34" s="60">
        <f>'SE-EGM-GL'!Z34+'SE-LRC-GL'!Z34</f>
        <v>0</v>
      </c>
      <c r="AA34" s="38">
        <f>'SE-EGM-GL'!AA34+'SE-LRC-GL'!AA34</f>
        <v>0</v>
      </c>
      <c r="AB34" s="60">
        <f>'SE-EGM-GL'!AB34+'SE-LRC-GL'!AB34</f>
        <v>0</v>
      </c>
      <c r="AC34" s="38">
        <f>'SE-EGM-GL'!AC34+'SE-LRC-GL'!AC34</f>
        <v>0</v>
      </c>
      <c r="AD34" s="60">
        <f>'SE-EGM-GL'!AD34+'SE-LRC-GL'!AD34</f>
        <v>0</v>
      </c>
      <c r="AE34" s="38">
        <f>'SE-EGM-GL'!AE34+'SE-LRC-GL'!AE34</f>
        <v>0</v>
      </c>
      <c r="AF34" s="60">
        <f>'SE-EGM-GL'!AP34+'SE-LRC-GL'!AP34</f>
        <v>0</v>
      </c>
      <c r="AG34" s="38">
        <f>'SE-EGM-GL'!AQ34+'SE-LRC-GL'!AQ34</f>
        <v>0</v>
      </c>
      <c r="AH34" s="60">
        <f>'SE-EGM-GL'!AR34+'SE-LRC-GL'!AR34</f>
        <v>0</v>
      </c>
      <c r="AI34" s="38">
        <f>'SE-EGM-GL'!AS34+'SE-LRC-GL'!AS34</f>
        <v>0</v>
      </c>
      <c r="AJ34" s="60">
        <f>'SE-EGM-GL'!AT34+'SE-LRC-GL'!AT34</f>
        <v>0</v>
      </c>
      <c r="AK34" s="38">
        <f>'SE-EGM-GL'!AU34+'SE-LRC-GL'!AU34</f>
        <v>0</v>
      </c>
      <c r="AL34" s="60">
        <f>'SE-EGM-GL'!AX34+'SE-LRC-GL'!AX34</f>
        <v>0</v>
      </c>
      <c r="AM34" s="38">
        <f>'SE-EGM-GL'!AY34+'SE-LRC-GL'!AY34</f>
        <v>0</v>
      </c>
      <c r="AN34" s="60">
        <f>'SE-EGM-GL'!AZ34+'SE-LRC-GL'!AZ34</f>
        <v>0</v>
      </c>
      <c r="AO34" s="38">
        <f>'SE-EGM-GL'!BA34+'SE-LRC-GL'!BA34</f>
        <v>0</v>
      </c>
      <c r="AP34" s="60">
        <f>'SE-EGM-GL'!BB34+'SE-LRC-GL'!BB34</f>
        <v>0</v>
      </c>
      <c r="AQ34" s="38">
        <f>'SE-EGM-GL'!BC34+'SE-LRC-GL'!BC34</f>
        <v>0</v>
      </c>
      <c r="AR34" s="60">
        <f>'SE-EGM-GL'!BD34+'SE-LRC-GL'!BD34</f>
        <v>0</v>
      </c>
      <c r="AS34" s="38">
        <f>'SE-EGM-GL'!BE34+'SE-LRC-GL'!BE34</f>
        <v>0</v>
      </c>
      <c r="AT34" s="60">
        <f>'SE-EGM-GL'!BF34+'SE-LRC-GL'!BF34</f>
        <v>0</v>
      </c>
      <c r="AU34" s="38">
        <f>'SE-EGM-GL'!BG34+'SE-LRC-GL'!BG34</f>
        <v>0</v>
      </c>
      <c r="AV34" s="60">
        <f>'SE-EGM-GL'!BH34+'SE-LRC-GL'!BH34</f>
        <v>0</v>
      </c>
      <c r="AW34" s="38">
        <f>'SE-EGM-GL'!BI34+'SE-LRC-GL'!BI34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4"/>
        <v>0</v>
      </c>
      <c r="E35" s="38">
        <f t="shared" si="14"/>
        <v>0</v>
      </c>
      <c r="F35" s="81">
        <f>('TIE-OUT'!J35+'TIE-OUT'!L35)+(RECLASS!J35+RECLASS!L35)</f>
        <v>0</v>
      </c>
      <c r="G35" s="82">
        <f>('TIE-OUT'!K35+'TIE-OUT'!M35)+(RECLASS!K35+RECLASS!M35)</f>
        <v>0</v>
      </c>
      <c r="H35" s="60">
        <f>'SE-EGM-GL'!H35+'SE-LRC-GL'!H35</f>
        <v>0</v>
      </c>
      <c r="I35" s="38">
        <f>'SE-EGM-GL'!I35+'SE-LRC-GL'!I35</f>
        <v>0</v>
      </c>
      <c r="J35" s="60">
        <f>'SE-EGM-GL'!J35+'SE-LRC-GL'!J35</f>
        <v>0</v>
      </c>
      <c r="K35" s="38">
        <f>'SE-EGM-GL'!K35+'SE-LRC-GL'!K35</f>
        <v>0</v>
      </c>
      <c r="L35" s="60">
        <f>'SE-EGM-GL'!L35+'SE-LRC-GL'!L35</f>
        <v>0</v>
      </c>
      <c r="M35" s="38">
        <f>'SE-EGM-GL'!M35+'SE-LRC-GL'!M35</f>
        <v>0</v>
      </c>
      <c r="N35" s="60">
        <f>'SE-EGM-GL'!N35+'SE-LRC-GL'!N35</f>
        <v>0</v>
      </c>
      <c r="O35" s="38">
        <f>'SE-EGM-GL'!O35+'SE-LRC-GL'!O35</f>
        <v>0</v>
      </c>
      <c r="P35" s="60">
        <f>'SE-EGM-GL'!P35+'SE-LRC-GL'!P35</f>
        <v>0</v>
      </c>
      <c r="Q35" s="38">
        <f>'SE-EGM-GL'!Q35+'SE-LRC-GL'!Q35</f>
        <v>0</v>
      </c>
      <c r="R35" s="60">
        <f>'SE-EGM-GL'!R35+'SE-LRC-GL'!R35</f>
        <v>0</v>
      </c>
      <c r="S35" s="38">
        <f>'SE-EGM-GL'!S35+'SE-LRC-GL'!S35</f>
        <v>0</v>
      </c>
      <c r="T35" s="60">
        <f>'SE-EGM-GL'!T35+'SE-LRC-GL'!T35</f>
        <v>0</v>
      </c>
      <c r="U35" s="38">
        <f>'SE-EGM-GL'!U35+'SE-LRC-GL'!U35</f>
        <v>0</v>
      </c>
      <c r="V35" s="60">
        <f>'SE-EGM-GL'!V35+'SE-LRC-GL'!V35</f>
        <v>0</v>
      </c>
      <c r="W35" s="38">
        <f>'SE-EGM-GL'!W35+'SE-LRC-GL'!W35</f>
        <v>0</v>
      </c>
      <c r="X35" s="60">
        <f>'SE-EGM-GL'!X35+'SE-LRC-GL'!X35</f>
        <v>0</v>
      </c>
      <c r="Y35" s="38">
        <f>'SE-EGM-GL'!Y35+'SE-LRC-GL'!Y35</f>
        <v>0</v>
      </c>
      <c r="Z35" s="60">
        <f>'SE-EGM-GL'!Z35+'SE-LRC-GL'!Z35</f>
        <v>0</v>
      </c>
      <c r="AA35" s="38">
        <f>'SE-EGM-GL'!AA35+'SE-LRC-GL'!AA35</f>
        <v>0</v>
      </c>
      <c r="AB35" s="60">
        <f>'SE-EGM-GL'!AB35+'SE-LRC-GL'!AB35</f>
        <v>0</v>
      </c>
      <c r="AC35" s="38">
        <f>'SE-EGM-GL'!AC35+'SE-LRC-GL'!AC35</f>
        <v>0</v>
      </c>
      <c r="AD35" s="60">
        <f>'SE-EGM-GL'!AD35+'SE-LRC-GL'!AD35</f>
        <v>0</v>
      </c>
      <c r="AE35" s="38">
        <f>'SE-EGM-GL'!AE35+'SE-LRC-GL'!AE35</f>
        <v>0</v>
      </c>
      <c r="AF35" s="60">
        <f>'SE-EGM-GL'!AP35+'SE-LRC-GL'!AP35</f>
        <v>0</v>
      </c>
      <c r="AG35" s="38">
        <f>'SE-EGM-GL'!AQ35+'SE-LRC-GL'!AQ35</f>
        <v>0</v>
      </c>
      <c r="AH35" s="60">
        <f>'SE-EGM-GL'!AR35+'SE-LRC-GL'!AR35</f>
        <v>0</v>
      </c>
      <c r="AI35" s="38">
        <f>'SE-EGM-GL'!AS35+'SE-LRC-GL'!AS35</f>
        <v>0</v>
      </c>
      <c r="AJ35" s="60">
        <f>'SE-EGM-GL'!AT35+'SE-LRC-GL'!AT35</f>
        <v>0</v>
      </c>
      <c r="AK35" s="38">
        <f>'SE-EGM-GL'!AU35+'SE-LRC-GL'!AU35</f>
        <v>0</v>
      </c>
      <c r="AL35" s="60">
        <f>'SE-EGM-GL'!AX35+'SE-LRC-GL'!AX35</f>
        <v>0</v>
      </c>
      <c r="AM35" s="38">
        <f>'SE-EGM-GL'!AY35+'SE-LRC-GL'!AY35</f>
        <v>0</v>
      </c>
      <c r="AN35" s="60">
        <f>'SE-EGM-GL'!AZ35+'SE-LRC-GL'!AZ35</f>
        <v>0</v>
      </c>
      <c r="AO35" s="38">
        <f>'SE-EGM-GL'!BA35+'SE-LRC-GL'!BA35</f>
        <v>0</v>
      </c>
      <c r="AP35" s="60">
        <f>'SE-EGM-GL'!BB35+'SE-LRC-GL'!BB35</f>
        <v>0</v>
      </c>
      <c r="AQ35" s="38">
        <f>'SE-EGM-GL'!BC35+'SE-LRC-GL'!BC35</f>
        <v>0</v>
      </c>
      <c r="AR35" s="60">
        <f>'SE-EGM-GL'!BD35+'SE-LRC-GL'!BD35</f>
        <v>0</v>
      </c>
      <c r="AS35" s="38">
        <f>'SE-EGM-GL'!BE35+'SE-LRC-GL'!BE35</f>
        <v>0</v>
      </c>
      <c r="AT35" s="60">
        <f>'SE-EGM-GL'!BF35+'SE-LRC-GL'!BF35</f>
        <v>0</v>
      </c>
      <c r="AU35" s="38">
        <f>'SE-EGM-GL'!BG35+'SE-LRC-GL'!BG35</f>
        <v>0</v>
      </c>
      <c r="AV35" s="60">
        <f>'SE-EGM-GL'!BH35+'SE-LRC-GL'!BH35</f>
        <v>0</v>
      </c>
      <c r="AW35" s="38">
        <f>'SE-EGM-GL'!BI35+'SE-LRC-GL'!BI35</f>
        <v>0</v>
      </c>
    </row>
    <row r="36" spans="1:49" x14ac:dyDescent="0.2">
      <c r="A36" s="9"/>
      <c r="B36" s="7" t="s">
        <v>47</v>
      </c>
      <c r="C36" s="6"/>
      <c r="D36" s="61">
        <f>SUM(D32:D35)</f>
        <v>-39120</v>
      </c>
      <c r="E36" s="39">
        <f>SUM(E32:E35)</f>
        <v>-69125.040000000023</v>
      </c>
      <c r="F36" s="61">
        <f t="shared" ref="F36:AD36" si="15">SUM(F32:F35)</f>
        <v>0</v>
      </c>
      <c r="G36" s="39">
        <f t="shared" si="15"/>
        <v>0</v>
      </c>
      <c r="H36" s="61">
        <f t="shared" si="15"/>
        <v>-68513</v>
      </c>
      <c r="I36" s="39">
        <f t="shared" si="15"/>
        <v>-123542</v>
      </c>
      <c r="J36" s="61">
        <f t="shared" si="15"/>
        <v>29393</v>
      </c>
      <c r="K36" s="39">
        <f t="shared" si="15"/>
        <v>54416.959999999999</v>
      </c>
      <c r="L36" s="61">
        <f t="shared" si="15"/>
        <v>0</v>
      </c>
      <c r="M36" s="39">
        <f t="shared" si="15"/>
        <v>-821.52</v>
      </c>
      <c r="N36" s="61">
        <f t="shared" si="15"/>
        <v>0</v>
      </c>
      <c r="O36" s="39">
        <f t="shared" si="15"/>
        <v>6728.64</v>
      </c>
      <c r="P36" s="61">
        <f t="shared" si="15"/>
        <v>0</v>
      </c>
      <c r="Q36" s="39">
        <f t="shared" si="15"/>
        <v>-11031.84</v>
      </c>
      <c r="R36" s="61">
        <f t="shared" si="15"/>
        <v>0</v>
      </c>
      <c r="S36" s="39">
        <f t="shared" si="15"/>
        <v>-17877.84</v>
      </c>
      <c r="T36" s="61">
        <f t="shared" si="15"/>
        <v>0</v>
      </c>
      <c r="U36" s="39">
        <f t="shared" si="15"/>
        <v>4929.12</v>
      </c>
      <c r="V36" s="61">
        <f t="shared" si="15"/>
        <v>0</v>
      </c>
      <c r="W36" s="39">
        <f t="shared" si="15"/>
        <v>-1408.32</v>
      </c>
      <c r="X36" s="61">
        <f t="shared" si="15"/>
        <v>0</v>
      </c>
      <c r="Y36" s="39">
        <f t="shared" si="15"/>
        <v>-13652.88</v>
      </c>
      <c r="Z36" s="61">
        <f t="shared" si="15"/>
        <v>0</v>
      </c>
      <c r="AA36" s="39">
        <f t="shared" si="15"/>
        <v>-11110.08</v>
      </c>
      <c r="AB36" s="61">
        <f t="shared" si="15"/>
        <v>0</v>
      </c>
      <c r="AC36" s="39">
        <f t="shared" si="15"/>
        <v>44244.72</v>
      </c>
      <c r="AD36" s="61">
        <f t="shared" si="15"/>
        <v>0</v>
      </c>
      <c r="AE36" s="39">
        <f t="shared" ref="AE36:AK36" si="16">SUM(AE32:AE35)</f>
        <v>0</v>
      </c>
      <c r="AF36" s="61">
        <f t="shared" si="16"/>
        <v>0</v>
      </c>
      <c r="AG36" s="39">
        <f t="shared" si="16"/>
        <v>0</v>
      </c>
      <c r="AH36" s="61">
        <f t="shared" si="16"/>
        <v>0</v>
      </c>
      <c r="AI36" s="39">
        <f t="shared" si="16"/>
        <v>0</v>
      </c>
      <c r="AJ36" s="61">
        <f t="shared" si="16"/>
        <v>0</v>
      </c>
      <c r="AK36" s="39">
        <f t="shared" si="16"/>
        <v>0</v>
      </c>
      <c r="AL36" s="61">
        <f t="shared" ref="AL36:AQ36" si="17">SUM(AL32:AL35)</f>
        <v>0</v>
      </c>
      <c r="AM36" s="39">
        <f t="shared" si="17"/>
        <v>0</v>
      </c>
      <c r="AN36" s="61">
        <f t="shared" si="17"/>
        <v>0</v>
      </c>
      <c r="AO36" s="39">
        <f t="shared" si="17"/>
        <v>0</v>
      </c>
      <c r="AP36" s="61">
        <f t="shared" si="17"/>
        <v>0</v>
      </c>
      <c r="AQ36" s="39">
        <f t="shared" si="17"/>
        <v>0</v>
      </c>
      <c r="AR36" s="61">
        <f t="shared" ref="AR36:AW36" si="18">SUM(AR32:AR35)</f>
        <v>0</v>
      </c>
      <c r="AS36" s="39">
        <f t="shared" si="18"/>
        <v>0</v>
      </c>
      <c r="AT36" s="61">
        <f t="shared" si="18"/>
        <v>0</v>
      </c>
      <c r="AU36" s="39">
        <f t="shared" si="18"/>
        <v>0</v>
      </c>
      <c r="AV36" s="61">
        <f t="shared" si="18"/>
        <v>0</v>
      </c>
      <c r="AW36" s="39">
        <f t="shared" si="18"/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19">SUM(F39,H39,J39,L39,N39,P39,R39,T39,V39,X39,Z39,AB39,AD39,AF39,AH39,AJ39,AL39,AN39,AP39,AR39,AT39,AU39)</f>
        <v>784843</v>
      </c>
      <c r="E39" s="38">
        <f t="shared" si="19"/>
        <v>1557128.51</v>
      </c>
      <c r="F39" s="64">
        <f>('TIE-OUT'!J39+'TIE-OUT'!L39)+(RECLASS!J39+RECLASS!L39)</f>
        <v>0</v>
      </c>
      <c r="G39" s="68">
        <f>('TIE-OUT'!K39+'TIE-OUT'!M39)+(RECLASS!K39+RECLASS!M39)</f>
        <v>0</v>
      </c>
      <c r="H39" s="60">
        <f>'SE-EGM-GL'!H39+'SE-LRC-GL'!H39</f>
        <v>978794</v>
      </c>
      <c r="I39" s="38">
        <f>'SE-EGM-GL'!I39+'SE-LRC-GL'!I39</f>
        <v>1772939</v>
      </c>
      <c r="J39" s="60">
        <f>'SE-EGM-GL'!J39+'SE-LRC-GL'!J39</f>
        <v>-193951</v>
      </c>
      <c r="K39" s="38">
        <f>'SE-EGM-GL'!K39+'SE-LRC-GL'!K39</f>
        <v>-215810.49</v>
      </c>
      <c r="L39" s="60">
        <f>'SE-EGM-GL'!L39+'SE-LRC-GL'!L39</f>
        <v>0</v>
      </c>
      <c r="M39" s="38">
        <f>'SE-EGM-GL'!M39+'SE-LRC-GL'!M39</f>
        <v>0</v>
      </c>
      <c r="N39" s="60">
        <f>'SE-EGM-GL'!N39+'SE-LRC-GL'!N39</f>
        <v>0</v>
      </c>
      <c r="O39" s="38">
        <f>'SE-EGM-GL'!O39+'SE-LRC-GL'!O39</f>
        <v>0</v>
      </c>
      <c r="P39" s="60">
        <f>'SE-EGM-GL'!P39+'SE-LRC-GL'!P39</f>
        <v>0</v>
      </c>
      <c r="Q39" s="38">
        <f>'SE-EGM-GL'!Q39+'SE-LRC-GL'!Q39</f>
        <v>0</v>
      </c>
      <c r="R39" s="60">
        <f>'SE-EGM-GL'!R39+'SE-LRC-GL'!R39</f>
        <v>0</v>
      </c>
      <c r="S39" s="38">
        <f>'SE-EGM-GL'!S39+'SE-LRC-GL'!S39</f>
        <v>0</v>
      </c>
      <c r="T39" s="60">
        <f>'SE-EGM-GL'!T39+'SE-LRC-GL'!T39</f>
        <v>0</v>
      </c>
      <c r="U39" s="38">
        <f>'SE-EGM-GL'!U39+'SE-LRC-GL'!U39</f>
        <v>0</v>
      </c>
      <c r="V39" s="60">
        <f>'SE-EGM-GL'!V39+'SE-LRC-GL'!V39</f>
        <v>0</v>
      </c>
      <c r="W39" s="38">
        <f>'SE-EGM-GL'!W39+'SE-LRC-GL'!W39</f>
        <v>0</v>
      </c>
      <c r="X39" s="60">
        <f>'SE-EGM-GL'!X39+'SE-LRC-GL'!X39</f>
        <v>0</v>
      </c>
      <c r="Y39" s="38">
        <f>'SE-EGM-GL'!Y39+'SE-LRC-GL'!Y39</f>
        <v>0</v>
      </c>
      <c r="Z39" s="60">
        <f>'SE-EGM-GL'!Z39+'SE-LRC-GL'!Z39</f>
        <v>0</v>
      </c>
      <c r="AA39" s="38">
        <f>'SE-EGM-GL'!AA39+'SE-LRC-GL'!AA39</f>
        <v>0</v>
      </c>
      <c r="AB39" s="60">
        <f>'SE-EGM-GL'!AB39+'SE-LRC-GL'!AB39</f>
        <v>0</v>
      </c>
      <c r="AC39" s="38">
        <f>'SE-EGM-GL'!AC39+'SE-LRC-GL'!AC39</f>
        <v>0</v>
      </c>
      <c r="AD39" s="60">
        <f>'SE-EGM-GL'!AD39+'SE-LRC-GL'!AD39</f>
        <v>0</v>
      </c>
      <c r="AE39" s="38">
        <f>'SE-EGM-GL'!AE39+'SE-LRC-GL'!AE39</f>
        <v>0</v>
      </c>
      <c r="AF39" s="60">
        <f>'SE-EGM-GL'!AP39+'SE-LRC-GL'!AP39</f>
        <v>0</v>
      </c>
      <c r="AG39" s="38">
        <f>'SE-EGM-GL'!AQ39+'SE-LRC-GL'!AQ39</f>
        <v>0</v>
      </c>
      <c r="AH39" s="60">
        <f>'SE-EGM-GL'!AR39+'SE-LRC-GL'!AR39</f>
        <v>0</v>
      </c>
      <c r="AI39" s="38">
        <f>'SE-EGM-GL'!AS39+'SE-LRC-GL'!AS39</f>
        <v>0</v>
      </c>
      <c r="AJ39" s="60">
        <f>'SE-EGM-GL'!AT39+'SE-LRC-GL'!AT39</f>
        <v>0</v>
      </c>
      <c r="AK39" s="38">
        <f>'SE-EGM-GL'!AU39+'SE-LRC-GL'!AU39</f>
        <v>0</v>
      </c>
      <c r="AL39" s="60">
        <f>'SE-EGM-GL'!AX39+'SE-LRC-GL'!AX39</f>
        <v>0</v>
      </c>
      <c r="AM39" s="38">
        <f>'SE-EGM-GL'!AY39+'SE-LRC-GL'!AY39</f>
        <v>0</v>
      </c>
      <c r="AN39" s="60">
        <f>'SE-EGM-GL'!AZ39+'SE-LRC-GL'!AZ39</f>
        <v>0</v>
      </c>
      <c r="AO39" s="38">
        <f>'SE-EGM-GL'!BA39+'SE-LRC-GL'!BA39</f>
        <v>0</v>
      </c>
      <c r="AP39" s="60">
        <f>'SE-EGM-GL'!BB39+'SE-LRC-GL'!BB39</f>
        <v>0</v>
      </c>
      <c r="AQ39" s="38">
        <f>'SE-EGM-GL'!BC39+'SE-LRC-GL'!BC39</f>
        <v>0</v>
      </c>
      <c r="AR39" s="60">
        <f>'SE-EGM-GL'!BD39+'SE-LRC-GL'!BD39</f>
        <v>0</v>
      </c>
      <c r="AS39" s="38">
        <f>'SE-EGM-GL'!BE39+'SE-LRC-GL'!BE39</f>
        <v>0</v>
      </c>
      <c r="AT39" s="60">
        <f>'SE-EGM-GL'!BF39+'SE-LRC-GL'!BF39</f>
        <v>0</v>
      </c>
      <c r="AU39" s="38">
        <f>'SE-EGM-GL'!BG39+'SE-LRC-GL'!BG39</f>
        <v>0</v>
      </c>
      <c r="AV39" s="60">
        <f>'SE-EGM-GL'!BH39+'SE-LRC-GL'!BH39</f>
        <v>0</v>
      </c>
      <c r="AW39" s="38">
        <f>'SE-EGM-GL'!BI39+'SE-LRC-GL'!BI39</f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19"/>
        <v>-2004147</v>
      </c>
      <c r="E40" s="38">
        <f t="shared" si="19"/>
        <v>-3976227.65</v>
      </c>
      <c r="F40" s="60">
        <f>('TIE-OUT'!J40+'TIE-OUT'!L40)+(RECLASS!J40+RECLASS!L40)</f>
        <v>0</v>
      </c>
      <c r="G40" s="38">
        <f>('TIE-OUT'!K40+'TIE-OUT'!M40)+(RECLASS!K40+RECLASS!M40)</f>
        <v>0</v>
      </c>
      <c r="H40" s="60">
        <f>'SE-EGM-GL'!H40+'SE-LRC-GL'!H40</f>
        <v>-2176461</v>
      </c>
      <c r="I40" s="38">
        <f>'SE-EGM-GL'!I40+'SE-LRC-GL'!I40</f>
        <v>-4133745</v>
      </c>
      <c r="J40" s="60">
        <f>'SE-EGM-GL'!J40+'SE-LRC-GL'!J40</f>
        <v>172314</v>
      </c>
      <c r="K40" s="38">
        <f>'SE-EGM-GL'!K40+'SE-LRC-GL'!K40</f>
        <v>157517.35</v>
      </c>
      <c r="L40" s="60">
        <f>'SE-EGM-GL'!L40+'SE-LRC-GL'!L40</f>
        <v>0</v>
      </c>
      <c r="M40" s="38">
        <f>'SE-EGM-GL'!M40+'SE-LRC-GL'!M40</f>
        <v>0</v>
      </c>
      <c r="N40" s="60">
        <f>'SE-EGM-GL'!N40+'SE-LRC-GL'!N40</f>
        <v>0</v>
      </c>
      <c r="O40" s="38">
        <f>'SE-EGM-GL'!O40+'SE-LRC-GL'!O40</f>
        <v>0</v>
      </c>
      <c r="P40" s="60">
        <f>'SE-EGM-GL'!P40+'SE-LRC-GL'!P40</f>
        <v>0</v>
      </c>
      <c r="Q40" s="38">
        <f>'SE-EGM-GL'!Q40+'SE-LRC-GL'!Q40</f>
        <v>0</v>
      </c>
      <c r="R40" s="60">
        <f>'SE-EGM-GL'!R40+'SE-LRC-GL'!R40</f>
        <v>0</v>
      </c>
      <c r="S40" s="38">
        <f>'SE-EGM-GL'!S40+'SE-LRC-GL'!S40</f>
        <v>0</v>
      </c>
      <c r="T40" s="60">
        <f>'SE-EGM-GL'!T40+'SE-LRC-GL'!T40</f>
        <v>0</v>
      </c>
      <c r="U40" s="38">
        <f>'SE-EGM-GL'!U40+'SE-LRC-GL'!U40</f>
        <v>0</v>
      </c>
      <c r="V40" s="60">
        <f>'SE-EGM-GL'!V40+'SE-LRC-GL'!V40</f>
        <v>0</v>
      </c>
      <c r="W40" s="38">
        <f>'SE-EGM-GL'!W40+'SE-LRC-GL'!W40</f>
        <v>0</v>
      </c>
      <c r="X40" s="60">
        <f>'SE-EGM-GL'!X40+'SE-LRC-GL'!X40</f>
        <v>0</v>
      </c>
      <c r="Y40" s="38">
        <f>'SE-EGM-GL'!Y40+'SE-LRC-GL'!Y40</f>
        <v>0</v>
      </c>
      <c r="Z40" s="60">
        <f>'SE-EGM-GL'!Z40+'SE-LRC-GL'!Z40</f>
        <v>0</v>
      </c>
      <c r="AA40" s="38">
        <f>'SE-EGM-GL'!AA40+'SE-LRC-GL'!AA40</f>
        <v>0</v>
      </c>
      <c r="AB40" s="60">
        <f>'SE-EGM-GL'!AB40+'SE-LRC-GL'!AB40</f>
        <v>0</v>
      </c>
      <c r="AC40" s="38">
        <f>'SE-EGM-GL'!AC40+'SE-LRC-GL'!AC40</f>
        <v>0</v>
      </c>
      <c r="AD40" s="60">
        <f>'SE-EGM-GL'!AD40+'SE-LRC-GL'!AD40</f>
        <v>0</v>
      </c>
      <c r="AE40" s="38">
        <f>'SE-EGM-GL'!AE40+'SE-LRC-GL'!AE40</f>
        <v>0</v>
      </c>
      <c r="AF40" s="60">
        <f>'SE-EGM-GL'!AP40+'SE-LRC-GL'!AP40</f>
        <v>0</v>
      </c>
      <c r="AG40" s="38">
        <f>'SE-EGM-GL'!AQ40+'SE-LRC-GL'!AQ40</f>
        <v>0</v>
      </c>
      <c r="AH40" s="60">
        <f>'SE-EGM-GL'!AR40+'SE-LRC-GL'!AR40</f>
        <v>0</v>
      </c>
      <c r="AI40" s="38">
        <f>'SE-EGM-GL'!AS40+'SE-LRC-GL'!AS40</f>
        <v>0</v>
      </c>
      <c r="AJ40" s="60">
        <f>'SE-EGM-GL'!AT40+'SE-LRC-GL'!AT40</f>
        <v>0</v>
      </c>
      <c r="AK40" s="38">
        <f>'SE-EGM-GL'!AU40+'SE-LRC-GL'!AU40</f>
        <v>0</v>
      </c>
      <c r="AL40" s="60">
        <f>'SE-EGM-GL'!AX40+'SE-LRC-GL'!AX40</f>
        <v>0</v>
      </c>
      <c r="AM40" s="38">
        <f>'SE-EGM-GL'!AY40+'SE-LRC-GL'!AY40</f>
        <v>0</v>
      </c>
      <c r="AN40" s="60">
        <f>'SE-EGM-GL'!AZ40+'SE-LRC-GL'!AZ40</f>
        <v>0</v>
      </c>
      <c r="AO40" s="38">
        <f>'SE-EGM-GL'!BA40+'SE-LRC-GL'!BA40</f>
        <v>0</v>
      </c>
      <c r="AP40" s="60">
        <f>'SE-EGM-GL'!BB40+'SE-LRC-GL'!BB40</f>
        <v>0</v>
      </c>
      <c r="AQ40" s="38">
        <f>'SE-EGM-GL'!BC40+'SE-LRC-GL'!BC40</f>
        <v>0</v>
      </c>
      <c r="AR40" s="60">
        <f>'SE-EGM-GL'!BD40+'SE-LRC-GL'!BD40</f>
        <v>0</v>
      </c>
      <c r="AS40" s="38">
        <f>'SE-EGM-GL'!BE40+'SE-LRC-GL'!BE40</f>
        <v>0</v>
      </c>
      <c r="AT40" s="60">
        <f>'SE-EGM-GL'!BF40+'SE-LRC-GL'!BF40</f>
        <v>0</v>
      </c>
      <c r="AU40" s="38">
        <f>'SE-EGM-GL'!BG40+'SE-LRC-GL'!BG40</f>
        <v>0</v>
      </c>
      <c r="AV40" s="60">
        <f>'SE-EGM-GL'!BH40+'SE-LRC-GL'!BH40</f>
        <v>0</v>
      </c>
      <c r="AW40" s="38">
        <f>'SE-EGM-GL'!BI40+'SE-LRC-GL'!BI40</f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19"/>
        <v>0</v>
      </c>
      <c r="E41" s="38">
        <f t="shared" si="19"/>
        <v>0</v>
      </c>
      <c r="F41" s="81">
        <f>('TIE-OUT'!J41+'TIE-OUT'!L41)+(RECLASS!J41+RECLASS!L41)</f>
        <v>0</v>
      </c>
      <c r="G41" s="82">
        <f>('TIE-OUT'!K41+'TIE-OUT'!M41)+(RECLASS!K41+RECLASS!M41)</f>
        <v>0</v>
      </c>
      <c r="H41" s="60">
        <f>'SE-EGM-GL'!H41+'SE-LRC-GL'!H41</f>
        <v>0</v>
      </c>
      <c r="I41" s="38">
        <f>'SE-EGM-GL'!I41+'SE-LRC-GL'!I41</f>
        <v>0</v>
      </c>
      <c r="J41" s="60">
        <f>'SE-EGM-GL'!J41+'SE-LRC-GL'!J41</f>
        <v>0</v>
      </c>
      <c r="K41" s="38">
        <f>'SE-EGM-GL'!K41+'SE-LRC-GL'!K41</f>
        <v>0</v>
      </c>
      <c r="L41" s="60">
        <f>'SE-EGM-GL'!L41+'SE-LRC-GL'!L41</f>
        <v>0</v>
      </c>
      <c r="M41" s="38">
        <f>'SE-EGM-GL'!M41+'SE-LRC-GL'!M41</f>
        <v>0</v>
      </c>
      <c r="N41" s="60">
        <f>'SE-EGM-GL'!N41+'SE-LRC-GL'!N41</f>
        <v>0</v>
      </c>
      <c r="O41" s="38">
        <f>'SE-EGM-GL'!O41+'SE-LRC-GL'!O41</f>
        <v>0</v>
      </c>
      <c r="P41" s="60">
        <f>'SE-EGM-GL'!P41+'SE-LRC-GL'!P41</f>
        <v>0</v>
      </c>
      <c r="Q41" s="38">
        <f>'SE-EGM-GL'!Q41+'SE-LRC-GL'!Q41</f>
        <v>0</v>
      </c>
      <c r="R41" s="60">
        <f>'SE-EGM-GL'!R41+'SE-LRC-GL'!R41</f>
        <v>0</v>
      </c>
      <c r="S41" s="38">
        <f>'SE-EGM-GL'!S41+'SE-LRC-GL'!S41</f>
        <v>0</v>
      </c>
      <c r="T41" s="60">
        <f>'SE-EGM-GL'!T41+'SE-LRC-GL'!T41</f>
        <v>0</v>
      </c>
      <c r="U41" s="38">
        <f>'SE-EGM-GL'!U41+'SE-LRC-GL'!U41</f>
        <v>0</v>
      </c>
      <c r="V41" s="60">
        <f>'SE-EGM-GL'!V41+'SE-LRC-GL'!V41</f>
        <v>0</v>
      </c>
      <c r="W41" s="38">
        <f>'SE-EGM-GL'!W41+'SE-LRC-GL'!W41</f>
        <v>0</v>
      </c>
      <c r="X41" s="60">
        <f>'SE-EGM-GL'!X41+'SE-LRC-GL'!X41</f>
        <v>0</v>
      </c>
      <c r="Y41" s="38">
        <f>'SE-EGM-GL'!Y41+'SE-LRC-GL'!Y41</f>
        <v>0</v>
      </c>
      <c r="Z41" s="60">
        <f>'SE-EGM-GL'!Z41+'SE-LRC-GL'!Z41</f>
        <v>0</v>
      </c>
      <c r="AA41" s="38">
        <f>'SE-EGM-GL'!AA41+'SE-LRC-GL'!AA41</f>
        <v>0</v>
      </c>
      <c r="AB41" s="60">
        <f>'SE-EGM-GL'!AB41+'SE-LRC-GL'!AB41</f>
        <v>0</v>
      </c>
      <c r="AC41" s="38">
        <f>'SE-EGM-GL'!AC41+'SE-LRC-GL'!AC41</f>
        <v>0</v>
      </c>
      <c r="AD41" s="60">
        <f>'SE-EGM-GL'!AD41+'SE-LRC-GL'!AD41</f>
        <v>0</v>
      </c>
      <c r="AE41" s="38">
        <f>'SE-EGM-GL'!AE41+'SE-LRC-GL'!AE41</f>
        <v>0</v>
      </c>
      <c r="AF41" s="60">
        <f>'SE-EGM-GL'!AP41+'SE-LRC-GL'!AP41</f>
        <v>0</v>
      </c>
      <c r="AG41" s="38">
        <f>'SE-EGM-GL'!AQ41+'SE-LRC-GL'!AQ41</f>
        <v>0</v>
      </c>
      <c r="AH41" s="60">
        <f>'SE-EGM-GL'!AR41+'SE-LRC-GL'!AR41</f>
        <v>0</v>
      </c>
      <c r="AI41" s="38">
        <f>'SE-EGM-GL'!AS41+'SE-LRC-GL'!AS41</f>
        <v>0</v>
      </c>
      <c r="AJ41" s="60">
        <f>'SE-EGM-GL'!AT41+'SE-LRC-GL'!AT41</f>
        <v>0</v>
      </c>
      <c r="AK41" s="38">
        <f>'SE-EGM-GL'!AU41+'SE-LRC-GL'!AU41</f>
        <v>0</v>
      </c>
      <c r="AL41" s="60">
        <f>'SE-EGM-GL'!AX41+'SE-LRC-GL'!AX41</f>
        <v>0</v>
      </c>
      <c r="AM41" s="38">
        <f>'SE-EGM-GL'!AY41+'SE-LRC-GL'!AY41</f>
        <v>0</v>
      </c>
      <c r="AN41" s="60">
        <f>'SE-EGM-GL'!AZ41+'SE-LRC-GL'!AZ41</f>
        <v>0</v>
      </c>
      <c r="AO41" s="38">
        <f>'SE-EGM-GL'!BA41+'SE-LRC-GL'!BA41</f>
        <v>0</v>
      </c>
      <c r="AP41" s="60">
        <f>'SE-EGM-GL'!BB41+'SE-LRC-GL'!BB41</f>
        <v>0</v>
      </c>
      <c r="AQ41" s="38">
        <f>'SE-EGM-GL'!BC41+'SE-LRC-GL'!BC41</f>
        <v>0</v>
      </c>
      <c r="AR41" s="60">
        <f>'SE-EGM-GL'!BD41+'SE-LRC-GL'!BD41</f>
        <v>0</v>
      </c>
      <c r="AS41" s="38">
        <f>'SE-EGM-GL'!BE41+'SE-LRC-GL'!BE41</f>
        <v>0</v>
      </c>
      <c r="AT41" s="60">
        <f>'SE-EGM-GL'!BF41+'SE-LRC-GL'!BF41</f>
        <v>0</v>
      </c>
      <c r="AU41" s="38">
        <f>'SE-EGM-GL'!BG41+'SE-LRC-GL'!BG41</f>
        <v>0</v>
      </c>
      <c r="AV41" s="60">
        <f>'SE-EGM-GL'!BH41+'SE-LRC-GL'!BH41</f>
        <v>0</v>
      </c>
      <c r="AW41" s="38">
        <f>'SE-EGM-GL'!BI41+'SE-LRC-GL'!BI41</f>
        <v>0</v>
      </c>
    </row>
    <row r="42" spans="1:49" x14ac:dyDescent="0.2">
      <c r="A42" s="9"/>
      <c r="B42" s="7"/>
      <c r="C42" s="53" t="s">
        <v>52</v>
      </c>
      <c r="D42" s="61">
        <f>SUM(D40:D41)</f>
        <v>-2004147</v>
      </c>
      <c r="E42" s="39">
        <f>SUM(E40:E41)</f>
        <v>-3976227.65</v>
      </c>
      <c r="F42" s="61">
        <f t="shared" ref="F42:AD42" si="20">SUM(F40:F41)</f>
        <v>0</v>
      </c>
      <c r="G42" s="39">
        <f t="shared" si="20"/>
        <v>0</v>
      </c>
      <c r="H42" s="61">
        <f t="shared" si="20"/>
        <v>-2176461</v>
      </c>
      <c r="I42" s="39">
        <f t="shared" si="20"/>
        <v>-4133745</v>
      </c>
      <c r="J42" s="61">
        <f t="shared" si="20"/>
        <v>172314</v>
      </c>
      <c r="K42" s="39">
        <f t="shared" si="20"/>
        <v>157517.35</v>
      </c>
      <c r="L42" s="61">
        <f t="shared" si="20"/>
        <v>0</v>
      </c>
      <c r="M42" s="39">
        <f t="shared" si="20"/>
        <v>0</v>
      </c>
      <c r="N42" s="61">
        <f t="shared" si="20"/>
        <v>0</v>
      </c>
      <c r="O42" s="39">
        <f t="shared" si="20"/>
        <v>0</v>
      </c>
      <c r="P42" s="61">
        <f t="shared" si="20"/>
        <v>0</v>
      </c>
      <c r="Q42" s="39">
        <f t="shared" si="20"/>
        <v>0</v>
      </c>
      <c r="R42" s="61">
        <f t="shared" si="20"/>
        <v>0</v>
      </c>
      <c r="S42" s="39">
        <f t="shared" si="20"/>
        <v>0</v>
      </c>
      <c r="T42" s="61">
        <f t="shared" si="20"/>
        <v>0</v>
      </c>
      <c r="U42" s="39">
        <f t="shared" si="20"/>
        <v>0</v>
      </c>
      <c r="V42" s="61">
        <f t="shared" si="20"/>
        <v>0</v>
      </c>
      <c r="W42" s="39">
        <f t="shared" si="20"/>
        <v>0</v>
      </c>
      <c r="X42" s="61">
        <f t="shared" si="20"/>
        <v>0</v>
      </c>
      <c r="Y42" s="39">
        <f t="shared" si="20"/>
        <v>0</v>
      </c>
      <c r="Z42" s="61">
        <f t="shared" si="20"/>
        <v>0</v>
      </c>
      <c r="AA42" s="39">
        <f t="shared" si="20"/>
        <v>0</v>
      </c>
      <c r="AB42" s="61">
        <f t="shared" si="20"/>
        <v>0</v>
      </c>
      <c r="AC42" s="39">
        <f t="shared" si="20"/>
        <v>0</v>
      </c>
      <c r="AD42" s="61">
        <f t="shared" si="20"/>
        <v>0</v>
      </c>
      <c r="AE42" s="39">
        <f t="shared" ref="AE42:AK42" si="21">SUM(AE40:AE41)</f>
        <v>0</v>
      </c>
      <c r="AF42" s="61">
        <f t="shared" si="21"/>
        <v>0</v>
      </c>
      <c r="AG42" s="39">
        <f t="shared" si="21"/>
        <v>0</v>
      </c>
      <c r="AH42" s="61">
        <f t="shared" si="21"/>
        <v>0</v>
      </c>
      <c r="AI42" s="39">
        <f t="shared" si="21"/>
        <v>0</v>
      </c>
      <c r="AJ42" s="61">
        <f t="shared" si="21"/>
        <v>0</v>
      </c>
      <c r="AK42" s="39">
        <f t="shared" si="21"/>
        <v>0</v>
      </c>
      <c r="AL42" s="61">
        <f t="shared" ref="AL42:AQ42" si="22">SUM(AL40:AL41)</f>
        <v>0</v>
      </c>
      <c r="AM42" s="39">
        <f t="shared" si="22"/>
        <v>0</v>
      </c>
      <c r="AN42" s="61">
        <f t="shared" si="22"/>
        <v>0</v>
      </c>
      <c r="AO42" s="39">
        <f t="shared" si="22"/>
        <v>0</v>
      </c>
      <c r="AP42" s="61">
        <f t="shared" si="22"/>
        <v>0</v>
      </c>
      <c r="AQ42" s="39">
        <f t="shared" si="22"/>
        <v>0</v>
      </c>
      <c r="AR42" s="61">
        <f t="shared" ref="AR42:AW42" si="23">SUM(AR40:AR41)</f>
        <v>0</v>
      </c>
      <c r="AS42" s="39">
        <f t="shared" si="23"/>
        <v>0</v>
      </c>
      <c r="AT42" s="61">
        <f t="shared" si="23"/>
        <v>0</v>
      </c>
      <c r="AU42" s="39">
        <f t="shared" si="23"/>
        <v>0</v>
      </c>
      <c r="AV42" s="61">
        <f t="shared" si="23"/>
        <v>0</v>
      </c>
      <c r="AW42" s="39">
        <f t="shared" si="23"/>
        <v>0</v>
      </c>
    </row>
    <row r="43" spans="1:49" ht="21" customHeight="1" x14ac:dyDescent="0.2">
      <c r="A43" s="9"/>
      <c r="B43" s="7" t="s">
        <v>53</v>
      </c>
      <c r="C43" s="6"/>
      <c r="D43" s="61">
        <f>D42+D39</f>
        <v>-1219304</v>
      </c>
      <c r="E43" s="39">
        <f>E42+E39</f>
        <v>-2419099.1399999997</v>
      </c>
      <c r="F43" s="61">
        <f t="shared" ref="F43:AD43" si="24">F42+F39</f>
        <v>0</v>
      </c>
      <c r="G43" s="39">
        <f t="shared" si="24"/>
        <v>0</v>
      </c>
      <c r="H43" s="61">
        <f t="shared" si="24"/>
        <v>-1197667</v>
      </c>
      <c r="I43" s="39">
        <f t="shared" si="24"/>
        <v>-2360806</v>
      </c>
      <c r="J43" s="61">
        <f t="shared" si="24"/>
        <v>-21637</v>
      </c>
      <c r="K43" s="39">
        <f t="shared" si="24"/>
        <v>-58293.139999999985</v>
      </c>
      <c r="L43" s="61">
        <f t="shared" si="24"/>
        <v>0</v>
      </c>
      <c r="M43" s="39">
        <f t="shared" si="24"/>
        <v>0</v>
      </c>
      <c r="N43" s="61">
        <f t="shared" si="24"/>
        <v>0</v>
      </c>
      <c r="O43" s="39">
        <f t="shared" si="24"/>
        <v>0</v>
      </c>
      <c r="P43" s="61">
        <f t="shared" si="24"/>
        <v>0</v>
      </c>
      <c r="Q43" s="39">
        <f t="shared" si="24"/>
        <v>0</v>
      </c>
      <c r="R43" s="61">
        <f t="shared" si="24"/>
        <v>0</v>
      </c>
      <c r="S43" s="39">
        <f t="shared" si="24"/>
        <v>0</v>
      </c>
      <c r="T43" s="61">
        <f t="shared" si="24"/>
        <v>0</v>
      </c>
      <c r="U43" s="39">
        <f t="shared" si="24"/>
        <v>0</v>
      </c>
      <c r="V43" s="61">
        <f t="shared" si="24"/>
        <v>0</v>
      </c>
      <c r="W43" s="39">
        <f t="shared" si="24"/>
        <v>0</v>
      </c>
      <c r="X43" s="61">
        <f t="shared" si="24"/>
        <v>0</v>
      </c>
      <c r="Y43" s="39">
        <f t="shared" si="24"/>
        <v>0</v>
      </c>
      <c r="Z43" s="61">
        <f t="shared" si="24"/>
        <v>0</v>
      </c>
      <c r="AA43" s="39">
        <f t="shared" si="24"/>
        <v>0</v>
      </c>
      <c r="AB43" s="61">
        <f t="shared" si="24"/>
        <v>0</v>
      </c>
      <c r="AC43" s="39">
        <f t="shared" si="24"/>
        <v>0</v>
      </c>
      <c r="AD43" s="61">
        <f t="shared" si="24"/>
        <v>0</v>
      </c>
      <c r="AE43" s="39">
        <f t="shared" ref="AE43:AK43" si="25">AE42+AE39</f>
        <v>0</v>
      </c>
      <c r="AF43" s="61">
        <f t="shared" si="25"/>
        <v>0</v>
      </c>
      <c r="AG43" s="39">
        <f t="shared" si="25"/>
        <v>0</v>
      </c>
      <c r="AH43" s="61">
        <f t="shared" si="25"/>
        <v>0</v>
      </c>
      <c r="AI43" s="39">
        <f t="shared" si="25"/>
        <v>0</v>
      </c>
      <c r="AJ43" s="61">
        <f t="shared" si="25"/>
        <v>0</v>
      </c>
      <c r="AK43" s="39">
        <f t="shared" si="25"/>
        <v>0</v>
      </c>
      <c r="AL43" s="61">
        <f t="shared" ref="AL43:AQ43" si="26">AL42+AL39</f>
        <v>0</v>
      </c>
      <c r="AM43" s="39">
        <f t="shared" si="26"/>
        <v>0</v>
      </c>
      <c r="AN43" s="61">
        <f t="shared" si="26"/>
        <v>0</v>
      </c>
      <c r="AO43" s="39">
        <f t="shared" si="26"/>
        <v>0</v>
      </c>
      <c r="AP43" s="61">
        <f t="shared" si="26"/>
        <v>0</v>
      </c>
      <c r="AQ43" s="39">
        <f t="shared" si="26"/>
        <v>0</v>
      </c>
      <c r="AR43" s="61">
        <f t="shared" ref="AR43:AW43" si="27">AR42+AR39</f>
        <v>0</v>
      </c>
      <c r="AS43" s="39">
        <f t="shared" si="27"/>
        <v>0</v>
      </c>
      <c r="AT43" s="61">
        <f t="shared" si="27"/>
        <v>0</v>
      </c>
      <c r="AU43" s="39">
        <f t="shared" si="27"/>
        <v>0</v>
      </c>
      <c r="AV43" s="61">
        <f t="shared" si="27"/>
        <v>0</v>
      </c>
      <c r="AW43" s="39">
        <f t="shared" si="27"/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8416</v>
      </c>
      <c r="E45" s="38">
        <f>SUM(G45,I45,K45,M45,O45,Q45,S45,U45,W45,Y45,AA45,AC45,AE45,AG45,AI45,AK45,AM45,AO45,AQ45,AS45,AU45,AV45)</f>
        <v>16242.88</v>
      </c>
      <c r="F45" s="64">
        <f>('TIE-OUT'!J45+'TIE-OUT'!L45)+(RECLASS!J45+RECLASS!L45)</f>
        <v>0</v>
      </c>
      <c r="G45" s="68">
        <f>('TIE-OUT'!K45+'TIE-OUT'!M45)+(RECLASS!K45+RECLASS!M45)</f>
        <v>0</v>
      </c>
      <c r="H45" s="60">
        <f>'SE-EGM-GL'!H45+'SE-LRC-GL'!H45</f>
        <v>0</v>
      </c>
      <c r="I45" s="38">
        <f>'SE-EGM-GL'!I45+'SE-LRC-GL'!I45</f>
        <v>0</v>
      </c>
      <c r="J45" s="60">
        <f>'SE-EGM-GL'!J45+'SE-LRC-GL'!J45</f>
        <v>8416</v>
      </c>
      <c r="K45" s="38">
        <f>'SE-EGM-GL'!K45+'SE-LRC-GL'!K45</f>
        <v>16242.88</v>
      </c>
      <c r="L45" s="60">
        <f>'SE-EGM-GL'!L45+'SE-LRC-GL'!L45</f>
        <v>0</v>
      </c>
      <c r="M45" s="38">
        <f>'SE-EGM-GL'!M45+'SE-LRC-GL'!M45</f>
        <v>0</v>
      </c>
      <c r="N45" s="60">
        <f>'SE-EGM-GL'!N45+'SE-LRC-GL'!N45</f>
        <v>0</v>
      </c>
      <c r="O45" s="38">
        <f>'SE-EGM-GL'!O45+'SE-LRC-GL'!O45</f>
        <v>0</v>
      </c>
      <c r="P45" s="60">
        <f>'SE-EGM-GL'!P45+'SE-LRC-GL'!P45</f>
        <v>0</v>
      </c>
      <c r="Q45" s="38">
        <f>'SE-EGM-GL'!Q45+'SE-LRC-GL'!Q45</f>
        <v>0</v>
      </c>
      <c r="R45" s="60">
        <f>'SE-EGM-GL'!R45+'SE-LRC-GL'!R45</f>
        <v>0</v>
      </c>
      <c r="S45" s="38">
        <f>'SE-EGM-GL'!S45+'SE-LRC-GL'!S45</f>
        <v>0</v>
      </c>
      <c r="T45" s="60">
        <f>'SE-EGM-GL'!T45+'SE-LRC-GL'!T45</f>
        <v>0</v>
      </c>
      <c r="U45" s="38">
        <f>'SE-EGM-GL'!U45+'SE-LRC-GL'!U45</f>
        <v>0</v>
      </c>
      <c r="V45" s="60">
        <f>'SE-EGM-GL'!V45+'SE-LRC-GL'!V45</f>
        <v>0</v>
      </c>
      <c r="W45" s="38">
        <f>'SE-EGM-GL'!W45+'SE-LRC-GL'!W45</f>
        <v>0</v>
      </c>
      <c r="X45" s="60">
        <f>'SE-EGM-GL'!X45+'SE-LRC-GL'!X45</f>
        <v>0</v>
      </c>
      <c r="Y45" s="38">
        <f>'SE-EGM-GL'!Y45+'SE-LRC-GL'!Y45</f>
        <v>0</v>
      </c>
      <c r="Z45" s="60">
        <f>'SE-EGM-GL'!Z45+'SE-LRC-GL'!Z45</f>
        <v>0</v>
      </c>
      <c r="AA45" s="38">
        <f>'SE-EGM-GL'!AA45+'SE-LRC-GL'!AA45</f>
        <v>0</v>
      </c>
      <c r="AB45" s="60">
        <f>'SE-EGM-GL'!AB45+'SE-LRC-GL'!AB45</f>
        <v>0</v>
      </c>
      <c r="AC45" s="38">
        <f>'SE-EGM-GL'!AC45+'SE-LRC-GL'!AC45</f>
        <v>0</v>
      </c>
      <c r="AD45" s="60">
        <f>'SE-EGM-GL'!AD45+'SE-LRC-GL'!AD45</f>
        <v>0</v>
      </c>
      <c r="AE45" s="38">
        <f>'SE-EGM-GL'!AE45+'SE-LRC-GL'!AE45</f>
        <v>0</v>
      </c>
      <c r="AF45" s="60">
        <f>'SE-EGM-GL'!AP45+'SE-LRC-GL'!AP45</f>
        <v>0</v>
      </c>
      <c r="AG45" s="38">
        <f>'SE-EGM-GL'!AQ45+'SE-LRC-GL'!AQ45</f>
        <v>0</v>
      </c>
      <c r="AH45" s="60">
        <f>'SE-EGM-GL'!AR45+'SE-LRC-GL'!AR45</f>
        <v>0</v>
      </c>
      <c r="AI45" s="38">
        <f>'SE-EGM-GL'!AS45+'SE-LRC-GL'!AS45</f>
        <v>0</v>
      </c>
      <c r="AJ45" s="60">
        <f>'SE-EGM-GL'!AT45+'SE-LRC-GL'!AT45</f>
        <v>0</v>
      </c>
      <c r="AK45" s="38">
        <f>'SE-EGM-GL'!AU45+'SE-LRC-GL'!AU45</f>
        <v>0</v>
      </c>
      <c r="AL45" s="60">
        <f>'SE-EGM-GL'!AX45+'SE-LRC-GL'!AX45</f>
        <v>0</v>
      </c>
      <c r="AM45" s="38">
        <f>'SE-EGM-GL'!AY45+'SE-LRC-GL'!AY45</f>
        <v>0</v>
      </c>
      <c r="AN45" s="60">
        <f>'SE-EGM-GL'!AZ45+'SE-LRC-GL'!AZ45</f>
        <v>0</v>
      </c>
      <c r="AO45" s="38">
        <f>'SE-EGM-GL'!BA45+'SE-LRC-GL'!BA45</f>
        <v>0</v>
      </c>
      <c r="AP45" s="60">
        <f>'SE-EGM-GL'!BB45+'SE-LRC-GL'!BB45</f>
        <v>0</v>
      </c>
      <c r="AQ45" s="38">
        <f>'SE-EGM-GL'!BC45+'SE-LRC-GL'!BC45</f>
        <v>0</v>
      </c>
      <c r="AR45" s="60">
        <f>'SE-EGM-GL'!BD45+'SE-LRC-GL'!BD45</f>
        <v>0</v>
      </c>
      <c r="AS45" s="38">
        <f>'SE-EGM-GL'!BE45+'SE-LRC-GL'!BE45</f>
        <v>0</v>
      </c>
      <c r="AT45" s="60">
        <f>'SE-EGM-GL'!BF45+'SE-LRC-GL'!BF45</f>
        <v>0</v>
      </c>
      <c r="AU45" s="38">
        <f>'SE-EGM-GL'!BG45+'SE-LRC-GL'!BG45</f>
        <v>0</v>
      </c>
      <c r="AV45" s="60">
        <f>'SE-EGM-GL'!BH45+'SE-LRC-GL'!BH45</f>
        <v>0</v>
      </c>
      <c r="AW45" s="38">
        <f>'SE-EGM-GL'!BI45+'SE-LRC-GL'!BI45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82416</v>
      </c>
      <c r="E47" s="38">
        <f>SUM(G47,I47,K47,M47,O47,Q47,S47,U47,W47,Y47,AA47,AC47,AE47,AG47,AI47,AK47,AM47,AO47,AQ47,AS47,AU47,AV47)</f>
        <v>148349.13</v>
      </c>
      <c r="F47" s="60">
        <f>('TIE-OUT'!J47+'TIE-OUT'!L47)+(RECLASS!J47+RECLASS!L47)</f>
        <v>0</v>
      </c>
      <c r="G47" s="38">
        <f>('TIE-OUT'!K47+'TIE-OUT'!M47)+(RECLASS!K47+RECLASS!M47)</f>
        <v>0</v>
      </c>
      <c r="H47" s="60">
        <f>'SE-EGM-GL'!H47+'SE-LRC-GL'!H47</f>
        <v>90983</v>
      </c>
      <c r="I47" s="38">
        <f>'SE-EGM-GL'!I47+'SE-LRC-GL'!I47</f>
        <v>163769.73000000001</v>
      </c>
      <c r="J47" s="60">
        <f>'SE-EGM-GL'!J47+'SE-LRC-GL'!J47</f>
        <v>-8567</v>
      </c>
      <c r="K47" s="38">
        <f>'SE-EGM-GL'!K47+'SE-LRC-GL'!K47</f>
        <v>-15420.6</v>
      </c>
      <c r="L47" s="60">
        <f>'SE-EGM-GL'!L47+'SE-LRC-GL'!L47</f>
        <v>0</v>
      </c>
      <c r="M47" s="38">
        <f>'SE-EGM-GL'!M47+'SE-LRC-GL'!M47</f>
        <v>0</v>
      </c>
      <c r="N47" s="60">
        <f>'SE-EGM-GL'!N47+'SE-LRC-GL'!N47</f>
        <v>0</v>
      </c>
      <c r="O47" s="38">
        <f>'SE-EGM-GL'!O47+'SE-LRC-GL'!O47</f>
        <v>0</v>
      </c>
      <c r="P47" s="60">
        <f>'SE-EGM-GL'!P47+'SE-LRC-GL'!P47</f>
        <v>0</v>
      </c>
      <c r="Q47" s="38">
        <f>'SE-EGM-GL'!Q47+'SE-LRC-GL'!Q47</f>
        <v>0</v>
      </c>
      <c r="R47" s="60">
        <f>'SE-EGM-GL'!R47+'SE-LRC-GL'!R47</f>
        <v>0</v>
      </c>
      <c r="S47" s="38">
        <f>'SE-EGM-GL'!S47+'SE-LRC-GL'!S47</f>
        <v>0</v>
      </c>
      <c r="T47" s="60">
        <f>'SE-EGM-GL'!T47+'SE-LRC-GL'!T47</f>
        <v>0</v>
      </c>
      <c r="U47" s="38">
        <f>'SE-EGM-GL'!U47+'SE-LRC-GL'!U47</f>
        <v>0</v>
      </c>
      <c r="V47" s="60">
        <f>'SE-EGM-GL'!V47+'SE-LRC-GL'!V47</f>
        <v>0</v>
      </c>
      <c r="W47" s="38">
        <f>'SE-EGM-GL'!W47+'SE-LRC-GL'!W47</f>
        <v>0</v>
      </c>
      <c r="X47" s="60">
        <f>'SE-EGM-GL'!X47+'SE-LRC-GL'!X47</f>
        <v>0</v>
      </c>
      <c r="Y47" s="38">
        <f>'SE-EGM-GL'!Y47+'SE-LRC-GL'!Y47</f>
        <v>0</v>
      </c>
      <c r="Z47" s="60">
        <f>'SE-EGM-GL'!Z47+'SE-LRC-GL'!Z47</f>
        <v>0</v>
      </c>
      <c r="AA47" s="38">
        <f>'SE-EGM-GL'!AA47+'SE-LRC-GL'!AA47</f>
        <v>0</v>
      </c>
      <c r="AB47" s="60">
        <f>'SE-EGM-GL'!AB47+'SE-LRC-GL'!AB47</f>
        <v>0</v>
      </c>
      <c r="AC47" s="38">
        <f>'SE-EGM-GL'!AC47+'SE-LRC-GL'!AC47</f>
        <v>0</v>
      </c>
      <c r="AD47" s="60">
        <f>'SE-EGM-GL'!AD47+'SE-LRC-GL'!AD47</f>
        <v>0</v>
      </c>
      <c r="AE47" s="38">
        <f>'SE-EGM-GL'!AE47+'SE-LRC-GL'!AE47</f>
        <v>0</v>
      </c>
      <c r="AF47" s="60">
        <f>'SE-EGM-GL'!AP47+'SE-LRC-GL'!AP47</f>
        <v>0</v>
      </c>
      <c r="AG47" s="38">
        <f>'SE-EGM-GL'!AQ47+'SE-LRC-GL'!AQ47</f>
        <v>0</v>
      </c>
      <c r="AH47" s="60">
        <f>'SE-EGM-GL'!AR47+'SE-LRC-GL'!AR47</f>
        <v>0</v>
      </c>
      <c r="AI47" s="38">
        <f>'SE-EGM-GL'!AS47+'SE-LRC-GL'!AS47</f>
        <v>0</v>
      </c>
      <c r="AJ47" s="60">
        <f>'SE-EGM-GL'!AT47+'SE-LRC-GL'!AT47</f>
        <v>0</v>
      </c>
      <c r="AK47" s="38">
        <f>'SE-EGM-GL'!AU47+'SE-LRC-GL'!AU47</f>
        <v>0</v>
      </c>
      <c r="AL47" s="60">
        <f>'SE-EGM-GL'!AX47+'SE-LRC-GL'!AX47</f>
        <v>0</v>
      </c>
      <c r="AM47" s="38">
        <f>'SE-EGM-GL'!AY47+'SE-LRC-GL'!AY47</f>
        <v>0</v>
      </c>
      <c r="AN47" s="60">
        <f>'SE-EGM-GL'!AZ47+'SE-LRC-GL'!AZ47</f>
        <v>0</v>
      </c>
      <c r="AO47" s="38">
        <f>'SE-EGM-GL'!BA47+'SE-LRC-GL'!BA47</f>
        <v>0</v>
      </c>
      <c r="AP47" s="60">
        <f>'SE-EGM-GL'!BB47+'SE-LRC-GL'!BB47</f>
        <v>0</v>
      </c>
      <c r="AQ47" s="38">
        <f>'SE-EGM-GL'!BC47+'SE-LRC-GL'!BC47</f>
        <v>0</v>
      </c>
      <c r="AR47" s="60">
        <f>'SE-EGM-GL'!BD47+'SE-LRC-GL'!BD47</f>
        <v>0</v>
      </c>
      <c r="AS47" s="38">
        <f>'SE-EGM-GL'!BE47+'SE-LRC-GL'!BE47</f>
        <v>0</v>
      </c>
      <c r="AT47" s="60">
        <f>'SE-EGM-GL'!BF47+'SE-LRC-GL'!BF47</f>
        <v>0</v>
      </c>
      <c r="AU47" s="38">
        <f>'SE-EGM-GL'!BG47+'SE-LRC-GL'!BG47</f>
        <v>0</v>
      </c>
      <c r="AV47" s="60">
        <f>'SE-EGM-GL'!BH47+'SE-LRC-GL'!BH47</f>
        <v>0</v>
      </c>
      <c r="AW47" s="38">
        <f>'SE-EGM-GL'!BI47+'SE-LRC-GL'!BI47</f>
        <v>0</v>
      </c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25426</v>
      </c>
      <c r="E49" s="38">
        <f>SUM(G49,I49,K49,M49,O49,Q49,S49,U49,W49,Y49,AA49,AC49,AE49,AG49,AI49,AK49,AM49,AO49,AQ49,AS49,AU49,AV49)</f>
        <v>44927.741999999998</v>
      </c>
      <c r="F49" s="60">
        <f>('TIE-OUT'!J49+'TIE-OUT'!L49)+(RECLASS!J49+RECLASS!L49)</f>
        <v>0</v>
      </c>
      <c r="G49" s="38">
        <f>('TIE-OUT'!K49+'TIE-OUT'!M49)+(RECLASS!K49+RECLASS!M49)</f>
        <v>0</v>
      </c>
      <c r="H49" s="60">
        <f>'SE-EGM-GL'!H49+'SE-LRC-GL'!H49</f>
        <v>0</v>
      </c>
      <c r="I49" s="38">
        <f>'SE-EGM-GL'!I49+'SE-LRC-GL'!I49</f>
        <v>0</v>
      </c>
      <c r="J49" s="60">
        <f>'SE-EGM-GL'!J49+'SE-LRC-GL'!J49</f>
        <v>4187</v>
      </c>
      <c r="K49" s="38">
        <f>'SE-EGM-GL'!K49+'SE-LRC-GL'!K49</f>
        <v>7398.4290000000001</v>
      </c>
      <c r="L49" s="60">
        <f>'SE-EGM-GL'!L49+'SE-LRC-GL'!L49</f>
        <v>-4625</v>
      </c>
      <c r="M49" s="38">
        <f>'SE-EGM-GL'!M49+'SE-LRC-GL'!M49</f>
        <v>-8172.375</v>
      </c>
      <c r="N49" s="60">
        <f>'SE-EGM-GL'!N49+'SE-LRC-GL'!N49</f>
        <v>-8978</v>
      </c>
      <c r="O49" s="38">
        <f>'SE-EGM-GL'!O49+'SE-LRC-GL'!O49</f>
        <v>-15864.126</v>
      </c>
      <c r="P49" s="60">
        <f>'SE-EGM-GL'!P49+'SE-LRC-GL'!P49</f>
        <v>0</v>
      </c>
      <c r="Q49" s="38">
        <f>'SE-EGM-GL'!Q49+'SE-LRC-GL'!Q49</f>
        <v>0</v>
      </c>
      <c r="R49" s="60">
        <f>'SE-EGM-GL'!R49+'SE-LRC-GL'!R49</f>
        <v>37236</v>
      </c>
      <c r="S49" s="38">
        <f>'SE-EGM-GL'!S49+'SE-LRC-GL'!S49</f>
        <v>65796.012000000002</v>
      </c>
      <c r="T49" s="60">
        <f>'SE-EGM-GL'!T49+'SE-LRC-GL'!T49</f>
        <v>-2394</v>
      </c>
      <c r="U49" s="38">
        <f>'SE-EGM-GL'!U49+'SE-LRC-GL'!U49</f>
        <v>-4230.1980000000003</v>
      </c>
      <c r="V49" s="60">
        <f>'SE-EGM-GL'!V49+'SE-LRC-GL'!V49</f>
        <v>0</v>
      </c>
      <c r="W49" s="38">
        <f>'SE-EGM-GL'!W49+'SE-LRC-GL'!W49</f>
        <v>0</v>
      </c>
      <c r="X49" s="60">
        <f>'SE-EGM-GL'!X49+'SE-LRC-GL'!X49</f>
        <v>0</v>
      </c>
      <c r="Y49" s="38">
        <f>'SE-EGM-GL'!Y49+'SE-LRC-GL'!Y49</f>
        <v>0</v>
      </c>
      <c r="Z49" s="60">
        <f>'SE-EGM-GL'!Z49+'SE-LRC-GL'!Z49</f>
        <v>0</v>
      </c>
      <c r="AA49" s="38">
        <f>'SE-EGM-GL'!AA49+'SE-LRC-GL'!AA49</f>
        <v>0</v>
      </c>
      <c r="AB49" s="60">
        <f>'SE-EGM-GL'!AB49+'SE-LRC-GL'!AB49</f>
        <v>0</v>
      </c>
      <c r="AC49" s="38">
        <f>'SE-EGM-GL'!AC49+'SE-LRC-GL'!AC49</f>
        <v>0</v>
      </c>
      <c r="AD49" s="60">
        <f>'SE-EGM-GL'!AD49+'SE-LRC-GL'!AD49</f>
        <v>0</v>
      </c>
      <c r="AE49" s="38">
        <f>'SE-EGM-GL'!AE49+'SE-LRC-GL'!AE49</f>
        <v>0</v>
      </c>
      <c r="AF49" s="60">
        <f>'SE-EGM-GL'!AP49+'SE-LRC-GL'!AP49</f>
        <v>0</v>
      </c>
      <c r="AG49" s="38">
        <f>'SE-EGM-GL'!AQ49+'SE-LRC-GL'!AQ49</f>
        <v>0</v>
      </c>
      <c r="AH49" s="60">
        <f>'SE-EGM-GL'!AR49+'SE-LRC-GL'!AR49</f>
        <v>0</v>
      </c>
      <c r="AI49" s="38">
        <f>'SE-EGM-GL'!AS49+'SE-LRC-GL'!AS49</f>
        <v>0</v>
      </c>
      <c r="AJ49" s="60">
        <f>'SE-EGM-GL'!AT49+'SE-LRC-GL'!AT49</f>
        <v>0</v>
      </c>
      <c r="AK49" s="38">
        <f>'SE-EGM-GL'!AU49+'SE-LRC-GL'!AU49</f>
        <v>0</v>
      </c>
      <c r="AL49" s="60">
        <f>'SE-EGM-GL'!AX49+'SE-LRC-GL'!AX49</f>
        <v>0</v>
      </c>
      <c r="AM49" s="38">
        <f>'SE-EGM-GL'!AY49+'SE-LRC-GL'!AY49</f>
        <v>0</v>
      </c>
      <c r="AN49" s="60">
        <f>'SE-EGM-GL'!AZ49+'SE-LRC-GL'!AZ49</f>
        <v>0</v>
      </c>
      <c r="AO49" s="38">
        <f>'SE-EGM-GL'!BA49+'SE-LRC-GL'!BA49</f>
        <v>0</v>
      </c>
      <c r="AP49" s="60">
        <f>'SE-EGM-GL'!BB49+'SE-LRC-GL'!BB49</f>
        <v>0</v>
      </c>
      <c r="AQ49" s="38">
        <f>'SE-EGM-GL'!BC49+'SE-LRC-GL'!BC49</f>
        <v>0</v>
      </c>
      <c r="AR49" s="60">
        <f>'SE-EGM-GL'!BD49+'SE-LRC-GL'!BD49</f>
        <v>0</v>
      </c>
      <c r="AS49" s="38">
        <f>'SE-EGM-GL'!BE49+'SE-LRC-GL'!BE49</f>
        <v>0</v>
      </c>
      <c r="AT49" s="60">
        <f>'SE-EGM-GL'!BF49+'SE-LRC-GL'!BF49</f>
        <v>0</v>
      </c>
      <c r="AU49" s="38">
        <f>'SE-EGM-GL'!BG49+'SE-LRC-GL'!BG49</f>
        <v>0</v>
      </c>
      <c r="AV49" s="60">
        <f>'SE-EGM-GL'!BH49+'SE-LRC-GL'!BH49</f>
        <v>0</v>
      </c>
      <c r="AW49" s="38">
        <f>'SE-EGM-GL'!BI49+'SE-LRC-GL'!BI49</f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-41815</v>
      </c>
      <c r="E51" s="38">
        <f>SUM(G51,I51,K51,M51,O51,Q51,S51,U51,W51,Y51,AA51,AC51,AE51,AG51,AI51,AK51,AM51,AO51,AQ51,AS51,AU51,AV51)</f>
        <v>-76475.87</v>
      </c>
      <c r="F51" s="60">
        <f>('TIE-OUT'!J51+'TIE-OUT'!L51)+(RECLASS!J51+RECLASS!L51)</f>
        <v>0</v>
      </c>
      <c r="G51" s="38">
        <f>('TIE-OUT'!K51+'TIE-OUT'!M51)+(RECLASS!K51+RECLASS!M51)</f>
        <v>0</v>
      </c>
      <c r="H51" s="60">
        <f>'SE-EGM-GL'!H51+'SE-LRC-GL'!H51</f>
        <v>-60000</v>
      </c>
      <c r="I51" s="38">
        <f>'SE-EGM-GL'!I51+'SE-LRC-GL'!I51</f>
        <v>-108826.47</v>
      </c>
      <c r="J51" s="60">
        <f>'SE-EGM-GL'!J51+'SE-LRC-GL'!J51</f>
        <v>18185</v>
      </c>
      <c r="K51" s="38">
        <f>'SE-EGM-GL'!K51+'SE-LRC-GL'!K51</f>
        <v>32350.6</v>
      </c>
      <c r="L51" s="60">
        <f>'SE-EGM-GL'!L51+'SE-LRC-GL'!L51</f>
        <v>0</v>
      </c>
      <c r="M51" s="38">
        <f>'SE-EGM-GL'!M51+'SE-LRC-GL'!M51</f>
        <v>0</v>
      </c>
      <c r="N51" s="60">
        <f>'SE-EGM-GL'!N51+'SE-LRC-GL'!N51</f>
        <v>0</v>
      </c>
      <c r="O51" s="38">
        <f>'SE-EGM-GL'!O51+'SE-LRC-GL'!O51</f>
        <v>0</v>
      </c>
      <c r="P51" s="60">
        <f>'SE-EGM-GL'!P51+'SE-LRC-GL'!P51</f>
        <v>0</v>
      </c>
      <c r="Q51" s="38">
        <f>'SE-EGM-GL'!Q51+'SE-LRC-GL'!Q51</f>
        <v>0</v>
      </c>
      <c r="R51" s="60">
        <f>'SE-EGM-GL'!R51+'SE-LRC-GL'!R51</f>
        <v>0</v>
      </c>
      <c r="S51" s="38">
        <f>'SE-EGM-GL'!S51+'SE-LRC-GL'!S51</f>
        <v>0</v>
      </c>
      <c r="T51" s="60">
        <f>'SE-EGM-GL'!T51+'SE-LRC-GL'!T51</f>
        <v>0</v>
      </c>
      <c r="U51" s="38">
        <f>'SE-EGM-GL'!U51+'SE-LRC-GL'!U51</f>
        <v>0</v>
      </c>
      <c r="V51" s="60">
        <f>'SE-EGM-GL'!V51+'SE-LRC-GL'!V51</f>
        <v>0</v>
      </c>
      <c r="W51" s="38">
        <f>'SE-EGM-GL'!W51+'SE-LRC-GL'!W51</f>
        <v>0</v>
      </c>
      <c r="X51" s="60">
        <f>'SE-EGM-GL'!X51+'SE-LRC-GL'!X51</f>
        <v>0</v>
      </c>
      <c r="Y51" s="38">
        <f>'SE-EGM-GL'!Y51+'SE-LRC-GL'!Y51</f>
        <v>0</v>
      </c>
      <c r="Z51" s="60">
        <f>'SE-EGM-GL'!Z51+'SE-LRC-GL'!Z51</f>
        <v>0</v>
      </c>
      <c r="AA51" s="38">
        <f>'SE-EGM-GL'!AA51+'SE-LRC-GL'!AA51</f>
        <v>0</v>
      </c>
      <c r="AB51" s="60">
        <f>'SE-EGM-GL'!AB51+'SE-LRC-GL'!AB51</f>
        <v>0</v>
      </c>
      <c r="AC51" s="38">
        <f>'SE-EGM-GL'!AC51+'SE-LRC-GL'!AC51</f>
        <v>0</v>
      </c>
      <c r="AD51" s="60">
        <f>'SE-EGM-GL'!AD51+'SE-LRC-GL'!AD51</f>
        <v>0</v>
      </c>
      <c r="AE51" s="38">
        <f>'SE-EGM-GL'!AE51+'SE-LRC-GL'!AE51</f>
        <v>0</v>
      </c>
      <c r="AF51" s="60">
        <f>'SE-EGM-GL'!AP51+'SE-LRC-GL'!AP51</f>
        <v>0</v>
      </c>
      <c r="AG51" s="38">
        <f>'SE-EGM-GL'!AQ51+'SE-LRC-GL'!AQ51</f>
        <v>0</v>
      </c>
      <c r="AH51" s="60">
        <f>'SE-EGM-GL'!AR51+'SE-LRC-GL'!AR51</f>
        <v>0</v>
      </c>
      <c r="AI51" s="38">
        <f>'SE-EGM-GL'!AS51+'SE-LRC-GL'!AS51</f>
        <v>0</v>
      </c>
      <c r="AJ51" s="60">
        <f>'SE-EGM-GL'!AT51+'SE-LRC-GL'!AT51</f>
        <v>0</v>
      </c>
      <c r="AK51" s="38">
        <f>'SE-EGM-GL'!AU51+'SE-LRC-GL'!AU51</f>
        <v>0</v>
      </c>
      <c r="AL51" s="60">
        <f>'SE-EGM-GL'!AX51+'SE-LRC-GL'!AX51</f>
        <v>0</v>
      </c>
      <c r="AM51" s="38">
        <f>'SE-EGM-GL'!AY51+'SE-LRC-GL'!AY51</f>
        <v>0</v>
      </c>
      <c r="AN51" s="60">
        <f>'SE-EGM-GL'!AZ51+'SE-LRC-GL'!AZ51</f>
        <v>0</v>
      </c>
      <c r="AO51" s="38">
        <f>'SE-EGM-GL'!BA51+'SE-LRC-GL'!BA51</f>
        <v>0</v>
      </c>
      <c r="AP51" s="60">
        <f>'SE-EGM-GL'!BB51+'SE-LRC-GL'!BB51</f>
        <v>0</v>
      </c>
      <c r="AQ51" s="38">
        <f>'SE-EGM-GL'!BC51+'SE-LRC-GL'!BC51</f>
        <v>0</v>
      </c>
      <c r="AR51" s="60">
        <f>'SE-EGM-GL'!BD51+'SE-LRC-GL'!BD51</f>
        <v>0</v>
      </c>
      <c r="AS51" s="38">
        <f>'SE-EGM-GL'!BE51+'SE-LRC-GL'!BE51</f>
        <v>0</v>
      </c>
      <c r="AT51" s="60">
        <f>'SE-EGM-GL'!BF51+'SE-LRC-GL'!BF51</f>
        <v>0</v>
      </c>
      <c r="AU51" s="38">
        <f>'SE-EGM-GL'!BG51+'SE-LRC-GL'!BG51</f>
        <v>0</v>
      </c>
      <c r="AV51" s="60">
        <f>'SE-EGM-GL'!BH51+'SE-LRC-GL'!BH51</f>
        <v>0</v>
      </c>
      <c r="AW51" s="38">
        <f>'SE-EGM-GL'!BI51+'SE-LRC-GL'!BI51</f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-43765</v>
      </c>
      <c r="E54" s="38">
        <f>SUM(G54,I54,K54,M54,O54,Q54,S54,U54,W54,Y54,AA54,AC54,AE54,AG54,AI54,AK54,AM54,AO54,AQ54,AS54,AU54,AV54)</f>
        <v>-1312.95</v>
      </c>
      <c r="F54" s="64">
        <f>('TIE-OUT'!J54+'TIE-OUT'!L54)+(RECLASS!J54+RECLASS!L54)</f>
        <v>0</v>
      </c>
      <c r="G54" s="68">
        <f>('TIE-OUT'!K54+'TIE-OUT'!M54)+(RECLASS!K54+RECLASS!M54)</f>
        <v>0</v>
      </c>
      <c r="H54" s="60">
        <f>'SE-EGM-GL'!H54+'SE-LRC-GL'!H54</f>
        <v>0</v>
      </c>
      <c r="I54" s="38">
        <f>'SE-EGM-GL'!I54+'SE-LRC-GL'!I54</f>
        <v>0</v>
      </c>
      <c r="J54" s="60">
        <f>'SE-EGM-GL'!J54+'SE-LRC-GL'!J54</f>
        <v>-7406</v>
      </c>
      <c r="K54" s="38">
        <f>'SE-EGM-GL'!K54+'SE-LRC-GL'!K54</f>
        <v>-222.18</v>
      </c>
      <c r="L54" s="60">
        <f>'SE-EGM-GL'!L54+'SE-LRC-GL'!L54</f>
        <v>-36359</v>
      </c>
      <c r="M54" s="38">
        <f>'SE-EGM-GL'!M54+'SE-LRC-GL'!M54</f>
        <v>-1090.77</v>
      </c>
      <c r="N54" s="60">
        <f>'SE-EGM-GL'!N54+'SE-LRC-GL'!N54</f>
        <v>0</v>
      </c>
      <c r="O54" s="38">
        <f>'SE-EGM-GL'!O54+'SE-LRC-GL'!O54</f>
        <v>0</v>
      </c>
      <c r="P54" s="60">
        <f>'SE-EGM-GL'!P54+'SE-LRC-GL'!P54</f>
        <v>0</v>
      </c>
      <c r="Q54" s="38">
        <f>'SE-EGM-GL'!Q54+'SE-LRC-GL'!Q54</f>
        <v>0</v>
      </c>
      <c r="R54" s="60">
        <f>'SE-EGM-GL'!R54+'SE-LRC-GL'!R54</f>
        <v>0</v>
      </c>
      <c r="S54" s="38">
        <f>'SE-EGM-GL'!S54+'SE-LRC-GL'!S54</f>
        <v>0</v>
      </c>
      <c r="T54" s="60">
        <f>'SE-EGM-GL'!T54+'SE-LRC-GL'!T54</f>
        <v>0</v>
      </c>
      <c r="U54" s="38">
        <f>'SE-EGM-GL'!U54+'SE-LRC-GL'!U54</f>
        <v>0</v>
      </c>
      <c r="V54" s="60">
        <f>'SE-EGM-GL'!V54+'SE-LRC-GL'!V54</f>
        <v>0</v>
      </c>
      <c r="W54" s="38">
        <f>'SE-EGM-GL'!W54+'SE-LRC-GL'!W54</f>
        <v>0</v>
      </c>
      <c r="X54" s="60">
        <f>'SE-EGM-GL'!X54+'SE-LRC-GL'!X54</f>
        <v>0</v>
      </c>
      <c r="Y54" s="38">
        <f>'SE-EGM-GL'!Y54+'SE-LRC-GL'!Y54</f>
        <v>0</v>
      </c>
      <c r="Z54" s="60">
        <f>'SE-EGM-GL'!Z54+'SE-LRC-GL'!Z54</f>
        <v>0</v>
      </c>
      <c r="AA54" s="38">
        <f>'SE-EGM-GL'!AA54+'SE-LRC-GL'!AA54</f>
        <v>0</v>
      </c>
      <c r="AB54" s="60">
        <f>'SE-EGM-GL'!AB54+'SE-LRC-GL'!AB54</f>
        <v>0</v>
      </c>
      <c r="AC54" s="38">
        <f>'SE-EGM-GL'!AC54+'SE-LRC-GL'!AC54</f>
        <v>0</v>
      </c>
      <c r="AD54" s="60">
        <f>'SE-EGM-GL'!AD54+'SE-LRC-GL'!AD54</f>
        <v>0</v>
      </c>
      <c r="AE54" s="38">
        <f>'SE-EGM-GL'!AE54+'SE-LRC-GL'!AE54</f>
        <v>0</v>
      </c>
      <c r="AF54" s="60">
        <f>'SE-EGM-GL'!AP54+'SE-LRC-GL'!AP54</f>
        <v>0</v>
      </c>
      <c r="AG54" s="38">
        <f>'SE-EGM-GL'!AQ54+'SE-LRC-GL'!AQ54</f>
        <v>0</v>
      </c>
      <c r="AH54" s="60">
        <f>'SE-EGM-GL'!AR54+'SE-LRC-GL'!AR54</f>
        <v>0</v>
      </c>
      <c r="AI54" s="38">
        <f>'SE-EGM-GL'!AS54+'SE-LRC-GL'!AS54</f>
        <v>0</v>
      </c>
      <c r="AJ54" s="60">
        <f>'SE-EGM-GL'!AT54+'SE-LRC-GL'!AT54</f>
        <v>0</v>
      </c>
      <c r="AK54" s="38">
        <f>'SE-EGM-GL'!AU54+'SE-LRC-GL'!AU54</f>
        <v>0</v>
      </c>
      <c r="AL54" s="60">
        <f>'SE-EGM-GL'!AX54+'SE-LRC-GL'!AX54</f>
        <v>0</v>
      </c>
      <c r="AM54" s="38">
        <f>'SE-EGM-GL'!AY54+'SE-LRC-GL'!AY54</f>
        <v>0</v>
      </c>
      <c r="AN54" s="60">
        <f>'SE-EGM-GL'!AZ54+'SE-LRC-GL'!AZ54</f>
        <v>0</v>
      </c>
      <c r="AO54" s="38">
        <f>'SE-EGM-GL'!BA54+'SE-LRC-GL'!BA54</f>
        <v>0</v>
      </c>
      <c r="AP54" s="60">
        <f>'SE-EGM-GL'!BB54+'SE-LRC-GL'!BB54</f>
        <v>0</v>
      </c>
      <c r="AQ54" s="38">
        <f>'SE-EGM-GL'!BC54+'SE-LRC-GL'!BC54</f>
        <v>0</v>
      </c>
      <c r="AR54" s="60">
        <f>'SE-EGM-GL'!BD54+'SE-LRC-GL'!BD54</f>
        <v>0</v>
      </c>
      <c r="AS54" s="38">
        <f>'SE-EGM-GL'!BE54+'SE-LRC-GL'!BE54</f>
        <v>0</v>
      </c>
      <c r="AT54" s="60">
        <f>'SE-EGM-GL'!BF54+'SE-LRC-GL'!BF54</f>
        <v>0</v>
      </c>
      <c r="AU54" s="38">
        <f>'SE-EGM-GL'!BG54+'SE-LRC-GL'!BG54</f>
        <v>0</v>
      </c>
      <c r="AV54" s="60">
        <f>'SE-EGM-GL'!BH54+'SE-LRC-GL'!BH54</f>
        <v>0</v>
      </c>
      <c r="AW54" s="38">
        <f>'SE-EGM-GL'!BI54+'SE-LRC-GL'!BI54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0</v>
      </c>
      <c r="E55" s="38">
        <f>SUM(G55,I55,K55,M55,O55,Q55,S55,U55,W55,Y55,AA55,AC55,AE55,AG55,AI55,AK55,AM55,AO55,AQ55,AS55,AU55,AV55)</f>
        <v>0</v>
      </c>
      <c r="F55" s="81">
        <f>('TIE-OUT'!J55+'TIE-OUT'!L55)+(RECLASS!J55+RECLASS!L55)</f>
        <v>0</v>
      </c>
      <c r="G55" s="82">
        <f>('TIE-OUT'!K55+'TIE-OUT'!M55)+(RECLASS!K55+RECLASS!M55)</f>
        <v>0</v>
      </c>
      <c r="H55" s="60">
        <f>'SE-EGM-GL'!H55+'SE-LRC-GL'!H55</f>
        <v>0</v>
      </c>
      <c r="I55" s="38">
        <f>'SE-EGM-GL'!I55+'SE-LRC-GL'!I55</f>
        <v>0</v>
      </c>
      <c r="J55" s="60">
        <f>'SE-EGM-GL'!J55+'SE-LRC-GL'!J55</f>
        <v>0</v>
      </c>
      <c r="K55" s="38">
        <f>'SE-EGM-GL'!K55+'SE-LRC-GL'!K55</f>
        <v>0</v>
      </c>
      <c r="L55" s="60">
        <f>'SE-EGM-GL'!L55+'SE-LRC-GL'!L55</f>
        <v>0</v>
      </c>
      <c r="M55" s="38">
        <f>'SE-EGM-GL'!M55+'SE-LRC-GL'!M55</f>
        <v>0</v>
      </c>
      <c r="N55" s="60">
        <f>'SE-EGM-GL'!N55+'SE-LRC-GL'!N55</f>
        <v>0</v>
      </c>
      <c r="O55" s="38">
        <f>'SE-EGM-GL'!O55+'SE-LRC-GL'!O55</f>
        <v>0</v>
      </c>
      <c r="P55" s="60">
        <f>'SE-EGM-GL'!P55+'SE-LRC-GL'!P55</f>
        <v>0</v>
      </c>
      <c r="Q55" s="38">
        <f>'SE-EGM-GL'!Q55+'SE-LRC-GL'!Q55</f>
        <v>0</v>
      </c>
      <c r="R55" s="60">
        <f>'SE-EGM-GL'!R55+'SE-LRC-GL'!R55</f>
        <v>0</v>
      </c>
      <c r="S55" s="38">
        <f>'SE-EGM-GL'!S55+'SE-LRC-GL'!S55</f>
        <v>0</v>
      </c>
      <c r="T55" s="60">
        <f>'SE-EGM-GL'!T55+'SE-LRC-GL'!T55</f>
        <v>0</v>
      </c>
      <c r="U55" s="38">
        <f>'SE-EGM-GL'!U55+'SE-LRC-GL'!U55</f>
        <v>0</v>
      </c>
      <c r="V55" s="60">
        <f>'SE-EGM-GL'!V55+'SE-LRC-GL'!V55</f>
        <v>0</v>
      </c>
      <c r="W55" s="38">
        <f>'SE-EGM-GL'!W55+'SE-LRC-GL'!W55</f>
        <v>0</v>
      </c>
      <c r="X55" s="60">
        <f>'SE-EGM-GL'!X55+'SE-LRC-GL'!X55</f>
        <v>0</v>
      </c>
      <c r="Y55" s="38">
        <f>'SE-EGM-GL'!Y55+'SE-LRC-GL'!Y55</f>
        <v>0</v>
      </c>
      <c r="Z55" s="60">
        <f>'SE-EGM-GL'!Z55+'SE-LRC-GL'!Z55</f>
        <v>0</v>
      </c>
      <c r="AA55" s="38">
        <f>'SE-EGM-GL'!AA55+'SE-LRC-GL'!AA55</f>
        <v>0</v>
      </c>
      <c r="AB55" s="60">
        <f>'SE-EGM-GL'!AB55+'SE-LRC-GL'!AB55</f>
        <v>0</v>
      </c>
      <c r="AC55" s="38">
        <f>'SE-EGM-GL'!AC55+'SE-LRC-GL'!AC55</f>
        <v>0</v>
      </c>
      <c r="AD55" s="60">
        <f>'SE-EGM-GL'!AD55+'SE-LRC-GL'!AD55</f>
        <v>0</v>
      </c>
      <c r="AE55" s="38">
        <f>'SE-EGM-GL'!AE55+'SE-LRC-GL'!AE55</f>
        <v>0</v>
      </c>
      <c r="AF55" s="60">
        <f>'SE-EGM-GL'!AP55+'SE-LRC-GL'!AP55</f>
        <v>0</v>
      </c>
      <c r="AG55" s="38">
        <f>'SE-EGM-GL'!AQ55+'SE-LRC-GL'!AQ55</f>
        <v>0</v>
      </c>
      <c r="AH55" s="60">
        <f>'SE-EGM-GL'!AR55+'SE-LRC-GL'!AR55</f>
        <v>0</v>
      </c>
      <c r="AI55" s="38">
        <f>'SE-EGM-GL'!AS55+'SE-LRC-GL'!AS55</f>
        <v>0</v>
      </c>
      <c r="AJ55" s="60">
        <f>'SE-EGM-GL'!AT55+'SE-LRC-GL'!AT55</f>
        <v>0</v>
      </c>
      <c r="AK55" s="38">
        <f>'SE-EGM-GL'!AU55+'SE-LRC-GL'!AU55</f>
        <v>0</v>
      </c>
      <c r="AL55" s="60">
        <f>'SE-EGM-GL'!AX55+'SE-LRC-GL'!AX55</f>
        <v>0</v>
      </c>
      <c r="AM55" s="38">
        <f>'SE-EGM-GL'!AY55+'SE-LRC-GL'!AY55</f>
        <v>0</v>
      </c>
      <c r="AN55" s="60">
        <f>'SE-EGM-GL'!AZ55+'SE-LRC-GL'!AZ55</f>
        <v>0</v>
      </c>
      <c r="AO55" s="38">
        <f>'SE-EGM-GL'!BA55+'SE-LRC-GL'!BA55</f>
        <v>0</v>
      </c>
      <c r="AP55" s="60">
        <f>'SE-EGM-GL'!BB55+'SE-LRC-GL'!BB55</f>
        <v>0</v>
      </c>
      <c r="AQ55" s="38">
        <f>'SE-EGM-GL'!BC55+'SE-LRC-GL'!BC55</f>
        <v>0</v>
      </c>
      <c r="AR55" s="60">
        <f>'SE-EGM-GL'!BD55+'SE-LRC-GL'!BD55</f>
        <v>0</v>
      </c>
      <c r="AS55" s="38">
        <f>'SE-EGM-GL'!BE55+'SE-LRC-GL'!BE55</f>
        <v>0</v>
      </c>
      <c r="AT55" s="60">
        <f>'SE-EGM-GL'!BF55+'SE-LRC-GL'!BF55</f>
        <v>0</v>
      </c>
      <c r="AU55" s="38">
        <f>'SE-EGM-GL'!BG55+'SE-LRC-GL'!BG55</f>
        <v>0</v>
      </c>
      <c r="AV55" s="60">
        <f>'SE-EGM-GL'!BH55+'SE-LRC-GL'!BH55</f>
        <v>0</v>
      </c>
      <c r="AW55" s="38">
        <f>'SE-EGM-GL'!BI55+'SE-LRC-GL'!BI55</f>
        <v>0</v>
      </c>
    </row>
    <row r="56" spans="1:49" x14ac:dyDescent="0.2">
      <c r="A56" s="9"/>
      <c r="B56" s="7" t="s">
        <v>61</v>
      </c>
      <c r="C56" s="6"/>
      <c r="D56" s="61">
        <f>SUM(D54:D55)</f>
        <v>-43765</v>
      </c>
      <c r="E56" s="39">
        <f>SUM(E54:E55)</f>
        <v>-1312.95</v>
      </c>
      <c r="F56" s="61">
        <f t="shared" ref="F56:AD56" si="28">SUM(F54:F55)</f>
        <v>0</v>
      </c>
      <c r="G56" s="39">
        <f t="shared" si="28"/>
        <v>0</v>
      </c>
      <c r="H56" s="61">
        <f t="shared" si="28"/>
        <v>0</v>
      </c>
      <c r="I56" s="39">
        <f t="shared" si="28"/>
        <v>0</v>
      </c>
      <c r="J56" s="61">
        <f t="shared" si="28"/>
        <v>-7406</v>
      </c>
      <c r="K56" s="39">
        <f t="shared" si="28"/>
        <v>-222.18</v>
      </c>
      <c r="L56" s="61">
        <f t="shared" si="28"/>
        <v>-36359</v>
      </c>
      <c r="M56" s="39">
        <f t="shared" si="28"/>
        <v>-1090.77</v>
      </c>
      <c r="N56" s="61">
        <f t="shared" si="28"/>
        <v>0</v>
      </c>
      <c r="O56" s="39">
        <f t="shared" si="28"/>
        <v>0</v>
      </c>
      <c r="P56" s="61">
        <f t="shared" si="28"/>
        <v>0</v>
      </c>
      <c r="Q56" s="39">
        <f t="shared" si="28"/>
        <v>0</v>
      </c>
      <c r="R56" s="61">
        <f t="shared" si="28"/>
        <v>0</v>
      </c>
      <c r="S56" s="39">
        <f t="shared" si="28"/>
        <v>0</v>
      </c>
      <c r="T56" s="61">
        <f t="shared" si="28"/>
        <v>0</v>
      </c>
      <c r="U56" s="39">
        <f t="shared" si="28"/>
        <v>0</v>
      </c>
      <c r="V56" s="61">
        <f t="shared" si="28"/>
        <v>0</v>
      </c>
      <c r="W56" s="39">
        <f t="shared" si="28"/>
        <v>0</v>
      </c>
      <c r="X56" s="61">
        <f t="shared" si="28"/>
        <v>0</v>
      </c>
      <c r="Y56" s="39">
        <f t="shared" si="28"/>
        <v>0</v>
      </c>
      <c r="Z56" s="61">
        <f t="shared" si="28"/>
        <v>0</v>
      </c>
      <c r="AA56" s="39">
        <f t="shared" si="28"/>
        <v>0</v>
      </c>
      <c r="AB56" s="61">
        <f t="shared" si="28"/>
        <v>0</v>
      </c>
      <c r="AC56" s="39">
        <f t="shared" si="28"/>
        <v>0</v>
      </c>
      <c r="AD56" s="61">
        <f t="shared" si="28"/>
        <v>0</v>
      </c>
      <c r="AE56" s="39">
        <f t="shared" ref="AE56:AK56" si="29">SUM(AE54:AE55)</f>
        <v>0</v>
      </c>
      <c r="AF56" s="61">
        <f t="shared" si="29"/>
        <v>0</v>
      </c>
      <c r="AG56" s="39">
        <f t="shared" si="29"/>
        <v>0</v>
      </c>
      <c r="AH56" s="61">
        <f t="shared" si="29"/>
        <v>0</v>
      </c>
      <c r="AI56" s="39">
        <f t="shared" si="29"/>
        <v>0</v>
      </c>
      <c r="AJ56" s="61">
        <f t="shared" si="29"/>
        <v>0</v>
      </c>
      <c r="AK56" s="39">
        <f t="shared" si="29"/>
        <v>0</v>
      </c>
      <c r="AL56" s="61">
        <f t="shared" ref="AL56:AQ56" si="30">SUM(AL54:AL55)</f>
        <v>0</v>
      </c>
      <c r="AM56" s="39">
        <f t="shared" si="30"/>
        <v>0</v>
      </c>
      <c r="AN56" s="61">
        <f t="shared" si="30"/>
        <v>0</v>
      </c>
      <c r="AO56" s="39">
        <f t="shared" si="30"/>
        <v>0</v>
      </c>
      <c r="AP56" s="61">
        <f t="shared" si="30"/>
        <v>0</v>
      </c>
      <c r="AQ56" s="39">
        <f t="shared" si="30"/>
        <v>0</v>
      </c>
      <c r="AR56" s="61">
        <f t="shared" ref="AR56:AW56" si="31">SUM(AR54:AR55)</f>
        <v>0</v>
      </c>
      <c r="AS56" s="39">
        <f t="shared" si="31"/>
        <v>0</v>
      </c>
      <c r="AT56" s="61">
        <f t="shared" si="31"/>
        <v>0</v>
      </c>
      <c r="AU56" s="39">
        <f t="shared" si="31"/>
        <v>0</v>
      </c>
      <c r="AV56" s="61">
        <f t="shared" si="31"/>
        <v>0</v>
      </c>
      <c r="AW56" s="39">
        <f t="shared" si="31"/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2728781</v>
      </c>
      <c r="E59" s="38">
        <f>SUM(G59,I59,K59,M59,O59,Q59,S59,U59,W59,Y59,AA59,AC59,AE59,AG59,AI59,AK59,AM59,AO59,AQ59,AS59,AU59,AV59)</f>
        <v>139056.47</v>
      </c>
      <c r="F59" s="64">
        <f>('TIE-OUT'!J59+'TIE-OUT'!L59)+(RECLASS!J59+RECLASS!L59)</f>
        <v>0</v>
      </c>
      <c r="G59" s="68">
        <f>('TIE-OUT'!K59+'TIE-OUT'!M59)+(RECLASS!K59+RECLASS!M59)</f>
        <v>0</v>
      </c>
      <c r="H59" s="60">
        <f>'SE-EGM-GL'!H59+'SE-LRC-GL'!H59</f>
        <v>3059641</v>
      </c>
      <c r="I59" s="38">
        <f>'SE-EGM-GL'!I59+'SE-LRC-GL'!I59</f>
        <v>140794.28</v>
      </c>
      <c r="J59" s="60">
        <f>'SE-EGM-GL'!J59+'SE-LRC-GL'!J59</f>
        <v>-330860</v>
      </c>
      <c r="K59" s="38">
        <f>'SE-EGM-GL'!K59+'SE-LRC-GL'!K59</f>
        <v>-1737.81</v>
      </c>
      <c r="L59" s="60">
        <f>'SE-EGM-GL'!L59+'SE-LRC-GL'!L59</f>
        <v>0</v>
      </c>
      <c r="M59" s="38">
        <f>'SE-EGM-GL'!M59+'SE-LRC-GL'!M59</f>
        <v>0</v>
      </c>
      <c r="N59" s="60">
        <f>'SE-EGM-GL'!N59+'SE-LRC-GL'!N59</f>
        <v>0</v>
      </c>
      <c r="O59" s="38">
        <f>'SE-EGM-GL'!O59+'SE-LRC-GL'!O59</f>
        <v>0</v>
      </c>
      <c r="P59" s="60">
        <f>'SE-EGM-GL'!P59+'SE-LRC-GL'!P59</f>
        <v>0</v>
      </c>
      <c r="Q59" s="38">
        <f>'SE-EGM-GL'!Q59+'SE-LRC-GL'!Q59</f>
        <v>0</v>
      </c>
      <c r="R59" s="60">
        <f>'SE-EGM-GL'!R59+'SE-LRC-GL'!R59</f>
        <v>0</v>
      </c>
      <c r="S59" s="38">
        <f>'SE-EGM-GL'!S59+'SE-LRC-GL'!S59</f>
        <v>0</v>
      </c>
      <c r="T59" s="60">
        <f>'SE-EGM-GL'!T59+'SE-LRC-GL'!T59</f>
        <v>0</v>
      </c>
      <c r="U59" s="38">
        <f>'SE-EGM-GL'!U59+'SE-LRC-GL'!U59</f>
        <v>0</v>
      </c>
      <c r="V59" s="60">
        <f>'SE-EGM-GL'!V59+'SE-LRC-GL'!V59</f>
        <v>0</v>
      </c>
      <c r="W59" s="38">
        <f>'SE-EGM-GL'!W59+'SE-LRC-GL'!W59</f>
        <v>0</v>
      </c>
      <c r="X59" s="60">
        <f>'SE-EGM-GL'!X59+'SE-LRC-GL'!X59</f>
        <v>0</v>
      </c>
      <c r="Y59" s="38">
        <f>'SE-EGM-GL'!Y59+'SE-LRC-GL'!Y59</f>
        <v>0</v>
      </c>
      <c r="Z59" s="60">
        <f>'SE-EGM-GL'!Z59+'SE-LRC-GL'!Z59</f>
        <v>0</v>
      </c>
      <c r="AA59" s="38">
        <f>'SE-EGM-GL'!AA59+'SE-LRC-GL'!AA59</f>
        <v>0</v>
      </c>
      <c r="AB59" s="60">
        <f>'SE-EGM-GL'!AB59+'SE-LRC-GL'!AB59</f>
        <v>0</v>
      </c>
      <c r="AC59" s="38">
        <f>'SE-EGM-GL'!AC59+'SE-LRC-GL'!AC59</f>
        <v>0</v>
      </c>
      <c r="AD59" s="60">
        <f>'SE-EGM-GL'!AD59+'SE-LRC-GL'!AD59</f>
        <v>0</v>
      </c>
      <c r="AE59" s="38">
        <f>'SE-EGM-GL'!AE59+'SE-LRC-GL'!AE59</f>
        <v>0</v>
      </c>
      <c r="AF59" s="60">
        <f>'SE-EGM-GL'!AP59+'SE-LRC-GL'!AP59</f>
        <v>0</v>
      </c>
      <c r="AG59" s="38">
        <f>'SE-EGM-GL'!AQ59+'SE-LRC-GL'!AQ59</f>
        <v>0</v>
      </c>
      <c r="AH59" s="60">
        <f>'SE-EGM-GL'!AR59+'SE-LRC-GL'!AR59</f>
        <v>0</v>
      </c>
      <c r="AI59" s="38">
        <f>'SE-EGM-GL'!AS59+'SE-LRC-GL'!AS59</f>
        <v>0</v>
      </c>
      <c r="AJ59" s="60">
        <f>'SE-EGM-GL'!AT59+'SE-LRC-GL'!AT59</f>
        <v>0</v>
      </c>
      <c r="AK59" s="38">
        <f>'SE-EGM-GL'!AU59+'SE-LRC-GL'!AU59</f>
        <v>0</v>
      </c>
      <c r="AL59" s="60">
        <f>'SE-EGM-GL'!AX59+'SE-LRC-GL'!AX59</f>
        <v>0</v>
      </c>
      <c r="AM59" s="38">
        <f>'SE-EGM-GL'!AY59+'SE-LRC-GL'!AY59</f>
        <v>0</v>
      </c>
      <c r="AN59" s="60">
        <f>'SE-EGM-GL'!AZ59+'SE-LRC-GL'!AZ59</f>
        <v>0</v>
      </c>
      <c r="AO59" s="38">
        <f>'SE-EGM-GL'!BA59+'SE-LRC-GL'!BA59</f>
        <v>0</v>
      </c>
      <c r="AP59" s="60">
        <f>'SE-EGM-GL'!BB59+'SE-LRC-GL'!BB59</f>
        <v>0</v>
      </c>
      <c r="AQ59" s="38">
        <f>'SE-EGM-GL'!BC59+'SE-LRC-GL'!BC59</f>
        <v>0</v>
      </c>
      <c r="AR59" s="60">
        <f>'SE-EGM-GL'!BD59+'SE-LRC-GL'!BD59</f>
        <v>0</v>
      </c>
      <c r="AS59" s="38">
        <f>'SE-EGM-GL'!BE59+'SE-LRC-GL'!BE59</f>
        <v>0</v>
      </c>
      <c r="AT59" s="60">
        <f>'SE-EGM-GL'!BF59+'SE-LRC-GL'!BF59</f>
        <v>0</v>
      </c>
      <c r="AU59" s="38">
        <f>'SE-EGM-GL'!BG59+'SE-LRC-GL'!BG59</f>
        <v>0</v>
      </c>
      <c r="AV59" s="60">
        <f>'SE-EGM-GL'!BH59+'SE-LRC-GL'!BH59</f>
        <v>0</v>
      </c>
      <c r="AW59" s="38">
        <f>'SE-EGM-GL'!BI59+'SE-LRC-GL'!BI59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0</v>
      </c>
      <c r="F60" s="81">
        <f>('TIE-OUT'!J60+'TIE-OUT'!L60)+(RECLASS!J60+RECLASS!L60)</f>
        <v>0</v>
      </c>
      <c r="G60" s="82">
        <f>('TIE-OUT'!K60+'TIE-OUT'!M60)+(RECLASS!K60+RECLASS!M60)</f>
        <v>0</v>
      </c>
      <c r="H60" s="60">
        <f>'SE-EGM-GL'!H60+'SE-LRC-GL'!H60</f>
        <v>0</v>
      </c>
      <c r="I60" s="38">
        <f>'SE-EGM-GL'!I60+'SE-LRC-GL'!I60</f>
        <v>0</v>
      </c>
      <c r="J60" s="60">
        <f>'SE-EGM-GL'!J60+'SE-LRC-GL'!J60</f>
        <v>0</v>
      </c>
      <c r="K60" s="38">
        <f>'SE-EGM-GL'!K60+'SE-LRC-GL'!K60</f>
        <v>0</v>
      </c>
      <c r="L60" s="60">
        <f>'SE-EGM-GL'!L60+'SE-LRC-GL'!L60</f>
        <v>0</v>
      </c>
      <c r="M60" s="38">
        <f>'SE-EGM-GL'!M60+'SE-LRC-GL'!M60</f>
        <v>0</v>
      </c>
      <c r="N60" s="60">
        <f>'SE-EGM-GL'!N60+'SE-LRC-GL'!N60</f>
        <v>0</v>
      </c>
      <c r="O60" s="38">
        <f>'SE-EGM-GL'!O60+'SE-LRC-GL'!O60</f>
        <v>0</v>
      </c>
      <c r="P60" s="60">
        <f>'SE-EGM-GL'!P60+'SE-LRC-GL'!P60</f>
        <v>0</v>
      </c>
      <c r="Q60" s="38">
        <f>'SE-EGM-GL'!Q60+'SE-LRC-GL'!Q60</f>
        <v>0</v>
      </c>
      <c r="R60" s="60">
        <f>'SE-EGM-GL'!R60+'SE-LRC-GL'!R60</f>
        <v>0</v>
      </c>
      <c r="S60" s="38">
        <f>'SE-EGM-GL'!S60+'SE-LRC-GL'!S60</f>
        <v>0</v>
      </c>
      <c r="T60" s="60">
        <f>'SE-EGM-GL'!T60+'SE-LRC-GL'!T60</f>
        <v>0</v>
      </c>
      <c r="U60" s="38">
        <f>'SE-EGM-GL'!U60+'SE-LRC-GL'!U60</f>
        <v>0</v>
      </c>
      <c r="V60" s="60">
        <f>'SE-EGM-GL'!V60+'SE-LRC-GL'!V60</f>
        <v>0</v>
      </c>
      <c r="W60" s="38">
        <f>'SE-EGM-GL'!W60+'SE-LRC-GL'!W60</f>
        <v>0</v>
      </c>
      <c r="X60" s="60">
        <f>'SE-EGM-GL'!X60+'SE-LRC-GL'!X60</f>
        <v>0</v>
      </c>
      <c r="Y60" s="38">
        <f>'SE-EGM-GL'!Y60+'SE-LRC-GL'!Y60</f>
        <v>0</v>
      </c>
      <c r="Z60" s="60">
        <f>'SE-EGM-GL'!Z60+'SE-LRC-GL'!Z60</f>
        <v>0</v>
      </c>
      <c r="AA60" s="38">
        <f>'SE-EGM-GL'!AA60+'SE-LRC-GL'!AA60</f>
        <v>0</v>
      </c>
      <c r="AB60" s="60">
        <f>'SE-EGM-GL'!AB60+'SE-LRC-GL'!AB60</f>
        <v>0</v>
      </c>
      <c r="AC60" s="38">
        <f>'SE-EGM-GL'!AC60+'SE-LRC-GL'!AC60</f>
        <v>0</v>
      </c>
      <c r="AD60" s="60">
        <f>'SE-EGM-GL'!AD60+'SE-LRC-GL'!AD60</f>
        <v>0</v>
      </c>
      <c r="AE60" s="38">
        <f>'SE-EGM-GL'!AE60+'SE-LRC-GL'!AE60</f>
        <v>0</v>
      </c>
      <c r="AF60" s="60">
        <f>'SE-EGM-GL'!AP60+'SE-LRC-GL'!AP60</f>
        <v>0</v>
      </c>
      <c r="AG60" s="38">
        <f>'SE-EGM-GL'!AQ60+'SE-LRC-GL'!AQ60</f>
        <v>0</v>
      </c>
      <c r="AH60" s="60">
        <f>'SE-EGM-GL'!AR60+'SE-LRC-GL'!AR60</f>
        <v>0</v>
      </c>
      <c r="AI60" s="38">
        <f>'SE-EGM-GL'!AS60+'SE-LRC-GL'!AS60</f>
        <v>0</v>
      </c>
      <c r="AJ60" s="60">
        <f>'SE-EGM-GL'!AT60+'SE-LRC-GL'!AT60</f>
        <v>0</v>
      </c>
      <c r="AK60" s="38">
        <f>'SE-EGM-GL'!AU60+'SE-LRC-GL'!AU60</f>
        <v>0</v>
      </c>
      <c r="AL60" s="60">
        <f>'SE-EGM-GL'!AX60+'SE-LRC-GL'!AX60</f>
        <v>0</v>
      </c>
      <c r="AM60" s="38">
        <f>'SE-EGM-GL'!AY60+'SE-LRC-GL'!AY60</f>
        <v>0</v>
      </c>
      <c r="AN60" s="60">
        <f>'SE-EGM-GL'!AZ60+'SE-LRC-GL'!AZ60</f>
        <v>0</v>
      </c>
      <c r="AO60" s="38">
        <f>'SE-EGM-GL'!BA60+'SE-LRC-GL'!BA60</f>
        <v>0</v>
      </c>
      <c r="AP60" s="60">
        <f>'SE-EGM-GL'!BB60+'SE-LRC-GL'!BB60</f>
        <v>0</v>
      </c>
      <c r="AQ60" s="38">
        <f>'SE-EGM-GL'!BC60+'SE-LRC-GL'!BC60</f>
        <v>0</v>
      </c>
      <c r="AR60" s="60">
        <f>'SE-EGM-GL'!BD60+'SE-LRC-GL'!BD60</f>
        <v>0</v>
      </c>
      <c r="AS60" s="38">
        <f>'SE-EGM-GL'!BE60+'SE-LRC-GL'!BE60</f>
        <v>0</v>
      </c>
      <c r="AT60" s="60">
        <f>'SE-EGM-GL'!BF60+'SE-LRC-GL'!BF60</f>
        <v>0</v>
      </c>
      <c r="AU60" s="38">
        <f>'SE-EGM-GL'!BG60+'SE-LRC-GL'!BG60</f>
        <v>0</v>
      </c>
      <c r="AV60" s="60">
        <f>'SE-EGM-GL'!BH60+'SE-LRC-GL'!BH60</f>
        <v>0</v>
      </c>
      <c r="AW60" s="38">
        <f>'SE-EGM-GL'!BI60+'SE-LRC-GL'!BI60</f>
        <v>0</v>
      </c>
    </row>
    <row r="61" spans="1:49" x14ac:dyDescent="0.2">
      <c r="A61" s="9"/>
      <c r="B61" s="62" t="s">
        <v>65</v>
      </c>
      <c r="C61" s="6"/>
      <c r="D61" s="61">
        <f>SUM(D59:D60)</f>
        <v>2728781</v>
      </c>
      <c r="E61" s="39">
        <f>SUM(E59:E60)</f>
        <v>139056.47</v>
      </c>
      <c r="F61" s="61">
        <f t="shared" ref="F61:AD61" si="32">SUM(F59:F60)</f>
        <v>0</v>
      </c>
      <c r="G61" s="39">
        <f t="shared" si="32"/>
        <v>0</v>
      </c>
      <c r="H61" s="61">
        <f t="shared" si="32"/>
        <v>3059641</v>
      </c>
      <c r="I61" s="39">
        <f t="shared" si="32"/>
        <v>140794.28</v>
      </c>
      <c r="J61" s="61">
        <f t="shared" si="32"/>
        <v>-330860</v>
      </c>
      <c r="K61" s="39">
        <f t="shared" si="32"/>
        <v>-1737.81</v>
      </c>
      <c r="L61" s="61">
        <f t="shared" si="32"/>
        <v>0</v>
      </c>
      <c r="M61" s="39">
        <f t="shared" si="32"/>
        <v>0</v>
      </c>
      <c r="N61" s="61">
        <f t="shared" si="32"/>
        <v>0</v>
      </c>
      <c r="O61" s="39">
        <f t="shared" si="32"/>
        <v>0</v>
      </c>
      <c r="P61" s="61">
        <f t="shared" si="32"/>
        <v>0</v>
      </c>
      <c r="Q61" s="39">
        <f t="shared" si="32"/>
        <v>0</v>
      </c>
      <c r="R61" s="61">
        <f t="shared" si="32"/>
        <v>0</v>
      </c>
      <c r="S61" s="39">
        <f t="shared" si="32"/>
        <v>0</v>
      </c>
      <c r="T61" s="61">
        <f t="shared" si="32"/>
        <v>0</v>
      </c>
      <c r="U61" s="39">
        <f t="shared" si="32"/>
        <v>0</v>
      </c>
      <c r="V61" s="61">
        <f t="shared" si="32"/>
        <v>0</v>
      </c>
      <c r="W61" s="39">
        <f t="shared" si="32"/>
        <v>0</v>
      </c>
      <c r="X61" s="61">
        <f t="shared" si="32"/>
        <v>0</v>
      </c>
      <c r="Y61" s="39">
        <f t="shared" si="32"/>
        <v>0</v>
      </c>
      <c r="Z61" s="61">
        <f t="shared" si="32"/>
        <v>0</v>
      </c>
      <c r="AA61" s="39">
        <f t="shared" si="32"/>
        <v>0</v>
      </c>
      <c r="AB61" s="61">
        <f t="shared" si="32"/>
        <v>0</v>
      </c>
      <c r="AC61" s="39">
        <f t="shared" si="32"/>
        <v>0</v>
      </c>
      <c r="AD61" s="61">
        <f t="shared" si="32"/>
        <v>0</v>
      </c>
      <c r="AE61" s="39">
        <f t="shared" ref="AE61:AK61" si="33">SUM(AE59:AE60)</f>
        <v>0</v>
      </c>
      <c r="AF61" s="61">
        <f t="shared" si="33"/>
        <v>0</v>
      </c>
      <c r="AG61" s="39">
        <f t="shared" si="33"/>
        <v>0</v>
      </c>
      <c r="AH61" s="61">
        <f t="shared" si="33"/>
        <v>0</v>
      </c>
      <c r="AI61" s="39">
        <f t="shared" si="33"/>
        <v>0</v>
      </c>
      <c r="AJ61" s="61">
        <f t="shared" si="33"/>
        <v>0</v>
      </c>
      <c r="AK61" s="39">
        <f t="shared" si="33"/>
        <v>0</v>
      </c>
      <c r="AL61" s="61">
        <f t="shared" ref="AL61:AQ61" si="34">SUM(AL59:AL60)</f>
        <v>0</v>
      </c>
      <c r="AM61" s="39">
        <f t="shared" si="34"/>
        <v>0</v>
      </c>
      <c r="AN61" s="61">
        <f t="shared" si="34"/>
        <v>0</v>
      </c>
      <c r="AO61" s="39">
        <f t="shared" si="34"/>
        <v>0</v>
      </c>
      <c r="AP61" s="61">
        <f t="shared" si="34"/>
        <v>0</v>
      </c>
      <c r="AQ61" s="39">
        <f t="shared" si="34"/>
        <v>0</v>
      </c>
      <c r="AR61" s="61">
        <f t="shared" ref="AR61:AW61" si="35">SUM(AR59:AR60)</f>
        <v>0</v>
      </c>
      <c r="AS61" s="39">
        <f t="shared" si="35"/>
        <v>0</v>
      </c>
      <c r="AT61" s="61">
        <f t="shared" si="35"/>
        <v>0</v>
      </c>
      <c r="AU61" s="39">
        <f t="shared" si="35"/>
        <v>0</v>
      </c>
      <c r="AV61" s="61">
        <f t="shared" si="35"/>
        <v>0</v>
      </c>
      <c r="AW61" s="39">
        <f t="shared" si="35"/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-24844693</v>
      </c>
      <c r="E64" s="38">
        <f>SUM(G64,I64,K64,M64,O64,Q64,S64,U64,W64,Y64,AA64,AC64,AE64,AG64,AI64,AK64,AM64,AO64,AQ64,AS64,AU64,AV64)</f>
        <v>-2382164.67</v>
      </c>
      <c r="F64" s="64">
        <f>('TIE-OUT'!J64+'TIE-OUT'!L64)+(RECLASS!J64+RECLASS!L64)</f>
        <v>0</v>
      </c>
      <c r="G64" s="68">
        <f>('TIE-OUT'!K64+'TIE-OUT'!M64)+(RECLASS!K64+RECLASS!M64)</f>
        <v>0</v>
      </c>
      <c r="H64" s="60">
        <f>'SE-EGM-GL'!H64+'SE-LRC-GL'!H64</f>
        <v>0</v>
      </c>
      <c r="I64" s="38">
        <f>'SE-EGM-GL'!I64+'SE-LRC-GL'!I64</f>
        <v>0</v>
      </c>
      <c r="J64" s="60">
        <f>'SE-EGM-GL'!J64+'SE-LRC-GL'!J64</f>
        <v>-24844693</v>
      </c>
      <c r="K64" s="38">
        <f>'SE-EGM-GL'!K64+'SE-LRC-GL'!K64</f>
        <v>-2382164.67</v>
      </c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  <c r="AP64" s="60"/>
      <c r="AQ64" s="38"/>
      <c r="AR64" s="60"/>
      <c r="AS64" s="38"/>
      <c r="AT64" s="60"/>
      <c r="AU64" s="38"/>
      <c r="AV64" s="60"/>
      <c r="AW64" s="38"/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23625389</v>
      </c>
      <c r="E65" s="38">
        <f>SUM(G65,I65,K65,M65,O65,Q65,S65,U65,W65,Y65,AA65,AC65,AE65,AG65,AI65,AK65,AM65,AO65,AQ65,AS65,AU65,AV65)</f>
        <v>2382164.67</v>
      </c>
      <c r="F65" s="81">
        <f>('TIE-OUT'!J65+'TIE-OUT'!L65)+(RECLASS!J65+RECLASS!L65)</f>
        <v>0</v>
      </c>
      <c r="G65" s="82">
        <f>('TIE-OUT'!K65+'TIE-OUT'!M65)+(RECLASS!K65+RECLASS!M65)</f>
        <v>-170000</v>
      </c>
      <c r="H65" s="60">
        <f>'SE-EGM-GL'!H65+'SE-LRC-GL'!H65</f>
        <v>0</v>
      </c>
      <c r="I65" s="38">
        <f>'SE-EGM-GL'!I65+'SE-LRC-GL'!I65</f>
        <v>170000</v>
      </c>
      <c r="J65" s="60">
        <f>'SE-EGM-GL'!J65+'SE-LRC-GL'!J65</f>
        <v>23625389</v>
      </c>
      <c r="K65" s="38">
        <f>'SE-EGM-GL'!K65+'SE-LRC-GL'!K65</f>
        <v>2382164.67</v>
      </c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  <c r="AP65" s="60"/>
      <c r="AQ65" s="38"/>
      <c r="AR65" s="60"/>
      <c r="AS65" s="38"/>
      <c r="AT65" s="60"/>
      <c r="AU65" s="38"/>
      <c r="AV65" s="60"/>
      <c r="AW65" s="38"/>
    </row>
    <row r="66" spans="1:49" x14ac:dyDescent="0.2">
      <c r="A66" s="9"/>
      <c r="B66" s="7" t="s">
        <v>68</v>
      </c>
      <c r="C66" s="6"/>
      <c r="D66" s="61">
        <f>SUM(D64:D65)</f>
        <v>-1219304</v>
      </c>
      <c r="E66" s="39">
        <f>SUM(E64:E65)</f>
        <v>0</v>
      </c>
      <c r="F66" s="61">
        <f t="shared" ref="F66:AD66" si="36">SUM(F64:F65)</f>
        <v>0</v>
      </c>
      <c r="G66" s="39">
        <f t="shared" si="36"/>
        <v>-170000</v>
      </c>
      <c r="H66" s="61">
        <f t="shared" si="36"/>
        <v>0</v>
      </c>
      <c r="I66" s="39">
        <f t="shared" si="36"/>
        <v>170000</v>
      </c>
      <c r="J66" s="61">
        <f t="shared" si="36"/>
        <v>-1219304</v>
      </c>
      <c r="K66" s="39">
        <f t="shared" si="36"/>
        <v>0</v>
      </c>
      <c r="L66" s="61">
        <f t="shared" si="36"/>
        <v>0</v>
      </c>
      <c r="M66" s="39">
        <f t="shared" si="36"/>
        <v>0</v>
      </c>
      <c r="N66" s="61">
        <f t="shared" si="36"/>
        <v>0</v>
      </c>
      <c r="O66" s="39">
        <f t="shared" si="36"/>
        <v>0</v>
      </c>
      <c r="P66" s="61">
        <f t="shared" si="36"/>
        <v>0</v>
      </c>
      <c r="Q66" s="39">
        <f t="shared" si="36"/>
        <v>0</v>
      </c>
      <c r="R66" s="61">
        <f t="shared" si="36"/>
        <v>0</v>
      </c>
      <c r="S66" s="39">
        <f t="shared" si="36"/>
        <v>0</v>
      </c>
      <c r="T66" s="61">
        <f t="shared" si="36"/>
        <v>0</v>
      </c>
      <c r="U66" s="39">
        <f t="shared" si="36"/>
        <v>0</v>
      </c>
      <c r="V66" s="61">
        <f t="shared" si="36"/>
        <v>0</v>
      </c>
      <c r="W66" s="39">
        <f t="shared" si="36"/>
        <v>0</v>
      </c>
      <c r="X66" s="61">
        <f t="shared" si="36"/>
        <v>0</v>
      </c>
      <c r="Y66" s="39">
        <f t="shared" si="36"/>
        <v>0</v>
      </c>
      <c r="Z66" s="61">
        <f t="shared" si="36"/>
        <v>0</v>
      </c>
      <c r="AA66" s="39">
        <f t="shared" si="36"/>
        <v>0</v>
      </c>
      <c r="AB66" s="61">
        <f t="shared" si="36"/>
        <v>0</v>
      </c>
      <c r="AC66" s="39">
        <f t="shared" si="36"/>
        <v>0</v>
      </c>
      <c r="AD66" s="61">
        <f t="shared" si="36"/>
        <v>0</v>
      </c>
      <c r="AE66" s="39">
        <f t="shared" ref="AE66:AK66" si="37">SUM(AE64:AE65)</f>
        <v>0</v>
      </c>
      <c r="AF66" s="61">
        <f t="shared" si="37"/>
        <v>0</v>
      </c>
      <c r="AG66" s="39">
        <f t="shared" si="37"/>
        <v>0</v>
      </c>
      <c r="AH66" s="61">
        <f t="shared" si="37"/>
        <v>0</v>
      </c>
      <c r="AI66" s="39">
        <f t="shared" si="37"/>
        <v>0</v>
      </c>
      <c r="AJ66" s="61">
        <f t="shared" si="37"/>
        <v>0</v>
      </c>
      <c r="AK66" s="39">
        <f t="shared" si="37"/>
        <v>0</v>
      </c>
      <c r="AL66" s="61">
        <f t="shared" ref="AL66:AQ66" si="38">SUM(AL64:AL65)</f>
        <v>0</v>
      </c>
      <c r="AM66" s="39">
        <f t="shared" si="38"/>
        <v>0</v>
      </c>
      <c r="AN66" s="61">
        <f t="shared" si="38"/>
        <v>0</v>
      </c>
      <c r="AO66" s="39">
        <f t="shared" si="38"/>
        <v>0</v>
      </c>
      <c r="AP66" s="61">
        <f t="shared" si="38"/>
        <v>0</v>
      </c>
      <c r="AQ66" s="39">
        <f t="shared" si="38"/>
        <v>0</v>
      </c>
      <c r="AR66" s="61">
        <f t="shared" ref="AR66:AW66" si="39">SUM(AR64:AR65)</f>
        <v>0</v>
      </c>
      <c r="AS66" s="39">
        <f t="shared" si="39"/>
        <v>0</v>
      </c>
      <c r="AT66" s="61">
        <f t="shared" si="39"/>
        <v>0</v>
      </c>
      <c r="AU66" s="39">
        <f t="shared" si="39"/>
        <v>0</v>
      </c>
      <c r="AV66" s="61">
        <f t="shared" si="39"/>
        <v>0</v>
      </c>
      <c r="AW66" s="39">
        <f t="shared" si="39"/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0</v>
      </c>
      <c r="F70" s="64">
        <f>('TIE-OUT'!J70+'TIE-OUT'!L70)+(RECLASS!J70+RECLASS!L70)</f>
        <v>0</v>
      </c>
      <c r="G70" s="68">
        <f>('TIE-OUT'!K70+'TIE-OUT'!M70)+(RECLASS!K70+RECLASS!M70)</f>
        <v>0</v>
      </c>
      <c r="H70" s="60">
        <f>'SE-EGM-GL'!H70+'SE-LRC-GL'!H70</f>
        <v>0</v>
      </c>
      <c r="I70" s="38">
        <f>'SE-EGM-GL'!I70+'SE-LRC-GL'!I70</f>
        <v>0</v>
      </c>
      <c r="J70" s="60">
        <f>'SE-EGM-GL'!J70+'SE-LRC-GL'!J70</f>
        <v>0</v>
      </c>
      <c r="K70" s="38">
        <f>'SE-EGM-GL'!K70+'SE-LRC-GL'!K70</f>
        <v>0</v>
      </c>
      <c r="L70" s="60">
        <f>'SE-EGM-GL'!L70+'SE-LRC-GL'!L70</f>
        <v>0</v>
      </c>
      <c r="M70" s="38">
        <f>'SE-EGM-GL'!M70+'SE-LRC-GL'!M70</f>
        <v>0</v>
      </c>
      <c r="N70" s="60">
        <f>'SE-EGM-GL'!N70+'SE-LRC-GL'!N70</f>
        <v>0</v>
      </c>
      <c r="O70" s="38">
        <f>'SE-EGM-GL'!O70+'SE-LRC-GL'!O70</f>
        <v>0</v>
      </c>
      <c r="P70" s="60">
        <f>'SE-EGM-GL'!P70+'SE-LRC-GL'!P70</f>
        <v>0</v>
      </c>
      <c r="Q70" s="38">
        <f>'SE-EGM-GL'!Q70+'SE-LRC-GL'!Q70</f>
        <v>0</v>
      </c>
      <c r="R70" s="60">
        <f>'SE-EGM-GL'!R70+'SE-LRC-GL'!R70</f>
        <v>0</v>
      </c>
      <c r="S70" s="38">
        <f>'SE-EGM-GL'!S70+'SE-LRC-GL'!S70</f>
        <v>0</v>
      </c>
      <c r="T70" s="60">
        <f>'SE-EGM-GL'!T70+'SE-LRC-GL'!T70</f>
        <v>0</v>
      </c>
      <c r="U70" s="38">
        <f>'SE-EGM-GL'!U70+'SE-LRC-GL'!U70</f>
        <v>0</v>
      </c>
      <c r="V70" s="60">
        <f>'SE-EGM-GL'!V70+'SE-LRC-GL'!V70</f>
        <v>0</v>
      </c>
      <c r="W70" s="38">
        <f>'SE-EGM-GL'!W70+'SE-LRC-GL'!W70</f>
        <v>0</v>
      </c>
      <c r="X70" s="60">
        <f>'SE-EGM-GL'!X70+'SE-LRC-GL'!X70</f>
        <v>0</v>
      </c>
      <c r="Y70" s="38">
        <f>'SE-EGM-GL'!Y70+'SE-LRC-GL'!Y70</f>
        <v>0</v>
      </c>
      <c r="Z70" s="60">
        <f>'SE-EGM-GL'!Z70+'SE-LRC-GL'!Z70</f>
        <v>0</v>
      </c>
      <c r="AA70" s="38">
        <f>'SE-EGM-GL'!AA70+'SE-LRC-GL'!AA70</f>
        <v>0</v>
      </c>
      <c r="AB70" s="60">
        <f>'SE-EGM-GL'!AB70+'SE-LRC-GL'!AB70</f>
        <v>0</v>
      </c>
      <c r="AC70" s="38">
        <f>'SE-EGM-GL'!AC70+'SE-LRC-GL'!AC70</f>
        <v>0</v>
      </c>
      <c r="AD70" s="60">
        <f>'SE-EGM-GL'!AD70+'SE-LRC-GL'!AD70</f>
        <v>0</v>
      </c>
      <c r="AE70" s="38">
        <f>'SE-EGM-GL'!AE70+'SE-LRC-GL'!AE70</f>
        <v>0</v>
      </c>
      <c r="AF70" s="60">
        <f>'SE-EGM-GL'!AP70+'SE-LRC-GL'!AP70</f>
        <v>0</v>
      </c>
      <c r="AG70" s="38">
        <f>'SE-EGM-GL'!AQ70+'SE-LRC-GL'!AQ70</f>
        <v>0</v>
      </c>
      <c r="AH70" s="60">
        <f>'SE-EGM-GL'!AR70+'SE-LRC-GL'!AR70</f>
        <v>0</v>
      </c>
      <c r="AI70" s="38">
        <f>'SE-EGM-GL'!AS70+'SE-LRC-GL'!AS70</f>
        <v>0</v>
      </c>
      <c r="AJ70" s="60">
        <f>'SE-EGM-GL'!AT70+'SE-LRC-GL'!AT70</f>
        <v>0</v>
      </c>
      <c r="AK70" s="38">
        <f>'SE-EGM-GL'!AU70+'SE-LRC-GL'!AU70</f>
        <v>0</v>
      </c>
      <c r="AL70" s="60">
        <f>'SE-EGM-GL'!AX70+'SE-LRC-GL'!AX70</f>
        <v>0</v>
      </c>
      <c r="AM70" s="38">
        <f>'SE-EGM-GL'!AY70+'SE-LRC-GL'!AY70</f>
        <v>0</v>
      </c>
      <c r="AN70" s="60">
        <f>'SE-EGM-GL'!AZ70+'SE-LRC-GL'!AZ70</f>
        <v>0</v>
      </c>
      <c r="AO70" s="38">
        <f>'SE-EGM-GL'!BA70+'SE-LRC-GL'!BA70</f>
        <v>0</v>
      </c>
      <c r="AP70" s="60">
        <f>'SE-EGM-GL'!BB70+'SE-LRC-GL'!BB70</f>
        <v>0</v>
      </c>
      <c r="AQ70" s="38">
        <f>'SE-EGM-GL'!BC70+'SE-LRC-GL'!BC70</f>
        <v>0</v>
      </c>
      <c r="AR70" s="60">
        <f>'SE-EGM-GL'!BD70+'SE-LRC-GL'!BD70</f>
        <v>0</v>
      </c>
      <c r="AS70" s="38">
        <f>'SE-EGM-GL'!BE70+'SE-LRC-GL'!BE70</f>
        <v>0</v>
      </c>
      <c r="AT70" s="60">
        <f>'SE-EGM-GL'!BF70+'SE-LRC-GL'!BF70</f>
        <v>0</v>
      </c>
      <c r="AU70" s="38">
        <f>'SE-EGM-GL'!BG70+'SE-LRC-GL'!BG70</f>
        <v>0</v>
      </c>
      <c r="AV70" s="60">
        <f>'SE-EGM-GL'!BH70+'SE-LRC-GL'!BH70</f>
        <v>0</v>
      </c>
      <c r="AW70" s="38">
        <f>'SE-EGM-GL'!BI70+'SE-LRC-GL'!BI70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81">
        <f>('TIE-OUT'!J71+'TIE-OUT'!L71)+(RECLASS!J71+RECLASS!L71)</f>
        <v>0</v>
      </c>
      <c r="G71" s="82">
        <f>('TIE-OUT'!K71+'TIE-OUT'!M71)+(RECLASS!K71+RECLASS!M71)</f>
        <v>0</v>
      </c>
      <c r="H71" s="60">
        <f>'SE-EGM-GL'!H71+'SE-LRC-GL'!H71</f>
        <v>0</v>
      </c>
      <c r="I71" s="38">
        <f>'SE-EGM-GL'!I71+'SE-LRC-GL'!I71</f>
        <v>0</v>
      </c>
      <c r="J71" s="60">
        <f>'SE-EGM-GL'!J71+'SE-LRC-GL'!J71</f>
        <v>0</v>
      </c>
      <c r="K71" s="38">
        <f>'SE-EGM-GL'!K71+'SE-LRC-GL'!K71</f>
        <v>0</v>
      </c>
      <c r="L71" s="60">
        <f>'SE-EGM-GL'!L71+'SE-LRC-GL'!L71</f>
        <v>0</v>
      </c>
      <c r="M71" s="38">
        <f>'SE-EGM-GL'!M71+'SE-LRC-GL'!M71</f>
        <v>0</v>
      </c>
      <c r="N71" s="60">
        <f>'SE-EGM-GL'!N71+'SE-LRC-GL'!N71</f>
        <v>0</v>
      </c>
      <c r="O71" s="38">
        <f>'SE-EGM-GL'!O71+'SE-LRC-GL'!O71</f>
        <v>0</v>
      </c>
      <c r="P71" s="60">
        <f>'SE-EGM-GL'!P71+'SE-LRC-GL'!P71</f>
        <v>0</v>
      </c>
      <c r="Q71" s="38">
        <f>'SE-EGM-GL'!Q71+'SE-LRC-GL'!Q71</f>
        <v>0</v>
      </c>
      <c r="R71" s="60">
        <f>'SE-EGM-GL'!R71+'SE-LRC-GL'!R71</f>
        <v>0</v>
      </c>
      <c r="S71" s="38">
        <f>'SE-EGM-GL'!S71+'SE-LRC-GL'!S71</f>
        <v>0</v>
      </c>
      <c r="T71" s="60">
        <f>'SE-EGM-GL'!T71+'SE-LRC-GL'!T71</f>
        <v>0</v>
      </c>
      <c r="U71" s="38">
        <f>'SE-EGM-GL'!U71+'SE-LRC-GL'!U71</f>
        <v>0</v>
      </c>
      <c r="V71" s="60">
        <f>'SE-EGM-GL'!V71+'SE-LRC-GL'!V71</f>
        <v>0</v>
      </c>
      <c r="W71" s="38">
        <f>'SE-EGM-GL'!W71+'SE-LRC-GL'!W71</f>
        <v>0</v>
      </c>
      <c r="X71" s="60">
        <f>'SE-EGM-GL'!X71+'SE-LRC-GL'!X71</f>
        <v>0</v>
      </c>
      <c r="Y71" s="38">
        <f>'SE-EGM-GL'!Y71+'SE-LRC-GL'!Y71</f>
        <v>0</v>
      </c>
      <c r="Z71" s="60">
        <f>'SE-EGM-GL'!Z71+'SE-LRC-GL'!Z71</f>
        <v>0</v>
      </c>
      <c r="AA71" s="38">
        <f>'SE-EGM-GL'!AA71+'SE-LRC-GL'!AA71</f>
        <v>0</v>
      </c>
      <c r="AB71" s="60">
        <f>'SE-EGM-GL'!AB71+'SE-LRC-GL'!AB71</f>
        <v>0</v>
      </c>
      <c r="AC71" s="38">
        <f>'SE-EGM-GL'!AC71+'SE-LRC-GL'!AC71</f>
        <v>0</v>
      </c>
      <c r="AD71" s="60">
        <f>'SE-EGM-GL'!AD71+'SE-LRC-GL'!AD71</f>
        <v>0</v>
      </c>
      <c r="AE71" s="38">
        <f>'SE-EGM-GL'!AE71+'SE-LRC-GL'!AE71</f>
        <v>0</v>
      </c>
      <c r="AF71" s="60">
        <f>'SE-EGM-GL'!AP71+'SE-LRC-GL'!AP71</f>
        <v>0</v>
      </c>
      <c r="AG71" s="38">
        <f>'SE-EGM-GL'!AQ71+'SE-LRC-GL'!AQ71</f>
        <v>0</v>
      </c>
      <c r="AH71" s="60">
        <f>'SE-EGM-GL'!AR71+'SE-LRC-GL'!AR71</f>
        <v>0</v>
      </c>
      <c r="AI71" s="38">
        <f>'SE-EGM-GL'!AS71+'SE-LRC-GL'!AS71</f>
        <v>0</v>
      </c>
      <c r="AJ71" s="60">
        <f>'SE-EGM-GL'!AT71+'SE-LRC-GL'!AT71</f>
        <v>0</v>
      </c>
      <c r="AK71" s="38">
        <f>'SE-EGM-GL'!AU71+'SE-LRC-GL'!AU71</f>
        <v>0</v>
      </c>
      <c r="AL71" s="60">
        <f>'SE-EGM-GL'!AX71+'SE-LRC-GL'!AX71</f>
        <v>0</v>
      </c>
      <c r="AM71" s="38">
        <f>'SE-EGM-GL'!AY71+'SE-LRC-GL'!AY71</f>
        <v>0</v>
      </c>
      <c r="AN71" s="60">
        <f>'SE-EGM-GL'!AZ71+'SE-LRC-GL'!AZ71</f>
        <v>0</v>
      </c>
      <c r="AO71" s="38">
        <f>'SE-EGM-GL'!BA71+'SE-LRC-GL'!BA71</f>
        <v>0</v>
      </c>
      <c r="AP71" s="60">
        <f>'SE-EGM-GL'!BB71+'SE-LRC-GL'!BB71</f>
        <v>0</v>
      </c>
      <c r="AQ71" s="38">
        <f>'SE-EGM-GL'!BC71+'SE-LRC-GL'!BC71</f>
        <v>0</v>
      </c>
      <c r="AR71" s="60">
        <f>'SE-EGM-GL'!BD71+'SE-LRC-GL'!BD71</f>
        <v>0</v>
      </c>
      <c r="AS71" s="38">
        <f>'SE-EGM-GL'!BE71+'SE-LRC-GL'!BE71</f>
        <v>0</v>
      </c>
      <c r="AT71" s="60">
        <f>'SE-EGM-GL'!BF71+'SE-LRC-GL'!BF71</f>
        <v>0</v>
      </c>
      <c r="AU71" s="38">
        <f>'SE-EGM-GL'!BG71+'SE-LRC-GL'!BG71</f>
        <v>0</v>
      </c>
      <c r="AV71" s="60">
        <f>'SE-EGM-GL'!BH71+'SE-LRC-GL'!BH71</f>
        <v>0</v>
      </c>
      <c r="AW71" s="38">
        <f>'SE-EGM-GL'!BI71+'SE-LRC-GL'!BI71</f>
        <v>0</v>
      </c>
    </row>
    <row r="72" spans="1:49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0</v>
      </c>
      <c r="F72" s="61">
        <f t="shared" ref="F72:AD72" si="40">SUM(F70:F71)</f>
        <v>0</v>
      </c>
      <c r="G72" s="39">
        <f t="shared" si="40"/>
        <v>0</v>
      </c>
      <c r="H72" s="61">
        <f t="shared" si="40"/>
        <v>0</v>
      </c>
      <c r="I72" s="39">
        <f t="shared" si="40"/>
        <v>0</v>
      </c>
      <c r="J72" s="61">
        <f t="shared" si="40"/>
        <v>0</v>
      </c>
      <c r="K72" s="39">
        <f t="shared" si="40"/>
        <v>0</v>
      </c>
      <c r="L72" s="61">
        <f t="shared" si="40"/>
        <v>0</v>
      </c>
      <c r="M72" s="39">
        <f t="shared" si="40"/>
        <v>0</v>
      </c>
      <c r="N72" s="61">
        <f t="shared" si="40"/>
        <v>0</v>
      </c>
      <c r="O72" s="39">
        <f t="shared" si="40"/>
        <v>0</v>
      </c>
      <c r="P72" s="61">
        <f t="shared" si="40"/>
        <v>0</v>
      </c>
      <c r="Q72" s="39">
        <f t="shared" si="40"/>
        <v>0</v>
      </c>
      <c r="R72" s="61">
        <f t="shared" si="40"/>
        <v>0</v>
      </c>
      <c r="S72" s="39">
        <f t="shared" si="40"/>
        <v>0</v>
      </c>
      <c r="T72" s="61">
        <f t="shared" si="40"/>
        <v>0</v>
      </c>
      <c r="U72" s="39">
        <f t="shared" si="40"/>
        <v>0</v>
      </c>
      <c r="V72" s="61">
        <f t="shared" si="40"/>
        <v>0</v>
      </c>
      <c r="W72" s="39">
        <f t="shared" si="40"/>
        <v>0</v>
      </c>
      <c r="X72" s="61">
        <f t="shared" si="40"/>
        <v>0</v>
      </c>
      <c r="Y72" s="39">
        <f t="shared" si="40"/>
        <v>0</v>
      </c>
      <c r="Z72" s="61">
        <f t="shared" si="40"/>
        <v>0</v>
      </c>
      <c r="AA72" s="39">
        <f t="shared" si="40"/>
        <v>0</v>
      </c>
      <c r="AB72" s="61">
        <f t="shared" si="40"/>
        <v>0</v>
      </c>
      <c r="AC72" s="39">
        <f t="shared" si="40"/>
        <v>0</v>
      </c>
      <c r="AD72" s="61">
        <f t="shared" si="40"/>
        <v>0</v>
      </c>
      <c r="AE72" s="39">
        <f t="shared" ref="AE72:AK72" si="41">SUM(AE70:AE71)</f>
        <v>0</v>
      </c>
      <c r="AF72" s="61">
        <f t="shared" si="41"/>
        <v>0</v>
      </c>
      <c r="AG72" s="39">
        <f t="shared" si="41"/>
        <v>0</v>
      </c>
      <c r="AH72" s="61">
        <f t="shared" si="41"/>
        <v>0</v>
      </c>
      <c r="AI72" s="39">
        <f t="shared" si="41"/>
        <v>0</v>
      </c>
      <c r="AJ72" s="61">
        <f t="shared" si="41"/>
        <v>0</v>
      </c>
      <c r="AK72" s="39">
        <f t="shared" si="41"/>
        <v>0</v>
      </c>
      <c r="AL72" s="61">
        <f t="shared" ref="AL72:AQ72" si="42">SUM(AL70:AL71)</f>
        <v>0</v>
      </c>
      <c r="AM72" s="39">
        <f t="shared" si="42"/>
        <v>0</v>
      </c>
      <c r="AN72" s="61">
        <f t="shared" si="42"/>
        <v>0</v>
      </c>
      <c r="AO72" s="39">
        <f t="shared" si="42"/>
        <v>0</v>
      </c>
      <c r="AP72" s="61">
        <f t="shared" si="42"/>
        <v>0</v>
      </c>
      <c r="AQ72" s="39">
        <f t="shared" si="42"/>
        <v>0</v>
      </c>
      <c r="AR72" s="61">
        <f t="shared" ref="AR72:AW72" si="43">SUM(AR70:AR71)</f>
        <v>0</v>
      </c>
      <c r="AS72" s="39">
        <f t="shared" si="43"/>
        <v>0</v>
      </c>
      <c r="AT72" s="61">
        <f t="shared" si="43"/>
        <v>0</v>
      </c>
      <c r="AU72" s="39">
        <f t="shared" si="43"/>
        <v>0</v>
      </c>
      <c r="AV72" s="61">
        <f t="shared" si="43"/>
        <v>0</v>
      </c>
      <c r="AW72" s="39">
        <f t="shared" si="43"/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44">SUM(F73,H73,J73,L73,N73,P73,R73,T73,V73,X73,Z73,AB73,AD73,AF73,AH73,AJ73,AL73,AN73,AP73,AR73,AT73,AU73)</f>
        <v>0</v>
      </c>
      <c r="E73" s="38">
        <f t="shared" ref="E73:E81" si="45">SUM(G73,I73,K73,M73,O73,Q73,S73,U73,W73,Y73,AA73,AC73,AE73,AG73,AI73,AK73,AM73,AO73,AQ73,AS73,AU73,AV73)</f>
        <v>0</v>
      </c>
      <c r="F73" s="60">
        <f>('TIE-OUT'!J73+'TIE-OUT'!L73)+(RECLASS!J73+RECLASS!L73)</f>
        <v>0</v>
      </c>
      <c r="G73" s="60">
        <f>('TIE-OUT'!K73+'TIE-OUT'!M73)+(RECLASS!K73+RECLASS!M73)</f>
        <v>0</v>
      </c>
      <c r="H73" s="60">
        <f>'SE-EGM-GL'!H73+'SE-LRC-GL'!H73</f>
        <v>0</v>
      </c>
      <c r="I73" s="38">
        <f>'SE-EGM-GL'!I73+'SE-LRC-GL'!I73</f>
        <v>0</v>
      </c>
      <c r="J73" s="60">
        <f>'SE-EGM-GL'!J73+'SE-LRC-GL'!J73</f>
        <v>0</v>
      </c>
      <c r="K73" s="38">
        <f>'SE-EGM-GL'!K73+'SE-LRC-GL'!K73</f>
        <v>0</v>
      </c>
      <c r="L73" s="60">
        <f>'SE-EGM-GL'!L73+'SE-LRC-GL'!L73</f>
        <v>0</v>
      </c>
      <c r="M73" s="38">
        <f>'SE-EGM-GL'!M73+'SE-LRC-GL'!M73</f>
        <v>0</v>
      </c>
      <c r="N73" s="60">
        <f>'SE-EGM-GL'!N73+'SE-LRC-GL'!N73</f>
        <v>0</v>
      </c>
      <c r="O73" s="38">
        <f>'SE-EGM-GL'!O73+'SE-LRC-GL'!O73</f>
        <v>0</v>
      </c>
      <c r="P73" s="60">
        <f>'SE-EGM-GL'!P73+'SE-LRC-GL'!P73</f>
        <v>0</v>
      </c>
      <c r="Q73" s="38">
        <f>'SE-EGM-GL'!Q73+'SE-LRC-GL'!Q73</f>
        <v>0</v>
      </c>
      <c r="R73" s="60">
        <f>'SE-EGM-GL'!R73+'SE-LRC-GL'!R73</f>
        <v>0</v>
      </c>
      <c r="S73" s="38">
        <f>'SE-EGM-GL'!S73+'SE-LRC-GL'!S73</f>
        <v>0</v>
      </c>
      <c r="T73" s="60">
        <f>'SE-EGM-GL'!T73+'SE-LRC-GL'!T73</f>
        <v>0</v>
      </c>
      <c r="U73" s="38">
        <f>'SE-EGM-GL'!U73+'SE-LRC-GL'!U73</f>
        <v>0</v>
      </c>
      <c r="V73" s="60">
        <f>'SE-EGM-GL'!V73+'SE-LRC-GL'!V73</f>
        <v>0</v>
      </c>
      <c r="W73" s="38">
        <f>'SE-EGM-GL'!W73+'SE-LRC-GL'!W73</f>
        <v>0</v>
      </c>
      <c r="X73" s="60">
        <f>'SE-EGM-GL'!X73+'SE-LRC-GL'!X73</f>
        <v>0</v>
      </c>
      <c r="Y73" s="38">
        <f>'SE-EGM-GL'!Y73+'SE-LRC-GL'!Y73</f>
        <v>0</v>
      </c>
      <c r="Z73" s="60">
        <f>'SE-EGM-GL'!Z73+'SE-LRC-GL'!Z73</f>
        <v>0</v>
      </c>
      <c r="AA73" s="38">
        <f>'SE-EGM-GL'!AA73+'SE-LRC-GL'!AA73</f>
        <v>0</v>
      </c>
      <c r="AB73" s="60">
        <f>'SE-EGM-GL'!AB73+'SE-LRC-GL'!AB73</f>
        <v>0</v>
      </c>
      <c r="AC73" s="38">
        <f>'SE-EGM-GL'!AC73+'SE-LRC-GL'!AC73</f>
        <v>0</v>
      </c>
      <c r="AD73" s="60">
        <f>'SE-EGM-GL'!AD73+'SE-LRC-GL'!AD73</f>
        <v>0</v>
      </c>
      <c r="AE73" s="38">
        <f>'SE-EGM-GL'!AE73+'SE-LRC-GL'!AE73</f>
        <v>0</v>
      </c>
      <c r="AF73" s="60">
        <f>'SE-EGM-GL'!AP73+'SE-LRC-GL'!AP73</f>
        <v>0</v>
      </c>
      <c r="AG73" s="38">
        <f>'SE-EGM-GL'!AQ73+'SE-LRC-GL'!AQ73</f>
        <v>0</v>
      </c>
      <c r="AH73" s="60">
        <f>'SE-EGM-GL'!AR73+'SE-LRC-GL'!AR73</f>
        <v>0</v>
      </c>
      <c r="AI73" s="38">
        <f>'SE-EGM-GL'!AS73+'SE-LRC-GL'!AS73</f>
        <v>0</v>
      </c>
      <c r="AJ73" s="60">
        <f>'SE-EGM-GL'!AT73+'SE-LRC-GL'!AT73</f>
        <v>0</v>
      </c>
      <c r="AK73" s="38">
        <f>'SE-EGM-GL'!AU73+'SE-LRC-GL'!AU73</f>
        <v>0</v>
      </c>
      <c r="AL73" s="60">
        <f>'SE-EGM-GL'!AX73+'SE-LRC-GL'!AX73</f>
        <v>0</v>
      </c>
      <c r="AM73" s="38">
        <f>'SE-EGM-GL'!AY73+'SE-LRC-GL'!AY73</f>
        <v>0</v>
      </c>
      <c r="AN73" s="60">
        <f>'SE-EGM-GL'!AZ73+'SE-LRC-GL'!AZ73</f>
        <v>0</v>
      </c>
      <c r="AO73" s="38">
        <f>'SE-EGM-GL'!BA73+'SE-LRC-GL'!BA73</f>
        <v>0</v>
      </c>
      <c r="AP73" s="60">
        <f>'SE-EGM-GL'!BB73+'SE-LRC-GL'!BB73</f>
        <v>0</v>
      </c>
      <c r="AQ73" s="38">
        <f>'SE-EGM-GL'!BC73+'SE-LRC-GL'!BC73</f>
        <v>0</v>
      </c>
      <c r="AR73" s="60">
        <f>'SE-EGM-GL'!BD73+'SE-LRC-GL'!BD73</f>
        <v>0</v>
      </c>
      <c r="AS73" s="38">
        <f>'SE-EGM-GL'!BE73+'SE-LRC-GL'!BE73</f>
        <v>0</v>
      </c>
      <c r="AT73" s="60">
        <f>'SE-EGM-GL'!BF73+'SE-LRC-GL'!BF73</f>
        <v>0</v>
      </c>
      <c r="AU73" s="38">
        <f>'SE-EGM-GL'!BG73+'SE-LRC-GL'!BG73</f>
        <v>0</v>
      </c>
      <c r="AV73" s="60">
        <f>'SE-EGM-GL'!BH73+'SE-LRC-GL'!BH73</f>
        <v>0</v>
      </c>
      <c r="AW73" s="38">
        <f>'SE-EGM-GL'!BI73+'SE-LRC-GL'!BI73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44"/>
        <v>0</v>
      </c>
      <c r="E74" s="38">
        <f t="shared" si="45"/>
        <v>0</v>
      </c>
      <c r="F74" s="60">
        <f>('TIE-OUT'!J74+'TIE-OUT'!L74)+(RECLASS!J74+RECLASS!L74)</f>
        <v>0</v>
      </c>
      <c r="G74" s="60">
        <f>('TIE-OUT'!K74+'TIE-OUT'!M74)+(RECLASS!K74+RECLASS!M74)</f>
        <v>0</v>
      </c>
      <c r="H74" s="60">
        <f>'SE-EGM-GL'!H74+'SE-LRC-GL'!H74</f>
        <v>0</v>
      </c>
      <c r="I74" s="38">
        <f>'SE-EGM-GL'!I74+'SE-LRC-GL'!I74</f>
        <v>0</v>
      </c>
      <c r="J74" s="60">
        <f>'SE-EGM-GL'!J74+'SE-LRC-GL'!J74</f>
        <v>0</v>
      </c>
      <c r="K74" s="38">
        <f>'SE-EGM-GL'!K74+'SE-LRC-GL'!K74</f>
        <v>0</v>
      </c>
      <c r="L74" s="60">
        <f>'SE-EGM-GL'!L74+'SE-LRC-GL'!L74</f>
        <v>0</v>
      </c>
      <c r="M74" s="38">
        <f>'SE-EGM-GL'!M74+'SE-LRC-GL'!M74</f>
        <v>0</v>
      </c>
      <c r="N74" s="60">
        <f>'SE-EGM-GL'!N74+'SE-LRC-GL'!N74</f>
        <v>0</v>
      </c>
      <c r="O74" s="38">
        <f>'SE-EGM-GL'!O74+'SE-LRC-GL'!O74</f>
        <v>0</v>
      </c>
      <c r="P74" s="60">
        <f>'SE-EGM-GL'!P74+'SE-LRC-GL'!P74</f>
        <v>0</v>
      </c>
      <c r="Q74" s="38">
        <f>'SE-EGM-GL'!Q74+'SE-LRC-GL'!Q74</f>
        <v>0</v>
      </c>
      <c r="R74" s="60">
        <f>'SE-EGM-GL'!R74+'SE-LRC-GL'!R74</f>
        <v>0</v>
      </c>
      <c r="S74" s="38">
        <f>'SE-EGM-GL'!S74+'SE-LRC-GL'!S74</f>
        <v>0</v>
      </c>
      <c r="T74" s="60">
        <f>'SE-EGM-GL'!T74+'SE-LRC-GL'!T74</f>
        <v>0</v>
      </c>
      <c r="U74" s="38">
        <f>'SE-EGM-GL'!U74+'SE-LRC-GL'!U74</f>
        <v>0</v>
      </c>
      <c r="V74" s="60">
        <f>'SE-EGM-GL'!V74+'SE-LRC-GL'!V74</f>
        <v>0</v>
      </c>
      <c r="W74" s="38">
        <f>'SE-EGM-GL'!W74+'SE-LRC-GL'!W74</f>
        <v>0</v>
      </c>
      <c r="X74" s="60">
        <f>'SE-EGM-GL'!X74+'SE-LRC-GL'!X74</f>
        <v>0</v>
      </c>
      <c r="Y74" s="38">
        <f>'SE-EGM-GL'!Y74+'SE-LRC-GL'!Y74</f>
        <v>0</v>
      </c>
      <c r="Z74" s="60">
        <f>'SE-EGM-GL'!Z74+'SE-LRC-GL'!Z74</f>
        <v>0</v>
      </c>
      <c r="AA74" s="38">
        <f>'SE-EGM-GL'!AA74+'SE-LRC-GL'!AA74</f>
        <v>0</v>
      </c>
      <c r="AB74" s="60">
        <f>'SE-EGM-GL'!AB74+'SE-LRC-GL'!AB74</f>
        <v>0</v>
      </c>
      <c r="AC74" s="38">
        <f>'SE-EGM-GL'!AC74+'SE-LRC-GL'!AC74</f>
        <v>0</v>
      </c>
      <c r="AD74" s="60">
        <f>'SE-EGM-GL'!AD74+'SE-LRC-GL'!AD74</f>
        <v>0</v>
      </c>
      <c r="AE74" s="38">
        <f>'SE-EGM-GL'!AE74+'SE-LRC-GL'!AE74</f>
        <v>0</v>
      </c>
      <c r="AF74" s="60">
        <f>'SE-EGM-GL'!AP74+'SE-LRC-GL'!AP74</f>
        <v>0</v>
      </c>
      <c r="AG74" s="38">
        <f>'SE-EGM-GL'!AQ74+'SE-LRC-GL'!AQ74</f>
        <v>0</v>
      </c>
      <c r="AH74" s="60">
        <f>'SE-EGM-GL'!AR74+'SE-LRC-GL'!AR74</f>
        <v>0</v>
      </c>
      <c r="AI74" s="38">
        <f>'SE-EGM-GL'!AS74+'SE-LRC-GL'!AS74</f>
        <v>0</v>
      </c>
      <c r="AJ74" s="60">
        <f>'SE-EGM-GL'!AT74+'SE-LRC-GL'!AT74</f>
        <v>0</v>
      </c>
      <c r="AK74" s="38">
        <f>'SE-EGM-GL'!AU74+'SE-LRC-GL'!AU74</f>
        <v>0</v>
      </c>
      <c r="AL74" s="60">
        <f>'SE-EGM-GL'!AX74+'SE-LRC-GL'!AX74</f>
        <v>0</v>
      </c>
      <c r="AM74" s="38">
        <f>'SE-EGM-GL'!AY74+'SE-LRC-GL'!AY74</f>
        <v>0</v>
      </c>
      <c r="AN74" s="60">
        <f>'SE-EGM-GL'!AZ74+'SE-LRC-GL'!AZ74</f>
        <v>0</v>
      </c>
      <c r="AO74" s="38">
        <f>'SE-EGM-GL'!BA74+'SE-LRC-GL'!BA74</f>
        <v>0</v>
      </c>
      <c r="AP74" s="60">
        <f>'SE-EGM-GL'!BB74+'SE-LRC-GL'!BB74</f>
        <v>0</v>
      </c>
      <c r="AQ74" s="38">
        <f>'SE-EGM-GL'!BC74+'SE-LRC-GL'!BC74</f>
        <v>0</v>
      </c>
      <c r="AR74" s="60">
        <f>'SE-EGM-GL'!BD74+'SE-LRC-GL'!BD74</f>
        <v>0</v>
      </c>
      <c r="AS74" s="38">
        <f>'SE-EGM-GL'!BE74+'SE-LRC-GL'!BE74</f>
        <v>0</v>
      </c>
      <c r="AT74" s="60">
        <f>'SE-EGM-GL'!BF74+'SE-LRC-GL'!BF74</f>
        <v>0</v>
      </c>
      <c r="AU74" s="38">
        <f>'SE-EGM-GL'!BG74+'SE-LRC-GL'!BG74</f>
        <v>0</v>
      </c>
      <c r="AV74" s="60">
        <f>'SE-EGM-GL'!BH74+'SE-LRC-GL'!BH74</f>
        <v>0</v>
      </c>
      <c r="AW74" s="38">
        <f>'SE-EGM-GL'!BI74+'SE-LRC-GL'!BI74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44"/>
        <v>0</v>
      </c>
      <c r="E75" s="38">
        <f t="shared" si="45"/>
        <v>0</v>
      </c>
      <c r="F75" s="60">
        <f>('TIE-OUT'!J75+'TIE-OUT'!L75)+(RECLASS!J75+RECLASS!L75)</f>
        <v>0</v>
      </c>
      <c r="G75" s="60">
        <f>('TIE-OUT'!K75+'TIE-OUT'!M75)+(RECLASS!K75+RECLASS!M75)</f>
        <v>0</v>
      </c>
      <c r="H75" s="60">
        <f>'SE-EGM-GL'!H75+'SE-LRC-GL'!H75</f>
        <v>0</v>
      </c>
      <c r="I75" s="38">
        <f>'SE-EGM-GL'!I75+'SE-LRC-GL'!I75</f>
        <v>0</v>
      </c>
      <c r="J75" s="60">
        <f>'SE-EGM-GL'!J75+'SE-LRC-GL'!J75</f>
        <v>0</v>
      </c>
      <c r="K75" s="38">
        <f>'SE-EGM-GL'!K75+'SE-LRC-GL'!K75</f>
        <v>0</v>
      </c>
      <c r="L75" s="60">
        <f>'SE-EGM-GL'!L75+'SE-LRC-GL'!L75</f>
        <v>0</v>
      </c>
      <c r="M75" s="38">
        <f>'SE-EGM-GL'!M75+'SE-LRC-GL'!M75</f>
        <v>0</v>
      </c>
      <c r="N75" s="60">
        <f>'SE-EGM-GL'!N75+'SE-LRC-GL'!N75</f>
        <v>0</v>
      </c>
      <c r="O75" s="38">
        <f>'SE-EGM-GL'!O75+'SE-LRC-GL'!O75</f>
        <v>0</v>
      </c>
      <c r="P75" s="60">
        <f>'SE-EGM-GL'!P75+'SE-LRC-GL'!P75</f>
        <v>0</v>
      </c>
      <c r="Q75" s="38">
        <f>'SE-EGM-GL'!Q75+'SE-LRC-GL'!Q75</f>
        <v>0</v>
      </c>
      <c r="R75" s="60">
        <f>'SE-EGM-GL'!R75+'SE-LRC-GL'!R75</f>
        <v>0</v>
      </c>
      <c r="S75" s="38">
        <f>'SE-EGM-GL'!S75+'SE-LRC-GL'!S75</f>
        <v>0</v>
      </c>
      <c r="T75" s="60">
        <f>'SE-EGM-GL'!T75+'SE-LRC-GL'!T75</f>
        <v>0</v>
      </c>
      <c r="U75" s="38">
        <f>'SE-EGM-GL'!U75+'SE-LRC-GL'!U75</f>
        <v>0</v>
      </c>
      <c r="V75" s="60">
        <f>'SE-EGM-GL'!V75+'SE-LRC-GL'!V75</f>
        <v>0</v>
      </c>
      <c r="W75" s="38">
        <f>'SE-EGM-GL'!W75+'SE-LRC-GL'!W75</f>
        <v>0</v>
      </c>
      <c r="X75" s="60">
        <f>'SE-EGM-GL'!X75+'SE-LRC-GL'!X75</f>
        <v>0</v>
      </c>
      <c r="Y75" s="38">
        <f>'SE-EGM-GL'!Y75+'SE-LRC-GL'!Y75</f>
        <v>0</v>
      </c>
      <c r="Z75" s="60">
        <f>'SE-EGM-GL'!Z75+'SE-LRC-GL'!Z75</f>
        <v>0</v>
      </c>
      <c r="AA75" s="38">
        <f>'SE-EGM-GL'!AA75+'SE-LRC-GL'!AA75</f>
        <v>0</v>
      </c>
      <c r="AB75" s="60">
        <f>'SE-EGM-GL'!AB75+'SE-LRC-GL'!AB75</f>
        <v>0</v>
      </c>
      <c r="AC75" s="38">
        <f>'SE-EGM-GL'!AC75+'SE-LRC-GL'!AC75</f>
        <v>0</v>
      </c>
      <c r="AD75" s="60">
        <f>'SE-EGM-GL'!AD75+'SE-LRC-GL'!AD75</f>
        <v>0</v>
      </c>
      <c r="AE75" s="38">
        <f>'SE-EGM-GL'!AE75+'SE-LRC-GL'!AE75</f>
        <v>0</v>
      </c>
      <c r="AF75" s="60">
        <f>'SE-EGM-GL'!AP75+'SE-LRC-GL'!AP75</f>
        <v>0</v>
      </c>
      <c r="AG75" s="38">
        <f>'SE-EGM-GL'!AQ75+'SE-LRC-GL'!AQ75</f>
        <v>0</v>
      </c>
      <c r="AH75" s="60">
        <f>'SE-EGM-GL'!AR75+'SE-LRC-GL'!AR75</f>
        <v>0</v>
      </c>
      <c r="AI75" s="38">
        <f>'SE-EGM-GL'!AS75+'SE-LRC-GL'!AS75</f>
        <v>0</v>
      </c>
      <c r="AJ75" s="60">
        <f>'SE-EGM-GL'!AT75+'SE-LRC-GL'!AT75</f>
        <v>0</v>
      </c>
      <c r="AK75" s="38">
        <f>'SE-EGM-GL'!AU75+'SE-LRC-GL'!AU75</f>
        <v>0</v>
      </c>
      <c r="AL75" s="60">
        <f>'SE-EGM-GL'!AX75+'SE-LRC-GL'!AX75</f>
        <v>0</v>
      </c>
      <c r="AM75" s="38">
        <f>'SE-EGM-GL'!AY75+'SE-LRC-GL'!AY75</f>
        <v>0</v>
      </c>
      <c r="AN75" s="60">
        <f>'SE-EGM-GL'!AZ75+'SE-LRC-GL'!AZ75</f>
        <v>0</v>
      </c>
      <c r="AO75" s="38">
        <f>'SE-EGM-GL'!BA75+'SE-LRC-GL'!BA75</f>
        <v>0</v>
      </c>
      <c r="AP75" s="60">
        <f>'SE-EGM-GL'!BB75+'SE-LRC-GL'!BB75</f>
        <v>0</v>
      </c>
      <c r="AQ75" s="38">
        <f>'SE-EGM-GL'!BC75+'SE-LRC-GL'!BC75</f>
        <v>0</v>
      </c>
      <c r="AR75" s="60">
        <f>'SE-EGM-GL'!BD75+'SE-LRC-GL'!BD75</f>
        <v>0</v>
      </c>
      <c r="AS75" s="38">
        <f>'SE-EGM-GL'!BE75+'SE-LRC-GL'!BE75</f>
        <v>0</v>
      </c>
      <c r="AT75" s="60">
        <f>'SE-EGM-GL'!BF75+'SE-LRC-GL'!BF75</f>
        <v>0</v>
      </c>
      <c r="AU75" s="38">
        <f>'SE-EGM-GL'!BG75+'SE-LRC-GL'!BG75</f>
        <v>0</v>
      </c>
      <c r="AV75" s="60">
        <f>'SE-EGM-GL'!BH75+'SE-LRC-GL'!BH75</f>
        <v>0</v>
      </c>
      <c r="AW75" s="38">
        <f>'SE-EGM-GL'!BI75+'SE-LRC-GL'!BI75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44"/>
        <v>0</v>
      </c>
      <c r="E76" s="38">
        <f t="shared" si="45"/>
        <v>0</v>
      </c>
      <c r="F76" s="60">
        <f>('TIE-OUT'!J76+'TIE-OUT'!L76)+(RECLASS!J76+RECLASS!L76)</f>
        <v>0</v>
      </c>
      <c r="G76" s="60">
        <f>('TIE-OUT'!K76+'TIE-OUT'!M76)+(RECLASS!K76+RECLASS!M76)</f>
        <v>0</v>
      </c>
      <c r="H76" s="60">
        <f>'SE-EGM-GL'!H76+'SE-LRC-GL'!H76</f>
        <v>0</v>
      </c>
      <c r="I76" s="38">
        <f>'SE-EGM-GL'!I76+'SE-LRC-GL'!I76</f>
        <v>0</v>
      </c>
      <c r="J76" s="60">
        <f>'SE-EGM-GL'!J76+'SE-LRC-GL'!J76</f>
        <v>0</v>
      </c>
      <c r="K76" s="38">
        <f>'SE-EGM-GL'!K76+'SE-LRC-GL'!K76</f>
        <v>0</v>
      </c>
      <c r="L76" s="60">
        <f>'SE-EGM-GL'!L76+'SE-LRC-GL'!L76</f>
        <v>0</v>
      </c>
      <c r="M76" s="38">
        <f>'SE-EGM-GL'!M76+'SE-LRC-GL'!M76</f>
        <v>0</v>
      </c>
      <c r="N76" s="60">
        <f>'SE-EGM-GL'!N76+'SE-LRC-GL'!N76</f>
        <v>0</v>
      </c>
      <c r="O76" s="38">
        <f>'SE-EGM-GL'!O76+'SE-LRC-GL'!O76</f>
        <v>0</v>
      </c>
      <c r="P76" s="60">
        <f>'SE-EGM-GL'!P76+'SE-LRC-GL'!P76</f>
        <v>0</v>
      </c>
      <c r="Q76" s="38">
        <f>'SE-EGM-GL'!Q76+'SE-LRC-GL'!Q76</f>
        <v>0</v>
      </c>
      <c r="R76" s="60">
        <f>'SE-EGM-GL'!R76+'SE-LRC-GL'!R76</f>
        <v>0</v>
      </c>
      <c r="S76" s="38">
        <f>'SE-EGM-GL'!S76+'SE-LRC-GL'!S76</f>
        <v>0</v>
      </c>
      <c r="T76" s="60">
        <f>'SE-EGM-GL'!T76+'SE-LRC-GL'!T76</f>
        <v>0</v>
      </c>
      <c r="U76" s="38">
        <f>'SE-EGM-GL'!U76+'SE-LRC-GL'!U76</f>
        <v>0</v>
      </c>
      <c r="V76" s="60">
        <f>'SE-EGM-GL'!V76+'SE-LRC-GL'!V76</f>
        <v>0</v>
      </c>
      <c r="W76" s="38">
        <f>'SE-EGM-GL'!W76+'SE-LRC-GL'!W76</f>
        <v>0</v>
      </c>
      <c r="X76" s="60">
        <f>'SE-EGM-GL'!X76+'SE-LRC-GL'!X76</f>
        <v>0</v>
      </c>
      <c r="Y76" s="38">
        <f>'SE-EGM-GL'!Y76+'SE-LRC-GL'!Y76</f>
        <v>0</v>
      </c>
      <c r="Z76" s="60">
        <f>'SE-EGM-GL'!Z76+'SE-LRC-GL'!Z76</f>
        <v>0</v>
      </c>
      <c r="AA76" s="38">
        <f>'SE-EGM-GL'!AA76+'SE-LRC-GL'!AA76</f>
        <v>0</v>
      </c>
      <c r="AB76" s="60">
        <f>'SE-EGM-GL'!AB76+'SE-LRC-GL'!AB76</f>
        <v>0</v>
      </c>
      <c r="AC76" s="38">
        <f>'SE-EGM-GL'!AC76+'SE-LRC-GL'!AC76</f>
        <v>0</v>
      </c>
      <c r="AD76" s="60">
        <f>'SE-EGM-GL'!AD76+'SE-LRC-GL'!AD76</f>
        <v>0</v>
      </c>
      <c r="AE76" s="38">
        <f>'SE-EGM-GL'!AE76+'SE-LRC-GL'!AE76</f>
        <v>0</v>
      </c>
      <c r="AF76" s="60">
        <f>'SE-EGM-GL'!AP76+'SE-LRC-GL'!AP76</f>
        <v>0</v>
      </c>
      <c r="AG76" s="38">
        <f>'SE-EGM-GL'!AQ76+'SE-LRC-GL'!AQ76</f>
        <v>0</v>
      </c>
      <c r="AH76" s="60">
        <f>'SE-EGM-GL'!AR76+'SE-LRC-GL'!AR76</f>
        <v>0</v>
      </c>
      <c r="AI76" s="38">
        <f>'SE-EGM-GL'!AS76+'SE-LRC-GL'!AS76</f>
        <v>0</v>
      </c>
      <c r="AJ76" s="60">
        <f>'SE-EGM-GL'!AT76+'SE-LRC-GL'!AT76</f>
        <v>0</v>
      </c>
      <c r="AK76" s="38">
        <f>'SE-EGM-GL'!AU76+'SE-LRC-GL'!AU76</f>
        <v>0</v>
      </c>
      <c r="AL76" s="60">
        <f>'SE-EGM-GL'!AX76+'SE-LRC-GL'!AX76</f>
        <v>0</v>
      </c>
      <c r="AM76" s="38">
        <f>'SE-EGM-GL'!AY76+'SE-LRC-GL'!AY76</f>
        <v>0</v>
      </c>
      <c r="AN76" s="60">
        <f>'SE-EGM-GL'!AZ76+'SE-LRC-GL'!AZ76</f>
        <v>0</v>
      </c>
      <c r="AO76" s="38">
        <f>'SE-EGM-GL'!BA76+'SE-LRC-GL'!BA76</f>
        <v>0</v>
      </c>
      <c r="AP76" s="60">
        <f>'SE-EGM-GL'!BB76+'SE-LRC-GL'!BB76</f>
        <v>0</v>
      </c>
      <c r="AQ76" s="38">
        <f>'SE-EGM-GL'!BC76+'SE-LRC-GL'!BC76</f>
        <v>0</v>
      </c>
      <c r="AR76" s="60">
        <f>'SE-EGM-GL'!BD76+'SE-LRC-GL'!BD76</f>
        <v>0</v>
      </c>
      <c r="AS76" s="38">
        <f>'SE-EGM-GL'!BE76+'SE-LRC-GL'!BE76</f>
        <v>0</v>
      </c>
      <c r="AT76" s="60">
        <f>'SE-EGM-GL'!BF76+'SE-LRC-GL'!BF76</f>
        <v>0</v>
      </c>
      <c r="AU76" s="38">
        <f>'SE-EGM-GL'!BG76+'SE-LRC-GL'!BG76</f>
        <v>0</v>
      </c>
      <c r="AV76" s="60">
        <f>'SE-EGM-GL'!BH76+'SE-LRC-GL'!BH76</f>
        <v>0</v>
      </c>
      <c r="AW76" s="38">
        <f>'SE-EGM-GL'!BI76+'SE-LRC-GL'!BI76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44"/>
        <v>0</v>
      </c>
      <c r="E77" s="38">
        <f t="shared" si="45"/>
        <v>0</v>
      </c>
      <c r="F77" s="60">
        <f>('TIE-OUT'!J77+'TIE-OUT'!L77)+(RECLASS!J77+RECLASS!L77)</f>
        <v>0</v>
      </c>
      <c r="G77" s="60">
        <f>('TIE-OUT'!K77+'TIE-OUT'!M77)+(RECLASS!K77+RECLASS!M77)</f>
        <v>0</v>
      </c>
      <c r="H77" s="60">
        <f>'SE-EGM-GL'!H77+'SE-LRC-GL'!H77</f>
        <v>0</v>
      </c>
      <c r="I77" s="38">
        <f>'SE-EGM-GL'!I77+'SE-LRC-GL'!I77</f>
        <v>0</v>
      </c>
      <c r="J77" s="60">
        <f>'SE-EGM-GL'!J77+'SE-LRC-GL'!J77</f>
        <v>0</v>
      </c>
      <c r="K77" s="38">
        <f>'SE-EGM-GL'!K77+'SE-LRC-GL'!K77</f>
        <v>0</v>
      </c>
      <c r="L77" s="60">
        <f>'SE-EGM-GL'!L77+'SE-LRC-GL'!L77</f>
        <v>0</v>
      </c>
      <c r="M77" s="38">
        <f>'SE-EGM-GL'!M77+'SE-LRC-GL'!M77</f>
        <v>0</v>
      </c>
      <c r="N77" s="60">
        <f>'SE-EGM-GL'!N77+'SE-LRC-GL'!N77</f>
        <v>0</v>
      </c>
      <c r="O77" s="38">
        <f>'SE-EGM-GL'!O77+'SE-LRC-GL'!O77</f>
        <v>0</v>
      </c>
      <c r="P77" s="60">
        <f>'SE-EGM-GL'!P77+'SE-LRC-GL'!P77</f>
        <v>0</v>
      </c>
      <c r="Q77" s="38">
        <f>'SE-EGM-GL'!Q77+'SE-LRC-GL'!Q77</f>
        <v>0</v>
      </c>
      <c r="R77" s="60">
        <f>'SE-EGM-GL'!R77+'SE-LRC-GL'!R77</f>
        <v>0</v>
      </c>
      <c r="S77" s="38">
        <f>'SE-EGM-GL'!S77+'SE-LRC-GL'!S77</f>
        <v>0</v>
      </c>
      <c r="T77" s="60">
        <f>'SE-EGM-GL'!T77+'SE-LRC-GL'!T77</f>
        <v>0</v>
      </c>
      <c r="U77" s="38">
        <f>'SE-EGM-GL'!U77+'SE-LRC-GL'!U77</f>
        <v>0</v>
      </c>
      <c r="V77" s="60">
        <f>'SE-EGM-GL'!V77+'SE-LRC-GL'!V77</f>
        <v>0</v>
      </c>
      <c r="W77" s="38">
        <f>'SE-EGM-GL'!W77+'SE-LRC-GL'!W77</f>
        <v>0</v>
      </c>
      <c r="X77" s="60">
        <f>'SE-EGM-GL'!X77+'SE-LRC-GL'!X77</f>
        <v>0</v>
      </c>
      <c r="Y77" s="38">
        <f>'SE-EGM-GL'!Y77+'SE-LRC-GL'!Y77</f>
        <v>0</v>
      </c>
      <c r="Z77" s="60">
        <f>'SE-EGM-GL'!Z77+'SE-LRC-GL'!Z77</f>
        <v>0</v>
      </c>
      <c r="AA77" s="38">
        <f>'SE-EGM-GL'!AA77+'SE-LRC-GL'!AA77</f>
        <v>0</v>
      </c>
      <c r="AB77" s="60">
        <f>'SE-EGM-GL'!AB77+'SE-LRC-GL'!AB77</f>
        <v>0</v>
      </c>
      <c r="AC77" s="38">
        <f>'SE-EGM-GL'!AC77+'SE-LRC-GL'!AC77</f>
        <v>0</v>
      </c>
      <c r="AD77" s="60">
        <f>'SE-EGM-GL'!AD77+'SE-LRC-GL'!AD77</f>
        <v>0</v>
      </c>
      <c r="AE77" s="38">
        <f>'SE-EGM-GL'!AE77+'SE-LRC-GL'!AE77</f>
        <v>0</v>
      </c>
      <c r="AF77" s="60">
        <f>'SE-EGM-GL'!AP77+'SE-LRC-GL'!AP77</f>
        <v>0</v>
      </c>
      <c r="AG77" s="38">
        <f>'SE-EGM-GL'!AQ77+'SE-LRC-GL'!AQ77</f>
        <v>0</v>
      </c>
      <c r="AH77" s="60">
        <f>'SE-EGM-GL'!AR77+'SE-LRC-GL'!AR77</f>
        <v>0</v>
      </c>
      <c r="AI77" s="38">
        <f>'SE-EGM-GL'!AS77+'SE-LRC-GL'!AS77</f>
        <v>0</v>
      </c>
      <c r="AJ77" s="60">
        <f>'SE-EGM-GL'!AT77+'SE-LRC-GL'!AT77</f>
        <v>0</v>
      </c>
      <c r="AK77" s="38">
        <f>'SE-EGM-GL'!AU77+'SE-LRC-GL'!AU77</f>
        <v>0</v>
      </c>
      <c r="AL77" s="60">
        <f>'SE-EGM-GL'!AX77+'SE-LRC-GL'!AX77</f>
        <v>0</v>
      </c>
      <c r="AM77" s="38">
        <f>'SE-EGM-GL'!AY77+'SE-LRC-GL'!AY77</f>
        <v>0</v>
      </c>
      <c r="AN77" s="60">
        <f>'SE-EGM-GL'!AZ77+'SE-LRC-GL'!AZ77</f>
        <v>0</v>
      </c>
      <c r="AO77" s="38">
        <f>'SE-EGM-GL'!BA77+'SE-LRC-GL'!BA77</f>
        <v>0</v>
      </c>
      <c r="AP77" s="60">
        <f>'SE-EGM-GL'!BB77+'SE-LRC-GL'!BB77</f>
        <v>0</v>
      </c>
      <c r="AQ77" s="38">
        <f>'SE-EGM-GL'!BC77+'SE-LRC-GL'!BC77</f>
        <v>0</v>
      </c>
      <c r="AR77" s="60">
        <f>'SE-EGM-GL'!BD77+'SE-LRC-GL'!BD77</f>
        <v>0</v>
      </c>
      <c r="AS77" s="38">
        <f>'SE-EGM-GL'!BE77+'SE-LRC-GL'!BE77</f>
        <v>0</v>
      </c>
      <c r="AT77" s="60">
        <f>'SE-EGM-GL'!BF77+'SE-LRC-GL'!BF77</f>
        <v>0</v>
      </c>
      <c r="AU77" s="38">
        <f>'SE-EGM-GL'!BG77+'SE-LRC-GL'!BG77</f>
        <v>0</v>
      </c>
      <c r="AV77" s="60">
        <f>'SE-EGM-GL'!BH77+'SE-LRC-GL'!BH77</f>
        <v>0</v>
      </c>
      <c r="AW77" s="38">
        <f>'SE-EGM-GL'!BI77+'SE-LRC-GL'!BI77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44"/>
        <v>0</v>
      </c>
      <c r="E78" s="38">
        <f t="shared" si="45"/>
        <v>0</v>
      </c>
      <c r="F78" s="60">
        <f>('TIE-OUT'!J78+'TIE-OUT'!L78)+(RECLASS!J78+RECLASS!L78)</f>
        <v>0</v>
      </c>
      <c r="G78" s="60">
        <f>('TIE-OUT'!K78+'TIE-OUT'!M78)+(RECLASS!K78+RECLASS!M78)</f>
        <v>0</v>
      </c>
      <c r="H78" s="60">
        <f>'SE-EGM-GL'!H78+'SE-LRC-GL'!H78</f>
        <v>0</v>
      </c>
      <c r="I78" s="38">
        <f>'SE-EGM-GL'!I78+'SE-LRC-GL'!I78</f>
        <v>0</v>
      </c>
      <c r="J78" s="60">
        <f>'SE-EGM-GL'!J78+'SE-LRC-GL'!J78</f>
        <v>0</v>
      </c>
      <c r="K78" s="38">
        <f>'SE-EGM-GL'!K78+'SE-LRC-GL'!K78</f>
        <v>0</v>
      </c>
      <c r="L78" s="60">
        <f>'SE-EGM-GL'!L78+'SE-LRC-GL'!L78</f>
        <v>0</v>
      </c>
      <c r="M78" s="38">
        <f>'SE-EGM-GL'!M78+'SE-LRC-GL'!M78</f>
        <v>0</v>
      </c>
      <c r="N78" s="60">
        <f>'SE-EGM-GL'!N78+'SE-LRC-GL'!N78</f>
        <v>0</v>
      </c>
      <c r="O78" s="38">
        <f>'SE-EGM-GL'!O78+'SE-LRC-GL'!O78</f>
        <v>0</v>
      </c>
      <c r="P78" s="60">
        <f>'SE-EGM-GL'!P78+'SE-LRC-GL'!P78</f>
        <v>0</v>
      </c>
      <c r="Q78" s="38">
        <f>'SE-EGM-GL'!Q78+'SE-LRC-GL'!Q78</f>
        <v>0</v>
      </c>
      <c r="R78" s="60">
        <f>'SE-EGM-GL'!R78+'SE-LRC-GL'!R78</f>
        <v>0</v>
      </c>
      <c r="S78" s="38">
        <f>'SE-EGM-GL'!S78+'SE-LRC-GL'!S78</f>
        <v>0</v>
      </c>
      <c r="T78" s="60">
        <f>'SE-EGM-GL'!T78+'SE-LRC-GL'!T78</f>
        <v>0</v>
      </c>
      <c r="U78" s="38">
        <f>'SE-EGM-GL'!U78+'SE-LRC-GL'!U78</f>
        <v>0</v>
      </c>
      <c r="V78" s="60">
        <f>'SE-EGM-GL'!V78+'SE-LRC-GL'!V78</f>
        <v>0</v>
      </c>
      <c r="W78" s="38">
        <f>'SE-EGM-GL'!W78+'SE-LRC-GL'!W78</f>
        <v>0</v>
      </c>
      <c r="X78" s="60">
        <f>'SE-EGM-GL'!X78+'SE-LRC-GL'!X78</f>
        <v>0</v>
      </c>
      <c r="Y78" s="38">
        <f>'SE-EGM-GL'!Y78+'SE-LRC-GL'!Y78</f>
        <v>0</v>
      </c>
      <c r="Z78" s="60">
        <f>'SE-EGM-GL'!Z78+'SE-LRC-GL'!Z78</f>
        <v>0</v>
      </c>
      <c r="AA78" s="38">
        <f>'SE-EGM-GL'!AA78+'SE-LRC-GL'!AA78</f>
        <v>0</v>
      </c>
      <c r="AB78" s="60">
        <f>'SE-EGM-GL'!AB78+'SE-LRC-GL'!AB78</f>
        <v>0</v>
      </c>
      <c r="AC78" s="38">
        <f>'SE-EGM-GL'!AC78+'SE-LRC-GL'!AC78</f>
        <v>0</v>
      </c>
      <c r="AD78" s="60">
        <f>'SE-EGM-GL'!AD78+'SE-LRC-GL'!AD78</f>
        <v>0</v>
      </c>
      <c r="AE78" s="38">
        <f>'SE-EGM-GL'!AE78+'SE-LRC-GL'!AE78</f>
        <v>0</v>
      </c>
      <c r="AF78" s="60">
        <f>'SE-EGM-GL'!AP78+'SE-LRC-GL'!AP78</f>
        <v>0</v>
      </c>
      <c r="AG78" s="38">
        <f>'SE-EGM-GL'!AQ78+'SE-LRC-GL'!AQ78</f>
        <v>0</v>
      </c>
      <c r="AH78" s="60">
        <f>'SE-EGM-GL'!AR78+'SE-LRC-GL'!AR78</f>
        <v>0</v>
      </c>
      <c r="AI78" s="38">
        <f>'SE-EGM-GL'!AS78+'SE-LRC-GL'!AS78</f>
        <v>0</v>
      </c>
      <c r="AJ78" s="60">
        <f>'SE-EGM-GL'!AT78+'SE-LRC-GL'!AT78</f>
        <v>0</v>
      </c>
      <c r="AK78" s="38">
        <f>'SE-EGM-GL'!AU78+'SE-LRC-GL'!AU78</f>
        <v>0</v>
      </c>
      <c r="AL78" s="60">
        <f>'SE-EGM-GL'!AX78+'SE-LRC-GL'!AX78</f>
        <v>0</v>
      </c>
      <c r="AM78" s="38">
        <f>'SE-EGM-GL'!AY78+'SE-LRC-GL'!AY78</f>
        <v>0</v>
      </c>
      <c r="AN78" s="60">
        <f>'SE-EGM-GL'!AZ78+'SE-LRC-GL'!AZ78</f>
        <v>0</v>
      </c>
      <c r="AO78" s="38">
        <f>'SE-EGM-GL'!BA78+'SE-LRC-GL'!BA78</f>
        <v>0</v>
      </c>
      <c r="AP78" s="60">
        <f>'SE-EGM-GL'!BB78+'SE-LRC-GL'!BB78</f>
        <v>0</v>
      </c>
      <c r="AQ78" s="38">
        <f>'SE-EGM-GL'!BC78+'SE-LRC-GL'!BC78</f>
        <v>0</v>
      </c>
      <c r="AR78" s="60">
        <f>'SE-EGM-GL'!BD78+'SE-LRC-GL'!BD78</f>
        <v>0</v>
      </c>
      <c r="AS78" s="38">
        <f>'SE-EGM-GL'!BE78+'SE-LRC-GL'!BE78</f>
        <v>0</v>
      </c>
      <c r="AT78" s="60">
        <f>'SE-EGM-GL'!BF78+'SE-LRC-GL'!BF78</f>
        <v>0</v>
      </c>
      <c r="AU78" s="38">
        <f>'SE-EGM-GL'!BG78+'SE-LRC-GL'!BG78</f>
        <v>0</v>
      </c>
      <c r="AV78" s="60">
        <f>'SE-EGM-GL'!BH78+'SE-LRC-GL'!BH78</f>
        <v>0</v>
      </c>
      <c r="AW78" s="38">
        <f>'SE-EGM-GL'!BI78+'SE-LRC-GL'!BI78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44"/>
        <v>0</v>
      </c>
      <c r="E79" s="38">
        <f t="shared" si="45"/>
        <v>0</v>
      </c>
      <c r="F79" s="60">
        <f>('TIE-OUT'!J79+'TIE-OUT'!L79)+(RECLASS!J79+RECLASS!L79)</f>
        <v>0</v>
      </c>
      <c r="G79" s="60">
        <f>('TIE-OUT'!K79+'TIE-OUT'!M79)+(RECLASS!K79+RECLASS!M79)</f>
        <v>0</v>
      </c>
      <c r="H79" s="60">
        <f>'SE-EGM-GL'!H79+'SE-LRC-GL'!H79</f>
        <v>0</v>
      </c>
      <c r="I79" s="38">
        <f>'SE-EGM-GL'!I79+'SE-LRC-GL'!I79</f>
        <v>0</v>
      </c>
      <c r="J79" s="60">
        <f>'SE-EGM-GL'!J79+'SE-LRC-GL'!J79</f>
        <v>0</v>
      </c>
      <c r="K79" s="38">
        <f>'SE-EGM-GL'!K79+'SE-LRC-GL'!K79</f>
        <v>0</v>
      </c>
      <c r="L79" s="60">
        <f>'SE-EGM-GL'!L79+'SE-LRC-GL'!L79</f>
        <v>0</v>
      </c>
      <c r="M79" s="38">
        <f>'SE-EGM-GL'!M79+'SE-LRC-GL'!M79</f>
        <v>0</v>
      </c>
      <c r="N79" s="60">
        <f>'SE-EGM-GL'!N79+'SE-LRC-GL'!N79</f>
        <v>0</v>
      </c>
      <c r="O79" s="38">
        <f>'SE-EGM-GL'!O79+'SE-LRC-GL'!O79</f>
        <v>0</v>
      </c>
      <c r="P79" s="60">
        <f>'SE-EGM-GL'!P79+'SE-LRC-GL'!P79</f>
        <v>0</v>
      </c>
      <c r="Q79" s="38">
        <f>'SE-EGM-GL'!Q79+'SE-LRC-GL'!Q79</f>
        <v>0</v>
      </c>
      <c r="R79" s="60">
        <f>'SE-EGM-GL'!R79+'SE-LRC-GL'!R79</f>
        <v>0</v>
      </c>
      <c r="S79" s="38">
        <f>'SE-EGM-GL'!S79+'SE-LRC-GL'!S79</f>
        <v>0</v>
      </c>
      <c r="T79" s="60">
        <f>'SE-EGM-GL'!T79+'SE-LRC-GL'!T79</f>
        <v>0</v>
      </c>
      <c r="U79" s="38">
        <f>'SE-EGM-GL'!U79+'SE-LRC-GL'!U79</f>
        <v>0</v>
      </c>
      <c r="V79" s="60">
        <f>'SE-EGM-GL'!V79+'SE-LRC-GL'!V79</f>
        <v>0</v>
      </c>
      <c r="W79" s="38">
        <f>'SE-EGM-GL'!W79+'SE-LRC-GL'!W79</f>
        <v>0</v>
      </c>
      <c r="X79" s="60">
        <f>'SE-EGM-GL'!X79+'SE-LRC-GL'!X79</f>
        <v>0</v>
      </c>
      <c r="Y79" s="38">
        <f>'SE-EGM-GL'!Y79+'SE-LRC-GL'!Y79</f>
        <v>0</v>
      </c>
      <c r="Z79" s="60">
        <f>'SE-EGM-GL'!Z79+'SE-LRC-GL'!Z79</f>
        <v>0</v>
      </c>
      <c r="AA79" s="38">
        <f>'SE-EGM-GL'!AA79+'SE-LRC-GL'!AA79</f>
        <v>0</v>
      </c>
      <c r="AB79" s="60">
        <f>'SE-EGM-GL'!AB79+'SE-LRC-GL'!AB79</f>
        <v>0</v>
      </c>
      <c r="AC79" s="38">
        <f>'SE-EGM-GL'!AC79+'SE-LRC-GL'!AC79</f>
        <v>0</v>
      </c>
      <c r="AD79" s="60">
        <f>'SE-EGM-GL'!AD79+'SE-LRC-GL'!AD79</f>
        <v>0</v>
      </c>
      <c r="AE79" s="38">
        <f>'SE-EGM-GL'!AE79+'SE-LRC-GL'!AE79</f>
        <v>0</v>
      </c>
      <c r="AF79" s="60">
        <f>'SE-EGM-GL'!AP79+'SE-LRC-GL'!AP79</f>
        <v>0</v>
      </c>
      <c r="AG79" s="38">
        <f>'SE-EGM-GL'!AQ79+'SE-LRC-GL'!AQ79</f>
        <v>0</v>
      </c>
      <c r="AH79" s="60">
        <f>'SE-EGM-GL'!AR79+'SE-LRC-GL'!AR79</f>
        <v>0</v>
      </c>
      <c r="AI79" s="38">
        <f>'SE-EGM-GL'!AS79+'SE-LRC-GL'!AS79</f>
        <v>0</v>
      </c>
      <c r="AJ79" s="60">
        <f>'SE-EGM-GL'!AT79+'SE-LRC-GL'!AT79</f>
        <v>0</v>
      </c>
      <c r="AK79" s="38">
        <f>'SE-EGM-GL'!AU79+'SE-LRC-GL'!AU79</f>
        <v>0</v>
      </c>
      <c r="AL79" s="60">
        <f>'SE-EGM-GL'!AX79+'SE-LRC-GL'!AX79</f>
        <v>0</v>
      </c>
      <c r="AM79" s="38">
        <f>'SE-EGM-GL'!AY79+'SE-LRC-GL'!AY79</f>
        <v>0</v>
      </c>
      <c r="AN79" s="60">
        <f>'SE-EGM-GL'!AZ79+'SE-LRC-GL'!AZ79</f>
        <v>0</v>
      </c>
      <c r="AO79" s="38">
        <f>'SE-EGM-GL'!BA79+'SE-LRC-GL'!BA79</f>
        <v>0</v>
      </c>
      <c r="AP79" s="60">
        <f>'SE-EGM-GL'!BB79+'SE-LRC-GL'!BB79</f>
        <v>0</v>
      </c>
      <c r="AQ79" s="38">
        <f>'SE-EGM-GL'!BC79+'SE-LRC-GL'!BC79</f>
        <v>0</v>
      </c>
      <c r="AR79" s="60">
        <f>'SE-EGM-GL'!BD79+'SE-LRC-GL'!BD79</f>
        <v>0</v>
      </c>
      <c r="AS79" s="38">
        <f>'SE-EGM-GL'!BE79+'SE-LRC-GL'!BE79</f>
        <v>0</v>
      </c>
      <c r="AT79" s="60">
        <f>'SE-EGM-GL'!BF79+'SE-LRC-GL'!BF79</f>
        <v>0</v>
      </c>
      <c r="AU79" s="38">
        <f>'SE-EGM-GL'!BG79+'SE-LRC-GL'!BG79</f>
        <v>0</v>
      </c>
      <c r="AV79" s="60">
        <f>'SE-EGM-GL'!BH79+'SE-LRC-GL'!BH79</f>
        <v>0</v>
      </c>
      <c r="AW79" s="38">
        <f>'SE-EGM-GL'!BI79+'SE-LRC-GL'!BI79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44"/>
        <v>0</v>
      </c>
      <c r="E80" s="38">
        <f t="shared" si="45"/>
        <v>0</v>
      </c>
      <c r="F80" s="60">
        <f>('TIE-OUT'!J80+'TIE-OUT'!L80)+(RECLASS!J80+RECLASS!L80)</f>
        <v>0</v>
      </c>
      <c r="G80" s="60">
        <f>('TIE-OUT'!K80+'TIE-OUT'!M80)+(RECLASS!K80+RECLASS!M80)</f>
        <v>0</v>
      </c>
      <c r="H80" s="60">
        <f>'SE-EGM-GL'!H80+'SE-LRC-GL'!H80</f>
        <v>0</v>
      </c>
      <c r="I80" s="38">
        <f>'SE-EGM-GL'!I80+'SE-LRC-GL'!I80</f>
        <v>0</v>
      </c>
      <c r="J80" s="60">
        <f>'SE-EGM-GL'!J80+'SE-LRC-GL'!J80</f>
        <v>0</v>
      </c>
      <c r="K80" s="38">
        <f>'SE-EGM-GL'!K80+'SE-LRC-GL'!K80</f>
        <v>0</v>
      </c>
      <c r="L80" s="60">
        <f>'SE-EGM-GL'!L80+'SE-LRC-GL'!L80</f>
        <v>0</v>
      </c>
      <c r="M80" s="38">
        <f>'SE-EGM-GL'!M80+'SE-LRC-GL'!M80</f>
        <v>0</v>
      </c>
      <c r="N80" s="60">
        <f>'SE-EGM-GL'!N80+'SE-LRC-GL'!N80</f>
        <v>0</v>
      </c>
      <c r="O80" s="38">
        <f>'SE-EGM-GL'!O80+'SE-LRC-GL'!O80</f>
        <v>0</v>
      </c>
      <c r="P80" s="60">
        <f>'SE-EGM-GL'!P80+'SE-LRC-GL'!P80</f>
        <v>0</v>
      </c>
      <c r="Q80" s="38">
        <f>'SE-EGM-GL'!Q80+'SE-LRC-GL'!Q80</f>
        <v>0</v>
      </c>
      <c r="R80" s="60">
        <f>'SE-EGM-GL'!R80+'SE-LRC-GL'!R80</f>
        <v>0</v>
      </c>
      <c r="S80" s="38">
        <f>'SE-EGM-GL'!S80+'SE-LRC-GL'!S80</f>
        <v>0</v>
      </c>
      <c r="T80" s="60">
        <f>'SE-EGM-GL'!T80+'SE-LRC-GL'!T80</f>
        <v>0</v>
      </c>
      <c r="U80" s="38">
        <f>'SE-EGM-GL'!U80+'SE-LRC-GL'!U80</f>
        <v>0</v>
      </c>
      <c r="V80" s="60">
        <f>'SE-EGM-GL'!V80+'SE-LRC-GL'!V80</f>
        <v>0</v>
      </c>
      <c r="W80" s="38">
        <f>'SE-EGM-GL'!W80+'SE-LRC-GL'!W80</f>
        <v>0</v>
      </c>
      <c r="X80" s="60">
        <f>'SE-EGM-GL'!X80+'SE-LRC-GL'!X80</f>
        <v>0</v>
      </c>
      <c r="Y80" s="38">
        <f>'SE-EGM-GL'!Y80+'SE-LRC-GL'!Y80</f>
        <v>0</v>
      </c>
      <c r="Z80" s="60">
        <f>'SE-EGM-GL'!Z80+'SE-LRC-GL'!Z80</f>
        <v>0</v>
      </c>
      <c r="AA80" s="38">
        <f>'SE-EGM-GL'!AA80+'SE-LRC-GL'!AA80</f>
        <v>0</v>
      </c>
      <c r="AB80" s="60">
        <f>'SE-EGM-GL'!AB80+'SE-LRC-GL'!AB80</f>
        <v>0</v>
      </c>
      <c r="AC80" s="38">
        <f>'SE-EGM-GL'!AC80+'SE-LRC-GL'!AC80</f>
        <v>0</v>
      </c>
      <c r="AD80" s="60">
        <f>'SE-EGM-GL'!AD80+'SE-LRC-GL'!AD80</f>
        <v>0</v>
      </c>
      <c r="AE80" s="38">
        <f>'SE-EGM-GL'!AE80+'SE-LRC-GL'!AE80</f>
        <v>0</v>
      </c>
      <c r="AF80" s="60">
        <f>'SE-EGM-GL'!AP80+'SE-LRC-GL'!AP80</f>
        <v>0</v>
      </c>
      <c r="AG80" s="38">
        <f>'SE-EGM-GL'!AQ80+'SE-LRC-GL'!AQ80</f>
        <v>0</v>
      </c>
      <c r="AH80" s="60">
        <f>'SE-EGM-GL'!AR80+'SE-LRC-GL'!AR80</f>
        <v>0</v>
      </c>
      <c r="AI80" s="38">
        <f>'SE-EGM-GL'!AS80+'SE-LRC-GL'!AS80</f>
        <v>0</v>
      </c>
      <c r="AJ80" s="60">
        <f>'SE-EGM-GL'!AT80+'SE-LRC-GL'!AT80</f>
        <v>0</v>
      </c>
      <c r="AK80" s="38">
        <f>'SE-EGM-GL'!AU80+'SE-LRC-GL'!AU80</f>
        <v>0</v>
      </c>
      <c r="AL80" s="60">
        <f>'SE-EGM-GL'!AX80+'SE-LRC-GL'!AX80</f>
        <v>0</v>
      </c>
      <c r="AM80" s="38">
        <f>'SE-EGM-GL'!AY80+'SE-LRC-GL'!AY80</f>
        <v>0</v>
      </c>
      <c r="AN80" s="60">
        <f>'SE-EGM-GL'!AZ80+'SE-LRC-GL'!AZ80</f>
        <v>0</v>
      </c>
      <c r="AO80" s="38">
        <f>'SE-EGM-GL'!BA80+'SE-LRC-GL'!BA80</f>
        <v>0</v>
      </c>
      <c r="AP80" s="60">
        <f>'SE-EGM-GL'!BB80+'SE-LRC-GL'!BB80</f>
        <v>0</v>
      </c>
      <c r="AQ80" s="38">
        <f>'SE-EGM-GL'!BC80+'SE-LRC-GL'!BC80</f>
        <v>0</v>
      </c>
      <c r="AR80" s="60">
        <f>'SE-EGM-GL'!BD80+'SE-LRC-GL'!BD80</f>
        <v>0</v>
      </c>
      <c r="AS80" s="38">
        <f>'SE-EGM-GL'!BE80+'SE-LRC-GL'!BE80</f>
        <v>0</v>
      </c>
      <c r="AT80" s="60">
        <f>'SE-EGM-GL'!BF80+'SE-LRC-GL'!BF80</f>
        <v>0</v>
      </c>
      <c r="AU80" s="38">
        <f>'SE-EGM-GL'!BG80+'SE-LRC-GL'!BG80</f>
        <v>0</v>
      </c>
      <c r="AV80" s="60">
        <f>'SE-EGM-GL'!BH80+'SE-LRC-GL'!BH80</f>
        <v>0</v>
      </c>
      <c r="AW80" s="38">
        <f>'SE-EGM-GL'!BI80+'SE-LRC-GL'!BI80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44"/>
        <v>0</v>
      </c>
      <c r="E81" s="38">
        <f t="shared" si="45"/>
        <v>0</v>
      </c>
      <c r="F81" s="60">
        <f>('TIE-OUT'!J81+'TIE-OUT'!L81)+(RECLASS!J81+RECLASS!L81)</f>
        <v>0</v>
      </c>
      <c r="G81" s="60">
        <f>('TIE-OUT'!K81+'TIE-OUT'!M81)+(RECLASS!K81+RECLASS!M81)</f>
        <v>0</v>
      </c>
      <c r="H81" s="60">
        <f>'SE-EGM-GL'!H81+'SE-LRC-GL'!H81</f>
        <v>0</v>
      </c>
      <c r="I81" s="38">
        <f>'SE-EGM-GL'!I81+'SE-LRC-GL'!I81</f>
        <v>0</v>
      </c>
      <c r="J81" s="60">
        <f>'SE-EGM-GL'!J81+'SE-LRC-GL'!J81</f>
        <v>0</v>
      </c>
      <c r="K81" s="38">
        <f>'SE-EGM-GL'!K81+'SE-LRC-GL'!K81</f>
        <v>0</v>
      </c>
      <c r="L81" s="60">
        <f>'SE-EGM-GL'!L81+'SE-LRC-GL'!L81</f>
        <v>0</v>
      </c>
      <c r="M81" s="38">
        <f>'SE-EGM-GL'!M81+'SE-LRC-GL'!M81</f>
        <v>0</v>
      </c>
      <c r="N81" s="60">
        <f>'SE-EGM-GL'!N81+'SE-LRC-GL'!N81</f>
        <v>0</v>
      </c>
      <c r="O81" s="38">
        <f>'SE-EGM-GL'!O81+'SE-LRC-GL'!O81</f>
        <v>0</v>
      </c>
      <c r="P81" s="60">
        <f>'SE-EGM-GL'!P81+'SE-LRC-GL'!P81</f>
        <v>0</v>
      </c>
      <c r="Q81" s="38">
        <f>'SE-EGM-GL'!Q81+'SE-LRC-GL'!Q81</f>
        <v>0</v>
      </c>
      <c r="R81" s="60">
        <f>'SE-EGM-GL'!R81+'SE-LRC-GL'!R81</f>
        <v>0</v>
      </c>
      <c r="S81" s="38">
        <f>'SE-EGM-GL'!S81+'SE-LRC-GL'!S81</f>
        <v>0</v>
      </c>
      <c r="T81" s="60">
        <f>'SE-EGM-GL'!T81+'SE-LRC-GL'!T81</f>
        <v>0</v>
      </c>
      <c r="U81" s="38">
        <f>'SE-EGM-GL'!U81+'SE-LRC-GL'!U81</f>
        <v>0</v>
      </c>
      <c r="V81" s="60">
        <f>'SE-EGM-GL'!V81+'SE-LRC-GL'!V81</f>
        <v>0</v>
      </c>
      <c r="W81" s="38">
        <f>'SE-EGM-GL'!W81+'SE-LRC-GL'!W81</f>
        <v>0</v>
      </c>
      <c r="X81" s="60">
        <f>'SE-EGM-GL'!X81+'SE-LRC-GL'!X81</f>
        <v>0</v>
      </c>
      <c r="Y81" s="38">
        <f>'SE-EGM-GL'!Y81+'SE-LRC-GL'!Y81</f>
        <v>0</v>
      </c>
      <c r="Z81" s="60">
        <f>'SE-EGM-GL'!Z81+'SE-LRC-GL'!Z81</f>
        <v>0</v>
      </c>
      <c r="AA81" s="38">
        <f>'SE-EGM-GL'!AA81+'SE-LRC-GL'!AA81</f>
        <v>0</v>
      </c>
      <c r="AB81" s="60">
        <f>'SE-EGM-GL'!AB81+'SE-LRC-GL'!AB81</f>
        <v>0</v>
      </c>
      <c r="AC81" s="38">
        <f>'SE-EGM-GL'!AC81+'SE-LRC-GL'!AC81</f>
        <v>0</v>
      </c>
      <c r="AD81" s="60">
        <f>'SE-EGM-GL'!AD81+'SE-LRC-GL'!AD81</f>
        <v>0</v>
      </c>
      <c r="AE81" s="38">
        <f>'SE-EGM-GL'!AE81+'SE-LRC-GL'!AE81</f>
        <v>0</v>
      </c>
      <c r="AF81" s="60">
        <f>'SE-EGM-GL'!AP81+'SE-LRC-GL'!AP81</f>
        <v>0</v>
      </c>
      <c r="AG81" s="38">
        <f>'SE-EGM-GL'!AQ81+'SE-LRC-GL'!AQ81</f>
        <v>0</v>
      </c>
      <c r="AH81" s="60">
        <f>'SE-EGM-GL'!AR81+'SE-LRC-GL'!AR81</f>
        <v>0</v>
      </c>
      <c r="AI81" s="38">
        <f>'SE-EGM-GL'!AS81+'SE-LRC-GL'!AS81</f>
        <v>0</v>
      </c>
      <c r="AJ81" s="60">
        <f>'SE-EGM-GL'!AT81+'SE-LRC-GL'!AT81</f>
        <v>0</v>
      </c>
      <c r="AK81" s="38">
        <f>'SE-EGM-GL'!AU81+'SE-LRC-GL'!AU81</f>
        <v>0</v>
      </c>
      <c r="AL81" s="60">
        <f>'SE-EGM-GL'!AX81+'SE-LRC-GL'!AX81</f>
        <v>0</v>
      </c>
      <c r="AM81" s="38">
        <f>'SE-EGM-GL'!AY81+'SE-LRC-GL'!AY81</f>
        <v>0</v>
      </c>
      <c r="AN81" s="60">
        <f>'SE-EGM-GL'!AZ81+'SE-LRC-GL'!AZ81</f>
        <v>0</v>
      </c>
      <c r="AO81" s="38">
        <f>'SE-EGM-GL'!BA81+'SE-LRC-GL'!BA81</f>
        <v>0</v>
      </c>
      <c r="AP81" s="60">
        <f>'SE-EGM-GL'!BB81+'SE-LRC-GL'!BB81</f>
        <v>0</v>
      </c>
      <c r="AQ81" s="38">
        <f>'SE-EGM-GL'!BC81+'SE-LRC-GL'!BC81</f>
        <v>0</v>
      </c>
      <c r="AR81" s="60">
        <f>'SE-EGM-GL'!BD81+'SE-LRC-GL'!BD81</f>
        <v>0</v>
      </c>
      <c r="AS81" s="38">
        <f>'SE-EGM-GL'!BE81+'SE-LRC-GL'!BE81</f>
        <v>0</v>
      </c>
      <c r="AT81" s="60">
        <f>'SE-EGM-GL'!BF81+'SE-LRC-GL'!BF81</f>
        <v>0</v>
      </c>
      <c r="AU81" s="38">
        <f>'SE-EGM-GL'!BG81+'SE-LRC-GL'!BG81</f>
        <v>0</v>
      </c>
      <c r="AV81" s="60">
        <f>'SE-EGM-GL'!BH81+'SE-LRC-GL'!BH81</f>
        <v>0</v>
      </c>
      <c r="AW81" s="38">
        <f>'SE-EGM-GL'!BI81+'SE-LRC-GL'!BI81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209708.18199999374</v>
      </c>
      <c r="F82" s="92">
        <f>F16+F24+F29+F36+F43+F45+F47+F49</f>
        <v>0</v>
      </c>
      <c r="G82" s="93">
        <f>SUM(G72:G81)+G16+G24+G29+G36+G43+G45+G47+G49+G51+G56+G61+G66</f>
        <v>-1564542.32</v>
      </c>
      <c r="H82" s="92">
        <f>H16+H24+H29+H36+H43+H45+H47+H49</f>
        <v>0</v>
      </c>
      <c r="I82" s="93">
        <f>SUM(I72:I81)+I16+I24+I29+I36+I43+I45+I47+I49+I51+I56+I61+I66</f>
        <v>1867201.2899999963</v>
      </c>
      <c r="J82" s="92">
        <f>J16+J24+J29+J36+J43+J45+J47+J49</f>
        <v>0</v>
      </c>
      <c r="K82" s="93">
        <f>SUM(K72:K81)+K16+K24+K29+K36+K43+K45+K47+K49+K51+K56+K61+K66</f>
        <v>-87872.401000000624</v>
      </c>
      <c r="L82" s="92">
        <f>L16+L24+L29+L36+L43+L45+L47+L49</f>
        <v>0</v>
      </c>
      <c r="M82" s="93">
        <f>SUM(M72:M81)+M16+M24+M29+M36+M43+M45+M47+M49+M51+M56+M61+M66</f>
        <v>5178.7650000000067</v>
      </c>
      <c r="N82" s="92">
        <f>N16+N24+N29+N36+N43+N45+N47+N49</f>
        <v>0</v>
      </c>
      <c r="O82" s="93">
        <f>SUM(O72:O81)+O16+O24+O29+O36+O43+O45+O47+O49+O51+O56+O61+O66</f>
        <v>7309.4439999999995</v>
      </c>
      <c r="P82" s="92">
        <f>P16+P24+P29+P36+P43+P45+P47+P49</f>
        <v>0</v>
      </c>
      <c r="Q82" s="93">
        <f>SUM(Q72:Q81)+Q16+Q24+Q29+Q36+Q43+Q45+Q47+Q49+Q51+Q56+Q61+Q66</f>
        <v>-23708.04</v>
      </c>
      <c r="R82" s="92">
        <f>R16+R24+R29+R36+R43+R45+R47+R49</f>
        <v>0</v>
      </c>
      <c r="S82" s="93">
        <f>SUM(S72:S81)+S16+S24+S29+S36+S43+S45+S47+S49+S51+S56+S61+S66</f>
        <v>-16755.767999999996</v>
      </c>
      <c r="T82" s="92">
        <f>T16+T24+T29+T36+T43+T45+T47+T49</f>
        <v>0</v>
      </c>
      <c r="U82" s="93">
        <f>SUM(U72:U81)+U16+U24+U29+U36+U43+U45+U47+U49+U51+U56+U61+U66</f>
        <v>4823.7720000000008</v>
      </c>
      <c r="V82" s="92">
        <f>V16+V24+V29+V36+V43+V45+V47+V49</f>
        <v>0</v>
      </c>
      <c r="W82" s="93">
        <f>SUM(W72:W81)+W16+W24+W29+W36+W43+W45+W47+W49+W51+W56+W61+W66</f>
        <v>-1408.32</v>
      </c>
      <c r="X82" s="92">
        <f>X16+X24+X29+X36+X43+X45+X47+X49</f>
        <v>0</v>
      </c>
      <c r="Y82" s="93">
        <f>SUM(Y72:Y81)+Y16+Y24+Y29+Y36+Y43+Y45+Y47+Y49+Y51+Y56+Y61+Y66</f>
        <v>-13652.88</v>
      </c>
      <c r="Z82" s="92">
        <f>Z16+Z24+Z29+Z36+Z43+Z45+Z47+Z49</f>
        <v>0</v>
      </c>
      <c r="AA82" s="93">
        <f>SUM(AA72:AA81)+AA16+AA24+AA29+AA36+AA43+AA45+AA47+AA49+AA51+AA56+AA61+AA66</f>
        <v>-11110.08</v>
      </c>
      <c r="AB82" s="92">
        <f>AB16+AB24+AB29+AB36+AB43+AB45+AB47+AB49</f>
        <v>0</v>
      </c>
      <c r="AC82" s="93">
        <f>SUM(AC72:AC81)+AC16+AC24+AC29+AC36+AC43+AC45+AC47+AC49+AC51+AC56+AC61+AC66</f>
        <v>44244.72</v>
      </c>
      <c r="AD82" s="92">
        <f>AD16+AD24+AD29+AD36+AD43+AD45+AD47+AD49</f>
        <v>0</v>
      </c>
      <c r="AE82" s="93">
        <f>SUM(AE72:AE81)+AE16+AE24+AE29+AE36+AE43+AE45+AE47+AE49+AE51+AE56+AE61+AE66</f>
        <v>0</v>
      </c>
      <c r="AF82" s="92">
        <f>AF16+AF24+AF29+AF36+AF43+AF45+AF47+AF49</f>
        <v>0</v>
      </c>
      <c r="AG82" s="93">
        <f>SUM(AG72:AG81)+AG16+AG24+AG29+AG36+AG43+AG45+AG47+AG49+AG51+AG56+AG61+AG66</f>
        <v>0</v>
      </c>
      <c r="AH82" s="92">
        <f>AH16+AH24+AH29+AH36+AH43+AH45+AH47+AH49</f>
        <v>0</v>
      </c>
      <c r="AI82" s="93">
        <f>SUM(AI72:AI81)+AI16+AI24+AI29+AI36+AI43+AI45+AI47+AI49+AI51+AI56+AI61+AI66</f>
        <v>0</v>
      </c>
      <c r="AJ82" s="92">
        <f>AJ16+AJ24+AJ29+AJ36+AJ43+AJ45+AJ47+AJ49</f>
        <v>0</v>
      </c>
      <c r="AK82" s="93">
        <f>SUM(AK72:AK81)+AK16+AK24+AK29+AK36+AK43+AK45+AK47+AK49+AK51+AK56+AK61+AK66</f>
        <v>0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0</v>
      </c>
      <c r="AP82" s="92">
        <f>AP16+AP24+AP29+AP36+AP43+AP45+AP47+AP49</f>
        <v>0</v>
      </c>
      <c r="AQ82" s="93">
        <f>SUM(AQ72:AQ81)+AQ16+AQ24+AQ29+AQ36+AQ43+AQ45+AQ47+AQ49+AQ51+AQ56+AQ61+AQ66</f>
        <v>0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  <c r="G84" s="14">
        <f>+'SE-LRC-GL'!G82+'SE-EGM-GL'!G82</f>
        <v>-1564542.32</v>
      </c>
    </row>
    <row r="85" spans="1:49" x14ac:dyDescent="0.2">
      <c r="A85" s="4"/>
      <c r="B85" s="3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W187"/>
  <sheetViews>
    <sheetView topLeftCell="G66" zoomScale="75" workbookViewId="0">
      <selection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171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27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29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140637945</v>
      </c>
      <c r="E11" s="38">
        <f t="shared" si="0"/>
        <v>296133441.90999997</v>
      </c>
      <c r="F11" s="60">
        <f>+BGC_GL!F11+'SE-LRC-GL'!F11+NE_GL!F11+'SE-EGM-GL'!F11</f>
        <v>0</v>
      </c>
      <c r="G11" s="38">
        <f>+BGC_GL!G11+'SE-LRC-GL'!G11+NE_GL!G11+'SE-EGM-GL'!G11</f>
        <v>0</v>
      </c>
      <c r="H11" s="60">
        <f>+BGC_GL!H11+'SE-LRC-GL'!H11+NE_GL!H11+'SE-EGM-GL'!H11</f>
        <v>139528637</v>
      </c>
      <c r="I11" s="38">
        <f>+BGC_GL!I11+'SE-LRC-GL'!I11+NE_GL!I11+'SE-EGM-GL'!I11</f>
        <v>285523104.97999996</v>
      </c>
      <c r="J11" s="60">
        <f>+BGC_GL!J11+'SE-LRC-GL'!J11+NE_GL!J11+'SE-EGM-GL'!J11</f>
        <v>1101021</v>
      </c>
      <c r="K11" s="38">
        <f>+BGC_GL!K11+'SE-LRC-GL'!K11+NE_GL!K11+'SE-EGM-GL'!K11</f>
        <v>16970469.399999999</v>
      </c>
      <c r="L11" s="60">
        <f>+BGC_GL!L11+'SE-LRC-GL'!L11+NE_GL!L11+'SE-EGM-GL'!L11</f>
        <v>68099</v>
      </c>
      <c r="M11" s="38">
        <f>+BGC_GL!M11+'SE-LRC-GL'!M11+NE_GL!M11+'SE-EGM-GL'!M11</f>
        <v>-424050.01</v>
      </c>
      <c r="N11" s="60">
        <f>+BGC_GL!N11+'SE-LRC-GL'!N11+NE_GL!N11+'SE-EGM-GL'!N11</f>
        <v>-59812</v>
      </c>
      <c r="O11" s="38">
        <f>+BGC_GL!O11+'SE-LRC-GL'!O11+NE_GL!O11+'SE-EGM-GL'!O11</f>
        <v>-5936082.46</v>
      </c>
      <c r="P11" s="60">
        <f>'SE-EGM-GL'!P11+'SE-LRC-GL'!P11</f>
        <v>0</v>
      </c>
      <c r="Q11" s="38">
        <f>'SE-EGM-GL'!Q11+'SE-LRC-GL'!Q11</f>
        <v>0</v>
      </c>
      <c r="R11" s="60">
        <f>'SE-EGM-GL'!R11+'SE-LRC-GL'!R11</f>
        <v>0</v>
      </c>
      <c r="S11" s="38">
        <f>'SE-EGM-GL'!S11+'SE-LRC-GL'!S11</f>
        <v>0</v>
      </c>
      <c r="T11" s="60">
        <f>'SE-EGM-GL'!T11+'SE-LRC-GL'!T11</f>
        <v>0</v>
      </c>
      <c r="U11" s="38">
        <f>'SE-EGM-GL'!U11+'SE-LRC-GL'!U11</f>
        <v>0</v>
      </c>
      <c r="V11" s="60">
        <f>'SE-EGM-GL'!V11+'SE-LRC-GL'!V11</f>
        <v>0</v>
      </c>
      <c r="W11" s="38">
        <f>'SE-EGM-GL'!W11+'SE-LRC-GL'!W11</f>
        <v>0</v>
      </c>
      <c r="X11" s="60">
        <f>'SE-EGM-GL'!X11+'SE-LRC-GL'!X11</f>
        <v>0</v>
      </c>
      <c r="Y11" s="38">
        <f>'SE-EGM-GL'!Y11+'SE-LRC-GL'!Y11</f>
        <v>0</v>
      </c>
      <c r="Z11" s="60">
        <f>'SE-EGM-GL'!Z11+'SE-LRC-GL'!Z11</f>
        <v>0</v>
      </c>
      <c r="AA11" s="38">
        <f>'SE-EGM-GL'!AA11+'SE-LRC-GL'!AA11</f>
        <v>0</v>
      </c>
      <c r="AB11" s="60">
        <f>'SE-EGM-GL'!AB11+'SE-LRC-GL'!AB11</f>
        <v>0</v>
      </c>
      <c r="AC11" s="38">
        <f>'SE-EGM-GL'!AC11+'SE-LRC-GL'!AC11</f>
        <v>0</v>
      </c>
      <c r="AD11" s="60">
        <f>'SE-EGM-GL'!AD11+'SE-LRC-GL'!AD11</f>
        <v>0</v>
      </c>
      <c r="AE11" s="38">
        <f>'SE-EGM-GL'!AE11+'SE-LRC-GL'!AE11</f>
        <v>0</v>
      </c>
      <c r="AF11" s="60">
        <f>'SE-EGM-GL'!AP11+'SE-LRC-GL'!AP11</f>
        <v>0</v>
      </c>
      <c r="AG11" s="38">
        <f>'SE-EGM-GL'!AQ11+'SE-LRC-GL'!AQ11</f>
        <v>0</v>
      </c>
      <c r="AH11" s="60">
        <f>'SE-EGM-GL'!AR11+'SE-LRC-GL'!AR11</f>
        <v>0</v>
      </c>
      <c r="AI11" s="38">
        <f>'SE-EGM-GL'!AS11+'SE-LRC-GL'!AS11</f>
        <v>0</v>
      </c>
      <c r="AJ11" s="60">
        <f>'SE-EGM-GL'!AT11+'SE-LRC-GL'!AT11</f>
        <v>0</v>
      </c>
      <c r="AK11" s="38">
        <f>'SE-EGM-GL'!AU11+'SE-LRC-GL'!AU11</f>
        <v>0</v>
      </c>
      <c r="AL11" s="60">
        <f>'SE-EGM-GL'!AX11+'SE-LRC-GL'!AX11</f>
        <v>0</v>
      </c>
      <c r="AM11" s="38">
        <f>'SE-EGM-GL'!AY11+'SE-LRC-GL'!AY11</f>
        <v>0</v>
      </c>
      <c r="AN11" s="60">
        <f>'SE-EGM-GL'!AZ11+'SE-LRC-GL'!AZ11</f>
        <v>0</v>
      </c>
      <c r="AO11" s="38">
        <f>'SE-EGM-GL'!BA11+'SE-LRC-GL'!BA11</f>
        <v>0</v>
      </c>
      <c r="AP11" s="60">
        <f>'SE-EGM-GL'!BB11+'SE-LRC-GL'!BB11</f>
        <v>0</v>
      </c>
      <c r="AQ11" s="38">
        <f>'SE-EGM-GL'!BC11+'SE-LRC-GL'!BC11</f>
        <v>0</v>
      </c>
      <c r="AR11" s="60">
        <f>'SE-EGM-GL'!BD11+'SE-LRC-GL'!BD11</f>
        <v>0</v>
      </c>
      <c r="AS11" s="38">
        <f>'SE-EGM-GL'!BE11+'SE-LRC-GL'!BE11</f>
        <v>0</v>
      </c>
      <c r="AT11" s="60">
        <f>'SE-EGM-GL'!BF11+'SE-LRC-GL'!BF11</f>
        <v>0</v>
      </c>
      <c r="AU11" s="38">
        <f>'SE-EGM-GL'!BG11+'SE-LRC-GL'!BG11</f>
        <v>0</v>
      </c>
      <c r="AV11" s="60">
        <f>'SE-EGM-GL'!BH11+'SE-LRC-GL'!BH11</f>
        <v>0</v>
      </c>
      <c r="AW11" s="38">
        <f>'SE-EGM-GL'!BI11+'SE-LRC-GL'!BI11</f>
        <v>0</v>
      </c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-16360182.43</v>
      </c>
      <c r="F12" s="60">
        <f>+BGC_GL!F12+'SE-LRC-GL'!F12+NE_GL!F12+'SE-EGM-GL'!F12</f>
        <v>0</v>
      </c>
      <c r="G12" s="38">
        <f>+BGC_GL!G12+'SE-LRC-GL'!G12+NE_GL!G12+'SE-EGM-GL'!G12</f>
        <v>-15935494.610000001</v>
      </c>
      <c r="H12" s="60">
        <f>+BGC_GL!H12+'SE-LRC-GL'!H12+NE_GL!H12+'SE-EGM-GL'!H12</f>
        <v>0</v>
      </c>
      <c r="I12" s="38">
        <f>+BGC_GL!I12+'SE-LRC-GL'!I12+NE_GL!I12+'SE-EGM-GL'!I12</f>
        <v>0</v>
      </c>
      <c r="J12" s="60">
        <f>+BGC_GL!J12+'SE-LRC-GL'!J12+NE_GL!J12+'SE-EGM-GL'!J12</f>
        <v>0</v>
      </c>
      <c r="K12" s="38">
        <f>+BGC_GL!K12+'SE-LRC-GL'!K12+NE_GL!K12+'SE-EGM-GL'!K12</f>
        <v>-296860.03999999998</v>
      </c>
      <c r="L12" s="60">
        <f>+BGC_GL!L12+'SE-LRC-GL'!L12+NE_GL!L12+'SE-EGM-GL'!L12</f>
        <v>0</v>
      </c>
      <c r="M12" s="38">
        <f>+BGC_GL!M12+'SE-LRC-GL'!M12+NE_GL!M12+'SE-EGM-GL'!M12</f>
        <v>-127827.78</v>
      </c>
      <c r="N12" s="60">
        <f>+BGC_GL!N12+'SE-LRC-GL'!N12+NE_GL!N12+'SE-EGM-GL'!N12</f>
        <v>0</v>
      </c>
      <c r="O12" s="38">
        <f>+BGC_GL!O12+'SE-LRC-GL'!O12+NE_GL!O12+'SE-EGM-GL'!O12</f>
        <v>0</v>
      </c>
      <c r="P12" s="60">
        <f>'SE-EGM-GL'!P12+'SE-LRC-GL'!P12</f>
        <v>0</v>
      </c>
      <c r="Q12" s="38">
        <f>'SE-EGM-GL'!Q12+'SE-LRC-GL'!Q12</f>
        <v>0</v>
      </c>
      <c r="R12" s="60">
        <f>'SE-EGM-GL'!R12+'SE-LRC-GL'!R12</f>
        <v>0</v>
      </c>
      <c r="S12" s="38">
        <f>'SE-EGM-GL'!S12+'SE-LRC-GL'!S12</f>
        <v>0</v>
      </c>
      <c r="T12" s="60">
        <f>'SE-EGM-GL'!T12+'SE-LRC-GL'!T12</f>
        <v>0</v>
      </c>
      <c r="U12" s="38">
        <f>'SE-EGM-GL'!U12+'SE-LRC-GL'!U12</f>
        <v>0</v>
      </c>
      <c r="V12" s="60">
        <f>'SE-EGM-GL'!V12+'SE-LRC-GL'!V12</f>
        <v>0</v>
      </c>
      <c r="W12" s="38">
        <f>'SE-EGM-GL'!W12+'SE-LRC-GL'!W12</f>
        <v>0</v>
      </c>
      <c r="X12" s="60">
        <f>'SE-EGM-GL'!X12+'SE-LRC-GL'!X12</f>
        <v>0</v>
      </c>
      <c r="Y12" s="38">
        <f>'SE-EGM-GL'!Y12+'SE-LRC-GL'!Y12</f>
        <v>0</v>
      </c>
      <c r="Z12" s="60">
        <f>'SE-EGM-GL'!Z12+'SE-LRC-GL'!Z12</f>
        <v>0</v>
      </c>
      <c r="AA12" s="38">
        <f>'SE-EGM-GL'!AA12+'SE-LRC-GL'!AA12</f>
        <v>0</v>
      </c>
      <c r="AB12" s="60">
        <f>'SE-EGM-GL'!AB12+'SE-LRC-GL'!AB12</f>
        <v>0</v>
      </c>
      <c r="AC12" s="38">
        <f>'SE-EGM-GL'!AC12+'SE-LRC-GL'!AC12</f>
        <v>0</v>
      </c>
      <c r="AD12" s="60">
        <f>'SE-EGM-GL'!AD12+'SE-LRC-GL'!AD12</f>
        <v>0</v>
      </c>
      <c r="AE12" s="38">
        <f>'SE-EGM-GL'!AE12+'SE-LRC-GL'!AE12</f>
        <v>0</v>
      </c>
      <c r="AF12" s="60">
        <f>'SE-EGM-GL'!AP12+'SE-LRC-GL'!AP12</f>
        <v>0</v>
      </c>
      <c r="AG12" s="38">
        <f>'SE-EGM-GL'!AQ12+'SE-LRC-GL'!AQ12</f>
        <v>0</v>
      </c>
      <c r="AH12" s="60">
        <f>'SE-EGM-GL'!AR12+'SE-LRC-GL'!AR12</f>
        <v>0</v>
      </c>
      <c r="AI12" s="38">
        <f>'SE-EGM-GL'!AS12+'SE-LRC-GL'!AS12</f>
        <v>0</v>
      </c>
      <c r="AJ12" s="60">
        <f>'SE-EGM-GL'!AT12+'SE-LRC-GL'!AT12</f>
        <v>0</v>
      </c>
      <c r="AK12" s="38">
        <f>'SE-EGM-GL'!AU12+'SE-LRC-GL'!AU12</f>
        <v>0</v>
      </c>
      <c r="AL12" s="60">
        <f>'SE-EGM-GL'!AX12+'SE-LRC-GL'!AX12</f>
        <v>0</v>
      </c>
      <c r="AM12" s="38">
        <f>'SE-EGM-GL'!AY12+'SE-LRC-GL'!AY12</f>
        <v>0</v>
      </c>
      <c r="AN12" s="60">
        <f>'SE-EGM-GL'!AZ12+'SE-LRC-GL'!AZ12</f>
        <v>0</v>
      </c>
      <c r="AO12" s="38">
        <f>'SE-EGM-GL'!BA12+'SE-LRC-GL'!BA12</f>
        <v>0</v>
      </c>
      <c r="AP12" s="60">
        <f>'SE-EGM-GL'!BB12+'SE-LRC-GL'!BB12</f>
        <v>0</v>
      </c>
      <c r="AQ12" s="38">
        <f>'SE-EGM-GL'!BC12+'SE-LRC-GL'!BC12</f>
        <v>0</v>
      </c>
      <c r="AR12" s="60">
        <f>'SE-EGM-GL'!BD12+'SE-LRC-GL'!BD12</f>
        <v>0</v>
      </c>
      <c r="AS12" s="38">
        <f>'SE-EGM-GL'!BE12+'SE-LRC-GL'!BE12</f>
        <v>0</v>
      </c>
      <c r="AT12" s="60">
        <f>'SE-EGM-GL'!BF12+'SE-LRC-GL'!BF12</f>
        <v>0</v>
      </c>
      <c r="AU12" s="38">
        <f>'SE-EGM-GL'!BG12+'SE-LRC-GL'!BG12</f>
        <v>0</v>
      </c>
      <c r="AV12" s="60">
        <f>'SE-EGM-GL'!BH12+'SE-LRC-GL'!BH12</f>
        <v>0</v>
      </c>
      <c r="AW12" s="38">
        <f>'SE-EGM-GL'!BI12+'SE-LRC-GL'!BI12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85005030</v>
      </c>
      <c r="E13" s="38">
        <f t="shared" si="0"/>
        <v>179372400</v>
      </c>
      <c r="F13" s="60">
        <f>+BGC_GL!F13+'SE-LRC-GL'!F13+NE_GL!F13+'SE-EGM-GL'!F13</f>
        <v>0</v>
      </c>
      <c r="G13" s="38">
        <f>+BGC_GL!G13+'SE-LRC-GL'!G13+NE_GL!G13+'SE-EGM-GL'!G13</f>
        <v>0</v>
      </c>
      <c r="H13" s="60">
        <f>+BGC_GL!H13+'SE-LRC-GL'!H13+NE_GL!H13+'SE-EGM-GL'!H13</f>
        <v>85002759</v>
      </c>
      <c r="I13" s="38">
        <f>+BGC_GL!I13+'SE-LRC-GL'!I13+NE_GL!I13+'SE-EGM-GL'!I13</f>
        <v>179368490</v>
      </c>
      <c r="J13" s="60">
        <f>+BGC_GL!J13+'SE-LRC-GL'!J13+NE_GL!J13+'SE-EGM-GL'!J13</f>
        <v>0</v>
      </c>
      <c r="K13" s="38">
        <f>+BGC_GL!K13+'SE-LRC-GL'!K13+NE_GL!K13+'SE-EGM-GL'!K13</f>
        <v>0</v>
      </c>
      <c r="L13" s="60">
        <f>+BGC_GL!L13+'SE-LRC-GL'!L13+NE_GL!L13+'SE-EGM-GL'!L13</f>
        <v>0</v>
      </c>
      <c r="M13" s="38">
        <f>+BGC_GL!M13+'SE-LRC-GL'!M13+NE_GL!M13+'SE-EGM-GL'!M13</f>
        <v>0</v>
      </c>
      <c r="N13" s="60">
        <f>+BGC_GL!N13+'SE-LRC-GL'!N13+NE_GL!N13+'SE-EGM-GL'!N13</f>
        <v>2271</v>
      </c>
      <c r="O13" s="38">
        <f>+BGC_GL!O13+'SE-LRC-GL'!O13+NE_GL!O13+'SE-EGM-GL'!O13</f>
        <v>3910</v>
      </c>
      <c r="P13" s="60">
        <f>'SE-EGM-GL'!P13+'SE-LRC-GL'!P13</f>
        <v>0</v>
      </c>
      <c r="Q13" s="38">
        <f>'SE-EGM-GL'!Q13+'SE-LRC-GL'!Q13</f>
        <v>0</v>
      </c>
      <c r="R13" s="60">
        <f>'SE-EGM-GL'!R13+'SE-LRC-GL'!R13</f>
        <v>0</v>
      </c>
      <c r="S13" s="38">
        <f>'SE-EGM-GL'!S13+'SE-LRC-GL'!S13</f>
        <v>0</v>
      </c>
      <c r="T13" s="60">
        <f>'SE-EGM-GL'!T13+'SE-LRC-GL'!T13</f>
        <v>0</v>
      </c>
      <c r="U13" s="38">
        <f>'SE-EGM-GL'!U13+'SE-LRC-GL'!U13</f>
        <v>0</v>
      </c>
      <c r="V13" s="60">
        <f>'SE-EGM-GL'!V13+'SE-LRC-GL'!V13</f>
        <v>0</v>
      </c>
      <c r="W13" s="38">
        <f>'SE-EGM-GL'!W13+'SE-LRC-GL'!W13</f>
        <v>0</v>
      </c>
      <c r="X13" s="60">
        <f>'SE-EGM-GL'!X13+'SE-LRC-GL'!X13</f>
        <v>0</v>
      </c>
      <c r="Y13" s="38">
        <f>'SE-EGM-GL'!Y13+'SE-LRC-GL'!Y13</f>
        <v>0</v>
      </c>
      <c r="Z13" s="60">
        <f>'SE-EGM-GL'!Z13+'SE-LRC-GL'!Z13</f>
        <v>0</v>
      </c>
      <c r="AA13" s="38">
        <f>'SE-EGM-GL'!AA13+'SE-LRC-GL'!AA13</f>
        <v>0</v>
      </c>
      <c r="AB13" s="60">
        <f>'SE-EGM-GL'!AB13+'SE-LRC-GL'!AB13</f>
        <v>0</v>
      </c>
      <c r="AC13" s="38">
        <f>'SE-EGM-GL'!AC13+'SE-LRC-GL'!AC13</f>
        <v>0</v>
      </c>
      <c r="AD13" s="60">
        <f>'SE-EGM-GL'!AD13+'SE-LRC-GL'!AD13</f>
        <v>0</v>
      </c>
      <c r="AE13" s="38">
        <f>'SE-EGM-GL'!AE13+'SE-LRC-GL'!AE13</f>
        <v>0</v>
      </c>
      <c r="AF13" s="60">
        <f>'SE-EGM-GL'!AP13+'SE-LRC-GL'!AP13</f>
        <v>0</v>
      </c>
      <c r="AG13" s="38">
        <f>'SE-EGM-GL'!AQ13+'SE-LRC-GL'!AQ13</f>
        <v>0</v>
      </c>
      <c r="AH13" s="60">
        <f>'SE-EGM-GL'!AR13+'SE-LRC-GL'!AR13</f>
        <v>0</v>
      </c>
      <c r="AI13" s="38">
        <f>'SE-EGM-GL'!AS13+'SE-LRC-GL'!AS13</f>
        <v>0</v>
      </c>
      <c r="AJ13" s="60">
        <f>'SE-EGM-GL'!AT13+'SE-LRC-GL'!AT13</f>
        <v>0</v>
      </c>
      <c r="AK13" s="38">
        <f>'SE-EGM-GL'!AU13+'SE-LRC-GL'!AU13</f>
        <v>0</v>
      </c>
      <c r="AL13" s="60">
        <f>'SE-EGM-GL'!AX13+'SE-LRC-GL'!AX13</f>
        <v>0</v>
      </c>
      <c r="AM13" s="38">
        <f>'SE-EGM-GL'!AY13+'SE-LRC-GL'!AY13</f>
        <v>0</v>
      </c>
      <c r="AN13" s="60">
        <f>'SE-EGM-GL'!AZ13+'SE-LRC-GL'!AZ13</f>
        <v>0</v>
      </c>
      <c r="AO13" s="38">
        <f>'SE-EGM-GL'!BA13+'SE-LRC-GL'!BA13</f>
        <v>0</v>
      </c>
      <c r="AP13" s="60">
        <f>'SE-EGM-GL'!BB13+'SE-LRC-GL'!BB13</f>
        <v>0</v>
      </c>
      <c r="AQ13" s="38">
        <f>'SE-EGM-GL'!BC13+'SE-LRC-GL'!BC13</f>
        <v>0</v>
      </c>
      <c r="AR13" s="60">
        <f>'SE-EGM-GL'!BD13+'SE-LRC-GL'!BD13</f>
        <v>0</v>
      </c>
      <c r="AS13" s="38">
        <f>'SE-EGM-GL'!BE13+'SE-LRC-GL'!BE13</f>
        <v>0</v>
      </c>
      <c r="AT13" s="60">
        <f>'SE-EGM-GL'!BF13+'SE-LRC-GL'!BF13</f>
        <v>0</v>
      </c>
      <c r="AU13" s="38">
        <f>'SE-EGM-GL'!BG13+'SE-LRC-GL'!BG13</f>
        <v>0</v>
      </c>
      <c r="AV13" s="60">
        <f>'SE-EGM-GL'!BH13+'SE-LRC-GL'!BH13</f>
        <v>0</v>
      </c>
      <c r="AW13" s="38">
        <f>'SE-EGM-GL'!BI13+'SE-LRC-GL'!BI13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+BGC_GL!F14+'SE-LRC-GL'!F14+NE_GL!F14+'SE-EGM-GL'!F14</f>
        <v>0</v>
      </c>
      <c r="G14" s="38">
        <f>+BGC_GL!G14+'SE-LRC-GL'!G14+NE_GL!G14+'SE-EGM-GL'!G14</f>
        <v>0</v>
      </c>
      <c r="H14" s="60">
        <f>+BGC_GL!H14+'SE-LRC-GL'!H14+NE_GL!H14+'SE-EGM-GL'!H14</f>
        <v>0</v>
      </c>
      <c r="I14" s="38">
        <f>+BGC_GL!I14+'SE-LRC-GL'!I14+NE_GL!I14+'SE-EGM-GL'!I14</f>
        <v>0</v>
      </c>
      <c r="J14" s="60">
        <f>+BGC_GL!J14+'SE-LRC-GL'!J14+NE_GL!J14+'SE-EGM-GL'!J14</f>
        <v>0</v>
      </c>
      <c r="K14" s="38">
        <f>+BGC_GL!K14+'SE-LRC-GL'!K14+NE_GL!K14+'SE-EGM-GL'!K14</f>
        <v>0</v>
      </c>
      <c r="L14" s="60">
        <f>+BGC_GL!L14+'SE-LRC-GL'!L14+NE_GL!L14+'SE-EGM-GL'!L14</f>
        <v>0</v>
      </c>
      <c r="M14" s="38">
        <f>+BGC_GL!M14+'SE-LRC-GL'!M14+NE_GL!M14+'SE-EGM-GL'!M14</f>
        <v>0</v>
      </c>
      <c r="N14" s="60">
        <f>+BGC_GL!N14+'SE-LRC-GL'!N14+NE_GL!N14+'SE-EGM-GL'!N14</f>
        <v>0</v>
      </c>
      <c r="O14" s="38">
        <f>+BGC_GL!O14+'SE-LRC-GL'!O14+NE_GL!O14+'SE-EGM-GL'!O14</f>
        <v>0</v>
      </c>
      <c r="P14" s="60">
        <f>'SE-EGM-GL'!P14+'SE-LRC-GL'!P14</f>
        <v>0</v>
      </c>
      <c r="Q14" s="38">
        <f>'SE-EGM-GL'!Q14+'SE-LRC-GL'!Q14</f>
        <v>0</v>
      </c>
      <c r="R14" s="60">
        <f>'SE-EGM-GL'!R14+'SE-LRC-GL'!R14</f>
        <v>0</v>
      </c>
      <c r="S14" s="38">
        <f>'SE-EGM-GL'!S14+'SE-LRC-GL'!S14</f>
        <v>0</v>
      </c>
      <c r="T14" s="60">
        <f>'SE-EGM-GL'!T14+'SE-LRC-GL'!T14</f>
        <v>0</v>
      </c>
      <c r="U14" s="38">
        <f>'SE-EGM-GL'!U14+'SE-LRC-GL'!U14</f>
        <v>0</v>
      </c>
      <c r="V14" s="60">
        <f>'SE-EGM-GL'!V14+'SE-LRC-GL'!V14</f>
        <v>0</v>
      </c>
      <c r="W14" s="38">
        <f>'SE-EGM-GL'!W14+'SE-LRC-GL'!W14</f>
        <v>0</v>
      </c>
      <c r="X14" s="60">
        <f>'SE-EGM-GL'!X14+'SE-LRC-GL'!X14</f>
        <v>0</v>
      </c>
      <c r="Y14" s="38">
        <f>'SE-EGM-GL'!Y14+'SE-LRC-GL'!Y14</f>
        <v>0</v>
      </c>
      <c r="Z14" s="60">
        <f>'SE-EGM-GL'!Z14+'SE-LRC-GL'!Z14</f>
        <v>0</v>
      </c>
      <c r="AA14" s="38">
        <f>'SE-EGM-GL'!AA14+'SE-LRC-GL'!AA14</f>
        <v>0</v>
      </c>
      <c r="AB14" s="60">
        <f>'SE-EGM-GL'!AB14+'SE-LRC-GL'!AB14</f>
        <v>0</v>
      </c>
      <c r="AC14" s="38">
        <f>'SE-EGM-GL'!AC14+'SE-LRC-GL'!AC14</f>
        <v>0</v>
      </c>
      <c r="AD14" s="60">
        <f>'SE-EGM-GL'!AD14+'SE-LRC-GL'!AD14</f>
        <v>0</v>
      </c>
      <c r="AE14" s="38">
        <f>'SE-EGM-GL'!AE14+'SE-LRC-GL'!AE14</f>
        <v>0</v>
      </c>
      <c r="AF14" s="60">
        <f>'SE-EGM-GL'!AP14+'SE-LRC-GL'!AP14</f>
        <v>0</v>
      </c>
      <c r="AG14" s="38">
        <f>'SE-EGM-GL'!AQ14+'SE-LRC-GL'!AQ14</f>
        <v>0</v>
      </c>
      <c r="AH14" s="60">
        <f>'SE-EGM-GL'!AR14+'SE-LRC-GL'!AR14</f>
        <v>0</v>
      </c>
      <c r="AI14" s="38">
        <f>'SE-EGM-GL'!AS14+'SE-LRC-GL'!AS14</f>
        <v>0</v>
      </c>
      <c r="AJ14" s="60">
        <f>'SE-EGM-GL'!AT14+'SE-LRC-GL'!AT14</f>
        <v>0</v>
      </c>
      <c r="AK14" s="38">
        <f>'SE-EGM-GL'!AU14+'SE-LRC-GL'!AU14</f>
        <v>0</v>
      </c>
      <c r="AL14" s="60">
        <f>'SE-EGM-GL'!AX14+'SE-LRC-GL'!AX14</f>
        <v>0</v>
      </c>
      <c r="AM14" s="38">
        <f>'SE-EGM-GL'!AY14+'SE-LRC-GL'!AY14</f>
        <v>0</v>
      </c>
      <c r="AN14" s="60">
        <f>'SE-EGM-GL'!AZ14+'SE-LRC-GL'!AZ14</f>
        <v>0</v>
      </c>
      <c r="AO14" s="38">
        <f>'SE-EGM-GL'!BA14+'SE-LRC-GL'!BA14</f>
        <v>0</v>
      </c>
      <c r="AP14" s="60">
        <f>'SE-EGM-GL'!BB14+'SE-LRC-GL'!BB14</f>
        <v>0</v>
      </c>
      <c r="AQ14" s="38">
        <f>'SE-EGM-GL'!BC14+'SE-LRC-GL'!BC14</f>
        <v>0</v>
      </c>
      <c r="AR14" s="60">
        <f>'SE-EGM-GL'!BD14+'SE-LRC-GL'!BD14</f>
        <v>0</v>
      </c>
      <c r="AS14" s="38">
        <f>'SE-EGM-GL'!BE14+'SE-LRC-GL'!BE14</f>
        <v>0</v>
      </c>
      <c r="AT14" s="60">
        <f>'SE-EGM-GL'!BF14+'SE-LRC-GL'!BF14</f>
        <v>0</v>
      </c>
      <c r="AU14" s="38">
        <f>'SE-EGM-GL'!BG14+'SE-LRC-GL'!BG14</f>
        <v>0</v>
      </c>
      <c r="AV14" s="60">
        <f>'SE-EGM-GL'!BH14+'SE-LRC-GL'!BH14</f>
        <v>0</v>
      </c>
      <c r="AW14" s="38">
        <f>'SE-EGM-GL'!BI14+'SE-LRC-GL'!BI14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+BGC_GL!F15+'SE-LRC-GL'!F15+NE_GL!F15+'SE-EGM-GL'!F15</f>
        <v>0</v>
      </c>
      <c r="G15" s="82">
        <f>+BGC_GL!G15+'SE-LRC-GL'!G15+NE_GL!G15+'SE-EGM-GL'!G15</f>
        <v>0</v>
      </c>
      <c r="H15" s="81">
        <f>+BGC_GL!H15+'SE-LRC-GL'!H15+NE_GL!H15+'SE-EGM-GL'!H15</f>
        <v>0</v>
      </c>
      <c r="I15" s="82">
        <f>+BGC_GL!I15+'SE-LRC-GL'!I15+NE_GL!I15+'SE-EGM-GL'!I15</f>
        <v>0</v>
      </c>
      <c r="J15" s="81">
        <f>+BGC_GL!J15+'SE-LRC-GL'!J15+NE_GL!J15+'SE-EGM-GL'!J15</f>
        <v>0</v>
      </c>
      <c r="K15" s="82">
        <f>+BGC_GL!K15+'SE-LRC-GL'!K15+NE_GL!K15+'SE-EGM-GL'!K15</f>
        <v>0</v>
      </c>
      <c r="L15" s="81">
        <f>+BGC_GL!L15+'SE-LRC-GL'!L15+NE_GL!L15+'SE-EGM-GL'!L15</f>
        <v>0</v>
      </c>
      <c r="M15" s="82">
        <f>+BGC_GL!M15+'SE-LRC-GL'!M15+NE_GL!M15+'SE-EGM-GL'!M15</f>
        <v>0</v>
      </c>
      <c r="N15" s="81">
        <f>+BGC_GL!N15+'SE-LRC-GL'!N15+NE_GL!N15+'SE-EGM-GL'!N15</f>
        <v>0</v>
      </c>
      <c r="O15" s="82">
        <f>+BGC_GL!O15+'SE-LRC-GL'!O15+NE_GL!O15+'SE-EGM-GL'!O15</f>
        <v>0</v>
      </c>
      <c r="P15" s="60">
        <f>'SE-EGM-GL'!P15+'SE-LRC-GL'!P15</f>
        <v>0</v>
      </c>
      <c r="Q15" s="38">
        <f>'SE-EGM-GL'!Q15+'SE-LRC-GL'!Q15</f>
        <v>0</v>
      </c>
      <c r="R15" s="60">
        <f>'SE-EGM-GL'!R15+'SE-LRC-GL'!R15</f>
        <v>0</v>
      </c>
      <c r="S15" s="38">
        <f>'SE-EGM-GL'!S15+'SE-LRC-GL'!S15</f>
        <v>0</v>
      </c>
      <c r="T15" s="60">
        <f>'SE-EGM-GL'!T15+'SE-LRC-GL'!T15</f>
        <v>0</v>
      </c>
      <c r="U15" s="38">
        <f>'SE-EGM-GL'!U15+'SE-LRC-GL'!U15</f>
        <v>0</v>
      </c>
      <c r="V15" s="60">
        <f>'SE-EGM-GL'!V15+'SE-LRC-GL'!V15</f>
        <v>0</v>
      </c>
      <c r="W15" s="38">
        <f>'SE-EGM-GL'!W15+'SE-LRC-GL'!W15</f>
        <v>0</v>
      </c>
      <c r="X15" s="60">
        <f>'SE-EGM-GL'!X15+'SE-LRC-GL'!X15</f>
        <v>0</v>
      </c>
      <c r="Y15" s="38">
        <f>'SE-EGM-GL'!Y15+'SE-LRC-GL'!Y15</f>
        <v>0</v>
      </c>
      <c r="Z15" s="60">
        <f>'SE-EGM-GL'!Z15+'SE-LRC-GL'!Z15</f>
        <v>0</v>
      </c>
      <c r="AA15" s="38">
        <f>'SE-EGM-GL'!AA15+'SE-LRC-GL'!AA15</f>
        <v>0</v>
      </c>
      <c r="AB15" s="60">
        <f>'SE-EGM-GL'!AB15+'SE-LRC-GL'!AB15</f>
        <v>0</v>
      </c>
      <c r="AC15" s="38">
        <f>'SE-EGM-GL'!AC15+'SE-LRC-GL'!AC15</f>
        <v>0</v>
      </c>
      <c r="AD15" s="60">
        <f>'SE-EGM-GL'!AD15+'SE-LRC-GL'!AD15</f>
        <v>0</v>
      </c>
      <c r="AE15" s="38">
        <f>'SE-EGM-GL'!AE15+'SE-LRC-GL'!AE15</f>
        <v>0</v>
      </c>
      <c r="AF15" s="60">
        <f>'SE-EGM-GL'!AP15+'SE-LRC-GL'!AP15</f>
        <v>0</v>
      </c>
      <c r="AG15" s="38">
        <f>'SE-EGM-GL'!AQ15+'SE-LRC-GL'!AQ15</f>
        <v>0</v>
      </c>
      <c r="AH15" s="60">
        <f>'SE-EGM-GL'!AR15+'SE-LRC-GL'!AR15</f>
        <v>0</v>
      </c>
      <c r="AI15" s="38">
        <f>'SE-EGM-GL'!AS15+'SE-LRC-GL'!AS15</f>
        <v>0</v>
      </c>
      <c r="AJ15" s="60">
        <f>'SE-EGM-GL'!AT15+'SE-LRC-GL'!AT15</f>
        <v>0</v>
      </c>
      <c r="AK15" s="38">
        <f>'SE-EGM-GL'!AU15+'SE-LRC-GL'!AU15</f>
        <v>0</v>
      </c>
      <c r="AL15" s="60">
        <f>'SE-EGM-GL'!AX15+'SE-LRC-GL'!AX15</f>
        <v>0</v>
      </c>
      <c r="AM15" s="38">
        <f>'SE-EGM-GL'!AY15+'SE-LRC-GL'!AY15</f>
        <v>0</v>
      </c>
      <c r="AN15" s="60">
        <f>'SE-EGM-GL'!AZ15+'SE-LRC-GL'!AZ15</f>
        <v>0</v>
      </c>
      <c r="AO15" s="38">
        <f>'SE-EGM-GL'!BA15+'SE-LRC-GL'!BA15</f>
        <v>0</v>
      </c>
      <c r="AP15" s="60">
        <f>'SE-EGM-GL'!BB15+'SE-LRC-GL'!BB15</f>
        <v>0</v>
      </c>
      <c r="AQ15" s="38">
        <f>'SE-EGM-GL'!BC15+'SE-LRC-GL'!BC15</f>
        <v>0</v>
      </c>
      <c r="AR15" s="60">
        <f>'SE-EGM-GL'!BD15+'SE-LRC-GL'!BD15</f>
        <v>0</v>
      </c>
      <c r="AS15" s="38">
        <f>'SE-EGM-GL'!BE15+'SE-LRC-GL'!BE15</f>
        <v>0</v>
      </c>
      <c r="AT15" s="60">
        <f>'SE-EGM-GL'!BF15+'SE-LRC-GL'!BF15</f>
        <v>0</v>
      </c>
      <c r="AU15" s="38">
        <f>'SE-EGM-GL'!BG15+'SE-LRC-GL'!BG15</f>
        <v>0</v>
      </c>
      <c r="AV15" s="60">
        <f>'SE-EGM-GL'!BH15+'SE-LRC-GL'!BH15</f>
        <v>0</v>
      </c>
      <c r="AW15" s="38">
        <f>'SE-EGM-GL'!BI15+'SE-LRC-GL'!BI15</f>
        <v>0</v>
      </c>
    </row>
    <row r="16" spans="1:49" x14ac:dyDescent="0.2">
      <c r="A16" s="9"/>
      <c r="B16" s="7" t="s">
        <v>34</v>
      </c>
      <c r="C16" s="6"/>
      <c r="D16" s="61">
        <f>SUM(D11:D15)</f>
        <v>225642975</v>
      </c>
      <c r="E16" s="39">
        <f>SUM(E11:E15)</f>
        <v>459145659.47999996</v>
      </c>
      <c r="F16" s="61">
        <f t="shared" ref="F16:AD16" si="1">SUM(F11:F15)</f>
        <v>0</v>
      </c>
      <c r="G16" s="39">
        <f t="shared" si="1"/>
        <v>-15935494.610000001</v>
      </c>
      <c r="H16" s="61">
        <f t="shared" ref="H16:O16" si="2">SUM(H11:H15)</f>
        <v>224531396</v>
      </c>
      <c r="I16" s="39">
        <f t="shared" si="2"/>
        <v>464891594.97999996</v>
      </c>
      <c r="J16" s="61">
        <f t="shared" si="2"/>
        <v>1101021</v>
      </c>
      <c r="K16" s="39">
        <f t="shared" si="2"/>
        <v>16673609.359999999</v>
      </c>
      <c r="L16" s="61">
        <f t="shared" si="2"/>
        <v>68099</v>
      </c>
      <c r="M16" s="39">
        <f t="shared" si="2"/>
        <v>-551877.79</v>
      </c>
      <c r="N16" s="61">
        <f t="shared" si="2"/>
        <v>-57541</v>
      </c>
      <c r="O16" s="39">
        <f t="shared" si="2"/>
        <v>-5932172.46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ref="AE16:AK16" si="3">SUM(AE11:AE15)</f>
        <v>0</v>
      </c>
      <c r="AF16" s="61">
        <f t="shared" si="3"/>
        <v>0</v>
      </c>
      <c r="AG16" s="39">
        <f t="shared" si="3"/>
        <v>0</v>
      </c>
      <c r="AH16" s="61">
        <f t="shared" si="3"/>
        <v>0</v>
      </c>
      <c r="AI16" s="39">
        <f t="shared" si="3"/>
        <v>0</v>
      </c>
      <c r="AJ16" s="61">
        <f t="shared" si="3"/>
        <v>0</v>
      </c>
      <c r="AK16" s="39">
        <f t="shared" si="3"/>
        <v>0</v>
      </c>
      <c r="AL16" s="61">
        <f t="shared" ref="AL16:AQ16" si="4">SUM(AL11:AL15)</f>
        <v>0</v>
      </c>
      <c r="AM16" s="39">
        <f t="shared" si="4"/>
        <v>0</v>
      </c>
      <c r="AN16" s="61">
        <f t="shared" si="4"/>
        <v>0</v>
      </c>
      <c r="AO16" s="39">
        <f t="shared" si="4"/>
        <v>0</v>
      </c>
      <c r="AP16" s="61">
        <f t="shared" si="4"/>
        <v>0</v>
      </c>
      <c r="AQ16" s="39">
        <f t="shared" si="4"/>
        <v>0</v>
      </c>
      <c r="AR16" s="61">
        <f t="shared" ref="AR16:AW16" si="5">SUM(AR11:AR15)</f>
        <v>0</v>
      </c>
      <c r="AS16" s="39">
        <f t="shared" si="5"/>
        <v>0</v>
      </c>
      <c r="AT16" s="61">
        <f t="shared" si="5"/>
        <v>0</v>
      </c>
      <c r="AU16" s="39">
        <f t="shared" si="5"/>
        <v>0</v>
      </c>
      <c r="AV16" s="61">
        <f t="shared" si="5"/>
        <v>0</v>
      </c>
      <c r="AW16" s="39">
        <f t="shared" si="5"/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6">SUM(F19,H19,J19,L19,N19,P19,R19,T19,V19,X19,Z19,AB19,AD19,AF19,AH19,AJ19,AL19,AN19,AP19,AR19,AT19,AU19)</f>
        <v>-125522967</v>
      </c>
      <c r="E19" s="38">
        <f t="shared" si="6"/>
        <v>-234152048.22999996</v>
      </c>
      <c r="F19" s="64">
        <f>+BGC_GL!F19+'SE-LRC-GL'!F19+NE_GL!F19+'SE-EGM-GL'!F19</f>
        <v>0</v>
      </c>
      <c r="G19" s="68">
        <f>+BGC_GL!G19+'SE-LRC-GL'!G19+NE_GL!G19+'SE-EGM-GL'!G19</f>
        <v>-98101</v>
      </c>
      <c r="H19" s="64">
        <f>+BGC_GL!H19+'SE-LRC-GL'!H19+NE_GL!H19+'SE-EGM-GL'!H19</f>
        <v>-123931777</v>
      </c>
      <c r="I19" s="68">
        <f>+BGC_GL!I19+'SE-LRC-GL'!I19+NE_GL!I19+'SE-EGM-GL'!I19</f>
        <v>-228997903.36999997</v>
      </c>
      <c r="J19" s="64">
        <f>+BGC_GL!J19+'SE-LRC-GL'!J19+NE_GL!J19+'SE-EGM-GL'!J19</f>
        <v>-740814</v>
      </c>
      <c r="K19" s="68">
        <f>+BGC_GL!K19+'SE-LRC-GL'!K19+NE_GL!K19+'SE-EGM-GL'!K19</f>
        <v>-5394574.1799999988</v>
      </c>
      <c r="L19" s="64">
        <f>+BGC_GL!L19+'SE-LRC-GL'!L19+NE_GL!L19+'SE-EGM-GL'!L19</f>
        <v>-838709</v>
      </c>
      <c r="M19" s="68">
        <f>+BGC_GL!M19+'SE-LRC-GL'!M19+NE_GL!M19+'SE-EGM-GL'!M19</f>
        <v>261087.30000000005</v>
      </c>
      <c r="N19" s="64">
        <f>+BGC_GL!N19+'SE-LRC-GL'!N19+NE_GL!N19+'SE-EGM-GL'!N19</f>
        <v>23175</v>
      </c>
      <c r="O19" s="68">
        <f>+BGC_GL!O19+'SE-LRC-GL'!O19+NE_GL!O19+'SE-EGM-GL'!O19</f>
        <v>150668.31</v>
      </c>
      <c r="P19" s="60">
        <f>'SE-EGM-GL'!P19+'SE-LRC-GL'!P19</f>
        <v>0</v>
      </c>
      <c r="Q19" s="38">
        <f>'SE-EGM-GL'!Q19+'SE-LRC-GL'!Q19</f>
        <v>-12676.2</v>
      </c>
      <c r="R19" s="60">
        <f>'SE-EGM-GL'!R19+'SE-LRC-GL'!R19</f>
        <v>-37236</v>
      </c>
      <c r="S19" s="38">
        <f>'SE-EGM-GL'!S19+'SE-LRC-GL'!S19</f>
        <v>-64673.94</v>
      </c>
      <c r="T19" s="60">
        <f>'SE-EGM-GL'!T19+'SE-LRC-GL'!T19</f>
        <v>2394</v>
      </c>
      <c r="U19" s="38">
        <f>'SE-EGM-GL'!U19+'SE-LRC-GL'!U19</f>
        <v>4124.8500000000004</v>
      </c>
      <c r="V19" s="60">
        <f>'SE-EGM-GL'!V19+'SE-LRC-GL'!V19</f>
        <v>0</v>
      </c>
      <c r="W19" s="38">
        <f>'SE-EGM-GL'!W19+'SE-LRC-GL'!W19</f>
        <v>0</v>
      </c>
      <c r="X19" s="60">
        <f>'SE-EGM-GL'!X19+'SE-LRC-GL'!X19</f>
        <v>0</v>
      </c>
      <c r="Y19" s="38">
        <f>'SE-EGM-GL'!Y19+'SE-LRC-GL'!Y19</f>
        <v>0</v>
      </c>
      <c r="Z19" s="60">
        <f>'SE-EGM-GL'!Z19+'SE-LRC-GL'!Z19</f>
        <v>0</v>
      </c>
      <c r="AA19" s="38">
        <f>'SE-EGM-GL'!AA19+'SE-LRC-GL'!AA19</f>
        <v>0</v>
      </c>
      <c r="AB19" s="60">
        <f>'SE-EGM-GL'!AB19+'SE-LRC-GL'!AB19</f>
        <v>0</v>
      </c>
      <c r="AC19" s="38">
        <f>'SE-EGM-GL'!AC19+'SE-LRC-GL'!AC19</f>
        <v>0</v>
      </c>
      <c r="AD19" s="60">
        <f>'SE-EGM-GL'!AD19+'SE-LRC-GL'!AD19</f>
        <v>0</v>
      </c>
      <c r="AE19" s="38">
        <f>'SE-EGM-GL'!AE19+'SE-LRC-GL'!AE19</f>
        <v>0</v>
      </c>
      <c r="AF19" s="60">
        <f>'SE-EGM-GL'!AP19+'SE-LRC-GL'!AP19</f>
        <v>0</v>
      </c>
      <c r="AG19" s="38">
        <f>'SE-EGM-GL'!AQ19+'SE-LRC-GL'!AQ19</f>
        <v>0</v>
      </c>
      <c r="AH19" s="60">
        <f>'SE-EGM-GL'!AR19+'SE-LRC-GL'!AR19</f>
        <v>0</v>
      </c>
      <c r="AI19" s="38">
        <f>'SE-EGM-GL'!AS19+'SE-LRC-GL'!AS19</f>
        <v>0</v>
      </c>
      <c r="AJ19" s="60">
        <f>'SE-EGM-GL'!AT19+'SE-LRC-GL'!AT19</f>
        <v>0</v>
      </c>
      <c r="AK19" s="38">
        <f>'SE-EGM-GL'!AU19+'SE-LRC-GL'!AU19</f>
        <v>0</v>
      </c>
      <c r="AL19" s="60">
        <f>'SE-EGM-GL'!AX19+'SE-LRC-GL'!AX19</f>
        <v>0</v>
      </c>
      <c r="AM19" s="38">
        <f>'SE-EGM-GL'!AY19+'SE-LRC-GL'!AY19</f>
        <v>0</v>
      </c>
      <c r="AN19" s="60">
        <f>'SE-EGM-GL'!AZ19+'SE-LRC-GL'!AZ19</f>
        <v>0</v>
      </c>
      <c r="AO19" s="38">
        <f>'SE-EGM-GL'!BA19+'SE-LRC-GL'!BA19</f>
        <v>0</v>
      </c>
      <c r="AP19" s="60">
        <f>'SE-EGM-GL'!BB19+'SE-LRC-GL'!BB19</f>
        <v>0</v>
      </c>
      <c r="AQ19" s="38">
        <f>'SE-EGM-GL'!BC19+'SE-LRC-GL'!BC19</f>
        <v>0</v>
      </c>
      <c r="AR19" s="60">
        <f>'SE-EGM-GL'!BD19+'SE-LRC-GL'!BD19</f>
        <v>0</v>
      </c>
      <c r="AS19" s="38">
        <f>'SE-EGM-GL'!BE19+'SE-LRC-GL'!BE19</f>
        <v>0</v>
      </c>
      <c r="AT19" s="60">
        <f>'SE-EGM-GL'!BF19+'SE-LRC-GL'!BF19</f>
        <v>0</v>
      </c>
      <c r="AU19" s="38">
        <f>'SE-EGM-GL'!BG19+'SE-LRC-GL'!BG19</f>
        <v>0</v>
      </c>
      <c r="AV19" s="60">
        <f>'SE-EGM-GL'!BH19+'SE-LRC-GL'!BH19</f>
        <v>0</v>
      </c>
      <c r="AW19" s="38">
        <f>'SE-EGM-GL'!BI19+'SE-LRC-GL'!BI19</f>
        <v>0</v>
      </c>
    </row>
    <row r="20" spans="1:49" x14ac:dyDescent="0.2">
      <c r="A20" s="9">
        <v>7</v>
      </c>
      <c r="B20" s="7"/>
      <c r="C20" s="18" t="s">
        <v>30</v>
      </c>
      <c r="D20" s="60">
        <f t="shared" si="6"/>
        <v>0</v>
      </c>
      <c r="E20" s="38">
        <f t="shared" si="6"/>
        <v>7080782.96</v>
      </c>
      <c r="F20" s="60">
        <f>+BGC_GL!F20+'SE-LRC-GL'!F20+NE_GL!F20+'SE-EGM-GL'!F20</f>
        <v>0</v>
      </c>
      <c r="G20" s="38">
        <f>+BGC_GL!G20+'SE-LRC-GL'!G20+NE_GL!G20+'SE-EGM-GL'!G20</f>
        <v>6792385.79</v>
      </c>
      <c r="H20" s="60">
        <f>+BGC_GL!H20+'SE-LRC-GL'!H20+NE_GL!H20+'SE-EGM-GL'!H20</f>
        <v>0</v>
      </c>
      <c r="I20" s="38">
        <f>+BGC_GL!I20+'SE-LRC-GL'!I20+NE_GL!I20+'SE-EGM-GL'!I20</f>
        <v>0</v>
      </c>
      <c r="J20" s="60">
        <f>+BGC_GL!J20+'SE-LRC-GL'!J20+NE_GL!J20+'SE-EGM-GL'!J20</f>
        <v>0</v>
      </c>
      <c r="K20" s="38">
        <f>+BGC_GL!K20+'SE-LRC-GL'!K20+NE_GL!K20+'SE-EGM-GL'!K20</f>
        <v>288397.17</v>
      </c>
      <c r="L20" s="60">
        <f>+BGC_GL!L20+'SE-LRC-GL'!L20+NE_GL!L20+'SE-EGM-GL'!L20</f>
        <v>0</v>
      </c>
      <c r="M20" s="38">
        <f>+BGC_GL!M20+'SE-LRC-GL'!M20+NE_GL!M20+'SE-EGM-GL'!M20</f>
        <v>0</v>
      </c>
      <c r="N20" s="60">
        <f>+BGC_GL!N20+'SE-LRC-GL'!N20+NE_GL!N20+'SE-EGM-GL'!N20</f>
        <v>0</v>
      </c>
      <c r="O20" s="38">
        <f>+BGC_GL!O20+'SE-LRC-GL'!O20+NE_GL!O20+'SE-EGM-GL'!O20</f>
        <v>0</v>
      </c>
      <c r="P20" s="60">
        <f>'SE-EGM-GL'!P20+'SE-LRC-GL'!P20</f>
        <v>0</v>
      </c>
      <c r="Q20" s="38">
        <f>'SE-EGM-GL'!Q20+'SE-LRC-GL'!Q20</f>
        <v>0</v>
      </c>
      <c r="R20" s="60">
        <f>'SE-EGM-GL'!R20+'SE-LRC-GL'!R20</f>
        <v>0</v>
      </c>
      <c r="S20" s="38">
        <f>'SE-EGM-GL'!S20+'SE-LRC-GL'!S20</f>
        <v>0</v>
      </c>
      <c r="T20" s="60">
        <f>'SE-EGM-GL'!T20+'SE-LRC-GL'!T20</f>
        <v>0</v>
      </c>
      <c r="U20" s="38">
        <f>'SE-EGM-GL'!U20+'SE-LRC-GL'!U20</f>
        <v>0</v>
      </c>
      <c r="V20" s="60">
        <f>'SE-EGM-GL'!V20+'SE-LRC-GL'!V20</f>
        <v>0</v>
      </c>
      <c r="W20" s="38">
        <f>'SE-EGM-GL'!W20+'SE-LRC-GL'!W20</f>
        <v>0</v>
      </c>
      <c r="X20" s="60">
        <f>'SE-EGM-GL'!X20+'SE-LRC-GL'!X20</f>
        <v>0</v>
      </c>
      <c r="Y20" s="38">
        <f>'SE-EGM-GL'!Y20+'SE-LRC-GL'!Y20</f>
        <v>0</v>
      </c>
      <c r="Z20" s="60">
        <f>'SE-EGM-GL'!Z20+'SE-LRC-GL'!Z20</f>
        <v>0</v>
      </c>
      <c r="AA20" s="38">
        <f>'SE-EGM-GL'!AA20+'SE-LRC-GL'!AA20</f>
        <v>0</v>
      </c>
      <c r="AB20" s="60">
        <f>'SE-EGM-GL'!AB20+'SE-LRC-GL'!AB20</f>
        <v>0</v>
      </c>
      <c r="AC20" s="38">
        <f>'SE-EGM-GL'!AC20+'SE-LRC-GL'!AC20</f>
        <v>0</v>
      </c>
      <c r="AD20" s="60">
        <f>'SE-EGM-GL'!AD20+'SE-LRC-GL'!AD20</f>
        <v>0</v>
      </c>
      <c r="AE20" s="38">
        <f>'SE-EGM-GL'!AE20+'SE-LRC-GL'!AE20</f>
        <v>0</v>
      </c>
      <c r="AF20" s="60">
        <f>'SE-EGM-GL'!AP20+'SE-LRC-GL'!AP20</f>
        <v>0</v>
      </c>
      <c r="AG20" s="38">
        <f>'SE-EGM-GL'!AQ20+'SE-LRC-GL'!AQ20</f>
        <v>0</v>
      </c>
      <c r="AH20" s="60">
        <f>'SE-EGM-GL'!AR20+'SE-LRC-GL'!AR20</f>
        <v>0</v>
      </c>
      <c r="AI20" s="38">
        <f>'SE-EGM-GL'!AS20+'SE-LRC-GL'!AS20</f>
        <v>0</v>
      </c>
      <c r="AJ20" s="60">
        <f>'SE-EGM-GL'!AT20+'SE-LRC-GL'!AT20</f>
        <v>0</v>
      </c>
      <c r="AK20" s="38">
        <f>'SE-EGM-GL'!AU20+'SE-LRC-GL'!AU20</f>
        <v>0</v>
      </c>
      <c r="AL20" s="60">
        <f>'SE-EGM-GL'!AX20+'SE-LRC-GL'!AX20</f>
        <v>0</v>
      </c>
      <c r="AM20" s="38">
        <f>'SE-EGM-GL'!AY20+'SE-LRC-GL'!AY20</f>
        <v>0</v>
      </c>
      <c r="AN20" s="60">
        <f>'SE-EGM-GL'!AZ20+'SE-LRC-GL'!AZ20</f>
        <v>0</v>
      </c>
      <c r="AO20" s="38">
        <f>'SE-EGM-GL'!BA20+'SE-LRC-GL'!BA20</f>
        <v>0</v>
      </c>
      <c r="AP20" s="60">
        <f>'SE-EGM-GL'!BB20+'SE-LRC-GL'!BB20</f>
        <v>0</v>
      </c>
      <c r="AQ20" s="38">
        <f>'SE-EGM-GL'!BC20+'SE-LRC-GL'!BC20</f>
        <v>0</v>
      </c>
      <c r="AR20" s="60">
        <f>'SE-EGM-GL'!BD20+'SE-LRC-GL'!BD20</f>
        <v>0</v>
      </c>
      <c r="AS20" s="38">
        <f>'SE-EGM-GL'!BE20+'SE-LRC-GL'!BE20</f>
        <v>0</v>
      </c>
      <c r="AT20" s="60">
        <f>'SE-EGM-GL'!BF20+'SE-LRC-GL'!BF20</f>
        <v>0</v>
      </c>
      <c r="AU20" s="38">
        <f>'SE-EGM-GL'!BG20+'SE-LRC-GL'!BG20</f>
        <v>0</v>
      </c>
      <c r="AV20" s="60">
        <f>'SE-EGM-GL'!BH20+'SE-LRC-GL'!BH20</f>
        <v>0</v>
      </c>
      <c r="AW20" s="38">
        <f>'SE-EGM-GL'!BI20+'SE-LRC-GL'!BI20</f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6"/>
        <v>-85489248</v>
      </c>
      <c r="E21" s="38">
        <f t="shared" si="6"/>
        <v>-180295150</v>
      </c>
      <c r="F21" s="60">
        <f>+BGC_GL!F21+'SE-LRC-GL'!F21+NE_GL!F21+'SE-EGM-GL'!F21</f>
        <v>0</v>
      </c>
      <c r="G21" s="38">
        <f>+BGC_GL!G21+'SE-LRC-GL'!G21+NE_GL!G21+'SE-EGM-GL'!G21</f>
        <v>0</v>
      </c>
      <c r="H21" s="60">
        <f>+BGC_GL!H21+'SE-LRC-GL'!H21+NE_GL!H21+'SE-EGM-GL'!H21</f>
        <v>-85949236</v>
      </c>
      <c r="I21" s="38">
        <f>+BGC_GL!I21+'SE-LRC-GL'!I21+NE_GL!I21+'SE-EGM-GL'!I21</f>
        <v>-181101928</v>
      </c>
      <c r="J21" s="60">
        <f>+BGC_GL!J21+'SE-LRC-GL'!J21+NE_GL!J21+'SE-EGM-GL'!J21</f>
        <v>0</v>
      </c>
      <c r="K21" s="38">
        <f>+BGC_GL!K21+'SE-LRC-GL'!K21+NE_GL!K21+'SE-EGM-GL'!K21</f>
        <v>0</v>
      </c>
      <c r="L21" s="60">
        <f>+BGC_GL!L21+'SE-LRC-GL'!L21+NE_GL!L21+'SE-EGM-GL'!L21</f>
        <v>0</v>
      </c>
      <c r="M21" s="38">
        <f>+BGC_GL!M21+'SE-LRC-GL'!M21+NE_GL!M21+'SE-EGM-GL'!M21</f>
        <v>0</v>
      </c>
      <c r="N21" s="60">
        <f>+BGC_GL!N21+'SE-LRC-GL'!N21+NE_GL!N21+'SE-EGM-GL'!N21</f>
        <v>459988</v>
      </c>
      <c r="O21" s="38">
        <f>+BGC_GL!O21+'SE-LRC-GL'!O21+NE_GL!O21+'SE-EGM-GL'!O21</f>
        <v>806778</v>
      </c>
      <c r="P21" s="60">
        <f>'SE-EGM-GL'!P21+'SE-LRC-GL'!P21</f>
        <v>0</v>
      </c>
      <c r="Q21" s="38">
        <f>'SE-EGM-GL'!Q21+'SE-LRC-GL'!Q21</f>
        <v>0</v>
      </c>
      <c r="R21" s="60">
        <f>'SE-EGM-GL'!R21+'SE-LRC-GL'!R21</f>
        <v>0</v>
      </c>
      <c r="S21" s="38">
        <f>'SE-EGM-GL'!S21+'SE-LRC-GL'!S21</f>
        <v>0</v>
      </c>
      <c r="T21" s="60">
        <f>'SE-EGM-GL'!T21+'SE-LRC-GL'!T21</f>
        <v>0</v>
      </c>
      <c r="U21" s="38">
        <f>'SE-EGM-GL'!U21+'SE-LRC-GL'!U21</f>
        <v>0</v>
      </c>
      <c r="V21" s="60">
        <f>'SE-EGM-GL'!V21+'SE-LRC-GL'!V21</f>
        <v>0</v>
      </c>
      <c r="W21" s="38">
        <f>'SE-EGM-GL'!W21+'SE-LRC-GL'!W21</f>
        <v>0</v>
      </c>
      <c r="X21" s="60">
        <f>'SE-EGM-GL'!X21+'SE-LRC-GL'!X21</f>
        <v>0</v>
      </c>
      <c r="Y21" s="38">
        <f>'SE-EGM-GL'!Y21+'SE-LRC-GL'!Y21</f>
        <v>0</v>
      </c>
      <c r="Z21" s="60">
        <f>'SE-EGM-GL'!Z21+'SE-LRC-GL'!Z21</f>
        <v>0</v>
      </c>
      <c r="AA21" s="38">
        <f>'SE-EGM-GL'!AA21+'SE-LRC-GL'!AA21</f>
        <v>0</v>
      </c>
      <c r="AB21" s="60">
        <f>'SE-EGM-GL'!AB21+'SE-LRC-GL'!AB21</f>
        <v>0</v>
      </c>
      <c r="AC21" s="38">
        <f>'SE-EGM-GL'!AC21+'SE-LRC-GL'!AC21</f>
        <v>0</v>
      </c>
      <c r="AD21" s="60">
        <f>'SE-EGM-GL'!AD21+'SE-LRC-GL'!AD21</f>
        <v>0</v>
      </c>
      <c r="AE21" s="38">
        <f>'SE-EGM-GL'!AE21+'SE-LRC-GL'!AE21</f>
        <v>0</v>
      </c>
      <c r="AF21" s="60">
        <f>'SE-EGM-GL'!AP21+'SE-LRC-GL'!AP21</f>
        <v>0</v>
      </c>
      <c r="AG21" s="38">
        <f>'SE-EGM-GL'!AQ21+'SE-LRC-GL'!AQ21</f>
        <v>0</v>
      </c>
      <c r="AH21" s="60">
        <f>'SE-EGM-GL'!AR21+'SE-LRC-GL'!AR21</f>
        <v>0</v>
      </c>
      <c r="AI21" s="38">
        <f>'SE-EGM-GL'!AS21+'SE-LRC-GL'!AS21</f>
        <v>0</v>
      </c>
      <c r="AJ21" s="60">
        <f>'SE-EGM-GL'!AT21+'SE-LRC-GL'!AT21</f>
        <v>0</v>
      </c>
      <c r="AK21" s="38">
        <f>'SE-EGM-GL'!AU21+'SE-LRC-GL'!AU21</f>
        <v>0</v>
      </c>
      <c r="AL21" s="60">
        <f>'SE-EGM-GL'!AX21+'SE-LRC-GL'!AX21</f>
        <v>0</v>
      </c>
      <c r="AM21" s="38">
        <f>'SE-EGM-GL'!AY21+'SE-LRC-GL'!AY21</f>
        <v>0</v>
      </c>
      <c r="AN21" s="60">
        <f>'SE-EGM-GL'!AZ21+'SE-LRC-GL'!AZ21</f>
        <v>0</v>
      </c>
      <c r="AO21" s="38">
        <f>'SE-EGM-GL'!BA21+'SE-LRC-GL'!BA21</f>
        <v>0</v>
      </c>
      <c r="AP21" s="60">
        <f>'SE-EGM-GL'!BB21+'SE-LRC-GL'!BB21</f>
        <v>0</v>
      </c>
      <c r="AQ21" s="38">
        <f>'SE-EGM-GL'!BC21+'SE-LRC-GL'!BC21</f>
        <v>0</v>
      </c>
      <c r="AR21" s="60">
        <f>'SE-EGM-GL'!BD21+'SE-LRC-GL'!BD21</f>
        <v>0</v>
      </c>
      <c r="AS21" s="38">
        <f>'SE-EGM-GL'!BE21+'SE-LRC-GL'!BE21</f>
        <v>0</v>
      </c>
      <c r="AT21" s="60">
        <f>'SE-EGM-GL'!BF21+'SE-LRC-GL'!BF21</f>
        <v>0</v>
      </c>
      <c r="AU21" s="38">
        <f>'SE-EGM-GL'!BG21+'SE-LRC-GL'!BG21</f>
        <v>0</v>
      </c>
      <c r="AV21" s="60">
        <f>'SE-EGM-GL'!BH21+'SE-LRC-GL'!BH21</f>
        <v>0</v>
      </c>
      <c r="AW21" s="38">
        <f>'SE-EGM-GL'!BI21+'SE-LRC-GL'!BI21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6"/>
        <v>0</v>
      </c>
      <c r="E22" s="38">
        <f t="shared" si="6"/>
        <v>0</v>
      </c>
      <c r="F22" s="60">
        <f>+BGC_GL!F22+'SE-LRC-GL'!F22+NE_GL!F22+'SE-EGM-GL'!F22</f>
        <v>0</v>
      </c>
      <c r="G22" s="38">
        <f>+BGC_GL!G22+'SE-LRC-GL'!G22+NE_GL!G22+'SE-EGM-GL'!G22</f>
        <v>0</v>
      </c>
      <c r="H22" s="60">
        <f>+BGC_GL!H22+'SE-LRC-GL'!H22+NE_GL!H22+'SE-EGM-GL'!H22</f>
        <v>0</v>
      </c>
      <c r="I22" s="38">
        <f>+BGC_GL!I22+'SE-LRC-GL'!I22+NE_GL!I22+'SE-EGM-GL'!I22</f>
        <v>0</v>
      </c>
      <c r="J22" s="60">
        <f>+BGC_GL!J22+'SE-LRC-GL'!J22+NE_GL!J22+'SE-EGM-GL'!J22</f>
        <v>0</v>
      </c>
      <c r="K22" s="38">
        <f>+BGC_GL!K22+'SE-LRC-GL'!K22+NE_GL!K22+'SE-EGM-GL'!K22</f>
        <v>0</v>
      </c>
      <c r="L22" s="60">
        <f>+BGC_GL!L22+'SE-LRC-GL'!L22+NE_GL!L22+'SE-EGM-GL'!L22</f>
        <v>0</v>
      </c>
      <c r="M22" s="38">
        <f>+BGC_GL!M22+'SE-LRC-GL'!M22+NE_GL!M22+'SE-EGM-GL'!M22</f>
        <v>0</v>
      </c>
      <c r="N22" s="60">
        <f>+BGC_GL!N22+'SE-LRC-GL'!N22+NE_GL!N22+'SE-EGM-GL'!N22</f>
        <v>0</v>
      </c>
      <c r="O22" s="38">
        <f>+BGC_GL!O22+'SE-LRC-GL'!O22+NE_GL!O22+'SE-EGM-GL'!O22</f>
        <v>0</v>
      </c>
      <c r="P22" s="60">
        <f>'SE-EGM-GL'!P22+'SE-LRC-GL'!P22</f>
        <v>0</v>
      </c>
      <c r="Q22" s="38">
        <f>'SE-EGM-GL'!Q22+'SE-LRC-GL'!Q22</f>
        <v>0</v>
      </c>
      <c r="R22" s="60">
        <f>'SE-EGM-GL'!R22+'SE-LRC-GL'!R22</f>
        <v>0</v>
      </c>
      <c r="S22" s="38">
        <f>'SE-EGM-GL'!S22+'SE-LRC-GL'!S22</f>
        <v>0</v>
      </c>
      <c r="T22" s="60">
        <f>'SE-EGM-GL'!T22+'SE-LRC-GL'!T22</f>
        <v>0</v>
      </c>
      <c r="U22" s="38">
        <f>'SE-EGM-GL'!U22+'SE-LRC-GL'!U22</f>
        <v>0</v>
      </c>
      <c r="V22" s="60">
        <f>'SE-EGM-GL'!V22+'SE-LRC-GL'!V22</f>
        <v>0</v>
      </c>
      <c r="W22" s="38">
        <f>'SE-EGM-GL'!W22+'SE-LRC-GL'!W22</f>
        <v>0</v>
      </c>
      <c r="X22" s="60">
        <f>'SE-EGM-GL'!X22+'SE-LRC-GL'!X22</f>
        <v>0</v>
      </c>
      <c r="Y22" s="38">
        <f>'SE-EGM-GL'!Y22+'SE-LRC-GL'!Y22</f>
        <v>0</v>
      </c>
      <c r="Z22" s="60">
        <f>'SE-EGM-GL'!Z22+'SE-LRC-GL'!Z22</f>
        <v>0</v>
      </c>
      <c r="AA22" s="38">
        <f>'SE-EGM-GL'!AA22+'SE-LRC-GL'!AA22</f>
        <v>0</v>
      </c>
      <c r="AB22" s="60">
        <f>'SE-EGM-GL'!AB22+'SE-LRC-GL'!AB22</f>
        <v>0</v>
      </c>
      <c r="AC22" s="38">
        <f>'SE-EGM-GL'!AC22+'SE-LRC-GL'!AC22</f>
        <v>0</v>
      </c>
      <c r="AD22" s="60">
        <f>'SE-EGM-GL'!AD22+'SE-LRC-GL'!AD22</f>
        <v>0</v>
      </c>
      <c r="AE22" s="38">
        <f>'SE-EGM-GL'!AE22+'SE-LRC-GL'!AE22</f>
        <v>0</v>
      </c>
      <c r="AF22" s="60">
        <f>'SE-EGM-GL'!AP22+'SE-LRC-GL'!AP22</f>
        <v>0</v>
      </c>
      <c r="AG22" s="38">
        <f>'SE-EGM-GL'!AQ22+'SE-LRC-GL'!AQ22</f>
        <v>0</v>
      </c>
      <c r="AH22" s="60">
        <f>'SE-EGM-GL'!AR22+'SE-LRC-GL'!AR22</f>
        <v>0</v>
      </c>
      <c r="AI22" s="38">
        <f>'SE-EGM-GL'!AS22+'SE-LRC-GL'!AS22</f>
        <v>0</v>
      </c>
      <c r="AJ22" s="60">
        <f>'SE-EGM-GL'!AT22+'SE-LRC-GL'!AT22</f>
        <v>0</v>
      </c>
      <c r="AK22" s="38">
        <f>'SE-EGM-GL'!AU22+'SE-LRC-GL'!AU22</f>
        <v>0</v>
      </c>
      <c r="AL22" s="60">
        <f>'SE-EGM-GL'!AX22+'SE-LRC-GL'!AX22</f>
        <v>0</v>
      </c>
      <c r="AM22" s="38">
        <f>'SE-EGM-GL'!AY22+'SE-LRC-GL'!AY22</f>
        <v>0</v>
      </c>
      <c r="AN22" s="60">
        <f>'SE-EGM-GL'!AZ22+'SE-LRC-GL'!AZ22</f>
        <v>0</v>
      </c>
      <c r="AO22" s="38">
        <f>'SE-EGM-GL'!BA22+'SE-LRC-GL'!BA22</f>
        <v>0</v>
      </c>
      <c r="AP22" s="60">
        <f>'SE-EGM-GL'!BB22+'SE-LRC-GL'!BB22</f>
        <v>0</v>
      </c>
      <c r="AQ22" s="38">
        <f>'SE-EGM-GL'!BC22+'SE-LRC-GL'!BC22</f>
        <v>0</v>
      </c>
      <c r="AR22" s="60">
        <f>'SE-EGM-GL'!BD22+'SE-LRC-GL'!BD22</f>
        <v>0</v>
      </c>
      <c r="AS22" s="38">
        <f>'SE-EGM-GL'!BE22+'SE-LRC-GL'!BE22</f>
        <v>0</v>
      </c>
      <c r="AT22" s="60">
        <f>'SE-EGM-GL'!BF22+'SE-LRC-GL'!BF22</f>
        <v>0</v>
      </c>
      <c r="AU22" s="38">
        <f>'SE-EGM-GL'!BG22+'SE-LRC-GL'!BG22</f>
        <v>0</v>
      </c>
      <c r="AV22" s="60">
        <f>'SE-EGM-GL'!BH22+'SE-LRC-GL'!BH22</f>
        <v>0</v>
      </c>
      <c r="AW22" s="38">
        <f>'SE-EGM-GL'!BI22+'SE-LRC-GL'!BI22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6"/>
        <v>1301700</v>
      </c>
      <c r="E23" s="38">
        <f t="shared" si="6"/>
        <v>2302692.6630000002</v>
      </c>
      <c r="F23" s="81">
        <f>+BGC_GL!F23+'SE-LRC-GL'!F23+NE_GL!F23+'SE-EGM-GL'!F23</f>
        <v>0</v>
      </c>
      <c r="G23" s="82">
        <f>+BGC_GL!G23+'SE-LRC-GL'!G23+NE_GL!G23+'SE-EGM-GL'!G23</f>
        <v>0</v>
      </c>
      <c r="H23" s="81">
        <f>+BGC_GL!H23+'SE-LRC-GL'!H23+NE_GL!H23+'SE-EGM-GL'!H23</f>
        <v>1496356</v>
      </c>
      <c r="I23" s="82">
        <f>+BGC_GL!I23+'SE-LRC-GL'!I23+NE_GL!I23+'SE-EGM-GL'!I23</f>
        <v>2646867.52</v>
      </c>
      <c r="J23" s="81">
        <f>+BGC_GL!J23+'SE-LRC-GL'!J23+NE_GL!J23+'SE-EGM-GL'!J23</f>
        <v>-129648</v>
      </c>
      <c r="K23" s="82">
        <f>+BGC_GL!K23+'SE-LRC-GL'!K23+NE_GL!K23+'SE-EGM-GL'!K23</f>
        <v>-229305.72099999999</v>
      </c>
      <c r="L23" s="81">
        <f>+BGC_GL!L23+'SE-LRC-GL'!L23+NE_GL!L23+'SE-EGM-GL'!L23</f>
        <v>-89715</v>
      </c>
      <c r="M23" s="82">
        <f>+BGC_GL!M23+'SE-LRC-GL'!M23+NE_GL!M23+'SE-EGM-GL'!M23</f>
        <v>-158526.405</v>
      </c>
      <c r="N23" s="81">
        <f>+BGC_GL!N23+'SE-LRC-GL'!N23+NE_GL!N23+'SE-EGM-GL'!N23</f>
        <v>24707</v>
      </c>
      <c r="O23" s="82">
        <f>+BGC_GL!O23+'SE-LRC-GL'!O23+NE_GL!O23+'SE-EGM-GL'!O23</f>
        <v>43657.269</v>
      </c>
      <c r="P23" s="60">
        <f>'SE-EGM-GL'!P23+'SE-LRC-GL'!P23</f>
        <v>0</v>
      </c>
      <c r="Q23" s="38">
        <f>'SE-EGM-GL'!Q23+'SE-LRC-GL'!Q23</f>
        <v>0</v>
      </c>
      <c r="R23" s="60">
        <f>'SE-EGM-GL'!R23+'SE-LRC-GL'!R23</f>
        <v>0</v>
      </c>
      <c r="S23" s="38">
        <f>'SE-EGM-GL'!S23+'SE-LRC-GL'!S23</f>
        <v>0</v>
      </c>
      <c r="T23" s="60">
        <f>'SE-EGM-GL'!T23+'SE-LRC-GL'!T23</f>
        <v>0</v>
      </c>
      <c r="U23" s="38">
        <f>'SE-EGM-GL'!U23+'SE-LRC-GL'!U23</f>
        <v>0</v>
      </c>
      <c r="V23" s="60">
        <f>'SE-EGM-GL'!V23+'SE-LRC-GL'!V23</f>
        <v>0</v>
      </c>
      <c r="W23" s="38">
        <f>'SE-EGM-GL'!W23+'SE-LRC-GL'!W23</f>
        <v>0</v>
      </c>
      <c r="X23" s="60">
        <f>'SE-EGM-GL'!X23+'SE-LRC-GL'!X23</f>
        <v>0</v>
      </c>
      <c r="Y23" s="38">
        <f>'SE-EGM-GL'!Y23+'SE-LRC-GL'!Y23</f>
        <v>0</v>
      </c>
      <c r="Z23" s="60">
        <f>'SE-EGM-GL'!Z23+'SE-LRC-GL'!Z23</f>
        <v>0</v>
      </c>
      <c r="AA23" s="38">
        <f>'SE-EGM-GL'!AA23+'SE-LRC-GL'!AA23</f>
        <v>0</v>
      </c>
      <c r="AB23" s="60">
        <f>'SE-EGM-GL'!AB23+'SE-LRC-GL'!AB23</f>
        <v>0</v>
      </c>
      <c r="AC23" s="38">
        <f>'SE-EGM-GL'!AC23+'SE-LRC-GL'!AC23</f>
        <v>0</v>
      </c>
      <c r="AD23" s="60">
        <f>'SE-EGM-GL'!AD23+'SE-LRC-GL'!AD23</f>
        <v>0</v>
      </c>
      <c r="AE23" s="38">
        <f>'SE-EGM-GL'!AE23+'SE-LRC-GL'!AE23</f>
        <v>0</v>
      </c>
      <c r="AF23" s="60">
        <f>'SE-EGM-GL'!AP23+'SE-LRC-GL'!AP23</f>
        <v>0</v>
      </c>
      <c r="AG23" s="38">
        <f>'SE-EGM-GL'!AQ23+'SE-LRC-GL'!AQ23</f>
        <v>0</v>
      </c>
      <c r="AH23" s="60">
        <f>'SE-EGM-GL'!AR23+'SE-LRC-GL'!AR23</f>
        <v>0</v>
      </c>
      <c r="AI23" s="38">
        <f>'SE-EGM-GL'!AS23+'SE-LRC-GL'!AS23</f>
        <v>0</v>
      </c>
      <c r="AJ23" s="60">
        <f>'SE-EGM-GL'!AT23+'SE-LRC-GL'!AT23</f>
        <v>0</v>
      </c>
      <c r="AK23" s="38">
        <f>'SE-EGM-GL'!AU23+'SE-LRC-GL'!AU23</f>
        <v>0</v>
      </c>
      <c r="AL23" s="60">
        <f>'SE-EGM-GL'!AX23+'SE-LRC-GL'!AX23</f>
        <v>0</v>
      </c>
      <c r="AM23" s="38">
        <f>'SE-EGM-GL'!AY23+'SE-LRC-GL'!AY23</f>
        <v>0</v>
      </c>
      <c r="AN23" s="60">
        <f>'SE-EGM-GL'!AZ23+'SE-LRC-GL'!AZ23</f>
        <v>0</v>
      </c>
      <c r="AO23" s="38">
        <f>'SE-EGM-GL'!BA23+'SE-LRC-GL'!BA23</f>
        <v>0</v>
      </c>
      <c r="AP23" s="60">
        <f>'SE-EGM-GL'!BB23+'SE-LRC-GL'!BB23</f>
        <v>0</v>
      </c>
      <c r="AQ23" s="38">
        <f>'SE-EGM-GL'!BC23+'SE-LRC-GL'!BC23</f>
        <v>0</v>
      </c>
      <c r="AR23" s="60">
        <f>'SE-EGM-GL'!BD23+'SE-LRC-GL'!BD23</f>
        <v>0</v>
      </c>
      <c r="AS23" s="38">
        <f>'SE-EGM-GL'!BE23+'SE-LRC-GL'!BE23</f>
        <v>0</v>
      </c>
      <c r="AT23" s="60">
        <f>'SE-EGM-GL'!BF23+'SE-LRC-GL'!BF23</f>
        <v>0</v>
      </c>
      <c r="AU23" s="38">
        <f>'SE-EGM-GL'!BG23+'SE-LRC-GL'!BG23</f>
        <v>0</v>
      </c>
      <c r="AV23" s="60">
        <f>'SE-EGM-GL'!BH23+'SE-LRC-GL'!BH23</f>
        <v>0</v>
      </c>
      <c r="AW23" s="38">
        <f>'SE-EGM-GL'!BI23+'SE-LRC-GL'!BI23</f>
        <v>0</v>
      </c>
    </row>
    <row r="24" spans="1:49" x14ac:dyDescent="0.2">
      <c r="A24" s="9"/>
      <c r="B24" s="7" t="s">
        <v>37</v>
      </c>
      <c r="C24" s="6"/>
      <c r="D24" s="61">
        <f>SUM(D19:D23)</f>
        <v>-209710515</v>
      </c>
      <c r="E24" s="39">
        <f>SUM(E19:E23)</f>
        <v>-405063722.60699999</v>
      </c>
      <c r="F24" s="61">
        <f t="shared" ref="F24:AD24" si="7">SUM(F19:F23)</f>
        <v>0</v>
      </c>
      <c r="G24" s="39">
        <f t="shared" si="7"/>
        <v>6694284.79</v>
      </c>
      <c r="H24" s="61">
        <f t="shared" ref="H24:O24" si="8">SUM(H19:H23)</f>
        <v>-208384657</v>
      </c>
      <c r="I24" s="39">
        <f t="shared" si="8"/>
        <v>-407452963.85000002</v>
      </c>
      <c r="J24" s="61">
        <f t="shared" si="8"/>
        <v>-870462</v>
      </c>
      <c r="K24" s="39">
        <f t="shared" si="8"/>
        <v>-5335482.7309999987</v>
      </c>
      <c r="L24" s="61">
        <f t="shared" si="8"/>
        <v>-928424</v>
      </c>
      <c r="M24" s="39">
        <f t="shared" si="8"/>
        <v>102560.89500000005</v>
      </c>
      <c r="N24" s="61">
        <f t="shared" si="8"/>
        <v>507870</v>
      </c>
      <c r="O24" s="39">
        <f t="shared" si="8"/>
        <v>1001103.579</v>
      </c>
      <c r="P24" s="61">
        <f t="shared" si="7"/>
        <v>0</v>
      </c>
      <c r="Q24" s="39">
        <f t="shared" si="7"/>
        <v>-12676.2</v>
      </c>
      <c r="R24" s="61">
        <f t="shared" si="7"/>
        <v>-37236</v>
      </c>
      <c r="S24" s="39">
        <f t="shared" si="7"/>
        <v>-64673.94</v>
      </c>
      <c r="T24" s="61">
        <f t="shared" si="7"/>
        <v>2394</v>
      </c>
      <c r="U24" s="39">
        <f t="shared" si="7"/>
        <v>4124.8500000000004</v>
      </c>
      <c r="V24" s="61">
        <f t="shared" si="7"/>
        <v>0</v>
      </c>
      <c r="W24" s="39">
        <f t="shared" si="7"/>
        <v>0</v>
      </c>
      <c r="X24" s="61">
        <f t="shared" si="7"/>
        <v>0</v>
      </c>
      <c r="Y24" s="39">
        <f t="shared" si="7"/>
        <v>0</v>
      </c>
      <c r="Z24" s="61">
        <f t="shared" si="7"/>
        <v>0</v>
      </c>
      <c r="AA24" s="39">
        <f t="shared" si="7"/>
        <v>0</v>
      </c>
      <c r="AB24" s="61">
        <f t="shared" si="7"/>
        <v>0</v>
      </c>
      <c r="AC24" s="39">
        <f t="shared" si="7"/>
        <v>0</v>
      </c>
      <c r="AD24" s="61">
        <f t="shared" si="7"/>
        <v>0</v>
      </c>
      <c r="AE24" s="39">
        <f t="shared" ref="AE24:AK24" si="9">SUM(AE19:AE23)</f>
        <v>0</v>
      </c>
      <c r="AF24" s="61">
        <f t="shared" si="9"/>
        <v>0</v>
      </c>
      <c r="AG24" s="39">
        <f t="shared" si="9"/>
        <v>0</v>
      </c>
      <c r="AH24" s="61">
        <f t="shared" si="9"/>
        <v>0</v>
      </c>
      <c r="AI24" s="39">
        <f t="shared" si="9"/>
        <v>0</v>
      </c>
      <c r="AJ24" s="61">
        <f t="shared" si="9"/>
        <v>0</v>
      </c>
      <c r="AK24" s="39">
        <f t="shared" si="9"/>
        <v>0</v>
      </c>
      <c r="AL24" s="61">
        <f t="shared" ref="AL24:AQ24" si="10">SUM(AL19:AL23)</f>
        <v>0</v>
      </c>
      <c r="AM24" s="39">
        <f t="shared" si="10"/>
        <v>0</v>
      </c>
      <c r="AN24" s="61">
        <f t="shared" si="10"/>
        <v>0</v>
      </c>
      <c r="AO24" s="39">
        <f t="shared" si="10"/>
        <v>0</v>
      </c>
      <c r="AP24" s="61">
        <f t="shared" si="10"/>
        <v>0</v>
      </c>
      <c r="AQ24" s="39">
        <f t="shared" si="10"/>
        <v>0</v>
      </c>
      <c r="AR24" s="61">
        <f t="shared" ref="AR24:AW24" si="11">SUM(AR19:AR23)</f>
        <v>0</v>
      </c>
      <c r="AS24" s="39">
        <f t="shared" si="11"/>
        <v>0</v>
      </c>
      <c r="AT24" s="61">
        <f t="shared" si="11"/>
        <v>0</v>
      </c>
      <c r="AU24" s="39">
        <f t="shared" si="11"/>
        <v>0</v>
      </c>
      <c r="AV24" s="61">
        <f t="shared" si="11"/>
        <v>0</v>
      </c>
      <c r="AW24" s="39">
        <f t="shared" si="11"/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13834075</v>
      </c>
      <c r="E27" s="38">
        <f>SUM(G27,I27,K27,M27,O27,Q27,S27,U27,W27,Y27,AA27,AC27,AE27,AG27,AI27,AK27,AM27,AO27,AQ27,AS27,AU27,AV27)</f>
        <v>25347374.919999998</v>
      </c>
      <c r="F27" s="64">
        <f>+BGC_GL!F27+'SE-LRC-GL'!F27+NE_GL!F27+'SE-EGM-GL'!F27</f>
        <v>0</v>
      </c>
      <c r="G27" s="68">
        <f>+BGC_GL!G27+'SE-LRC-GL'!G27+NE_GL!G27+'SE-EGM-GL'!G27</f>
        <v>0</v>
      </c>
      <c r="H27" s="64">
        <f>+BGC_GL!H27+'SE-LRC-GL'!H27+NE_GL!H27+'SE-EGM-GL'!H27</f>
        <v>13783844</v>
      </c>
      <c r="I27" s="68">
        <f>+BGC_GL!I27+'SE-LRC-GL'!I27+NE_GL!I27+'SE-EGM-GL'!I27</f>
        <v>25254656.59</v>
      </c>
      <c r="J27" s="64">
        <f>+BGC_GL!J27+'SE-LRC-GL'!J27+NE_GL!J27+'SE-EGM-GL'!J27</f>
        <v>50231</v>
      </c>
      <c r="K27" s="68">
        <f>+BGC_GL!K27+'SE-LRC-GL'!K27+NE_GL!K27+'SE-EGM-GL'!K27</f>
        <v>92718.33</v>
      </c>
      <c r="L27" s="64">
        <f>+BGC_GL!L27+'SE-LRC-GL'!L27+NE_GL!L27+'SE-EGM-GL'!L27</f>
        <v>0</v>
      </c>
      <c r="M27" s="68">
        <f>+BGC_GL!M27+'SE-LRC-GL'!M27+NE_GL!M27+'SE-EGM-GL'!M27</f>
        <v>0</v>
      </c>
      <c r="N27" s="64">
        <f>+BGC_GL!N27+'SE-LRC-GL'!N27+NE_GL!N27+'SE-EGM-GL'!N27</f>
        <v>0</v>
      </c>
      <c r="O27" s="68">
        <f>+BGC_GL!O27+'SE-LRC-GL'!O27+NE_GL!O27+'SE-EGM-GL'!O27</f>
        <v>0</v>
      </c>
      <c r="P27" s="60">
        <f>'SE-EGM-GL'!P27+'SE-LRC-GL'!P27</f>
        <v>0</v>
      </c>
      <c r="Q27" s="38">
        <f>'SE-EGM-GL'!Q27+'SE-LRC-GL'!Q27</f>
        <v>0</v>
      </c>
      <c r="R27" s="60">
        <f>'SE-EGM-GL'!R27+'SE-LRC-GL'!R27</f>
        <v>0</v>
      </c>
      <c r="S27" s="38">
        <f>'SE-EGM-GL'!S27+'SE-LRC-GL'!S27</f>
        <v>0</v>
      </c>
      <c r="T27" s="60">
        <f>'SE-EGM-GL'!T27+'SE-LRC-GL'!T27</f>
        <v>0</v>
      </c>
      <c r="U27" s="38">
        <f>'SE-EGM-GL'!U27+'SE-LRC-GL'!U27</f>
        <v>0</v>
      </c>
      <c r="V27" s="60">
        <f>'SE-EGM-GL'!V27+'SE-LRC-GL'!V27</f>
        <v>0</v>
      </c>
      <c r="W27" s="38">
        <f>'SE-EGM-GL'!W27+'SE-LRC-GL'!W27</f>
        <v>0</v>
      </c>
      <c r="X27" s="60">
        <f>'SE-EGM-GL'!X27+'SE-LRC-GL'!X27</f>
        <v>0</v>
      </c>
      <c r="Y27" s="38">
        <f>'SE-EGM-GL'!Y27+'SE-LRC-GL'!Y27</f>
        <v>0</v>
      </c>
      <c r="Z27" s="60">
        <f>'SE-EGM-GL'!Z27+'SE-LRC-GL'!Z27</f>
        <v>0</v>
      </c>
      <c r="AA27" s="38">
        <f>'SE-EGM-GL'!AA27+'SE-LRC-GL'!AA27</f>
        <v>0</v>
      </c>
      <c r="AB27" s="60">
        <f>'SE-EGM-GL'!AB27+'SE-LRC-GL'!AB27</f>
        <v>0</v>
      </c>
      <c r="AC27" s="38">
        <f>'SE-EGM-GL'!AC27+'SE-LRC-GL'!AC27</f>
        <v>0</v>
      </c>
      <c r="AD27" s="60">
        <f>'SE-EGM-GL'!AD27+'SE-LRC-GL'!AD27</f>
        <v>0</v>
      </c>
      <c r="AE27" s="38">
        <f>'SE-EGM-GL'!AE27+'SE-LRC-GL'!AE27</f>
        <v>0</v>
      </c>
      <c r="AF27" s="60">
        <f>'SE-EGM-GL'!AP27+'SE-LRC-GL'!AP27</f>
        <v>0</v>
      </c>
      <c r="AG27" s="38">
        <f>'SE-EGM-GL'!AQ27+'SE-LRC-GL'!AQ27</f>
        <v>0</v>
      </c>
      <c r="AH27" s="60">
        <f>'SE-EGM-GL'!AR27+'SE-LRC-GL'!AR27</f>
        <v>0</v>
      </c>
      <c r="AI27" s="38">
        <f>'SE-EGM-GL'!AS27+'SE-LRC-GL'!AS27</f>
        <v>0</v>
      </c>
      <c r="AJ27" s="60">
        <f>'SE-EGM-GL'!AT27+'SE-LRC-GL'!AT27</f>
        <v>0</v>
      </c>
      <c r="AK27" s="38">
        <f>'SE-EGM-GL'!AU27+'SE-LRC-GL'!AU27</f>
        <v>0</v>
      </c>
      <c r="AL27" s="60">
        <f>'SE-EGM-GL'!AX27+'SE-LRC-GL'!AX27</f>
        <v>0</v>
      </c>
      <c r="AM27" s="38">
        <f>'SE-EGM-GL'!AY27+'SE-LRC-GL'!AY27</f>
        <v>0</v>
      </c>
      <c r="AN27" s="60">
        <f>'SE-EGM-GL'!AZ27+'SE-LRC-GL'!AZ27</f>
        <v>0</v>
      </c>
      <c r="AO27" s="38">
        <f>'SE-EGM-GL'!BA27+'SE-LRC-GL'!BA27</f>
        <v>0</v>
      </c>
      <c r="AP27" s="60">
        <f>'SE-EGM-GL'!BB27+'SE-LRC-GL'!BB27</f>
        <v>0</v>
      </c>
      <c r="AQ27" s="38">
        <f>'SE-EGM-GL'!BC27+'SE-LRC-GL'!BC27</f>
        <v>0</v>
      </c>
      <c r="AR27" s="60">
        <f>'SE-EGM-GL'!BD27+'SE-LRC-GL'!BD27</f>
        <v>0</v>
      </c>
      <c r="AS27" s="38">
        <f>'SE-EGM-GL'!BE27+'SE-LRC-GL'!BE27</f>
        <v>0</v>
      </c>
      <c r="AT27" s="60">
        <f>'SE-EGM-GL'!BF27+'SE-LRC-GL'!BF27</f>
        <v>0</v>
      </c>
      <c r="AU27" s="38">
        <f>'SE-EGM-GL'!BG27+'SE-LRC-GL'!BG27</f>
        <v>0</v>
      </c>
      <c r="AV27" s="60">
        <f>'SE-EGM-GL'!BH27+'SE-LRC-GL'!BH27</f>
        <v>0</v>
      </c>
      <c r="AW27" s="38">
        <f>'SE-EGM-GL'!BI27+'SE-LRC-GL'!BI27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-13932956</v>
      </c>
      <c r="E28" s="38">
        <f>SUM(G28,I28,K28,M28,O28,Q28,S28,U28,W28,Y28,AA28,AC28,AE28,AG28,AI28,AK28,AM28,AO28,AQ28,AS28,AU28,AV28)</f>
        <v>-25520089.82</v>
      </c>
      <c r="F28" s="81">
        <f>+BGC_GL!F28+'SE-LRC-GL'!F28+NE_GL!F28+'SE-EGM-GL'!F28</f>
        <v>0</v>
      </c>
      <c r="G28" s="82">
        <f>+BGC_GL!G28+'SE-LRC-GL'!G28+NE_GL!G28+'SE-EGM-GL'!G28</f>
        <v>0</v>
      </c>
      <c r="H28" s="81">
        <f>+BGC_GL!H28+'SE-LRC-GL'!H28+NE_GL!H28+'SE-EGM-GL'!H28</f>
        <v>-13882732</v>
      </c>
      <c r="I28" s="82">
        <f>+BGC_GL!I28+'SE-LRC-GL'!I28+NE_GL!I28+'SE-EGM-GL'!I28</f>
        <v>-25427383.52</v>
      </c>
      <c r="J28" s="81">
        <f>+BGC_GL!J28+'SE-LRC-GL'!J28+NE_GL!J28+'SE-EGM-GL'!J28</f>
        <v>-50224</v>
      </c>
      <c r="K28" s="82">
        <f>+BGC_GL!K28+'SE-LRC-GL'!K28+NE_GL!K28+'SE-EGM-GL'!K28</f>
        <v>-92706.3</v>
      </c>
      <c r="L28" s="81">
        <f>+BGC_GL!L28+'SE-LRC-GL'!L28+NE_GL!L28+'SE-EGM-GL'!L28</f>
        <v>0</v>
      </c>
      <c r="M28" s="82">
        <f>+BGC_GL!M28+'SE-LRC-GL'!M28+NE_GL!M28+'SE-EGM-GL'!M28</f>
        <v>0</v>
      </c>
      <c r="N28" s="81">
        <f>+BGC_GL!N28+'SE-LRC-GL'!N28+NE_GL!N28+'SE-EGM-GL'!N28</f>
        <v>0</v>
      </c>
      <c r="O28" s="82">
        <f>+BGC_GL!O28+'SE-LRC-GL'!O28+NE_GL!O28+'SE-EGM-GL'!O28</f>
        <v>0</v>
      </c>
      <c r="P28" s="60">
        <f>'SE-EGM-GL'!P28+'SE-LRC-GL'!P28</f>
        <v>0</v>
      </c>
      <c r="Q28" s="38">
        <f>'SE-EGM-GL'!Q28+'SE-LRC-GL'!Q28</f>
        <v>0</v>
      </c>
      <c r="R28" s="60">
        <f>'SE-EGM-GL'!R28+'SE-LRC-GL'!R28</f>
        <v>0</v>
      </c>
      <c r="S28" s="38">
        <f>'SE-EGM-GL'!S28+'SE-LRC-GL'!S28</f>
        <v>0</v>
      </c>
      <c r="T28" s="60">
        <f>'SE-EGM-GL'!T28+'SE-LRC-GL'!T28</f>
        <v>0</v>
      </c>
      <c r="U28" s="38">
        <f>'SE-EGM-GL'!U28+'SE-LRC-GL'!U28</f>
        <v>0</v>
      </c>
      <c r="V28" s="60">
        <f>'SE-EGM-GL'!V28+'SE-LRC-GL'!V28</f>
        <v>0</v>
      </c>
      <c r="W28" s="38">
        <f>'SE-EGM-GL'!W28+'SE-LRC-GL'!W28</f>
        <v>0</v>
      </c>
      <c r="X28" s="60">
        <f>'SE-EGM-GL'!X28+'SE-LRC-GL'!X28</f>
        <v>0</v>
      </c>
      <c r="Y28" s="38">
        <f>'SE-EGM-GL'!Y28+'SE-LRC-GL'!Y28</f>
        <v>0</v>
      </c>
      <c r="Z28" s="60">
        <f>'SE-EGM-GL'!Z28+'SE-LRC-GL'!Z28</f>
        <v>0</v>
      </c>
      <c r="AA28" s="38">
        <f>'SE-EGM-GL'!AA28+'SE-LRC-GL'!AA28</f>
        <v>0</v>
      </c>
      <c r="AB28" s="60">
        <f>'SE-EGM-GL'!AB28+'SE-LRC-GL'!AB28</f>
        <v>0</v>
      </c>
      <c r="AC28" s="38">
        <f>'SE-EGM-GL'!AC28+'SE-LRC-GL'!AC28</f>
        <v>0</v>
      </c>
      <c r="AD28" s="60">
        <f>'SE-EGM-GL'!AD28+'SE-LRC-GL'!AD28</f>
        <v>0</v>
      </c>
      <c r="AE28" s="38">
        <f>'SE-EGM-GL'!AE28+'SE-LRC-GL'!AE28</f>
        <v>0</v>
      </c>
      <c r="AF28" s="60">
        <f>'SE-EGM-GL'!AP28+'SE-LRC-GL'!AP28</f>
        <v>0</v>
      </c>
      <c r="AG28" s="38">
        <f>'SE-EGM-GL'!AQ28+'SE-LRC-GL'!AQ28</f>
        <v>0</v>
      </c>
      <c r="AH28" s="60">
        <f>'SE-EGM-GL'!AR28+'SE-LRC-GL'!AR28</f>
        <v>0</v>
      </c>
      <c r="AI28" s="38">
        <f>'SE-EGM-GL'!AS28+'SE-LRC-GL'!AS28</f>
        <v>0</v>
      </c>
      <c r="AJ28" s="60">
        <f>'SE-EGM-GL'!AT28+'SE-LRC-GL'!AT28</f>
        <v>0</v>
      </c>
      <c r="AK28" s="38">
        <f>'SE-EGM-GL'!AU28+'SE-LRC-GL'!AU28</f>
        <v>0</v>
      </c>
      <c r="AL28" s="60">
        <f>'SE-EGM-GL'!AX28+'SE-LRC-GL'!AX28</f>
        <v>0</v>
      </c>
      <c r="AM28" s="38">
        <f>'SE-EGM-GL'!AY28+'SE-LRC-GL'!AY28</f>
        <v>0</v>
      </c>
      <c r="AN28" s="60">
        <f>'SE-EGM-GL'!AZ28+'SE-LRC-GL'!AZ28</f>
        <v>0</v>
      </c>
      <c r="AO28" s="38">
        <f>'SE-EGM-GL'!BA28+'SE-LRC-GL'!BA28</f>
        <v>0</v>
      </c>
      <c r="AP28" s="60">
        <f>'SE-EGM-GL'!BB28+'SE-LRC-GL'!BB28</f>
        <v>0</v>
      </c>
      <c r="AQ28" s="38">
        <f>'SE-EGM-GL'!BC28+'SE-LRC-GL'!BC28</f>
        <v>0</v>
      </c>
      <c r="AR28" s="60">
        <f>'SE-EGM-GL'!BD28+'SE-LRC-GL'!BD28</f>
        <v>0</v>
      </c>
      <c r="AS28" s="38">
        <f>'SE-EGM-GL'!BE28+'SE-LRC-GL'!BE28</f>
        <v>0</v>
      </c>
      <c r="AT28" s="60">
        <f>'SE-EGM-GL'!BF28+'SE-LRC-GL'!BF28</f>
        <v>0</v>
      </c>
      <c r="AU28" s="38">
        <f>'SE-EGM-GL'!BG28+'SE-LRC-GL'!BG28</f>
        <v>0</v>
      </c>
      <c r="AV28" s="60">
        <f>'SE-EGM-GL'!BH28+'SE-LRC-GL'!BH28</f>
        <v>0</v>
      </c>
      <c r="AW28" s="38">
        <f>'SE-EGM-GL'!BI28+'SE-LRC-GL'!BI28</f>
        <v>0</v>
      </c>
    </row>
    <row r="29" spans="1:49" x14ac:dyDescent="0.2">
      <c r="A29" s="9"/>
      <c r="B29" s="7" t="s">
        <v>41</v>
      </c>
      <c r="C29" s="18"/>
      <c r="D29" s="61">
        <f>SUM(D27:D28)</f>
        <v>-98881</v>
      </c>
      <c r="E29" s="39">
        <f>SUM(E27:E28)</f>
        <v>-172714.90000000224</v>
      </c>
      <c r="F29" s="61">
        <f t="shared" ref="F29:AD29" si="12">SUM(F27:F28)</f>
        <v>0</v>
      </c>
      <c r="G29" s="39">
        <f t="shared" si="12"/>
        <v>0</v>
      </c>
      <c r="H29" s="61">
        <f t="shared" ref="H29:O29" si="13">SUM(H27:H28)</f>
        <v>-98888</v>
      </c>
      <c r="I29" s="39">
        <f t="shared" si="13"/>
        <v>-172726.9299999997</v>
      </c>
      <c r="J29" s="61">
        <f t="shared" si="13"/>
        <v>7</v>
      </c>
      <c r="K29" s="39">
        <f t="shared" si="13"/>
        <v>12.029999999998836</v>
      </c>
      <c r="L29" s="61">
        <f t="shared" si="13"/>
        <v>0</v>
      </c>
      <c r="M29" s="39">
        <f t="shared" si="13"/>
        <v>0</v>
      </c>
      <c r="N29" s="61">
        <f t="shared" si="13"/>
        <v>0</v>
      </c>
      <c r="O29" s="39">
        <f t="shared" si="13"/>
        <v>0</v>
      </c>
      <c r="P29" s="61">
        <f t="shared" si="12"/>
        <v>0</v>
      </c>
      <c r="Q29" s="39">
        <f t="shared" si="12"/>
        <v>0</v>
      </c>
      <c r="R29" s="61">
        <f t="shared" si="12"/>
        <v>0</v>
      </c>
      <c r="S29" s="39">
        <f t="shared" si="12"/>
        <v>0</v>
      </c>
      <c r="T29" s="61">
        <f t="shared" si="12"/>
        <v>0</v>
      </c>
      <c r="U29" s="39">
        <f t="shared" si="12"/>
        <v>0</v>
      </c>
      <c r="V29" s="61">
        <f t="shared" si="12"/>
        <v>0</v>
      </c>
      <c r="W29" s="39">
        <f t="shared" si="12"/>
        <v>0</v>
      </c>
      <c r="X29" s="61">
        <f t="shared" si="12"/>
        <v>0</v>
      </c>
      <c r="Y29" s="39">
        <f t="shared" si="12"/>
        <v>0</v>
      </c>
      <c r="Z29" s="61">
        <f t="shared" si="12"/>
        <v>0</v>
      </c>
      <c r="AA29" s="39">
        <f t="shared" si="12"/>
        <v>0</v>
      </c>
      <c r="AB29" s="61">
        <f t="shared" si="12"/>
        <v>0</v>
      </c>
      <c r="AC29" s="39">
        <f t="shared" si="12"/>
        <v>0</v>
      </c>
      <c r="AD29" s="61">
        <f t="shared" si="12"/>
        <v>0</v>
      </c>
      <c r="AE29" s="39">
        <f t="shared" ref="AE29:AK29" si="14">SUM(AE27:AE28)</f>
        <v>0</v>
      </c>
      <c r="AF29" s="61">
        <f t="shared" si="14"/>
        <v>0</v>
      </c>
      <c r="AG29" s="39">
        <f t="shared" si="14"/>
        <v>0</v>
      </c>
      <c r="AH29" s="61">
        <f t="shared" si="14"/>
        <v>0</v>
      </c>
      <c r="AI29" s="39">
        <f t="shared" si="14"/>
        <v>0</v>
      </c>
      <c r="AJ29" s="61">
        <f t="shared" si="14"/>
        <v>0</v>
      </c>
      <c r="AK29" s="39">
        <f t="shared" si="14"/>
        <v>0</v>
      </c>
      <c r="AL29" s="61">
        <f t="shared" ref="AL29:AQ29" si="15">SUM(AL27:AL28)</f>
        <v>0</v>
      </c>
      <c r="AM29" s="39">
        <f t="shared" si="15"/>
        <v>0</v>
      </c>
      <c r="AN29" s="61">
        <f t="shared" si="15"/>
        <v>0</v>
      </c>
      <c r="AO29" s="39">
        <f t="shared" si="15"/>
        <v>0</v>
      </c>
      <c r="AP29" s="61">
        <f t="shared" si="15"/>
        <v>0</v>
      </c>
      <c r="AQ29" s="39">
        <f t="shared" si="15"/>
        <v>0</v>
      </c>
      <c r="AR29" s="61">
        <f t="shared" ref="AR29:AW29" si="16">SUM(AR27:AR28)</f>
        <v>0</v>
      </c>
      <c r="AS29" s="39">
        <f t="shared" si="16"/>
        <v>0</v>
      </c>
      <c r="AT29" s="61">
        <f t="shared" si="16"/>
        <v>0</v>
      </c>
      <c r="AU29" s="39">
        <f t="shared" si="16"/>
        <v>0</v>
      </c>
      <c r="AV29" s="61">
        <f t="shared" si="16"/>
        <v>0</v>
      </c>
      <c r="AW29" s="39">
        <f t="shared" si="16"/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7">SUM(F32,H32,J32,L32,N32,P32,R32,T32,V32,X32,Z32,AB32,AD32,AF32,AH32,AJ32,AL32,AN32,AP32,AR32,AT32,AU32)</f>
        <v>-1430014</v>
      </c>
      <c r="E32" s="38">
        <f t="shared" si="17"/>
        <v>-2599041.8519999995</v>
      </c>
      <c r="F32" s="64">
        <f>+BGC_GL!F32+'SE-LRC-GL'!F32+NE_GL!F32+'SE-EGM-GL'!F32</f>
        <v>0</v>
      </c>
      <c r="G32" s="68">
        <f>+BGC_GL!G32+'SE-LRC-GL'!G32+NE_GL!G32+'SE-EGM-GL'!G32</f>
        <v>0</v>
      </c>
      <c r="H32" s="64">
        <f>+BGC_GL!H32+'SE-LRC-GL'!H32+NE_GL!H32+'SE-EGM-GL'!H32</f>
        <v>-814289</v>
      </c>
      <c r="I32" s="68">
        <f>+BGC_GL!I32+'SE-LRC-GL'!I32+NE_GL!I32+'SE-EGM-GL'!I32</f>
        <v>-1441328.19</v>
      </c>
      <c r="J32" s="64">
        <f>+BGC_GL!J32+'SE-LRC-GL'!J32+NE_GL!J32+'SE-EGM-GL'!J32</f>
        <v>-385186</v>
      </c>
      <c r="K32" s="68">
        <f>+BGC_GL!K32+'SE-LRC-GL'!K32+NE_GL!K32+'SE-EGM-GL'!K32</f>
        <v>-702511.59000000008</v>
      </c>
      <c r="L32" s="64">
        <f>+BGC_GL!L32+'SE-LRC-GL'!L32+NE_GL!L32+'SE-EGM-GL'!L32</f>
        <v>-158540</v>
      </c>
      <c r="M32" s="68">
        <f>+BGC_GL!M32+'SE-LRC-GL'!M32+NE_GL!M32+'SE-EGM-GL'!M32</f>
        <v>-229441.09999999998</v>
      </c>
      <c r="N32" s="64">
        <f>+BGC_GL!N32+'SE-LRC-GL'!N32+NE_GL!N32+'SE-EGM-GL'!N32</f>
        <v>-71999</v>
      </c>
      <c r="O32" s="68">
        <f>+BGC_GL!O32+'SE-LRC-GL'!O32+NE_GL!O32+'SE-EGM-GL'!O32</f>
        <v>-219853.85199999998</v>
      </c>
      <c r="P32" s="60">
        <f>'SE-EGM-GL'!P32+'SE-LRC-GL'!P32</f>
        <v>0</v>
      </c>
      <c r="Q32" s="38">
        <f>'SE-EGM-GL'!Q32+'SE-LRC-GL'!Q32</f>
        <v>-11031.84</v>
      </c>
      <c r="R32" s="60">
        <f>'SE-EGM-GL'!R32+'SE-LRC-GL'!R32</f>
        <v>0</v>
      </c>
      <c r="S32" s="38">
        <f>'SE-EGM-GL'!S32+'SE-LRC-GL'!S32</f>
        <v>-17877.84</v>
      </c>
      <c r="T32" s="60">
        <f>'SE-EGM-GL'!T32+'SE-LRC-GL'!T32</f>
        <v>0</v>
      </c>
      <c r="U32" s="38">
        <f>'SE-EGM-GL'!U32+'SE-LRC-GL'!U32</f>
        <v>4929.12</v>
      </c>
      <c r="V32" s="60">
        <f>'SE-EGM-GL'!V32+'SE-LRC-GL'!V32</f>
        <v>0</v>
      </c>
      <c r="W32" s="38">
        <f>'SE-EGM-GL'!W32+'SE-LRC-GL'!W32</f>
        <v>-1408.32</v>
      </c>
      <c r="X32" s="60">
        <f>'SE-EGM-GL'!X32+'SE-LRC-GL'!X32</f>
        <v>0</v>
      </c>
      <c r="Y32" s="38">
        <f>'SE-EGM-GL'!Y32+'SE-LRC-GL'!Y32</f>
        <v>-13652.88</v>
      </c>
      <c r="Z32" s="60">
        <f>'SE-EGM-GL'!Z32+'SE-LRC-GL'!Z32</f>
        <v>0</v>
      </c>
      <c r="AA32" s="38">
        <f>'SE-EGM-GL'!AA32+'SE-LRC-GL'!AA32</f>
        <v>-11110.08</v>
      </c>
      <c r="AB32" s="60">
        <f>'SE-EGM-GL'!AB32+'SE-LRC-GL'!AB32</f>
        <v>0</v>
      </c>
      <c r="AC32" s="38">
        <f>'SE-EGM-GL'!AC32+'SE-LRC-GL'!AC32</f>
        <v>44244.72</v>
      </c>
      <c r="AD32" s="60">
        <f>'SE-EGM-GL'!AD32+'SE-LRC-GL'!AD32</f>
        <v>0</v>
      </c>
      <c r="AE32" s="38">
        <f>'SE-EGM-GL'!AE32+'SE-LRC-GL'!AE32</f>
        <v>0</v>
      </c>
      <c r="AF32" s="60">
        <f>'SE-EGM-GL'!AP32+'SE-LRC-GL'!AP32</f>
        <v>0</v>
      </c>
      <c r="AG32" s="38">
        <f>'SE-EGM-GL'!AQ32+'SE-LRC-GL'!AQ32</f>
        <v>0</v>
      </c>
      <c r="AH32" s="60">
        <f>'SE-EGM-GL'!AR32+'SE-LRC-GL'!AR32</f>
        <v>0</v>
      </c>
      <c r="AI32" s="38">
        <f>'SE-EGM-GL'!AS32+'SE-LRC-GL'!AS32</f>
        <v>0</v>
      </c>
      <c r="AJ32" s="60">
        <f>'SE-EGM-GL'!AT32+'SE-LRC-GL'!AT32</f>
        <v>0</v>
      </c>
      <c r="AK32" s="38">
        <f>'SE-EGM-GL'!AU32+'SE-LRC-GL'!AU32</f>
        <v>0</v>
      </c>
      <c r="AL32" s="60">
        <f>'SE-EGM-GL'!AX32+'SE-LRC-GL'!AX32</f>
        <v>0</v>
      </c>
      <c r="AM32" s="38">
        <f>'SE-EGM-GL'!AY32+'SE-LRC-GL'!AY32</f>
        <v>0</v>
      </c>
      <c r="AN32" s="60">
        <f>'SE-EGM-GL'!AZ32+'SE-LRC-GL'!AZ32</f>
        <v>0</v>
      </c>
      <c r="AO32" s="38">
        <f>'SE-EGM-GL'!BA32+'SE-LRC-GL'!BA32</f>
        <v>0</v>
      </c>
      <c r="AP32" s="60">
        <f>'SE-EGM-GL'!BB32+'SE-LRC-GL'!BB32</f>
        <v>0</v>
      </c>
      <c r="AQ32" s="38">
        <f>'SE-EGM-GL'!BC32+'SE-LRC-GL'!BC32</f>
        <v>0</v>
      </c>
      <c r="AR32" s="60">
        <f>'SE-EGM-GL'!BD32+'SE-LRC-GL'!BD32</f>
        <v>0</v>
      </c>
      <c r="AS32" s="38">
        <f>'SE-EGM-GL'!BE32+'SE-LRC-GL'!BE32</f>
        <v>0</v>
      </c>
      <c r="AT32" s="60">
        <f>'SE-EGM-GL'!BF32+'SE-LRC-GL'!BF32</f>
        <v>0</v>
      </c>
      <c r="AU32" s="38">
        <f>'SE-EGM-GL'!BG32+'SE-LRC-GL'!BG32</f>
        <v>0</v>
      </c>
      <c r="AV32" s="60">
        <f>'SE-EGM-GL'!BH32+'SE-LRC-GL'!BH32</f>
        <v>0</v>
      </c>
      <c r="AW32" s="38">
        <f>'SE-EGM-GL'!BI32+'SE-LRC-GL'!BI32</f>
        <v>0</v>
      </c>
    </row>
    <row r="33" spans="1:49" x14ac:dyDescent="0.2">
      <c r="A33" s="9">
        <v>14</v>
      </c>
      <c r="B33" s="7"/>
      <c r="C33" s="18" t="s">
        <v>44</v>
      </c>
      <c r="D33" s="60">
        <f t="shared" si="17"/>
        <v>-80671</v>
      </c>
      <c r="E33" s="38">
        <f t="shared" si="17"/>
        <v>-234014.49</v>
      </c>
      <c r="F33" s="60">
        <f>+BGC_GL!F33+'SE-LRC-GL'!F33+NE_GL!F33+'SE-EGM-GL'!F33</f>
        <v>0</v>
      </c>
      <c r="G33" s="38">
        <f>+BGC_GL!G33+'SE-LRC-GL'!G33+NE_GL!G33+'SE-EGM-GL'!G33</f>
        <v>0</v>
      </c>
      <c r="H33" s="60">
        <f>+BGC_GL!H33+'SE-LRC-GL'!H33+NE_GL!H33+'SE-EGM-GL'!H33</f>
        <v>0</v>
      </c>
      <c r="I33" s="38">
        <f>+BGC_GL!I33+'SE-LRC-GL'!I33+NE_GL!I33+'SE-EGM-GL'!I33</f>
        <v>0</v>
      </c>
      <c r="J33" s="60">
        <f>+BGC_GL!J33+'SE-LRC-GL'!J33+NE_GL!J33+'SE-EGM-GL'!J33</f>
        <v>-36061</v>
      </c>
      <c r="K33" s="38">
        <f>+BGC_GL!K33+'SE-LRC-GL'!K33+NE_GL!K33+'SE-EGM-GL'!K33</f>
        <v>-151080.28</v>
      </c>
      <c r="L33" s="60">
        <f>+BGC_GL!L33+'SE-LRC-GL'!L33+NE_GL!L33+'SE-EGM-GL'!L33</f>
        <v>-537</v>
      </c>
      <c r="M33" s="38">
        <f>+BGC_GL!M33+'SE-LRC-GL'!M33+NE_GL!M33+'SE-EGM-GL'!M33</f>
        <v>-1040.04</v>
      </c>
      <c r="N33" s="60">
        <f>+BGC_GL!N33+'SE-LRC-GL'!N33+NE_GL!N33+'SE-EGM-GL'!N33</f>
        <v>-44073</v>
      </c>
      <c r="O33" s="38">
        <f>+BGC_GL!O33+'SE-LRC-GL'!O33+NE_GL!O33+'SE-EGM-GL'!O33</f>
        <v>-81894.17</v>
      </c>
      <c r="P33" s="60">
        <f>'SE-EGM-GL'!P33+'SE-LRC-GL'!P33</f>
        <v>0</v>
      </c>
      <c r="Q33" s="38">
        <f>'SE-EGM-GL'!Q33+'SE-LRC-GL'!Q33</f>
        <v>0</v>
      </c>
      <c r="R33" s="60">
        <f>'SE-EGM-GL'!R33+'SE-LRC-GL'!R33</f>
        <v>0</v>
      </c>
      <c r="S33" s="38">
        <f>'SE-EGM-GL'!S33+'SE-LRC-GL'!S33</f>
        <v>0</v>
      </c>
      <c r="T33" s="60">
        <f>'SE-EGM-GL'!T33+'SE-LRC-GL'!T33</f>
        <v>0</v>
      </c>
      <c r="U33" s="38">
        <f>'SE-EGM-GL'!U33+'SE-LRC-GL'!U33</f>
        <v>0</v>
      </c>
      <c r="V33" s="60">
        <f>'SE-EGM-GL'!V33+'SE-LRC-GL'!V33</f>
        <v>0</v>
      </c>
      <c r="W33" s="38">
        <f>'SE-EGM-GL'!W33+'SE-LRC-GL'!W33</f>
        <v>0</v>
      </c>
      <c r="X33" s="60">
        <f>'SE-EGM-GL'!X33+'SE-LRC-GL'!X33</f>
        <v>0</v>
      </c>
      <c r="Y33" s="38">
        <f>'SE-EGM-GL'!Y33+'SE-LRC-GL'!Y33</f>
        <v>0</v>
      </c>
      <c r="Z33" s="60">
        <f>'SE-EGM-GL'!Z33+'SE-LRC-GL'!Z33</f>
        <v>0</v>
      </c>
      <c r="AA33" s="38">
        <f>'SE-EGM-GL'!AA33+'SE-LRC-GL'!AA33</f>
        <v>0</v>
      </c>
      <c r="AB33" s="60">
        <f>'SE-EGM-GL'!AB33+'SE-LRC-GL'!AB33</f>
        <v>0</v>
      </c>
      <c r="AC33" s="38">
        <f>'SE-EGM-GL'!AC33+'SE-LRC-GL'!AC33</f>
        <v>0</v>
      </c>
      <c r="AD33" s="60">
        <f>'SE-EGM-GL'!AD33+'SE-LRC-GL'!AD33</f>
        <v>0</v>
      </c>
      <c r="AE33" s="38">
        <f>'SE-EGM-GL'!AE33+'SE-LRC-GL'!AE33</f>
        <v>0</v>
      </c>
      <c r="AF33" s="60">
        <f>'SE-EGM-GL'!AP33+'SE-LRC-GL'!AP33</f>
        <v>0</v>
      </c>
      <c r="AG33" s="38">
        <f>'SE-EGM-GL'!AQ33+'SE-LRC-GL'!AQ33</f>
        <v>0</v>
      </c>
      <c r="AH33" s="60">
        <f>'SE-EGM-GL'!AR33+'SE-LRC-GL'!AR33</f>
        <v>0</v>
      </c>
      <c r="AI33" s="38">
        <f>'SE-EGM-GL'!AS33+'SE-LRC-GL'!AS33</f>
        <v>0</v>
      </c>
      <c r="AJ33" s="60">
        <f>'SE-EGM-GL'!AT33+'SE-LRC-GL'!AT33</f>
        <v>0</v>
      </c>
      <c r="AK33" s="38">
        <f>'SE-EGM-GL'!AU33+'SE-LRC-GL'!AU33</f>
        <v>0</v>
      </c>
      <c r="AL33" s="60">
        <f>'SE-EGM-GL'!AX33+'SE-LRC-GL'!AX33</f>
        <v>0</v>
      </c>
      <c r="AM33" s="38">
        <f>'SE-EGM-GL'!AY33+'SE-LRC-GL'!AY33</f>
        <v>0</v>
      </c>
      <c r="AN33" s="60">
        <f>'SE-EGM-GL'!AZ33+'SE-LRC-GL'!AZ33</f>
        <v>0</v>
      </c>
      <c r="AO33" s="38">
        <f>'SE-EGM-GL'!BA33+'SE-LRC-GL'!BA33</f>
        <v>0</v>
      </c>
      <c r="AP33" s="60">
        <f>'SE-EGM-GL'!BB33+'SE-LRC-GL'!BB33</f>
        <v>0</v>
      </c>
      <c r="AQ33" s="38">
        <f>'SE-EGM-GL'!BC33+'SE-LRC-GL'!BC33</f>
        <v>0</v>
      </c>
      <c r="AR33" s="60">
        <f>'SE-EGM-GL'!BD33+'SE-LRC-GL'!BD33</f>
        <v>0</v>
      </c>
      <c r="AS33" s="38">
        <f>'SE-EGM-GL'!BE33+'SE-LRC-GL'!BE33</f>
        <v>0</v>
      </c>
      <c r="AT33" s="60">
        <f>'SE-EGM-GL'!BF33+'SE-LRC-GL'!BF33</f>
        <v>0</v>
      </c>
      <c r="AU33" s="38">
        <f>'SE-EGM-GL'!BG33+'SE-LRC-GL'!BG33</f>
        <v>0</v>
      </c>
      <c r="AV33" s="60">
        <f>'SE-EGM-GL'!BH33+'SE-LRC-GL'!BH33</f>
        <v>0</v>
      </c>
      <c r="AW33" s="38">
        <f>'SE-EGM-GL'!BI33+'SE-LRC-GL'!BI33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7"/>
        <v>277215</v>
      </c>
      <c r="E34" s="38">
        <f t="shared" si="17"/>
        <v>508952.2</v>
      </c>
      <c r="F34" s="60">
        <f>+BGC_GL!F34+'SE-LRC-GL'!F34+NE_GL!F34+'SE-EGM-GL'!F34</f>
        <v>0</v>
      </c>
      <c r="G34" s="38">
        <f>+BGC_GL!G34+'SE-LRC-GL'!G34+NE_GL!G34+'SE-EGM-GL'!G34</f>
        <v>0</v>
      </c>
      <c r="H34" s="60">
        <f>+BGC_GL!H34+'SE-LRC-GL'!H34+NE_GL!H34+'SE-EGM-GL'!H34</f>
        <v>0</v>
      </c>
      <c r="I34" s="38">
        <f>+BGC_GL!I34+'SE-LRC-GL'!I34+NE_GL!I34+'SE-EGM-GL'!I34</f>
        <v>0</v>
      </c>
      <c r="J34" s="60">
        <f>+BGC_GL!J34+'SE-LRC-GL'!J34+NE_GL!J34+'SE-EGM-GL'!J34</f>
        <v>239550</v>
      </c>
      <c r="K34" s="38">
        <f>+BGC_GL!K34+'SE-LRC-GL'!K34+NE_GL!K34+'SE-EGM-GL'!K34</f>
        <v>440743.3</v>
      </c>
      <c r="L34" s="60">
        <f>+BGC_GL!L34+'SE-LRC-GL'!L34+NE_GL!L34+'SE-EGM-GL'!L34</f>
        <v>31204</v>
      </c>
      <c r="M34" s="38">
        <f>+BGC_GL!M34+'SE-LRC-GL'!M34+NE_GL!M34+'SE-EGM-GL'!M34</f>
        <v>56276.46</v>
      </c>
      <c r="N34" s="60">
        <f>+BGC_GL!N34+'SE-LRC-GL'!N34+NE_GL!N34+'SE-EGM-GL'!N34</f>
        <v>6461</v>
      </c>
      <c r="O34" s="38">
        <f>+BGC_GL!O34+'SE-LRC-GL'!O34+NE_GL!O34+'SE-EGM-GL'!O34</f>
        <v>11932.44</v>
      </c>
      <c r="P34" s="60">
        <f>'SE-EGM-GL'!P34+'SE-LRC-GL'!P34</f>
        <v>0</v>
      </c>
      <c r="Q34" s="38">
        <f>'SE-EGM-GL'!Q34+'SE-LRC-GL'!Q34</f>
        <v>0</v>
      </c>
      <c r="R34" s="60">
        <f>'SE-EGM-GL'!R34+'SE-LRC-GL'!R34</f>
        <v>0</v>
      </c>
      <c r="S34" s="38">
        <f>'SE-EGM-GL'!S34+'SE-LRC-GL'!S34</f>
        <v>0</v>
      </c>
      <c r="T34" s="60">
        <f>'SE-EGM-GL'!T34+'SE-LRC-GL'!T34</f>
        <v>0</v>
      </c>
      <c r="U34" s="38">
        <f>'SE-EGM-GL'!U34+'SE-LRC-GL'!U34</f>
        <v>0</v>
      </c>
      <c r="V34" s="60">
        <f>'SE-EGM-GL'!V34+'SE-LRC-GL'!V34</f>
        <v>0</v>
      </c>
      <c r="W34" s="38">
        <f>'SE-EGM-GL'!W34+'SE-LRC-GL'!W34</f>
        <v>0</v>
      </c>
      <c r="X34" s="60">
        <f>'SE-EGM-GL'!X34+'SE-LRC-GL'!X34</f>
        <v>0</v>
      </c>
      <c r="Y34" s="38">
        <f>'SE-EGM-GL'!Y34+'SE-LRC-GL'!Y34</f>
        <v>0</v>
      </c>
      <c r="Z34" s="60">
        <f>'SE-EGM-GL'!Z34+'SE-LRC-GL'!Z34</f>
        <v>0</v>
      </c>
      <c r="AA34" s="38">
        <f>'SE-EGM-GL'!AA34+'SE-LRC-GL'!AA34</f>
        <v>0</v>
      </c>
      <c r="AB34" s="60">
        <f>'SE-EGM-GL'!AB34+'SE-LRC-GL'!AB34</f>
        <v>0</v>
      </c>
      <c r="AC34" s="38">
        <f>'SE-EGM-GL'!AC34+'SE-LRC-GL'!AC34</f>
        <v>0</v>
      </c>
      <c r="AD34" s="60">
        <f>'SE-EGM-GL'!AD34+'SE-LRC-GL'!AD34</f>
        <v>0</v>
      </c>
      <c r="AE34" s="38">
        <f>'SE-EGM-GL'!AE34+'SE-LRC-GL'!AE34</f>
        <v>0</v>
      </c>
      <c r="AF34" s="60">
        <f>'SE-EGM-GL'!AP34+'SE-LRC-GL'!AP34</f>
        <v>0</v>
      </c>
      <c r="AG34" s="38">
        <f>'SE-EGM-GL'!AQ34+'SE-LRC-GL'!AQ34</f>
        <v>0</v>
      </c>
      <c r="AH34" s="60">
        <f>'SE-EGM-GL'!AR34+'SE-LRC-GL'!AR34</f>
        <v>0</v>
      </c>
      <c r="AI34" s="38">
        <f>'SE-EGM-GL'!AS34+'SE-LRC-GL'!AS34</f>
        <v>0</v>
      </c>
      <c r="AJ34" s="60">
        <f>'SE-EGM-GL'!AT34+'SE-LRC-GL'!AT34</f>
        <v>0</v>
      </c>
      <c r="AK34" s="38">
        <f>'SE-EGM-GL'!AU34+'SE-LRC-GL'!AU34</f>
        <v>0</v>
      </c>
      <c r="AL34" s="60">
        <f>'SE-EGM-GL'!AX34+'SE-LRC-GL'!AX34</f>
        <v>0</v>
      </c>
      <c r="AM34" s="38">
        <f>'SE-EGM-GL'!AY34+'SE-LRC-GL'!AY34</f>
        <v>0</v>
      </c>
      <c r="AN34" s="60">
        <f>'SE-EGM-GL'!AZ34+'SE-LRC-GL'!AZ34</f>
        <v>0</v>
      </c>
      <c r="AO34" s="38">
        <f>'SE-EGM-GL'!BA34+'SE-LRC-GL'!BA34</f>
        <v>0</v>
      </c>
      <c r="AP34" s="60">
        <f>'SE-EGM-GL'!BB34+'SE-LRC-GL'!BB34</f>
        <v>0</v>
      </c>
      <c r="AQ34" s="38">
        <f>'SE-EGM-GL'!BC34+'SE-LRC-GL'!BC34</f>
        <v>0</v>
      </c>
      <c r="AR34" s="60">
        <f>'SE-EGM-GL'!BD34+'SE-LRC-GL'!BD34</f>
        <v>0</v>
      </c>
      <c r="AS34" s="38">
        <f>'SE-EGM-GL'!BE34+'SE-LRC-GL'!BE34</f>
        <v>0</v>
      </c>
      <c r="AT34" s="60">
        <f>'SE-EGM-GL'!BF34+'SE-LRC-GL'!BF34</f>
        <v>0</v>
      </c>
      <c r="AU34" s="38">
        <f>'SE-EGM-GL'!BG34+'SE-LRC-GL'!BG34</f>
        <v>0</v>
      </c>
      <c r="AV34" s="60">
        <f>'SE-EGM-GL'!BH34+'SE-LRC-GL'!BH34</f>
        <v>0</v>
      </c>
      <c r="AW34" s="38">
        <f>'SE-EGM-GL'!BI34+'SE-LRC-GL'!BI34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7"/>
        <v>329575</v>
      </c>
      <c r="E35" s="38">
        <f t="shared" si="17"/>
        <v>-0.01</v>
      </c>
      <c r="F35" s="81">
        <f>+BGC_GL!F35+'SE-LRC-GL'!F35+NE_GL!F35+'SE-EGM-GL'!F35</f>
        <v>0</v>
      </c>
      <c r="G35" s="82">
        <f>+BGC_GL!G35+'SE-LRC-GL'!G35+NE_GL!G35+'SE-EGM-GL'!G35</f>
        <v>0</v>
      </c>
      <c r="H35" s="81">
        <f>+BGC_GL!H35+'SE-LRC-GL'!H35+NE_GL!H35+'SE-EGM-GL'!H35</f>
        <v>-83068</v>
      </c>
      <c r="I35" s="82">
        <f>+BGC_GL!I35+'SE-LRC-GL'!I35+NE_GL!I35+'SE-EGM-GL'!I35</f>
        <v>-0.01</v>
      </c>
      <c r="J35" s="81">
        <f>+BGC_GL!J35+'SE-LRC-GL'!J35+NE_GL!J35+'SE-EGM-GL'!J35</f>
        <v>362643</v>
      </c>
      <c r="K35" s="82">
        <f>+BGC_GL!K35+'SE-LRC-GL'!K35+NE_GL!K35+'SE-EGM-GL'!K35</f>
        <v>0</v>
      </c>
      <c r="L35" s="81">
        <f>+BGC_GL!L35+'SE-LRC-GL'!L35+NE_GL!L35+'SE-EGM-GL'!L35</f>
        <v>0</v>
      </c>
      <c r="M35" s="82">
        <f>+BGC_GL!M35+'SE-LRC-GL'!M35+NE_GL!M35+'SE-EGM-GL'!M35</f>
        <v>0</v>
      </c>
      <c r="N35" s="81">
        <f>+BGC_GL!N35+'SE-LRC-GL'!N35+NE_GL!N35+'SE-EGM-GL'!N35</f>
        <v>50000</v>
      </c>
      <c r="O35" s="82">
        <f>+BGC_GL!O35+'SE-LRC-GL'!O35+NE_GL!O35+'SE-EGM-GL'!O35</f>
        <v>0</v>
      </c>
      <c r="P35" s="60">
        <f>'SE-EGM-GL'!P35+'SE-LRC-GL'!P35</f>
        <v>0</v>
      </c>
      <c r="Q35" s="38">
        <f>'SE-EGM-GL'!Q35+'SE-LRC-GL'!Q35</f>
        <v>0</v>
      </c>
      <c r="R35" s="60">
        <f>'SE-EGM-GL'!R35+'SE-LRC-GL'!R35</f>
        <v>0</v>
      </c>
      <c r="S35" s="38">
        <f>'SE-EGM-GL'!S35+'SE-LRC-GL'!S35</f>
        <v>0</v>
      </c>
      <c r="T35" s="60">
        <f>'SE-EGM-GL'!T35+'SE-LRC-GL'!T35</f>
        <v>0</v>
      </c>
      <c r="U35" s="38">
        <f>'SE-EGM-GL'!U35+'SE-LRC-GL'!U35</f>
        <v>0</v>
      </c>
      <c r="V35" s="60">
        <f>'SE-EGM-GL'!V35+'SE-LRC-GL'!V35</f>
        <v>0</v>
      </c>
      <c r="W35" s="38">
        <f>'SE-EGM-GL'!W35+'SE-LRC-GL'!W35</f>
        <v>0</v>
      </c>
      <c r="X35" s="60">
        <f>'SE-EGM-GL'!X35+'SE-LRC-GL'!X35</f>
        <v>0</v>
      </c>
      <c r="Y35" s="38">
        <f>'SE-EGM-GL'!Y35+'SE-LRC-GL'!Y35</f>
        <v>0</v>
      </c>
      <c r="Z35" s="60">
        <f>'SE-EGM-GL'!Z35+'SE-LRC-GL'!Z35</f>
        <v>0</v>
      </c>
      <c r="AA35" s="38">
        <f>'SE-EGM-GL'!AA35+'SE-LRC-GL'!AA35</f>
        <v>0</v>
      </c>
      <c r="AB35" s="60">
        <f>'SE-EGM-GL'!AB35+'SE-LRC-GL'!AB35</f>
        <v>0</v>
      </c>
      <c r="AC35" s="38">
        <f>'SE-EGM-GL'!AC35+'SE-LRC-GL'!AC35</f>
        <v>0</v>
      </c>
      <c r="AD35" s="60">
        <f>'SE-EGM-GL'!AD35+'SE-LRC-GL'!AD35</f>
        <v>0</v>
      </c>
      <c r="AE35" s="38">
        <f>'SE-EGM-GL'!AE35+'SE-LRC-GL'!AE35</f>
        <v>0</v>
      </c>
      <c r="AF35" s="60">
        <f>'SE-EGM-GL'!AP35+'SE-LRC-GL'!AP35</f>
        <v>0</v>
      </c>
      <c r="AG35" s="38">
        <f>'SE-EGM-GL'!AQ35+'SE-LRC-GL'!AQ35</f>
        <v>0</v>
      </c>
      <c r="AH35" s="60">
        <f>'SE-EGM-GL'!AR35+'SE-LRC-GL'!AR35</f>
        <v>0</v>
      </c>
      <c r="AI35" s="38">
        <f>'SE-EGM-GL'!AS35+'SE-LRC-GL'!AS35</f>
        <v>0</v>
      </c>
      <c r="AJ35" s="60">
        <f>'SE-EGM-GL'!AT35+'SE-LRC-GL'!AT35</f>
        <v>0</v>
      </c>
      <c r="AK35" s="38">
        <f>'SE-EGM-GL'!AU35+'SE-LRC-GL'!AU35</f>
        <v>0</v>
      </c>
      <c r="AL35" s="60">
        <f>'SE-EGM-GL'!AX35+'SE-LRC-GL'!AX35</f>
        <v>0</v>
      </c>
      <c r="AM35" s="38">
        <f>'SE-EGM-GL'!AY35+'SE-LRC-GL'!AY35</f>
        <v>0</v>
      </c>
      <c r="AN35" s="60">
        <f>'SE-EGM-GL'!AZ35+'SE-LRC-GL'!AZ35</f>
        <v>0</v>
      </c>
      <c r="AO35" s="38">
        <f>'SE-EGM-GL'!BA35+'SE-LRC-GL'!BA35</f>
        <v>0</v>
      </c>
      <c r="AP35" s="60">
        <f>'SE-EGM-GL'!BB35+'SE-LRC-GL'!BB35</f>
        <v>0</v>
      </c>
      <c r="AQ35" s="38">
        <f>'SE-EGM-GL'!BC35+'SE-LRC-GL'!BC35</f>
        <v>0</v>
      </c>
      <c r="AR35" s="60">
        <f>'SE-EGM-GL'!BD35+'SE-LRC-GL'!BD35</f>
        <v>0</v>
      </c>
      <c r="AS35" s="38">
        <f>'SE-EGM-GL'!BE35+'SE-LRC-GL'!BE35</f>
        <v>0</v>
      </c>
      <c r="AT35" s="60">
        <f>'SE-EGM-GL'!BF35+'SE-LRC-GL'!BF35</f>
        <v>0</v>
      </c>
      <c r="AU35" s="38">
        <f>'SE-EGM-GL'!BG35+'SE-LRC-GL'!BG35</f>
        <v>0</v>
      </c>
      <c r="AV35" s="60">
        <f>'SE-EGM-GL'!BH35+'SE-LRC-GL'!BH35</f>
        <v>0</v>
      </c>
      <c r="AW35" s="38">
        <f>'SE-EGM-GL'!BI35+'SE-LRC-GL'!BI35</f>
        <v>0</v>
      </c>
    </row>
    <row r="36" spans="1:49" x14ac:dyDescent="0.2">
      <c r="A36" s="9"/>
      <c r="B36" s="7" t="s">
        <v>47</v>
      </c>
      <c r="C36" s="6"/>
      <c r="D36" s="61">
        <f>SUM(D32:D35)</f>
        <v>-903895</v>
      </c>
      <c r="E36" s="39">
        <f>SUM(E32:E35)</f>
        <v>-2324104.1519999988</v>
      </c>
      <c r="F36" s="61">
        <f t="shared" ref="F36:AD36" si="18">SUM(F32:F35)</f>
        <v>0</v>
      </c>
      <c r="G36" s="39">
        <f t="shared" si="18"/>
        <v>0</v>
      </c>
      <c r="H36" s="61">
        <f t="shared" ref="H36:O36" si="19">SUM(H32:H35)</f>
        <v>-897357</v>
      </c>
      <c r="I36" s="39">
        <f t="shared" si="19"/>
        <v>-1441328.2</v>
      </c>
      <c r="J36" s="61">
        <f t="shared" si="19"/>
        <v>180946</v>
      </c>
      <c r="K36" s="39">
        <f t="shared" si="19"/>
        <v>-412848.57000000012</v>
      </c>
      <c r="L36" s="61">
        <f t="shared" si="19"/>
        <v>-127873</v>
      </c>
      <c r="M36" s="39">
        <f t="shared" si="19"/>
        <v>-174204.68</v>
      </c>
      <c r="N36" s="61">
        <f t="shared" si="19"/>
        <v>-59611</v>
      </c>
      <c r="O36" s="39">
        <f t="shared" si="19"/>
        <v>-289815.58199999999</v>
      </c>
      <c r="P36" s="61">
        <f t="shared" si="18"/>
        <v>0</v>
      </c>
      <c r="Q36" s="39">
        <f t="shared" si="18"/>
        <v>-11031.84</v>
      </c>
      <c r="R36" s="61">
        <f t="shared" si="18"/>
        <v>0</v>
      </c>
      <c r="S36" s="39">
        <f t="shared" si="18"/>
        <v>-17877.84</v>
      </c>
      <c r="T36" s="61">
        <f t="shared" si="18"/>
        <v>0</v>
      </c>
      <c r="U36" s="39">
        <f t="shared" si="18"/>
        <v>4929.12</v>
      </c>
      <c r="V36" s="61">
        <f t="shared" si="18"/>
        <v>0</v>
      </c>
      <c r="W36" s="39">
        <f t="shared" si="18"/>
        <v>-1408.32</v>
      </c>
      <c r="X36" s="61">
        <f t="shared" si="18"/>
        <v>0</v>
      </c>
      <c r="Y36" s="39">
        <f t="shared" si="18"/>
        <v>-13652.88</v>
      </c>
      <c r="Z36" s="61">
        <f t="shared" si="18"/>
        <v>0</v>
      </c>
      <c r="AA36" s="39">
        <f t="shared" si="18"/>
        <v>-11110.08</v>
      </c>
      <c r="AB36" s="61">
        <f t="shared" si="18"/>
        <v>0</v>
      </c>
      <c r="AC36" s="39">
        <f t="shared" si="18"/>
        <v>44244.72</v>
      </c>
      <c r="AD36" s="61">
        <f t="shared" si="18"/>
        <v>0</v>
      </c>
      <c r="AE36" s="39">
        <f t="shared" ref="AE36:AK36" si="20">SUM(AE32:AE35)</f>
        <v>0</v>
      </c>
      <c r="AF36" s="61">
        <f t="shared" si="20"/>
        <v>0</v>
      </c>
      <c r="AG36" s="39">
        <f t="shared" si="20"/>
        <v>0</v>
      </c>
      <c r="AH36" s="61">
        <f t="shared" si="20"/>
        <v>0</v>
      </c>
      <c r="AI36" s="39">
        <f t="shared" si="20"/>
        <v>0</v>
      </c>
      <c r="AJ36" s="61">
        <f t="shared" si="20"/>
        <v>0</v>
      </c>
      <c r="AK36" s="39">
        <f t="shared" si="20"/>
        <v>0</v>
      </c>
      <c r="AL36" s="61">
        <f t="shared" ref="AL36:AQ36" si="21">SUM(AL32:AL35)</f>
        <v>0</v>
      </c>
      <c r="AM36" s="39">
        <f t="shared" si="21"/>
        <v>0</v>
      </c>
      <c r="AN36" s="61">
        <f t="shared" si="21"/>
        <v>0</v>
      </c>
      <c r="AO36" s="39">
        <f t="shared" si="21"/>
        <v>0</v>
      </c>
      <c r="AP36" s="61">
        <f t="shared" si="21"/>
        <v>0</v>
      </c>
      <c r="AQ36" s="39">
        <f t="shared" si="21"/>
        <v>0</v>
      </c>
      <c r="AR36" s="61">
        <f t="shared" ref="AR36:AW36" si="22">SUM(AR32:AR35)</f>
        <v>0</v>
      </c>
      <c r="AS36" s="39">
        <f t="shared" si="22"/>
        <v>0</v>
      </c>
      <c r="AT36" s="61">
        <f t="shared" si="22"/>
        <v>0</v>
      </c>
      <c r="AU36" s="39">
        <f t="shared" si="22"/>
        <v>0</v>
      </c>
      <c r="AV36" s="61">
        <f t="shared" si="22"/>
        <v>0</v>
      </c>
      <c r="AW36" s="39">
        <f t="shared" si="22"/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23">SUM(F39,H39,J39,L39,N39,P39,R39,T39,V39,X39,Z39,AB39,AD39,AF39,AH39,AJ39,AL39,AN39,AP39,AR39,AT39,AU39)</f>
        <v>845883</v>
      </c>
      <c r="E39" s="38">
        <f t="shared" si="23"/>
        <v>1663948.51</v>
      </c>
      <c r="F39" s="64">
        <f>+BGC_GL!F39+'SE-LRC-GL'!F39+NE_GL!F39+'SE-EGM-GL'!F39</f>
        <v>0</v>
      </c>
      <c r="G39" s="68">
        <f>+BGC_GL!G39+'SE-LRC-GL'!G39+NE_GL!G39+'SE-EGM-GL'!G39</f>
        <v>0</v>
      </c>
      <c r="H39" s="64">
        <f>+BGC_GL!H39+'SE-LRC-GL'!H39+NE_GL!H39+'SE-EGM-GL'!H39</f>
        <v>1038859</v>
      </c>
      <c r="I39" s="68">
        <f>+BGC_GL!I39+'SE-LRC-GL'!I39+NE_GL!I39+'SE-EGM-GL'!I39</f>
        <v>1878052.75</v>
      </c>
      <c r="J39" s="64">
        <f>+BGC_GL!J39+'SE-LRC-GL'!J39+NE_GL!J39+'SE-EGM-GL'!J39</f>
        <v>-192976</v>
      </c>
      <c r="K39" s="68">
        <f>+BGC_GL!K39+'SE-LRC-GL'!K39+NE_GL!K39+'SE-EGM-GL'!K39</f>
        <v>-214104.24</v>
      </c>
      <c r="L39" s="64">
        <f>+BGC_GL!L39+'SE-LRC-GL'!L39+NE_GL!L39+'SE-EGM-GL'!L39</f>
        <v>0</v>
      </c>
      <c r="M39" s="68">
        <f>+BGC_GL!M39+'SE-LRC-GL'!M39+NE_GL!M39+'SE-EGM-GL'!M39</f>
        <v>0</v>
      </c>
      <c r="N39" s="64">
        <f>+BGC_GL!N39+'SE-LRC-GL'!N39+NE_GL!N39+'SE-EGM-GL'!N39</f>
        <v>0</v>
      </c>
      <c r="O39" s="68">
        <f>+BGC_GL!O39+'SE-LRC-GL'!O39+NE_GL!O39+'SE-EGM-GL'!O39</f>
        <v>0</v>
      </c>
      <c r="P39" s="60">
        <f>'SE-EGM-GL'!P39+'SE-LRC-GL'!P39</f>
        <v>0</v>
      </c>
      <c r="Q39" s="38">
        <f>'SE-EGM-GL'!Q39+'SE-LRC-GL'!Q39</f>
        <v>0</v>
      </c>
      <c r="R39" s="60">
        <f>'SE-EGM-GL'!R39+'SE-LRC-GL'!R39</f>
        <v>0</v>
      </c>
      <c r="S39" s="38">
        <f>'SE-EGM-GL'!S39+'SE-LRC-GL'!S39</f>
        <v>0</v>
      </c>
      <c r="T39" s="60">
        <f>'SE-EGM-GL'!T39+'SE-LRC-GL'!T39</f>
        <v>0</v>
      </c>
      <c r="U39" s="38">
        <f>'SE-EGM-GL'!U39+'SE-LRC-GL'!U39</f>
        <v>0</v>
      </c>
      <c r="V39" s="60">
        <f>'SE-EGM-GL'!V39+'SE-LRC-GL'!V39</f>
        <v>0</v>
      </c>
      <c r="W39" s="38">
        <f>'SE-EGM-GL'!W39+'SE-LRC-GL'!W39</f>
        <v>0</v>
      </c>
      <c r="X39" s="60">
        <f>'SE-EGM-GL'!X39+'SE-LRC-GL'!X39</f>
        <v>0</v>
      </c>
      <c r="Y39" s="38">
        <f>'SE-EGM-GL'!Y39+'SE-LRC-GL'!Y39</f>
        <v>0</v>
      </c>
      <c r="Z39" s="60">
        <f>'SE-EGM-GL'!Z39+'SE-LRC-GL'!Z39</f>
        <v>0</v>
      </c>
      <c r="AA39" s="38">
        <f>'SE-EGM-GL'!AA39+'SE-LRC-GL'!AA39</f>
        <v>0</v>
      </c>
      <c r="AB39" s="60">
        <f>'SE-EGM-GL'!AB39+'SE-LRC-GL'!AB39</f>
        <v>0</v>
      </c>
      <c r="AC39" s="38">
        <f>'SE-EGM-GL'!AC39+'SE-LRC-GL'!AC39</f>
        <v>0</v>
      </c>
      <c r="AD39" s="60">
        <f>'SE-EGM-GL'!AD39+'SE-LRC-GL'!AD39</f>
        <v>0</v>
      </c>
      <c r="AE39" s="38">
        <f>'SE-EGM-GL'!AE39+'SE-LRC-GL'!AE39</f>
        <v>0</v>
      </c>
      <c r="AF39" s="60">
        <f>'SE-EGM-GL'!AP39+'SE-LRC-GL'!AP39</f>
        <v>0</v>
      </c>
      <c r="AG39" s="38">
        <f>'SE-EGM-GL'!AQ39+'SE-LRC-GL'!AQ39</f>
        <v>0</v>
      </c>
      <c r="AH39" s="60">
        <f>'SE-EGM-GL'!AR39+'SE-LRC-GL'!AR39</f>
        <v>0</v>
      </c>
      <c r="AI39" s="38">
        <f>'SE-EGM-GL'!AS39+'SE-LRC-GL'!AS39</f>
        <v>0</v>
      </c>
      <c r="AJ39" s="60">
        <f>'SE-EGM-GL'!AT39+'SE-LRC-GL'!AT39</f>
        <v>0</v>
      </c>
      <c r="AK39" s="38">
        <f>'SE-EGM-GL'!AU39+'SE-LRC-GL'!AU39</f>
        <v>0</v>
      </c>
      <c r="AL39" s="60">
        <f>'SE-EGM-GL'!AX39+'SE-LRC-GL'!AX39</f>
        <v>0</v>
      </c>
      <c r="AM39" s="38">
        <f>'SE-EGM-GL'!AY39+'SE-LRC-GL'!AY39</f>
        <v>0</v>
      </c>
      <c r="AN39" s="60">
        <f>'SE-EGM-GL'!AZ39+'SE-LRC-GL'!AZ39</f>
        <v>0</v>
      </c>
      <c r="AO39" s="38">
        <f>'SE-EGM-GL'!BA39+'SE-LRC-GL'!BA39</f>
        <v>0</v>
      </c>
      <c r="AP39" s="60">
        <f>'SE-EGM-GL'!BB39+'SE-LRC-GL'!BB39</f>
        <v>0</v>
      </c>
      <c r="AQ39" s="38">
        <f>'SE-EGM-GL'!BC39+'SE-LRC-GL'!BC39</f>
        <v>0</v>
      </c>
      <c r="AR39" s="60">
        <f>'SE-EGM-GL'!BD39+'SE-LRC-GL'!BD39</f>
        <v>0</v>
      </c>
      <c r="AS39" s="38">
        <f>'SE-EGM-GL'!BE39+'SE-LRC-GL'!BE39</f>
        <v>0</v>
      </c>
      <c r="AT39" s="60">
        <f>'SE-EGM-GL'!BF39+'SE-LRC-GL'!BF39</f>
        <v>0</v>
      </c>
      <c r="AU39" s="38">
        <f>'SE-EGM-GL'!BG39+'SE-LRC-GL'!BG39</f>
        <v>0</v>
      </c>
      <c r="AV39" s="60">
        <f>'SE-EGM-GL'!BH39+'SE-LRC-GL'!BH39</f>
        <v>0</v>
      </c>
      <c r="AW39" s="38">
        <f>'SE-EGM-GL'!BI39+'SE-LRC-GL'!BI39</f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23"/>
        <v>-15620028</v>
      </c>
      <c r="E40" s="38">
        <f t="shared" si="23"/>
        <v>-34935753.039999999</v>
      </c>
      <c r="F40" s="60">
        <f>+BGC_GL!F40+'SE-LRC-GL'!F40+NE_GL!F40+'SE-EGM-GL'!F40</f>
        <v>0</v>
      </c>
      <c r="G40" s="38">
        <f>+BGC_GL!G40+'SE-LRC-GL'!G40+NE_GL!G40+'SE-EGM-GL'!G40</f>
        <v>0</v>
      </c>
      <c r="H40" s="60">
        <f>+BGC_GL!H40+'SE-LRC-GL'!H40+NE_GL!H40+'SE-EGM-GL'!H40</f>
        <v>-16281826</v>
      </c>
      <c r="I40" s="38">
        <f>+BGC_GL!I40+'SE-LRC-GL'!I40+NE_GL!I40+'SE-EGM-GL'!I40</f>
        <v>-36196599.189999998</v>
      </c>
      <c r="J40" s="60">
        <f>+BGC_GL!J40+'SE-LRC-GL'!J40+NE_GL!J40+'SE-EGM-GL'!J40</f>
        <v>549302</v>
      </c>
      <c r="K40" s="38">
        <f>+BGC_GL!K40+'SE-LRC-GL'!K40+NE_GL!K40+'SE-EGM-GL'!K40</f>
        <v>-14749386.810000001</v>
      </c>
      <c r="L40" s="60">
        <f>+BGC_GL!L40+'SE-LRC-GL'!L40+NE_GL!L40+'SE-EGM-GL'!L40</f>
        <v>215035</v>
      </c>
      <c r="M40" s="38">
        <f>+BGC_GL!M40+'SE-LRC-GL'!M40+NE_GL!M40+'SE-EGM-GL'!M40</f>
        <v>459176.04</v>
      </c>
      <c r="N40" s="60">
        <f>+BGC_GL!N40+'SE-LRC-GL'!N40+NE_GL!N40+'SE-EGM-GL'!N40</f>
        <v>-102539</v>
      </c>
      <c r="O40" s="38">
        <f>+BGC_GL!O40+'SE-LRC-GL'!O40+NE_GL!O40+'SE-EGM-GL'!O40</f>
        <v>15551056.92</v>
      </c>
      <c r="P40" s="60">
        <f>'SE-EGM-GL'!P40+'SE-LRC-GL'!P40</f>
        <v>0</v>
      </c>
      <c r="Q40" s="38">
        <f>'SE-EGM-GL'!Q40+'SE-LRC-GL'!Q40</f>
        <v>0</v>
      </c>
      <c r="R40" s="60">
        <f>'SE-EGM-GL'!R40+'SE-LRC-GL'!R40</f>
        <v>0</v>
      </c>
      <c r="S40" s="38">
        <f>'SE-EGM-GL'!S40+'SE-LRC-GL'!S40</f>
        <v>0</v>
      </c>
      <c r="T40" s="60">
        <f>'SE-EGM-GL'!T40+'SE-LRC-GL'!T40</f>
        <v>0</v>
      </c>
      <c r="U40" s="38">
        <f>'SE-EGM-GL'!U40+'SE-LRC-GL'!U40</f>
        <v>0</v>
      </c>
      <c r="V40" s="60">
        <f>'SE-EGM-GL'!V40+'SE-LRC-GL'!V40</f>
        <v>0</v>
      </c>
      <c r="W40" s="38">
        <f>'SE-EGM-GL'!W40+'SE-LRC-GL'!W40</f>
        <v>0</v>
      </c>
      <c r="X40" s="60">
        <f>'SE-EGM-GL'!X40+'SE-LRC-GL'!X40</f>
        <v>0</v>
      </c>
      <c r="Y40" s="38">
        <f>'SE-EGM-GL'!Y40+'SE-LRC-GL'!Y40</f>
        <v>0</v>
      </c>
      <c r="Z40" s="60">
        <f>'SE-EGM-GL'!Z40+'SE-LRC-GL'!Z40</f>
        <v>0</v>
      </c>
      <c r="AA40" s="38">
        <f>'SE-EGM-GL'!AA40+'SE-LRC-GL'!AA40</f>
        <v>0</v>
      </c>
      <c r="AB40" s="60">
        <f>'SE-EGM-GL'!AB40+'SE-LRC-GL'!AB40</f>
        <v>0</v>
      </c>
      <c r="AC40" s="38">
        <f>'SE-EGM-GL'!AC40+'SE-LRC-GL'!AC40</f>
        <v>0</v>
      </c>
      <c r="AD40" s="60">
        <f>'SE-EGM-GL'!AD40+'SE-LRC-GL'!AD40</f>
        <v>0</v>
      </c>
      <c r="AE40" s="38">
        <f>'SE-EGM-GL'!AE40+'SE-LRC-GL'!AE40</f>
        <v>0</v>
      </c>
      <c r="AF40" s="60">
        <f>'SE-EGM-GL'!AP40+'SE-LRC-GL'!AP40</f>
        <v>0</v>
      </c>
      <c r="AG40" s="38">
        <f>'SE-EGM-GL'!AQ40+'SE-LRC-GL'!AQ40</f>
        <v>0</v>
      </c>
      <c r="AH40" s="60">
        <f>'SE-EGM-GL'!AR40+'SE-LRC-GL'!AR40</f>
        <v>0</v>
      </c>
      <c r="AI40" s="38">
        <f>'SE-EGM-GL'!AS40+'SE-LRC-GL'!AS40</f>
        <v>0</v>
      </c>
      <c r="AJ40" s="60">
        <f>'SE-EGM-GL'!AT40+'SE-LRC-GL'!AT40</f>
        <v>0</v>
      </c>
      <c r="AK40" s="38">
        <f>'SE-EGM-GL'!AU40+'SE-LRC-GL'!AU40</f>
        <v>0</v>
      </c>
      <c r="AL40" s="60">
        <f>'SE-EGM-GL'!AX40+'SE-LRC-GL'!AX40</f>
        <v>0</v>
      </c>
      <c r="AM40" s="38">
        <f>'SE-EGM-GL'!AY40+'SE-LRC-GL'!AY40</f>
        <v>0</v>
      </c>
      <c r="AN40" s="60">
        <f>'SE-EGM-GL'!AZ40+'SE-LRC-GL'!AZ40</f>
        <v>0</v>
      </c>
      <c r="AO40" s="38">
        <f>'SE-EGM-GL'!BA40+'SE-LRC-GL'!BA40</f>
        <v>0</v>
      </c>
      <c r="AP40" s="60">
        <f>'SE-EGM-GL'!BB40+'SE-LRC-GL'!BB40</f>
        <v>0</v>
      </c>
      <c r="AQ40" s="38">
        <f>'SE-EGM-GL'!BC40+'SE-LRC-GL'!BC40</f>
        <v>0</v>
      </c>
      <c r="AR40" s="60">
        <f>'SE-EGM-GL'!BD40+'SE-LRC-GL'!BD40</f>
        <v>0</v>
      </c>
      <c r="AS40" s="38">
        <f>'SE-EGM-GL'!BE40+'SE-LRC-GL'!BE40</f>
        <v>0</v>
      </c>
      <c r="AT40" s="60">
        <f>'SE-EGM-GL'!BF40+'SE-LRC-GL'!BF40</f>
        <v>0</v>
      </c>
      <c r="AU40" s="38">
        <f>'SE-EGM-GL'!BG40+'SE-LRC-GL'!BG40</f>
        <v>0</v>
      </c>
      <c r="AV40" s="60">
        <f>'SE-EGM-GL'!BH40+'SE-LRC-GL'!BH40</f>
        <v>0</v>
      </c>
      <c r="AW40" s="38">
        <f>'SE-EGM-GL'!BI40+'SE-LRC-GL'!BI40</f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23"/>
        <v>0</v>
      </c>
      <c r="E41" s="38">
        <f t="shared" si="23"/>
        <v>278626</v>
      </c>
      <c r="F41" s="81">
        <f>+BGC_GL!F41+'SE-LRC-GL'!F41+NE_GL!F41+'SE-EGM-GL'!F41</f>
        <v>0</v>
      </c>
      <c r="G41" s="82">
        <f>+BGC_GL!G41+'SE-LRC-GL'!G41+NE_GL!G41+'SE-EGM-GL'!G41</f>
        <v>278626</v>
      </c>
      <c r="H41" s="81">
        <f>+BGC_GL!H41+'SE-LRC-GL'!H41+NE_GL!H41+'SE-EGM-GL'!H41</f>
        <v>0</v>
      </c>
      <c r="I41" s="82">
        <f>+BGC_GL!I41+'SE-LRC-GL'!I41+NE_GL!I41+'SE-EGM-GL'!I41</f>
        <v>0</v>
      </c>
      <c r="J41" s="81">
        <f>+BGC_GL!J41+'SE-LRC-GL'!J41+NE_GL!J41+'SE-EGM-GL'!J41</f>
        <v>0</v>
      </c>
      <c r="K41" s="82">
        <f>+BGC_GL!K41+'SE-LRC-GL'!K41+NE_GL!K41+'SE-EGM-GL'!K41</f>
        <v>0</v>
      </c>
      <c r="L41" s="81">
        <f>+BGC_GL!L41+'SE-LRC-GL'!L41+NE_GL!L41+'SE-EGM-GL'!L41</f>
        <v>0</v>
      </c>
      <c r="M41" s="82">
        <f>+BGC_GL!M41+'SE-LRC-GL'!M41+NE_GL!M41+'SE-EGM-GL'!M41</f>
        <v>0</v>
      </c>
      <c r="N41" s="81">
        <f>+BGC_GL!N41+'SE-LRC-GL'!N41+NE_GL!N41+'SE-EGM-GL'!N41</f>
        <v>0</v>
      </c>
      <c r="O41" s="82">
        <f>+BGC_GL!O41+'SE-LRC-GL'!O41+NE_GL!O41+'SE-EGM-GL'!O41</f>
        <v>0</v>
      </c>
      <c r="P41" s="60">
        <f>'SE-EGM-GL'!P41+'SE-LRC-GL'!P41</f>
        <v>0</v>
      </c>
      <c r="Q41" s="38">
        <f>'SE-EGM-GL'!Q41+'SE-LRC-GL'!Q41</f>
        <v>0</v>
      </c>
      <c r="R41" s="60">
        <f>'SE-EGM-GL'!R41+'SE-LRC-GL'!R41</f>
        <v>0</v>
      </c>
      <c r="S41" s="38">
        <f>'SE-EGM-GL'!S41+'SE-LRC-GL'!S41</f>
        <v>0</v>
      </c>
      <c r="T41" s="60">
        <f>'SE-EGM-GL'!T41+'SE-LRC-GL'!T41</f>
        <v>0</v>
      </c>
      <c r="U41" s="38">
        <f>'SE-EGM-GL'!U41+'SE-LRC-GL'!U41</f>
        <v>0</v>
      </c>
      <c r="V41" s="60">
        <f>'SE-EGM-GL'!V41+'SE-LRC-GL'!V41</f>
        <v>0</v>
      </c>
      <c r="W41" s="38">
        <f>'SE-EGM-GL'!W41+'SE-LRC-GL'!W41</f>
        <v>0</v>
      </c>
      <c r="X41" s="60">
        <f>'SE-EGM-GL'!X41+'SE-LRC-GL'!X41</f>
        <v>0</v>
      </c>
      <c r="Y41" s="38">
        <f>'SE-EGM-GL'!Y41+'SE-LRC-GL'!Y41</f>
        <v>0</v>
      </c>
      <c r="Z41" s="60">
        <f>'SE-EGM-GL'!Z41+'SE-LRC-GL'!Z41</f>
        <v>0</v>
      </c>
      <c r="AA41" s="38">
        <f>'SE-EGM-GL'!AA41+'SE-LRC-GL'!AA41</f>
        <v>0</v>
      </c>
      <c r="AB41" s="60">
        <f>'SE-EGM-GL'!AB41+'SE-LRC-GL'!AB41</f>
        <v>0</v>
      </c>
      <c r="AC41" s="38">
        <f>'SE-EGM-GL'!AC41+'SE-LRC-GL'!AC41</f>
        <v>0</v>
      </c>
      <c r="AD41" s="60">
        <f>'SE-EGM-GL'!AD41+'SE-LRC-GL'!AD41</f>
        <v>0</v>
      </c>
      <c r="AE41" s="38">
        <f>'SE-EGM-GL'!AE41+'SE-LRC-GL'!AE41</f>
        <v>0</v>
      </c>
      <c r="AF41" s="60">
        <f>'SE-EGM-GL'!AP41+'SE-LRC-GL'!AP41</f>
        <v>0</v>
      </c>
      <c r="AG41" s="38">
        <f>'SE-EGM-GL'!AQ41+'SE-LRC-GL'!AQ41</f>
        <v>0</v>
      </c>
      <c r="AH41" s="60">
        <f>'SE-EGM-GL'!AR41+'SE-LRC-GL'!AR41</f>
        <v>0</v>
      </c>
      <c r="AI41" s="38">
        <f>'SE-EGM-GL'!AS41+'SE-LRC-GL'!AS41</f>
        <v>0</v>
      </c>
      <c r="AJ41" s="60">
        <f>'SE-EGM-GL'!AT41+'SE-LRC-GL'!AT41</f>
        <v>0</v>
      </c>
      <c r="AK41" s="38">
        <f>'SE-EGM-GL'!AU41+'SE-LRC-GL'!AU41</f>
        <v>0</v>
      </c>
      <c r="AL41" s="60">
        <f>'SE-EGM-GL'!AX41+'SE-LRC-GL'!AX41</f>
        <v>0</v>
      </c>
      <c r="AM41" s="38">
        <f>'SE-EGM-GL'!AY41+'SE-LRC-GL'!AY41</f>
        <v>0</v>
      </c>
      <c r="AN41" s="60">
        <f>'SE-EGM-GL'!AZ41+'SE-LRC-GL'!AZ41</f>
        <v>0</v>
      </c>
      <c r="AO41" s="38">
        <f>'SE-EGM-GL'!BA41+'SE-LRC-GL'!BA41</f>
        <v>0</v>
      </c>
      <c r="AP41" s="60">
        <f>'SE-EGM-GL'!BB41+'SE-LRC-GL'!BB41</f>
        <v>0</v>
      </c>
      <c r="AQ41" s="38">
        <f>'SE-EGM-GL'!BC41+'SE-LRC-GL'!BC41</f>
        <v>0</v>
      </c>
      <c r="AR41" s="60">
        <f>'SE-EGM-GL'!BD41+'SE-LRC-GL'!BD41</f>
        <v>0</v>
      </c>
      <c r="AS41" s="38">
        <f>'SE-EGM-GL'!BE41+'SE-LRC-GL'!BE41</f>
        <v>0</v>
      </c>
      <c r="AT41" s="60">
        <f>'SE-EGM-GL'!BF41+'SE-LRC-GL'!BF41</f>
        <v>0</v>
      </c>
      <c r="AU41" s="38">
        <f>'SE-EGM-GL'!BG41+'SE-LRC-GL'!BG41</f>
        <v>0</v>
      </c>
      <c r="AV41" s="60">
        <f>'SE-EGM-GL'!BH41+'SE-LRC-GL'!BH41</f>
        <v>0</v>
      </c>
      <c r="AW41" s="38">
        <f>'SE-EGM-GL'!BI41+'SE-LRC-GL'!BI41</f>
        <v>0</v>
      </c>
    </row>
    <row r="42" spans="1:49" x14ac:dyDescent="0.2">
      <c r="A42" s="9"/>
      <c r="B42" s="7"/>
      <c r="C42" s="53" t="s">
        <v>52</v>
      </c>
      <c r="D42" s="61">
        <f>SUM(D40:D41)</f>
        <v>-15620028</v>
      </c>
      <c r="E42" s="39">
        <f>SUM(E40:E41)</f>
        <v>-34657127.039999999</v>
      </c>
      <c r="F42" s="61">
        <f t="shared" ref="F42:AD42" si="24">SUM(F40:F41)</f>
        <v>0</v>
      </c>
      <c r="G42" s="39">
        <f t="shared" si="24"/>
        <v>278626</v>
      </c>
      <c r="H42" s="61">
        <f t="shared" ref="H42:O42" si="25">SUM(H40:H41)</f>
        <v>-16281826</v>
      </c>
      <c r="I42" s="39">
        <f t="shared" si="25"/>
        <v>-36196599.189999998</v>
      </c>
      <c r="J42" s="61">
        <f t="shared" si="25"/>
        <v>549302</v>
      </c>
      <c r="K42" s="39">
        <f t="shared" si="25"/>
        <v>-14749386.810000001</v>
      </c>
      <c r="L42" s="61">
        <f t="shared" si="25"/>
        <v>215035</v>
      </c>
      <c r="M42" s="39">
        <f t="shared" si="25"/>
        <v>459176.04</v>
      </c>
      <c r="N42" s="61">
        <f t="shared" si="25"/>
        <v>-102539</v>
      </c>
      <c r="O42" s="39">
        <f t="shared" si="25"/>
        <v>15551056.92</v>
      </c>
      <c r="P42" s="61">
        <f t="shared" si="24"/>
        <v>0</v>
      </c>
      <c r="Q42" s="39">
        <f t="shared" si="24"/>
        <v>0</v>
      </c>
      <c r="R42" s="61">
        <f t="shared" si="24"/>
        <v>0</v>
      </c>
      <c r="S42" s="39">
        <f t="shared" si="24"/>
        <v>0</v>
      </c>
      <c r="T42" s="61">
        <f t="shared" si="24"/>
        <v>0</v>
      </c>
      <c r="U42" s="39">
        <f t="shared" si="24"/>
        <v>0</v>
      </c>
      <c r="V42" s="61">
        <f t="shared" si="24"/>
        <v>0</v>
      </c>
      <c r="W42" s="39">
        <f t="shared" si="24"/>
        <v>0</v>
      </c>
      <c r="X42" s="61">
        <f t="shared" si="24"/>
        <v>0</v>
      </c>
      <c r="Y42" s="39">
        <f t="shared" si="24"/>
        <v>0</v>
      </c>
      <c r="Z42" s="61">
        <f t="shared" si="24"/>
        <v>0</v>
      </c>
      <c r="AA42" s="39">
        <f t="shared" si="24"/>
        <v>0</v>
      </c>
      <c r="AB42" s="61">
        <f t="shared" si="24"/>
        <v>0</v>
      </c>
      <c r="AC42" s="39">
        <f t="shared" si="24"/>
        <v>0</v>
      </c>
      <c r="AD42" s="61">
        <f t="shared" si="24"/>
        <v>0</v>
      </c>
      <c r="AE42" s="39">
        <f t="shared" ref="AE42:AK42" si="26">SUM(AE40:AE41)</f>
        <v>0</v>
      </c>
      <c r="AF42" s="61">
        <f t="shared" si="26"/>
        <v>0</v>
      </c>
      <c r="AG42" s="39">
        <f t="shared" si="26"/>
        <v>0</v>
      </c>
      <c r="AH42" s="61">
        <f t="shared" si="26"/>
        <v>0</v>
      </c>
      <c r="AI42" s="39">
        <f t="shared" si="26"/>
        <v>0</v>
      </c>
      <c r="AJ42" s="61">
        <f t="shared" si="26"/>
        <v>0</v>
      </c>
      <c r="AK42" s="39">
        <f t="shared" si="26"/>
        <v>0</v>
      </c>
      <c r="AL42" s="61">
        <f t="shared" ref="AL42:AQ42" si="27">SUM(AL40:AL41)</f>
        <v>0</v>
      </c>
      <c r="AM42" s="39">
        <f t="shared" si="27"/>
        <v>0</v>
      </c>
      <c r="AN42" s="61">
        <f t="shared" si="27"/>
        <v>0</v>
      </c>
      <c r="AO42" s="39">
        <f t="shared" si="27"/>
        <v>0</v>
      </c>
      <c r="AP42" s="61">
        <f t="shared" si="27"/>
        <v>0</v>
      </c>
      <c r="AQ42" s="39">
        <f t="shared" si="27"/>
        <v>0</v>
      </c>
      <c r="AR42" s="61">
        <f t="shared" ref="AR42:AW42" si="28">SUM(AR40:AR41)</f>
        <v>0</v>
      </c>
      <c r="AS42" s="39">
        <f t="shared" si="28"/>
        <v>0</v>
      </c>
      <c r="AT42" s="61">
        <f t="shared" si="28"/>
        <v>0</v>
      </c>
      <c r="AU42" s="39">
        <f t="shared" si="28"/>
        <v>0</v>
      </c>
      <c r="AV42" s="61">
        <f t="shared" si="28"/>
        <v>0</v>
      </c>
      <c r="AW42" s="39">
        <f t="shared" si="28"/>
        <v>0</v>
      </c>
    </row>
    <row r="43" spans="1:49" ht="21" customHeight="1" x14ac:dyDescent="0.2">
      <c r="A43" s="9"/>
      <c r="B43" s="7" t="s">
        <v>53</v>
      </c>
      <c r="C43" s="6"/>
      <c r="D43" s="61">
        <f>D42+D39</f>
        <v>-14774145</v>
      </c>
      <c r="E43" s="39">
        <f>E42+E39</f>
        <v>-32993178.529999997</v>
      </c>
      <c r="F43" s="61">
        <f t="shared" ref="F43:AD43" si="29">F42+F39</f>
        <v>0</v>
      </c>
      <c r="G43" s="39">
        <f t="shared" si="29"/>
        <v>278626</v>
      </c>
      <c r="H43" s="61">
        <f t="shared" ref="H43:O43" si="30">H42+H39</f>
        <v>-15242967</v>
      </c>
      <c r="I43" s="39">
        <f t="shared" si="30"/>
        <v>-34318546.439999998</v>
      </c>
      <c r="J43" s="61">
        <f t="shared" si="30"/>
        <v>356326</v>
      </c>
      <c r="K43" s="39">
        <f t="shared" si="30"/>
        <v>-14963491.050000001</v>
      </c>
      <c r="L43" s="61">
        <f t="shared" si="30"/>
        <v>215035</v>
      </c>
      <c r="M43" s="39">
        <f t="shared" si="30"/>
        <v>459176.04</v>
      </c>
      <c r="N43" s="61">
        <f t="shared" si="30"/>
        <v>-102539</v>
      </c>
      <c r="O43" s="39">
        <f t="shared" si="30"/>
        <v>15551056.92</v>
      </c>
      <c r="P43" s="61">
        <f t="shared" si="29"/>
        <v>0</v>
      </c>
      <c r="Q43" s="39">
        <f t="shared" si="29"/>
        <v>0</v>
      </c>
      <c r="R43" s="61">
        <f t="shared" si="29"/>
        <v>0</v>
      </c>
      <c r="S43" s="39">
        <f t="shared" si="29"/>
        <v>0</v>
      </c>
      <c r="T43" s="61">
        <f t="shared" si="29"/>
        <v>0</v>
      </c>
      <c r="U43" s="39">
        <f t="shared" si="29"/>
        <v>0</v>
      </c>
      <c r="V43" s="61">
        <f t="shared" si="29"/>
        <v>0</v>
      </c>
      <c r="W43" s="39">
        <f t="shared" si="29"/>
        <v>0</v>
      </c>
      <c r="X43" s="61">
        <f t="shared" si="29"/>
        <v>0</v>
      </c>
      <c r="Y43" s="39">
        <f t="shared" si="29"/>
        <v>0</v>
      </c>
      <c r="Z43" s="61">
        <f t="shared" si="29"/>
        <v>0</v>
      </c>
      <c r="AA43" s="39">
        <f t="shared" si="29"/>
        <v>0</v>
      </c>
      <c r="AB43" s="61">
        <f t="shared" si="29"/>
        <v>0</v>
      </c>
      <c r="AC43" s="39">
        <f t="shared" si="29"/>
        <v>0</v>
      </c>
      <c r="AD43" s="61">
        <f t="shared" si="29"/>
        <v>0</v>
      </c>
      <c r="AE43" s="39">
        <f t="shared" ref="AE43:AK43" si="31">AE42+AE39</f>
        <v>0</v>
      </c>
      <c r="AF43" s="61">
        <f t="shared" si="31"/>
        <v>0</v>
      </c>
      <c r="AG43" s="39">
        <f t="shared" si="31"/>
        <v>0</v>
      </c>
      <c r="AH43" s="61">
        <f t="shared" si="31"/>
        <v>0</v>
      </c>
      <c r="AI43" s="39">
        <f t="shared" si="31"/>
        <v>0</v>
      </c>
      <c r="AJ43" s="61">
        <f t="shared" si="31"/>
        <v>0</v>
      </c>
      <c r="AK43" s="39">
        <f t="shared" si="31"/>
        <v>0</v>
      </c>
      <c r="AL43" s="61">
        <f t="shared" ref="AL43:AQ43" si="32">AL42+AL39</f>
        <v>0</v>
      </c>
      <c r="AM43" s="39">
        <f t="shared" si="32"/>
        <v>0</v>
      </c>
      <c r="AN43" s="61">
        <f t="shared" si="32"/>
        <v>0</v>
      </c>
      <c r="AO43" s="39">
        <f t="shared" si="32"/>
        <v>0</v>
      </c>
      <c r="AP43" s="61">
        <f t="shared" si="32"/>
        <v>0</v>
      </c>
      <c r="AQ43" s="39">
        <f t="shared" si="32"/>
        <v>0</v>
      </c>
      <c r="AR43" s="61">
        <f t="shared" ref="AR43:AW43" si="33">AR42+AR39</f>
        <v>0</v>
      </c>
      <c r="AS43" s="39">
        <f t="shared" si="33"/>
        <v>0</v>
      </c>
      <c r="AT43" s="61">
        <f t="shared" si="33"/>
        <v>0</v>
      </c>
      <c r="AU43" s="39">
        <f t="shared" si="33"/>
        <v>0</v>
      </c>
      <c r="AV43" s="61">
        <f t="shared" si="33"/>
        <v>0</v>
      </c>
      <c r="AW43" s="39">
        <f t="shared" si="33"/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8416</v>
      </c>
      <c r="E45" s="38">
        <f>SUM(G45,I45,K45,M45,O45,Q45,S45,U45,W45,Y45,AA45,AC45,AE45,AG45,AI45,AK45,AM45,AO45,AQ45,AS45,AU45,AV45)</f>
        <v>16242.88</v>
      </c>
      <c r="F45" s="64">
        <f>+BGC_GL!F45+'SE-LRC-GL'!F45+NE_GL!F45+'SE-EGM-GL'!F45</f>
        <v>0</v>
      </c>
      <c r="G45" s="68">
        <f>+BGC_GL!G45+'SE-LRC-GL'!G45+NE_GL!G45+'SE-EGM-GL'!G45</f>
        <v>0</v>
      </c>
      <c r="H45" s="64">
        <f>+BGC_GL!H45+'SE-LRC-GL'!H45+NE_GL!H45+'SE-EGM-GL'!H45</f>
        <v>0</v>
      </c>
      <c r="I45" s="68">
        <f>+BGC_GL!I45+'SE-LRC-GL'!I45+NE_GL!I45+'SE-EGM-GL'!I45</f>
        <v>0</v>
      </c>
      <c r="J45" s="64">
        <f>+BGC_GL!J45+'SE-LRC-GL'!J45+NE_GL!J45+'SE-EGM-GL'!J45</f>
        <v>8416</v>
      </c>
      <c r="K45" s="68">
        <f>+BGC_GL!K45+'SE-LRC-GL'!K45+NE_GL!K45+'SE-EGM-GL'!K45</f>
        <v>16242.88</v>
      </c>
      <c r="L45" s="64">
        <f>+BGC_GL!L45+'SE-LRC-GL'!L45+NE_GL!L45+'SE-EGM-GL'!L45</f>
        <v>0</v>
      </c>
      <c r="M45" s="68">
        <f>+BGC_GL!M45+'SE-LRC-GL'!M45+NE_GL!M45+'SE-EGM-GL'!M45</f>
        <v>0</v>
      </c>
      <c r="N45" s="64">
        <f>+BGC_GL!N45+'SE-LRC-GL'!N45+NE_GL!N45+'SE-EGM-GL'!N45</f>
        <v>0</v>
      </c>
      <c r="O45" s="68">
        <f>+BGC_GL!O45+'SE-LRC-GL'!O45+NE_GL!O45+'SE-EGM-GL'!O45</f>
        <v>0</v>
      </c>
      <c r="P45" s="60">
        <f>'SE-EGM-GL'!P45+'SE-LRC-GL'!P45</f>
        <v>0</v>
      </c>
      <c r="Q45" s="38">
        <f>'SE-EGM-GL'!Q45+'SE-LRC-GL'!Q45</f>
        <v>0</v>
      </c>
      <c r="R45" s="60">
        <f>'SE-EGM-GL'!R45+'SE-LRC-GL'!R45</f>
        <v>0</v>
      </c>
      <c r="S45" s="38">
        <f>'SE-EGM-GL'!S45+'SE-LRC-GL'!S45</f>
        <v>0</v>
      </c>
      <c r="T45" s="60">
        <f>'SE-EGM-GL'!T45+'SE-LRC-GL'!T45</f>
        <v>0</v>
      </c>
      <c r="U45" s="38">
        <f>'SE-EGM-GL'!U45+'SE-LRC-GL'!U45</f>
        <v>0</v>
      </c>
      <c r="V45" s="60">
        <f>'SE-EGM-GL'!V45+'SE-LRC-GL'!V45</f>
        <v>0</v>
      </c>
      <c r="W45" s="38">
        <f>'SE-EGM-GL'!W45+'SE-LRC-GL'!W45</f>
        <v>0</v>
      </c>
      <c r="X45" s="60">
        <f>'SE-EGM-GL'!X45+'SE-LRC-GL'!X45</f>
        <v>0</v>
      </c>
      <c r="Y45" s="38">
        <f>'SE-EGM-GL'!Y45+'SE-LRC-GL'!Y45</f>
        <v>0</v>
      </c>
      <c r="Z45" s="60">
        <f>'SE-EGM-GL'!Z45+'SE-LRC-GL'!Z45</f>
        <v>0</v>
      </c>
      <c r="AA45" s="38">
        <f>'SE-EGM-GL'!AA45+'SE-LRC-GL'!AA45</f>
        <v>0</v>
      </c>
      <c r="AB45" s="60">
        <f>'SE-EGM-GL'!AB45+'SE-LRC-GL'!AB45</f>
        <v>0</v>
      </c>
      <c r="AC45" s="38">
        <f>'SE-EGM-GL'!AC45+'SE-LRC-GL'!AC45</f>
        <v>0</v>
      </c>
      <c r="AD45" s="60">
        <f>'SE-EGM-GL'!AD45+'SE-LRC-GL'!AD45</f>
        <v>0</v>
      </c>
      <c r="AE45" s="38">
        <f>'SE-EGM-GL'!AE45+'SE-LRC-GL'!AE45</f>
        <v>0</v>
      </c>
      <c r="AF45" s="60">
        <f>'SE-EGM-GL'!AP45+'SE-LRC-GL'!AP45</f>
        <v>0</v>
      </c>
      <c r="AG45" s="38">
        <f>'SE-EGM-GL'!AQ45+'SE-LRC-GL'!AQ45</f>
        <v>0</v>
      </c>
      <c r="AH45" s="60">
        <f>'SE-EGM-GL'!AR45+'SE-LRC-GL'!AR45</f>
        <v>0</v>
      </c>
      <c r="AI45" s="38">
        <f>'SE-EGM-GL'!AS45+'SE-LRC-GL'!AS45</f>
        <v>0</v>
      </c>
      <c r="AJ45" s="60">
        <f>'SE-EGM-GL'!AT45+'SE-LRC-GL'!AT45</f>
        <v>0</v>
      </c>
      <c r="AK45" s="38">
        <f>'SE-EGM-GL'!AU45+'SE-LRC-GL'!AU45</f>
        <v>0</v>
      </c>
      <c r="AL45" s="60">
        <f>'SE-EGM-GL'!AX45+'SE-LRC-GL'!AX45</f>
        <v>0</v>
      </c>
      <c r="AM45" s="38">
        <f>'SE-EGM-GL'!AY45+'SE-LRC-GL'!AY45</f>
        <v>0</v>
      </c>
      <c r="AN45" s="60">
        <f>'SE-EGM-GL'!AZ45+'SE-LRC-GL'!AZ45</f>
        <v>0</v>
      </c>
      <c r="AO45" s="38">
        <f>'SE-EGM-GL'!BA45+'SE-LRC-GL'!BA45</f>
        <v>0</v>
      </c>
      <c r="AP45" s="60">
        <f>'SE-EGM-GL'!BB45+'SE-LRC-GL'!BB45</f>
        <v>0</v>
      </c>
      <c r="AQ45" s="38">
        <f>'SE-EGM-GL'!BC45+'SE-LRC-GL'!BC45</f>
        <v>0</v>
      </c>
      <c r="AR45" s="60">
        <f>'SE-EGM-GL'!BD45+'SE-LRC-GL'!BD45</f>
        <v>0</v>
      </c>
      <c r="AS45" s="38">
        <f>'SE-EGM-GL'!BE45+'SE-LRC-GL'!BE45</f>
        <v>0</v>
      </c>
      <c r="AT45" s="60">
        <f>'SE-EGM-GL'!BF45+'SE-LRC-GL'!BF45</f>
        <v>0</v>
      </c>
      <c r="AU45" s="38">
        <f>'SE-EGM-GL'!BG45+'SE-LRC-GL'!BG45</f>
        <v>0</v>
      </c>
      <c r="AV45" s="60">
        <f>'SE-EGM-GL'!BH45+'SE-LRC-GL'!BH45</f>
        <v>0</v>
      </c>
      <c r="AW45" s="38">
        <f>'SE-EGM-GL'!BI45+'SE-LRC-GL'!BI45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82416</v>
      </c>
      <c r="E47" s="38">
        <f>SUM(G47,I47,K47,M47,O47,Q47,S47,U47,W47,Y47,AA47,AC47,AE47,AG47,AI47,AK47,AM47,AO47,AQ47,AS47,AU47,AV47)</f>
        <v>148349.13</v>
      </c>
      <c r="F47" s="60">
        <f>+BGC_GL!F47+'SE-LRC-GL'!F47+NE_GL!F47+'SE-EGM-GL'!F47</f>
        <v>0</v>
      </c>
      <c r="G47" s="38">
        <f>+BGC_GL!G47+'SE-LRC-GL'!G47+NE_GL!G47+'SE-EGM-GL'!G47</f>
        <v>0</v>
      </c>
      <c r="H47" s="60">
        <f>+BGC_GL!H47+'SE-LRC-GL'!H47+NE_GL!H47+'SE-EGM-GL'!H47</f>
        <v>90983</v>
      </c>
      <c r="I47" s="38">
        <f>+BGC_GL!I47+'SE-LRC-GL'!I47+NE_GL!I47+'SE-EGM-GL'!I47</f>
        <v>163769.73000000001</v>
      </c>
      <c r="J47" s="60">
        <f>+BGC_GL!J47+'SE-LRC-GL'!J47+NE_GL!J47+'SE-EGM-GL'!J47</f>
        <v>-8567</v>
      </c>
      <c r="K47" s="38">
        <f>+BGC_GL!K47+'SE-LRC-GL'!K47+NE_GL!K47+'SE-EGM-GL'!K47</f>
        <v>-15420.6</v>
      </c>
      <c r="L47" s="60">
        <f>+BGC_GL!L47+'SE-LRC-GL'!L47+NE_GL!L47+'SE-EGM-GL'!L47</f>
        <v>0</v>
      </c>
      <c r="M47" s="38">
        <f>+BGC_GL!M47+'SE-LRC-GL'!M47+NE_GL!M47+'SE-EGM-GL'!M47</f>
        <v>0</v>
      </c>
      <c r="N47" s="60">
        <f>+BGC_GL!N47+'SE-LRC-GL'!N47+NE_GL!N47+'SE-EGM-GL'!N47</f>
        <v>0</v>
      </c>
      <c r="O47" s="38">
        <f>+BGC_GL!O47+'SE-LRC-GL'!O47+NE_GL!O47+'SE-EGM-GL'!O47</f>
        <v>0</v>
      </c>
      <c r="P47" s="60">
        <f>'SE-EGM-GL'!P47+'SE-LRC-GL'!P47</f>
        <v>0</v>
      </c>
      <c r="Q47" s="38">
        <f>'SE-EGM-GL'!Q47+'SE-LRC-GL'!Q47</f>
        <v>0</v>
      </c>
      <c r="R47" s="60">
        <f>'SE-EGM-GL'!R47+'SE-LRC-GL'!R47</f>
        <v>0</v>
      </c>
      <c r="S47" s="38">
        <f>'SE-EGM-GL'!S47+'SE-LRC-GL'!S47</f>
        <v>0</v>
      </c>
      <c r="T47" s="60">
        <f>'SE-EGM-GL'!T47+'SE-LRC-GL'!T47</f>
        <v>0</v>
      </c>
      <c r="U47" s="38">
        <f>'SE-EGM-GL'!U47+'SE-LRC-GL'!U47</f>
        <v>0</v>
      </c>
      <c r="V47" s="60">
        <f>'SE-EGM-GL'!V47+'SE-LRC-GL'!V47</f>
        <v>0</v>
      </c>
      <c r="W47" s="38">
        <f>'SE-EGM-GL'!W47+'SE-LRC-GL'!W47</f>
        <v>0</v>
      </c>
      <c r="X47" s="60">
        <f>'SE-EGM-GL'!X47+'SE-LRC-GL'!X47</f>
        <v>0</v>
      </c>
      <c r="Y47" s="38">
        <f>'SE-EGM-GL'!Y47+'SE-LRC-GL'!Y47</f>
        <v>0</v>
      </c>
      <c r="Z47" s="60">
        <f>'SE-EGM-GL'!Z47+'SE-LRC-GL'!Z47</f>
        <v>0</v>
      </c>
      <c r="AA47" s="38">
        <f>'SE-EGM-GL'!AA47+'SE-LRC-GL'!AA47</f>
        <v>0</v>
      </c>
      <c r="AB47" s="60">
        <f>'SE-EGM-GL'!AB47+'SE-LRC-GL'!AB47</f>
        <v>0</v>
      </c>
      <c r="AC47" s="38">
        <f>'SE-EGM-GL'!AC47+'SE-LRC-GL'!AC47</f>
        <v>0</v>
      </c>
      <c r="AD47" s="60">
        <f>'SE-EGM-GL'!AD47+'SE-LRC-GL'!AD47</f>
        <v>0</v>
      </c>
      <c r="AE47" s="38">
        <f>'SE-EGM-GL'!AE47+'SE-LRC-GL'!AE47</f>
        <v>0</v>
      </c>
      <c r="AF47" s="60">
        <f>'SE-EGM-GL'!AP47+'SE-LRC-GL'!AP47</f>
        <v>0</v>
      </c>
      <c r="AG47" s="38">
        <f>'SE-EGM-GL'!AQ47+'SE-LRC-GL'!AQ47</f>
        <v>0</v>
      </c>
      <c r="AH47" s="60">
        <f>'SE-EGM-GL'!AR47+'SE-LRC-GL'!AR47</f>
        <v>0</v>
      </c>
      <c r="AI47" s="38">
        <f>'SE-EGM-GL'!AS47+'SE-LRC-GL'!AS47</f>
        <v>0</v>
      </c>
      <c r="AJ47" s="60">
        <f>'SE-EGM-GL'!AT47+'SE-LRC-GL'!AT47</f>
        <v>0</v>
      </c>
      <c r="AK47" s="38">
        <f>'SE-EGM-GL'!AU47+'SE-LRC-GL'!AU47</f>
        <v>0</v>
      </c>
      <c r="AL47" s="60">
        <f>'SE-EGM-GL'!AX47+'SE-LRC-GL'!AX47</f>
        <v>0</v>
      </c>
      <c r="AM47" s="38">
        <f>'SE-EGM-GL'!AY47+'SE-LRC-GL'!AY47</f>
        <v>0</v>
      </c>
      <c r="AN47" s="60">
        <f>'SE-EGM-GL'!AZ47+'SE-LRC-GL'!AZ47</f>
        <v>0</v>
      </c>
      <c r="AO47" s="38">
        <f>'SE-EGM-GL'!BA47+'SE-LRC-GL'!BA47</f>
        <v>0</v>
      </c>
      <c r="AP47" s="60">
        <f>'SE-EGM-GL'!BB47+'SE-LRC-GL'!BB47</f>
        <v>0</v>
      </c>
      <c r="AQ47" s="38">
        <f>'SE-EGM-GL'!BC47+'SE-LRC-GL'!BC47</f>
        <v>0</v>
      </c>
      <c r="AR47" s="60">
        <f>'SE-EGM-GL'!BD47+'SE-LRC-GL'!BD47</f>
        <v>0</v>
      </c>
      <c r="AS47" s="38">
        <f>'SE-EGM-GL'!BE47+'SE-LRC-GL'!BE47</f>
        <v>0</v>
      </c>
      <c r="AT47" s="60">
        <f>'SE-EGM-GL'!BF47+'SE-LRC-GL'!BF47</f>
        <v>0</v>
      </c>
      <c r="AU47" s="38">
        <f>'SE-EGM-GL'!BG47+'SE-LRC-GL'!BG47</f>
        <v>0</v>
      </c>
      <c r="AV47" s="60">
        <f>'SE-EGM-GL'!BH47+'SE-LRC-GL'!BH47</f>
        <v>0</v>
      </c>
      <c r="AW47" s="38">
        <f>'SE-EGM-GL'!BI47+'SE-LRC-GL'!BI47</f>
        <v>0</v>
      </c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-246371</v>
      </c>
      <c r="E49" s="38">
        <f>SUM(G49,I49,K49,M49,O49,Q49,S49,U49,W49,Y49,AA49,AC49,AE49,AG49,AI49,AK49,AM49,AO49,AQ49,AS49,AU49,AV49)</f>
        <v>-1469833.007</v>
      </c>
      <c r="F49" s="60">
        <f>+BGC_GL!F49+'SE-LRC-GL'!F49+NE_GL!F49+'SE-EGM-GL'!F49</f>
        <v>0</v>
      </c>
      <c r="G49" s="38">
        <f>+BGC_GL!G49+'SE-LRC-GL'!G49+NE_GL!G49+'SE-EGM-GL'!G49</f>
        <v>0</v>
      </c>
      <c r="H49" s="60">
        <f>+BGC_GL!H49+'SE-LRC-GL'!H49+NE_GL!H49+'SE-EGM-GL'!H49</f>
        <v>1490</v>
      </c>
      <c r="I49" s="38">
        <f>+BGC_GL!I49+'SE-LRC-GL'!I49+NE_GL!I49+'SE-EGM-GL'!I49</f>
        <v>2632.8299999996088</v>
      </c>
      <c r="J49" s="60">
        <f>+BGC_GL!J49+'SE-LRC-GL'!J49+NE_GL!J49+'SE-EGM-GL'!J49</f>
        <v>-767687</v>
      </c>
      <c r="K49" s="38">
        <f>+BGC_GL!K49+'SE-LRC-GL'!K49+NE_GL!K49+'SE-EGM-GL'!K49</f>
        <v>-1356502.9289999998</v>
      </c>
      <c r="L49" s="60">
        <f>+BGC_GL!L49+'SE-LRC-GL'!L49+NE_GL!L49+'SE-EGM-GL'!L49</f>
        <v>773163</v>
      </c>
      <c r="M49" s="38">
        <f>+BGC_GL!M49+'SE-LRC-GL'!M49+NE_GL!M49+'SE-EGM-GL'!M49</f>
        <v>1366179.0209999999</v>
      </c>
      <c r="N49" s="60">
        <f>+BGC_GL!N49+'SE-LRC-GL'!N49+NE_GL!N49+'SE-EGM-GL'!N49</f>
        <v>-288179</v>
      </c>
      <c r="O49" s="38">
        <f>+BGC_GL!O49+'SE-LRC-GL'!O49+NE_GL!O49+'SE-EGM-GL'!O49</f>
        <v>-1543707.7429999998</v>
      </c>
      <c r="P49" s="60">
        <f>'SE-EGM-GL'!P49+'SE-LRC-GL'!P49</f>
        <v>0</v>
      </c>
      <c r="Q49" s="38">
        <f>'SE-EGM-GL'!Q49+'SE-LRC-GL'!Q49</f>
        <v>0</v>
      </c>
      <c r="R49" s="60">
        <f>'SE-EGM-GL'!R49+'SE-LRC-GL'!R49</f>
        <v>37236</v>
      </c>
      <c r="S49" s="38">
        <f>'SE-EGM-GL'!S49+'SE-LRC-GL'!S49</f>
        <v>65796.012000000002</v>
      </c>
      <c r="T49" s="60">
        <f>'SE-EGM-GL'!T49+'SE-LRC-GL'!T49</f>
        <v>-2394</v>
      </c>
      <c r="U49" s="38">
        <f>'SE-EGM-GL'!U49+'SE-LRC-GL'!U49</f>
        <v>-4230.1980000000003</v>
      </c>
      <c r="V49" s="60">
        <f>'SE-EGM-GL'!V49+'SE-LRC-GL'!V49</f>
        <v>0</v>
      </c>
      <c r="W49" s="38">
        <f>'SE-EGM-GL'!W49+'SE-LRC-GL'!W49</f>
        <v>0</v>
      </c>
      <c r="X49" s="60">
        <f>'SE-EGM-GL'!X49+'SE-LRC-GL'!X49</f>
        <v>0</v>
      </c>
      <c r="Y49" s="38">
        <f>'SE-EGM-GL'!Y49+'SE-LRC-GL'!Y49</f>
        <v>0</v>
      </c>
      <c r="Z49" s="60">
        <f>'SE-EGM-GL'!Z49+'SE-LRC-GL'!Z49</f>
        <v>0</v>
      </c>
      <c r="AA49" s="38">
        <f>'SE-EGM-GL'!AA49+'SE-LRC-GL'!AA49</f>
        <v>0</v>
      </c>
      <c r="AB49" s="60">
        <f>'SE-EGM-GL'!AB49+'SE-LRC-GL'!AB49</f>
        <v>0</v>
      </c>
      <c r="AC49" s="38">
        <f>'SE-EGM-GL'!AC49+'SE-LRC-GL'!AC49</f>
        <v>0</v>
      </c>
      <c r="AD49" s="60">
        <f>'SE-EGM-GL'!AD49+'SE-LRC-GL'!AD49</f>
        <v>0</v>
      </c>
      <c r="AE49" s="38">
        <f>'SE-EGM-GL'!AE49+'SE-LRC-GL'!AE49</f>
        <v>0</v>
      </c>
      <c r="AF49" s="60">
        <f>'SE-EGM-GL'!AP49+'SE-LRC-GL'!AP49</f>
        <v>0</v>
      </c>
      <c r="AG49" s="38">
        <f>'SE-EGM-GL'!AQ49+'SE-LRC-GL'!AQ49</f>
        <v>0</v>
      </c>
      <c r="AH49" s="60">
        <f>'SE-EGM-GL'!AR49+'SE-LRC-GL'!AR49</f>
        <v>0</v>
      </c>
      <c r="AI49" s="38">
        <f>'SE-EGM-GL'!AS49+'SE-LRC-GL'!AS49</f>
        <v>0</v>
      </c>
      <c r="AJ49" s="60">
        <f>'SE-EGM-GL'!AT49+'SE-LRC-GL'!AT49</f>
        <v>0</v>
      </c>
      <c r="AK49" s="38">
        <f>'SE-EGM-GL'!AU49+'SE-LRC-GL'!AU49</f>
        <v>0</v>
      </c>
      <c r="AL49" s="60">
        <f>'SE-EGM-GL'!AX49+'SE-LRC-GL'!AX49</f>
        <v>0</v>
      </c>
      <c r="AM49" s="38">
        <f>'SE-EGM-GL'!AY49+'SE-LRC-GL'!AY49</f>
        <v>0</v>
      </c>
      <c r="AN49" s="60">
        <f>'SE-EGM-GL'!AZ49+'SE-LRC-GL'!AZ49</f>
        <v>0</v>
      </c>
      <c r="AO49" s="38">
        <f>'SE-EGM-GL'!BA49+'SE-LRC-GL'!BA49</f>
        <v>0</v>
      </c>
      <c r="AP49" s="60">
        <f>'SE-EGM-GL'!BB49+'SE-LRC-GL'!BB49</f>
        <v>0</v>
      </c>
      <c r="AQ49" s="38">
        <f>'SE-EGM-GL'!BC49+'SE-LRC-GL'!BC49</f>
        <v>0</v>
      </c>
      <c r="AR49" s="60">
        <f>'SE-EGM-GL'!BD49+'SE-LRC-GL'!BD49</f>
        <v>0</v>
      </c>
      <c r="AS49" s="38">
        <f>'SE-EGM-GL'!BE49+'SE-LRC-GL'!BE49</f>
        <v>0</v>
      </c>
      <c r="AT49" s="60">
        <f>'SE-EGM-GL'!BF49+'SE-LRC-GL'!BF49</f>
        <v>0</v>
      </c>
      <c r="AU49" s="38">
        <f>'SE-EGM-GL'!BG49+'SE-LRC-GL'!BG49</f>
        <v>0</v>
      </c>
      <c r="AV49" s="60">
        <f>'SE-EGM-GL'!BH49+'SE-LRC-GL'!BH49</f>
        <v>0</v>
      </c>
      <c r="AW49" s="38">
        <f>'SE-EGM-GL'!BI49+'SE-LRC-GL'!BI49</f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-1301700</v>
      </c>
      <c r="E51" s="38">
        <f>SUM(G51,I51,K51,M51,O51,Q51,S51,U51,W51,Y51,AA51,AC51,AE51,AG51,AI51,AK51,AM51,AO51,AQ51,AS51,AU51,AV51)</f>
        <v>-2302692.6630000002</v>
      </c>
      <c r="F51" s="60">
        <f>+BGC_GL!F51+'SE-LRC-GL'!F51+NE_GL!F51+'SE-EGM-GL'!F51</f>
        <v>0</v>
      </c>
      <c r="G51" s="38">
        <f>+BGC_GL!G51+'SE-LRC-GL'!G51+NE_GL!G51+'SE-EGM-GL'!G51</f>
        <v>0</v>
      </c>
      <c r="H51" s="60">
        <f>+BGC_GL!H51+'SE-LRC-GL'!H51+NE_GL!H51+'SE-EGM-GL'!H51</f>
        <v>-1496356</v>
      </c>
      <c r="I51" s="38">
        <f>+BGC_GL!I51+'SE-LRC-GL'!I51+NE_GL!I51+'SE-EGM-GL'!I51</f>
        <v>-2646867.52</v>
      </c>
      <c r="J51" s="60">
        <f>+BGC_GL!J51+'SE-LRC-GL'!J51+NE_GL!J51+'SE-EGM-GL'!J51</f>
        <v>129648</v>
      </c>
      <c r="K51" s="38">
        <f>+BGC_GL!K51+'SE-LRC-GL'!K51+NE_GL!K51+'SE-EGM-GL'!K51</f>
        <v>229305.72099999999</v>
      </c>
      <c r="L51" s="60">
        <f>+BGC_GL!L51+'SE-LRC-GL'!L51+NE_GL!L51+'SE-EGM-GL'!L51</f>
        <v>89715</v>
      </c>
      <c r="M51" s="38">
        <f>+BGC_GL!M51+'SE-LRC-GL'!M51+NE_GL!M51+'SE-EGM-GL'!M51</f>
        <v>158526.405</v>
      </c>
      <c r="N51" s="60">
        <f>+BGC_GL!N51+'SE-LRC-GL'!N51+NE_GL!N51+'SE-EGM-GL'!N51</f>
        <v>-24707</v>
      </c>
      <c r="O51" s="38">
        <f>+BGC_GL!O51+'SE-LRC-GL'!O51+NE_GL!O51+'SE-EGM-GL'!O51</f>
        <v>-43657.269</v>
      </c>
      <c r="P51" s="60">
        <f>'SE-EGM-GL'!P51+'SE-LRC-GL'!P51</f>
        <v>0</v>
      </c>
      <c r="Q51" s="38">
        <f>'SE-EGM-GL'!Q51+'SE-LRC-GL'!Q51</f>
        <v>0</v>
      </c>
      <c r="R51" s="60">
        <f>'SE-EGM-GL'!R51+'SE-LRC-GL'!R51</f>
        <v>0</v>
      </c>
      <c r="S51" s="38">
        <f>'SE-EGM-GL'!S51+'SE-LRC-GL'!S51</f>
        <v>0</v>
      </c>
      <c r="T51" s="60">
        <f>'SE-EGM-GL'!T51+'SE-LRC-GL'!T51</f>
        <v>0</v>
      </c>
      <c r="U51" s="38">
        <f>'SE-EGM-GL'!U51+'SE-LRC-GL'!U51</f>
        <v>0</v>
      </c>
      <c r="V51" s="60">
        <f>'SE-EGM-GL'!V51+'SE-LRC-GL'!V51</f>
        <v>0</v>
      </c>
      <c r="W51" s="38">
        <f>'SE-EGM-GL'!W51+'SE-LRC-GL'!W51</f>
        <v>0</v>
      </c>
      <c r="X51" s="60">
        <f>'SE-EGM-GL'!X51+'SE-LRC-GL'!X51</f>
        <v>0</v>
      </c>
      <c r="Y51" s="38">
        <f>'SE-EGM-GL'!Y51+'SE-LRC-GL'!Y51</f>
        <v>0</v>
      </c>
      <c r="Z51" s="60">
        <f>'SE-EGM-GL'!Z51+'SE-LRC-GL'!Z51</f>
        <v>0</v>
      </c>
      <c r="AA51" s="38">
        <f>'SE-EGM-GL'!AA51+'SE-LRC-GL'!AA51</f>
        <v>0</v>
      </c>
      <c r="AB51" s="60">
        <f>'SE-EGM-GL'!AB51+'SE-LRC-GL'!AB51</f>
        <v>0</v>
      </c>
      <c r="AC51" s="38">
        <f>'SE-EGM-GL'!AC51+'SE-LRC-GL'!AC51</f>
        <v>0</v>
      </c>
      <c r="AD51" s="60">
        <f>'SE-EGM-GL'!AD51+'SE-LRC-GL'!AD51</f>
        <v>0</v>
      </c>
      <c r="AE51" s="38">
        <f>'SE-EGM-GL'!AE51+'SE-LRC-GL'!AE51</f>
        <v>0</v>
      </c>
      <c r="AF51" s="60">
        <f>'SE-EGM-GL'!AP51+'SE-LRC-GL'!AP51</f>
        <v>0</v>
      </c>
      <c r="AG51" s="38">
        <f>'SE-EGM-GL'!AQ51+'SE-LRC-GL'!AQ51</f>
        <v>0</v>
      </c>
      <c r="AH51" s="60">
        <f>'SE-EGM-GL'!AR51+'SE-LRC-GL'!AR51</f>
        <v>0</v>
      </c>
      <c r="AI51" s="38">
        <f>'SE-EGM-GL'!AS51+'SE-LRC-GL'!AS51</f>
        <v>0</v>
      </c>
      <c r="AJ51" s="60">
        <f>'SE-EGM-GL'!AT51+'SE-LRC-GL'!AT51</f>
        <v>0</v>
      </c>
      <c r="AK51" s="38">
        <f>'SE-EGM-GL'!AU51+'SE-LRC-GL'!AU51</f>
        <v>0</v>
      </c>
      <c r="AL51" s="60">
        <f>'SE-EGM-GL'!AX51+'SE-LRC-GL'!AX51</f>
        <v>0</v>
      </c>
      <c r="AM51" s="38">
        <f>'SE-EGM-GL'!AY51+'SE-LRC-GL'!AY51</f>
        <v>0</v>
      </c>
      <c r="AN51" s="60">
        <f>'SE-EGM-GL'!AZ51+'SE-LRC-GL'!AZ51</f>
        <v>0</v>
      </c>
      <c r="AO51" s="38">
        <f>'SE-EGM-GL'!BA51+'SE-LRC-GL'!BA51</f>
        <v>0</v>
      </c>
      <c r="AP51" s="60">
        <f>'SE-EGM-GL'!BB51+'SE-LRC-GL'!BB51</f>
        <v>0</v>
      </c>
      <c r="AQ51" s="38">
        <f>'SE-EGM-GL'!BC51+'SE-LRC-GL'!BC51</f>
        <v>0</v>
      </c>
      <c r="AR51" s="60">
        <f>'SE-EGM-GL'!BD51+'SE-LRC-GL'!BD51</f>
        <v>0</v>
      </c>
      <c r="AS51" s="38">
        <f>'SE-EGM-GL'!BE51+'SE-LRC-GL'!BE51</f>
        <v>0</v>
      </c>
      <c r="AT51" s="60">
        <f>'SE-EGM-GL'!BF51+'SE-LRC-GL'!BF51</f>
        <v>0</v>
      </c>
      <c r="AU51" s="38">
        <f>'SE-EGM-GL'!BG51+'SE-LRC-GL'!BG51</f>
        <v>0</v>
      </c>
      <c r="AV51" s="60">
        <f>'SE-EGM-GL'!BH51+'SE-LRC-GL'!BH51</f>
        <v>0</v>
      </c>
      <c r="AW51" s="38">
        <f>'SE-EGM-GL'!BI51+'SE-LRC-GL'!BI51</f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81"/>
      <c r="I52" s="82"/>
      <c r="J52" s="81"/>
      <c r="K52" s="82"/>
      <c r="L52" s="81"/>
      <c r="M52" s="82"/>
      <c r="N52" s="81"/>
      <c r="O52" s="82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-66722296</v>
      </c>
      <c r="E54" s="38">
        <f>SUM(G54,I54,K54,M54,O54,Q54,S54,U54,W54,Y54,AA54,AC54,AE54,AG54,AI54,AK54,AM54,AO54,AQ54,AS54,AU54,AV54)</f>
        <v>-2439993.7600000002</v>
      </c>
      <c r="F54" s="64">
        <f>+BGC_GL!F54+'SE-LRC-GL'!F54+NE_GL!F54+'SE-EGM-GL'!F54</f>
        <v>0</v>
      </c>
      <c r="G54" s="68">
        <f>+BGC_GL!G54+'SE-LRC-GL'!G54+NE_GL!G54+'SE-EGM-GL'!G54</f>
        <v>0</v>
      </c>
      <c r="H54" s="64">
        <f>+BGC_GL!H54+'SE-LRC-GL'!H54+NE_GL!H54+'SE-EGM-GL'!H54</f>
        <v>-67859916</v>
      </c>
      <c r="I54" s="68">
        <f>+BGC_GL!I54+'SE-LRC-GL'!I54+NE_GL!I54+'SE-EGM-GL'!I54</f>
        <v>-2966614.91</v>
      </c>
      <c r="J54" s="64">
        <f>+BGC_GL!J54+'SE-LRC-GL'!J54+NE_GL!J54+'SE-EGM-GL'!J54</f>
        <v>1022707</v>
      </c>
      <c r="K54" s="68">
        <f>+BGC_GL!K54+'SE-LRC-GL'!K54+NE_GL!K54+'SE-EGM-GL'!K54</f>
        <v>625184.86</v>
      </c>
      <c r="L54" s="64">
        <f>+BGC_GL!L54+'SE-LRC-GL'!L54+NE_GL!L54+'SE-EGM-GL'!L54</f>
        <v>37468</v>
      </c>
      <c r="M54" s="68">
        <f>+BGC_GL!M54+'SE-LRC-GL'!M54+NE_GL!M54+'SE-EGM-GL'!M54</f>
        <v>-16256.41</v>
      </c>
      <c r="N54" s="64">
        <f>+BGC_GL!N54+'SE-LRC-GL'!N54+NE_GL!N54+'SE-EGM-GL'!N54</f>
        <v>77445</v>
      </c>
      <c r="O54" s="68">
        <f>+BGC_GL!O54+'SE-LRC-GL'!O54+NE_GL!O54+'SE-EGM-GL'!O54</f>
        <v>-82307.3</v>
      </c>
      <c r="P54" s="60">
        <f>'SE-EGM-GL'!P54+'SE-LRC-GL'!P54</f>
        <v>0</v>
      </c>
      <c r="Q54" s="38">
        <f>'SE-EGM-GL'!Q54+'SE-LRC-GL'!Q54</f>
        <v>0</v>
      </c>
      <c r="R54" s="60">
        <f>'SE-EGM-GL'!R54+'SE-LRC-GL'!R54</f>
        <v>0</v>
      </c>
      <c r="S54" s="38">
        <f>'SE-EGM-GL'!S54+'SE-LRC-GL'!S54</f>
        <v>0</v>
      </c>
      <c r="T54" s="60">
        <f>'SE-EGM-GL'!T54+'SE-LRC-GL'!T54</f>
        <v>0</v>
      </c>
      <c r="U54" s="38">
        <f>'SE-EGM-GL'!U54+'SE-LRC-GL'!U54</f>
        <v>0</v>
      </c>
      <c r="V54" s="60">
        <f>'SE-EGM-GL'!V54+'SE-LRC-GL'!V54</f>
        <v>0</v>
      </c>
      <c r="W54" s="38">
        <f>'SE-EGM-GL'!W54+'SE-LRC-GL'!W54</f>
        <v>0</v>
      </c>
      <c r="X54" s="60">
        <f>'SE-EGM-GL'!X54+'SE-LRC-GL'!X54</f>
        <v>0</v>
      </c>
      <c r="Y54" s="38">
        <f>'SE-EGM-GL'!Y54+'SE-LRC-GL'!Y54</f>
        <v>0</v>
      </c>
      <c r="Z54" s="60">
        <f>'SE-EGM-GL'!Z54+'SE-LRC-GL'!Z54</f>
        <v>0</v>
      </c>
      <c r="AA54" s="38">
        <f>'SE-EGM-GL'!AA54+'SE-LRC-GL'!AA54</f>
        <v>0</v>
      </c>
      <c r="AB54" s="60">
        <f>'SE-EGM-GL'!AB54+'SE-LRC-GL'!AB54</f>
        <v>0</v>
      </c>
      <c r="AC54" s="38">
        <f>'SE-EGM-GL'!AC54+'SE-LRC-GL'!AC54</f>
        <v>0</v>
      </c>
      <c r="AD54" s="60">
        <f>'SE-EGM-GL'!AD54+'SE-LRC-GL'!AD54</f>
        <v>0</v>
      </c>
      <c r="AE54" s="38">
        <f>'SE-EGM-GL'!AE54+'SE-LRC-GL'!AE54</f>
        <v>0</v>
      </c>
      <c r="AF54" s="60">
        <f>'SE-EGM-GL'!AP54+'SE-LRC-GL'!AP54</f>
        <v>0</v>
      </c>
      <c r="AG54" s="38">
        <f>'SE-EGM-GL'!AQ54+'SE-LRC-GL'!AQ54</f>
        <v>0</v>
      </c>
      <c r="AH54" s="60">
        <f>'SE-EGM-GL'!AR54+'SE-LRC-GL'!AR54</f>
        <v>0</v>
      </c>
      <c r="AI54" s="38">
        <f>'SE-EGM-GL'!AS54+'SE-LRC-GL'!AS54</f>
        <v>0</v>
      </c>
      <c r="AJ54" s="60">
        <f>'SE-EGM-GL'!AT54+'SE-LRC-GL'!AT54</f>
        <v>0</v>
      </c>
      <c r="AK54" s="38">
        <f>'SE-EGM-GL'!AU54+'SE-LRC-GL'!AU54</f>
        <v>0</v>
      </c>
      <c r="AL54" s="60">
        <f>'SE-EGM-GL'!AX54+'SE-LRC-GL'!AX54</f>
        <v>0</v>
      </c>
      <c r="AM54" s="38">
        <f>'SE-EGM-GL'!AY54+'SE-LRC-GL'!AY54</f>
        <v>0</v>
      </c>
      <c r="AN54" s="60">
        <f>'SE-EGM-GL'!AZ54+'SE-LRC-GL'!AZ54</f>
        <v>0</v>
      </c>
      <c r="AO54" s="38">
        <f>'SE-EGM-GL'!BA54+'SE-LRC-GL'!BA54</f>
        <v>0</v>
      </c>
      <c r="AP54" s="60">
        <f>'SE-EGM-GL'!BB54+'SE-LRC-GL'!BB54</f>
        <v>0</v>
      </c>
      <c r="AQ54" s="38">
        <f>'SE-EGM-GL'!BC54+'SE-LRC-GL'!BC54</f>
        <v>0</v>
      </c>
      <c r="AR54" s="60">
        <f>'SE-EGM-GL'!BD54+'SE-LRC-GL'!BD54</f>
        <v>0</v>
      </c>
      <c r="AS54" s="38">
        <f>'SE-EGM-GL'!BE54+'SE-LRC-GL'!BE54</f>
        <v>0</v>
      </c>
      <c r="AT54" s="60">
        <f>'SE-EGM-GL'!BF54+'SE-LRC-GL'!BF54</f>
        <v>0</v>
      </c>
      <c r="AU54" s="38">
        <f>'SE-EGM-GL'!BG54+'SE-LRC-GL'!BG54</f>
        <v>0</v>
      </c>
      <c r="AV54" s="60">
        <f>'SE-EGM-GL'!BH54+'SE-LRC-GL'!BH54</f>
        <v>0</v>
      </c>
      <c r="AW54" s="38">
        <f>'SE-EGM-GL'!BI54+'SE-LRC-GL'!BI54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0</v>
      </c>
      <c r="E55" s="38">
        <f>SUM(G55,I55,K55,M55,O55,Q55,S55,U55,W55,Y55,AA55,AC55,AE55,AG55,AI55,AK55,AM55,AO55,AQ55,AS55,AU55,AV55)</f>
        <v>-15407791.84</v>
      </c>
      <c r="F55" s="81">
        <f>+BGC_GL!F55+'SE-LRC-GL'!F55+NE_GL!F55+'SE-EGM-GL'!F55</f>
        <v>0</v>
      </c>
      <c r="G55" s="82">
        <f>+BGC_GL!G55+'SE-LRC-GL'!G55+NE_GL!G55+'SE-EGM-GL'!G55</f>
        <v>638345.11</v>
      </c>
      <c r="H55" s="81">
        <f>+BGC_GL!H55+'SE-LRC-GL'!H55+NE_GL!H55+'SE-EGM-GL'!H55</f>
        <v>0</v>
      </c>
      <c r="I55" s="82">
        <f>+BGC_GL!I55+'SE-LRC-GL'!I55+NE_GL!I55+'SE-EGM-GL'!I55</f>
        <v>-16554717.08</v>
      </c>
      <c r="J55" s="81">
        <f>+BGC_GL!J55+'SE-LRC-GL'!J55+NE_GL!J55+'SE-EGM-GL'!J55</f>
        <v>0</v>
      </c>
      <c r="K55" s="82">
        <f>+BGC_GL!K55+'SE-LRC-GL'!K55+NE_GL!K55+'SE-EGM-GL'!K55</f>
        <v>481773.21</v>
      </c>
      <c r="L55" s="81">
        <f>+BGC_GL!L55+'SE-LRC-GL'!L55+NE_GL!L55+'SE-EGM-GL'!L55</f>
        <v>0</v>
      </c>
      <c r="M55" s="82">
        <f>+BGC_GL!M55+'SE-LRC-GL'!M55+NE_GL!M55+'SE-EGM-GL'!M55</f>
        <v>36742.78</v>
      </c>
      <c r="N55" s="81">
        <f>+BGC_GL!N55+'SE-LRC-GL'!N55+NE_GL!N55+'SE-EGM-GL'!N55</f>
        <v>0</v>
      </c>
      <c r="O55" s="82">
        <f>+BGC_GL!O55+'SE-LRC-GL'!O55+NE_GL!O55+'SE-EGM-GL'!O55</f>
        <v>-9935.86</v>
      </c>
      <c r="P55" s="60">
        <f>'SE-EGM-GL'!P55+'SE-LRC-GL'!P55</f>
        <v>0</v>
      </c>
      <c r="Q55" s="38">
        <f>'SE-EGM-GL'!Q55+'SE-LRC-GL'!Q55</f>
        <v>0</v>
      </c>
      <c r="R55" s="60">
        <f>'SE-EGM-GL'!R55+'SE-LRC-GL'!R55</f>
        <v>0</v>
      </c>
      <c r="S55" s="38">
        <f>'SE-EGM-GL'!S55+'SE-LRC-GL'!S55</f>
        <v>0</v>
      </c>
      <c r="T55" s="60">
        <f>'SE-EGM-GL'!T55+'SE-LRC-GL'!T55</f>
        <v>0</v>
      </c>
      <c r="U55" s="38">
        <f>'SE-EGM-GL'!U55+'SE-LRC-GL'!U55</f>
        <v>0</v>
      </c>
      <c r="V55" s="60">
        <f>'SE-EGM-GL'!V55+'SE-LRC-GL'!V55</f>
        <v>0</v>
      </c>
      <c r="W55" s="38">
        <f>'SE-EGM-GL'!W55+'SE-LRC-GL'!W55</f>
        <v>0</v>
      </c>
      <c r="X55" s="60">
        <f>'SE-EGM-GL'!X55+'SE-LRC-GL'!X55</f>
        <v>0</v>
      </c>
      <c r="Y55" s="38">
        <f>'SE-EGM-GL'!Y55+'SE-LRC-GL'!Y55</f>
        <v>0</v>
      </c>
      <c r="Z55" s="60">
        <f>'SE-EGM-GL'!Z55+'SE-LRC-GL'!Z55</f>
        <v>0</v>
      </c>
      <c r="AA55" s="38">
        <f>'SE-EGM-GL'!AA55+'SE-LRC-GL'!AA55</f>
        <v>0</v>
      </c>
      <c r="AB55" s="60">
        <f>'SE-EGM-GL'!AB55+'SE-LRC-GL'!AB55</f>
        <v>0</v>
      </c>
      <c r="AC55" s="38">
        <f>'SE-EGM-GL'!AC55+'SE-LRC-GL'!AC55</f>
        <v>0</v>
      </c>
      <c r="AD55" s="60">
        <f>'SE-EGM-GL'!AD55+'SE-LRC-GL'!AD55</f>
        <v>0</v>
      </c>
      <c r="AE55" s="38">
        <f>'SE-EGM-GL'!AE55+'SE-LRC-GL'!AE55</f>
        <v>0</v>
      </c>
      <c r="AF55" s="60">
        <f>'SE-EGM-GL'!AP55+'SE-LRC-GL'!AP55</f>
        <v>0</v>
      </c>
      <c r="AG55" s="38">
        <f>'SE-EGM-GL'!AQ55+'SE-LRC-GL'!AQ55</f>
        <v>0</v>
      </c>
      <c r="AH55" s="60">
        <f>'SE-EGM-GL'!AR55+'SE-LRC-GL'!AR55</f>
        <v>0</v>
      </c>
      <c r="AI55" s="38">
        <f>'SE-EGM-GL'!AS55+'SE-LRC-GL'!AS55</f>
        <v>0</v>
      </c>
      <c r="AJ55" s="60">
        <f>'SE-EGM-GL'!AT55+'SE-LRC-GL'!AT55</f>
        <v>0</v>
      </c>
      <c r="AK55" s="38">
        <f>'SE-EGM-GL'!AU55+'SE-LRC-GL'!AU55</f>
        <v>0</v>
      </c>
      <c r="AL55" s="60">
        <f>'SE-EGM-GL'!AX55+'SE-LRC-GL'!AX55</f>
        <v>0</v>
      </c>
      <c r="AM55" s="38">
        <f>'SE-EGM-GL'!AY55+'SE-LRC-GL'!AY55</f>
        <v>0</v>
      </c>
      <c r="AN55" s="60">
        <f>'SE-EGM-GL'!AZ55+'SE-LRC-GL'!AZ55</f>
        <v>0</v>
      </c>
      <c r="AO55" s="38">
        <f>'SE-EGM-GL'!BA55+'SE-LRC-GL'!BA55</f>
        <v>0</v>
      </c>
      <c r="AP55" s="60">
        <f>'SE-EGM-GL'!BB55+'SE-LRC-GL'!BB55</f>
        <v>0</v>
      </c>
      <c r="AQ55" s="38">
        <f>'SE-EGM-GL'!BC55+'SE-LRC-GL'!BC55</f>
        <v>0</v>
      </c>
      <c r="AR55" s="60">
        <f>'SE-EGM-GL'!BD55+'SE-LRC-GL'!BD55</f>
        <v>0</v>
      </c>
      <c r="AS55" s="38">
        <f>'SE-EGM-GL'!BE55+'SE-LRC-GL'!BE55</f>
        <v>0</v>
      </c>
      <c r="AT55" s="60">
        <f>'SE-EGM-GL'!BF55+'SE-LRC-GL'!BF55</f>
        <v>0</v>
      </c>
      <c r="AU55" s="38">
        <f>'SE-EGM-GL'!BG55+'SE-LRC-GL'!BG55</f>
        <v>0</v>
      </c>
      <c r="AV55" s="60">
        <f>'SE-EGM-GL'!BH55+'SE-LRC-GL'!BH55</f>
        <v>0</v>
      </c>
      <c r="AW55" s="38">
        <f>'SE-EGM-GL'!BI55+'SE-LRC-GL'!BI55</f>
        <v>0</v>
      </c>
    </row>
    <row r="56" spans="1:49" x14ac:dyDescent="0.2">
      <c r="A56" s="9"/>
      <c r="B56" s="7" t="s">
        <v>61</v>
      </c>
      <c r="C56" s="6"/>
      <c r="D56" s="61">
        <f>SUM(D54:D55)</f>
        <v>-66722296</v>
      </c>
      <c r="E56" s="39">
        <f>SUM(E54:E55)</f>
        <v>-17847785.600000001</v>
      </c>
      <c r="F56" s="61">
        <f t="shared" ref="F56:AD56" si="34">SUM(F54:F55)</f>
        <v>0</v>
      </c>
      <c r="G56" s="39">
        <f t="shared" si="34"/>
        <v>638345.11</v>
      </c>
      <c r="H56" s="61">
        <f t="shared" ref="H56:O56" si="35">SUM(H54:H55)</f>
        <v>-67859916</v>
      </c>
      <c r="I56" s="39">
        <f t="shared" si="35"/>
        <v>-19521331.990000002</v>
      </c>
      <c r="J56" s="61">
        <f t="shared" si="35"/>
        <v>1022707</v>
      </c>
      <c r="K56" s="39">
        <f t="shared" si="35"/>
        <v>1106958.07</v>
      </c>
      <c r="L56" s="61">
        <f t="shared" si="35"/>
        <v>37468</v>
      </c>
      <c r="M56" s="39">
        <f t="shared" si="35"/>
        <v>20486.37</v>
      </c>
      <c r="N56" s="61">
        <f t="shared" si="35"/>
        <v>77445</v>
      </c>
      <c r="O56" s="39">
        <f t="shared" si="35"/>
        <v>-92243.16</v>
      </c>
      <c r="P56" s="61">
        <f t="shared" si="34"/>
        <v>0</v>
      </c>
      <c r="Q56" s="39">
        <f t="shared" si="34"/>
        <v>0</v>
      </c>
      <c r="R56" s="61">
        <f t="shared" si="34"/>
        <v>0</v>
      </c>
      <c r="S56" s="39">
        <f t="shared" si="34"/>
        <v>0</v>
      </c>
      <c r="T56" s="61">
        <f t="shared" si="34"/>
        <v>0</v>
      </c>
      <c r="U56" s="39">
        <f t="shared" si="34"/>
        <v>0</v>
      </c>
      <c r="V56" s="61">
        <f t="shared" si="34"/>
        <v>0</v>
      </c>
      <c r="W56" s="39">
        <f t="shared" si="34"/>
        <v>0</v>
      </c>
      <c r="X56" s="61">
        <f t="shared" si="34"/>
        <v>0</v>
      </c>
      <c r="Y56" s="39">
        <f t="shared" si="34"/>
        <v>0</v>
      </c>
      <c r="Z56" s="61">
        <f t="shared" si="34"/>
        <v>0</v>
      </c>
      <c r="AA56" s="39">
        <f t="shared" si="34"/>
        <v>0</v>
      </c>
      <c r="AB56" s="61">
        <f t="shared" si="34"/>
        <v>0</v>
      </c>
      <c r="AC56" s="39">
        <f t="shared" si="34"/>
        <v>0</v>
      </c>
      <c r="AD56" s="61">
        <f t="shared" si="34"/>
        <v>0</v>
      </c>
      <c r="AE56" s="39">
        <f t="shared" ref="AE56:AK56" si="36">SUM(AE54:AE55)</f>
        <v>0</v>
      </c>
      <c r="AF56" s="61">
        <f t="shared" si="36"/>
        <v>0</v>
      </c>
      <c r="AG56" s="39">
        <f t="shared" si="36"/>
        <v>0</v>
      </c>
      <c r="AH56" s="61">
        <f t="shared" si="36"/>
        <v>0</v>
      </c>
      <c r="AI56" s="39">
        <f t="shared" si="36"/>
        <v>0</v>
      </c>
      <c r="AJ56" s="61">
        <f t="shared" si="36"/>
        <v>0</v>
      </c>
      <c r="AK56" s="39">
        <f t="shared" si="36"/>
        <v>0</v>
      </c>
      <c r="AL56" s="61">
        <f t="shared" ref="AL56:AQ56" si="37">SUM(AL54:AL55)</f>
        <v>0</v>
      </c>
      <c r="AM56" s="39">
        <f t="shared" si="37"/>
        <v>0</v>
      </c>
      <c r="AN56" s="61">
        <f t="shared" si="37"/>
        <v>0</v>
      </c>
      <c r="AO56" s="39">
        <f t="shared" si="37"/>
        <v>0</v>
      </c>
      <c r="AP56" s="61">
        <f t="shared" si="37"/>
        <v>0</v>
      </c>
      <c r="AQ56" s="39">
        <f t="shared" si="37"/>
        <v>0</v>
      </c>
      <c r="AR56" s="61">
        <f t="shared" ref="AR56:AW56" si="38">SUM(AR54:AR55)</f>
        <v>0</v>
      </c>
      <c r="AS56" s="39">
        <f t="shared" si="38"/>
        <v>0</v>
      </c>
      <c r="AT56" s="61">
        <f t="shared" si="38"/>
        <v>0</v>
      </c>
      <c r="AU56" s="39">
        <f t="shared" si="38"/>
        <v>0</v>
      </c>
      <c r="AV56" s="61">
        <f t="shared" si="38"/>
        <v>0</v>
      </c>
      <c r="AW56" s="39">
        <f t="shared" si="38"/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2728781</v>
      </c>
      <c r="E59" s="38">
        <f>SUM(G59,I59,K59,M59,O59,Q59,S59,U59,W59,Y59,AA59,AC59,AE59,AG59,AI59,AK59,AM59,AO59,AQ59,AS59,AU59,AV59)</f>
        <v>139056.47</v>
      </c>
      <c r="F59" s="64">
        <f>+BGC_GL!F59+'SE-LRC-GL'!F59+NE_GL!F59+'SE-EGM-GL'!F59</f>
        <v>0</v>
      </c>
      <c r="G59" s="68">
        <f>+BGC_GL!G59+'SE-LRC-GL'!G59+NE_GL!G59+'SE-EGM-GL'!G59</f>
        <v>0</v>
      </c>
      <c r="H59" s="64">
        <f>+BGC_GL!H59+'SE-LRC-GL'!H59+NE_GL!H59+'SE-EGM-GL'!H59</f>
        <v>3059641</v>
      </c>
      <c r="I59" s="68">
        <f>+BGC_GL!I59+'SE-LRC-GL'!I59+NE_GL!I59+'SE-EGM-GL'!I59</f>
        <v>140794.28</v>
      </c>
      <c r="J59" s="64">
        <f>+BGC_GL!J59+'SE-LRC-GL'!J59+NE_GL!J59+'SE-EGM-GL'!J59</f>
        <v>-330860</v>
      </c>
      <c r="K59" s="68">
        <f>+BGC_GL!K59+'SE-LRC-GL'!K59+NE_GL!K59+'SE-EGM-GL'!K59</f>
        <v>-1737.81</v>
      </c>
      <c r="L59" s="64">
        <f>+BGC_GL!L59+'SE-LRC-GL'!L59+NE_GL!L59+'SE-EGM-GL'!L59</f>
        <v>0</v>
      </c>
      <c r="M59" s="68">
        <f>+BGC_GL!M59+'SE-LRC-GL'!M59+NE_GL!M59+'SE-EGM-GL'!M59</f>
        <v>0</v>
      </c>
      <c r="N59" s="64">
        <f>+BGC_GL!N59+'SE-LRC-GL'!N59+NE_GL!N59+'SE-EGM-GL'!N59</f>
        <v>0</v>
      </c>
      <c r="O59" s="68">
        <f>+BGC_GL!O59+'SE-LRC-GL'!O59+NE_GL!O59+'SE-EGM-GL'!O59</f>
        <v>0</v>
      </c>
      <c r="P59" s="60">
        <f>'SE-EGM-GL'!P59+'SE-LRC-GL'!P59</f>
        <v>0</v>
      </c>
      <c r="Q59" s="38">
        <f>'SE-EGM-GL'!Q59+'SE-LRC-GL'!Q59</f>
        <v>0</v>
      </c>
      <c r="R59" s="60">
        <f>'SE-EGM-GL'!R59+'SE-LRC-GL'!R59</f>
        <v>0</v>
      </c>
      <c r="S59" s="38">
        <f>'SE-EGM-GL'!S59+'SE-LRC-GL'!S59</f>
        <v>0</v>
      </c>
      <c r="T59" s="60">
        <f>'SE-EGM-GL'!T59+'SE-LRC-GL'!T59</f>
        <v>0</v>
      </c>
      <c r="U59" s="38">
        <f>'SE-EGM-GL'!U59+'SE-LRC-GL'!U59</f>
        <v>0</v>
      </c>
      <c r="V59" s="60">
        <f>'SE-EGM-GL'!V59+'SE-LRC-GL'!V59</f>
        <v>0</v>
      </c>
      <c r="W59" s="38">
        <f>'SE-EGM-GL'!W59+'SE-LRC-GL'!W59</f>
        <v>0</v>
      </c>
      <c r="X59" s="60">
        <f>'SE-EGM-GL'!X59+'SE-LRC-GL'!X59</f>
        <v>0</v>
      </c>
      <c r="Y59" s="38">
        <f>'SE-EGM-GL'!Y59+'SE-LRC-GL'!Y59</f>
        <v>0</v>
      </c>
      <c r="Z59" s="60">
        <f>'SE-EGM-GL'!Z59+'SE-LRC-GL'!Z59</f>
        <v>0</v>
      </c>
      <c r="AA59" s="38">
        <f>'SE-EGM-GL'!AA59+'SE-LRC-GL'!AA59</f>
        <v>0</v>
      </c>
      <c r="AB59" s="60">
        <f>'SE-EGM-GL'!AB59+'SE-LRC-GL'!AB59</f>
        <v>0</v>
      </c>
      <c r="AC59" s="38">
        <f>'SE-EGM-GL'!AC59+'SE-LRC-GL'!AC59</f>
        <v>0</v>
      </c>
      <c r="AD59" s="60">
        <f>'SE-EGM-GL'!AD59+'SE-LRC-GL'!AD59</f>
        <v>0</v>
      </c>
      <c r="AE59" s="38">
        <f>'SE-EGM-GL'!AE59+'SE-LRC-GL'!AE59</f>
        <v>0</v>
      </c>
      <c r="AF59" s="60">
        <f>'SE-EGM-GL'!AP59+'SE-LRC-GL'!AP59</f>
        <v>0</v>
      </c>
      <c r="AG59" s="38">
        <f>'SE-EGM-GL'!AQ59+'SE-LRC-GL'!AQ59</f>
        <v>0</v>
      </c>
      <c r="AH59" s="60">
        <f>'SE-EGM-GL'!AR59+'SE-LRC-GL'!AR59</f>
        <v>0</v>
      </c>
      <c r="AI59" s="38">
        <f>'SE-EGM-GL'!AS59+'SE-LRC-GL'!AS59</f>
        <v>0</v>
      </c>
      <c r="AJ59" s="60">
        <f>'SE-EGM-GL'!AT59+'SE-LRC-GL'!AT59</f>
        <v>0</v>
      </c>
      <c r="AK59" s="38">
        <f>'SE-EGM-GL'!AU59+'SE-LRC-GL'!AU59</f>
        <v>0</v>
      </c>
      <c r="AL59" s="60">
        <f>'SE-EGM-GL'!AX59+'SE-LRC-GL'!AX59</f>
        <v>0</v>
      </c>
      <c r="AM59" s="38">
        <f>'SE-EGM-GL'!AY59+'SE-LRC-GL'!AY59</f>
        <v>0</v>
      </c>
      <c r="AN59" s="60">
        <f>'SE-EGM-GL'!AZ59+'SE-LRC-GL'!AZ59</f>
        <v>0</v>
      </c>
      <c r="AO59" s="38">
        <f>'SE-EGM-GL'!BA59+'SE-LRC-GL'!BA59</f>
        <v>0</v>
      </c>
      <c r="AP59" s="60">
        <f>'SE-EGM-GL'!BB59+'SE-LRC-GL'!BB59</f>
        <v>0</v>
      </c>
      <c r="AQ59" s="38">
        <f>'SE-EGM-GL'!BC59+'SE-LRC-GL'!BC59</f>
        <v>0</v>
      </c>
      <c r="AR59" s="60">
        <f>'SE-EGM-GL'!BD59+'SE-LRC-GL'!BD59</f>
        <v>0</v>
      </c>
      <c r="AS59" s="38">
        <f>'SE-EGM-GL'!BE59+'SE-LRC-GL'!BE59</f>
        <v>0</v>
      </c>
      <c r="AT59" s="60">
        <f>'SE-EGM-GL'!BF59+'SE-LRC-GL'!BF59</f>
        <v>0</v>
      </c>
      <c r="AU59" s="38">
        <f>'SE-EGM-GL'!BG59+'SE-LRC-GL'!BG59</f>
        <v>0</v>
      </c>
      <c r="AV59" s="60">
        <f>'SE-EGM-GL'!BH59+'SE-LRC-GL'!BH59</f>
        <v>0</v>
      </c>
      <c r="AW59" s="38">
        <f>'SE-EGM-GL'!BI59+'SE-LRC-GL'!BI59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0</v>
      </c>
      <c r="F60" s="81">
        <f>+BGC_GL!F60+'SE-LRC-GL'!F60+NE_GL!F60+'SE-EGM-GL'!F60</f>
        <v>0</v>
      </c>
      <c r="G60" s="82">
        <f>+BGC_GL!G60+'SE-LRC-GL'!G60+NE_GL!G60+'SE-EGM-GL'!G60</f>
        <v>0</v>
      </c>
      <c r="H60" s="81">
        <f>+BGC_GL!H60+'SE-LRC-GL'!H60+NE_GL!H60+'SE-EGM-GL'!H60</f>
        <v>0</v>
      </c>
      <c r="I60" s="82">
        <f>+BGC_GL!I60+'SE-LRC-GL'!I60+NE_GL!I60+'SE-EGM-GL'!I60</f>
        <v>0</v>
      </c>
      <c r="J60" s="81">
        <f>+BGC_GL!J60+'SE-LRC-GL'!J60+NE_GL!J60+'SE-EGM-GL'!J60</f>
        <v>0</v>
      </c>
      <c r="K60" s="82">
        <f>+BGC_GL!K60+'SE-LRC-GL'!K60+NE_GL!K60+'SE-EGM-GL'!K60</f>
        <v>0</v>
      </c>
      <c r="L60" s="81">
        <f>+BGC_GL!L60+'SE-LRC-GL'!L60+NE_GL!L60+'SE-EGM-GL'!L60</f>
        <v>0</v>
      </c>
      <c r="M60" s="82">
        <f>+BGC_GL!M60+'SE-LRC-GL'!M60+NE_GL!M60+'SE-EGM-GL'!M60</f>
        <v>0</v>
      </c>
      <c r="N60" s="81">
        <f>+BGC_GL!N60+'SE-LRC-GL'!N60+NE_GL!N60+'SE-EGM-GL'!N60</f>
        <v>0</v>
      </c>
      <c r="O60" s="82">
        <f>+BGC_GL!O60+'SE-LRC-GL'!O60+NE_GL!O60+'SE-EGM-GL'!O60</f>
        <v>0</v>
      </c>
      <c r="P60" s="60">
        <f>'SE-EGM-GL'!P60+'SE-LRC-GL'!P60</f>
        <v>0</v>
      </c>
      <c r="Q60" s="38">
        <f>'SE-EGM-GL'!Q60+'SE-LRC-GL'!Q60</f>
        <v>0</v>
      </c>
      <c r="R60" s="60">
        <f>'SE-EGM-GL'!R60+'SE-LRC-GL'!R60</f>
        <v>0</v>
      </c>
      <c r="S60" s="38">
        <f>'SE-EGM-GL'!S60+'SE-LRC-GL'!S60</f>
        <v>0</v>
      </c>
      <c r="T60" s="60">
        <f>'SE-EGM-GL'!T60+'SE-LRC-GL'!T60</f>
        <v>0</v>
      </c>
      <c r="U60" s="38">
        <f>'SE-EGM-GL'!U60+'SE-LRC-GL'!U60</f>
        <v>0</v>
      </c>
      <c r="V60" s="60">
        <f>'SE-EGM-GL'!V60+'SE-LRC-GL'!V60</f>
        <v>0</v>
      </c>
      <c r="W60" s="38">
        <f>'SE-EGM-GL'!W60+'SE-LRC-GL'!W60</f>
        <v>0</v>
      </c>
      <c r="X60" s="60">
        <f>'SE-EGM-GL'!X60+'SE-LRC-GL'!X60</f>
        <v>0</v>
      </c>
      <c r="Y60" s="38">
        <f>'SE-EGM-GL'!Y60+'SE-LRC-GL'!Y60</f>
        <v>0</v>
      </c>
      <c r="Z60" s="60">
        <f>'SE-EGM-GL'!Z60+'SE-LRC-GL'!Z60</f>
        <v>0</v>
      </c>
      <c r="AA60" s="38">
        <f>'SE-EGM-GL'!AA60+'SE-LRC-GL'!AA60</f>
        <v>0</v>
      </c>
      <c r="AB60" s="60">
        <f>'SE-EGM-GL'!AB60+'SE-LRC-GL'!AB60</f>
        <v>0</v>
      </c>
      <c r="AC60" s="38">
        <f>'SE-EGM-GL'!AC60+'SE-LRC-GL'!AC60</f>
        <v>0</v>
      </c>
      <c r="AD60" s="60">
        <f>'SE-EGM-GL'!AD60+'SE-LRC-GL'!AD60</f>
        <v>0</v>
      </c>
      <c r="AE60" s="38">
        <f>'SE-EGM-GL'!AE60+'SE-LRC-GL'!AE60</f>
        <v>0</v>
      </c>
      <c r="AF60" s="60">
        <f>'SE-EGM-GL'!AP60+'SE-LRC-GL'!AP60</f>
        <v>0</v>
      </c>
      <c r="AG60" s="38">
        <f>'SE-EGM-GL'!AQ60+'SE-LRC-GL'!AQ60</f>
        <v>0</v>
      </c>
      <c r="AH60" s="60">
        <f>'SE-EGM-GL'!AR60+'SE-LRC-GL'!AR60</f>
        <v>0</v>
      </c>
      <c r="AI60" s="38">
        <f>'SE-EGM-GL'!AS60+'SE-LRC-GL'!AS60</f>
        <v>0</v>
      </c>
      <c r="AJ60" s="60">
        <f>'SE-EGM-GL'!AT60+'SE-LRC-GL'!AT60</f>
        <v>0</v>
      </c>
      <c r="AK60" s="38">
        <f>'SE-EGM-GL'!AU60+'SE-LRC-GL'!AU60</f>
        <v>0</v>
      </c>
      <c r="AL60" s="60">
        <f>'SE-EGM-GL'!AX60+'SE-LRC-GL'!AX60</f>
        <v>0</v>
      </c>
      <c r="AM60" s="38">
        <f>'SE-EGM-GL'!AY60+'SE-LRC-GL'!AY60</f>
        <v>0</v>
      </c>
      <c r="AN60" s="60">
        <f>'SE-EGM-GL'!AZ60+'SE-LRC-GL'!AZ60</f>
        <v>0</v>
      </c>
      <c r="AO60" s="38">
        <f>'SE-EGM-GL'!BA60+'SE-LRC-GL'!BA60</f>
        <v>0</v>
      </c>
      <c r="AP60" s="60">
        <f>'SE-EGM-GL'!BB60+'SE-LRC-GL'!BB60</f>
        <v>0</v>
      </c>
      <c r="AQ60" s="38">
        <f>'SE-EGM-GL'!BC60+'SE-LRC-GL'!BC60</f>
        <v>0</v>
      </c>
      <c r="AR60" s="60">
        <f>'SE-EGM-GL'!BD60+'SE-LRC-GL'!BD60</f>
        <v>0</v>
      </c>
      <c r="AS60" s="38">
        <f>'SE-EGM-GL'!BE60+'SE-LRC-GL'!BE60</f>
        <v>0</v>
      </c>
      <c r="AT60" s="60">
        <f>'SE-EGM-GL'!BF60+'SE-LRC-GL'!BF60</f>
        <v>0</v>
      </c>
      <c r="AU60" s="38">
        <f>'SE-EGM-GL'!BG60+'SE-LRC-GL'!BG60</f>
        <v>0</v>
      </c>
      <c r="AV60" s="60">
        <f>'SE-EGM-GL'!BH60+'SE-LRC-GL'!BH60</f>
        <v>0</v>
      </c>
      <c r="AW60" s="38">
        <f>'SE-EGM-GL'!BI60+'SE-LRC-GL'!BI60</f>
        <v>0</v>
      </c>
    </row>
    <row r="61" spans="1:49" x14ac:dyDescent="0.2">
      <c r="A61" s="9"/>
      <c r="B61" s="62" t="s">
        <v>65</v>
      </c>
      <c r="C61" s="6"/>
      <c r="D61" s="61">
        <f>SUM(D59:D60)</f>
        <v>2728781</v>
      </c>
      <c r="E61" s="39">
        <f>SUM(E59:E60)</f>
        <v>139056.47</v>
      </c>
      <c r="F61" s="61">
        <f t="shared" ref="F61:AD61" si="39">SUM(F59:F60)</f>
        <v>0</v>
      </c>
      <c r="G61" s="39">
        <f t="shared" si="39"/>
        <v>0</v>
      </c>
      <c r="H61" s="61">
        <f t="shared" ref="H61:O61" si="40">SUM(H59:H60)</f>
        <v>3059641</v>
      </c>
      <c r="I61" s="39">
        <f t="shared" si="40"/>
        <v>140794.28</v>
      </c>
      <c r="J61" s="61">
        <f t="shared" si="40"/>
        <v>-330860</v>
      </c>
      <c r="K61" s="39">
        <f t="shared" si="40"/>
        <v>-1737.81</v>
      </c>
      <c r="L61" s="61">
        <f t="shared" si="40"/>
        <v>0</v>
      </c>
      <c r="M61" s="39">
        <f t="shared" si="40"/>
        <v>0</v>
      </c>
      <c r="N61" s="61">
        <f t="shared" si="40"/>
        <v>0</v>
      </c>
      <c r="O61" s="39">
        <f t="shared" si="40"/>
        <v>0</v>
      </c>
      <c r="P61" s="61">
        <f t="shared" si="39"/>
        <v>0</v>
      </c>
      <c r="Q61" s="39">
        <f t="shared" si="39"/>
        <v>0</v>
      </c>
      <c r="R61" s="61">
        <f t="shared" si="39"/>
        <v>0</v>
      </c>
      <c r="S61" s="39">
        <f t="shared" si="39"/>
        <v>0</v>
      </c>
      <c r="T61" s="61">
        <f t="shared" si="39"/>
        <v>0</v>
      </c>
      <c r="U61" s="39">
        <f t="shared" si="39"/>
        <v>0</v>
      </c>
      <c r="V61" s="61">
        <f t="shared" si="39"/>
        <v>0</v>
      </c>
      <c r="W61" s="39">
        <f t="shared" si="39"/>
        <v>0</v>
      </c>
      <c r="X61" s="61">
        <f t="shared" si="39"/>
        <v>0</v>
      </c>
      <c r="Y61" s="39">
        <f t="shared" si="39"/>
        <v>0</v>
      </c>
      <c r="Z61" s="61">
        <f t="shared" si="39"/>
        <v>0</v>
      </c>
      <c r="AA61" s="39">
        <f t="shared" si="39"/>
        <v>0</v>
      </c>
      <c r="AB61" s="61">
        <f t="shared" si="39"/>
        <v>0</v>
      </c>
      <c r="AC61" s="39">
        <f t="shared" si="39"/>
        <v>0</v>
      </c>
      <c r="AD61" s="61">
        <f t="shared" si="39"/>
        <v>0</v>
      </c>
      <c r="AE61" s="39">
        <f t="shared" ref="AE61:AK61" si="41">SUM(AE59:AE60)</f>
        <v>0</v>
      </c>
      <c r="AF61" s="61">
        <f t="shared" si="41"/>
        <v>0</v>
      </c>
      <c r="AG61" s="39">
        <f t="shared" si="41"/>
        <v>0</v>
      </c>
      <c r="AH61" s="61">
        <f t="shared" si="41"/>
        <v>0</v>
      </c>
      <c r="AI61" s="39">
        <f t="shared" si="41"/>
        <v>0</v>
      </c>
      <c r="AJ61" s="61">
        <f t="shared" si="41"/>
        <v>0</v>
      </c>
      <c r="AK61" s="39">
        <f t="shared" si="41"/>
        <v>0</v>
      </c>
      <c r="AL61" s="61">
        <f t="shared" ref="AL61:AQ61" si="42">SUM(AL59:AL60)</f>
        <v>0</v>
      </c>
      <c r="AM61" s="39">
        <f t="shared" si="42"/>
        <v>0</v>
      </c>
      <c r="AN61" s="61">
        <f t="shared" si="42"/>
        <v>0</v>
      </c>
      <c r="AO61" s="39">
        <f t="shared" si="42"/>
        <v>0</v>
      </c>
      <c r="AP61" s="61">
        <f t="shared" si="42"/>
        <v>0</v>
      </c>
      <c r="AQ61" s="39">
        <f t="shared" si="42"/>
        <v>0</v>
      </c>
      <c r="AR61" s="61">
        <f t="shared" ref="AR61:AW61" si="43">SUM(AR59:AR60)</f>
        <v>0</v>
      </c>
      <c r="AS61" s="39">
        <f t="shared" si="43"/>
        <v>0</v>
      </c>
      <c r="AT61" s="61">
        <f t="shared" si="43"/>
        <v>0</v>
      </c>
      <c r="AU61" s="39">
        <f t="shared" si="43"/>
        <v>0</v>
      </c>
      <c r="AV61" s="61">
        <f t="shared" si="43"/>
        <v>0</v>
      </c>
      <c r="AW61" s="39">
        <f t="shared" si="43"/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-24844693</v>
      </c>
      <c r="E64" s="38">
        <f>SUM(G64,I64,K64,M64,O64,Q64,S64,U64,W64,Y64,AA64,AC64,AE64,AG64,AI64,AK64,AM64,AO64,AQ64,AS64,AU64,AV64)</f>
        <v>-2382164.67</v>
      </c>
      <c r="F64" s="64">
        <f>+BGC_GL!F64+'SE-LRC-GL'!F64+NE_GL!F64+'SE-EGM-GL'!F64</f>
        <v>0</v>
      </c>
      <c r="G64" s="68">
        <f>+BGC_GL!G64+'SE-LRC-GL'!G64+NE_GL!G64+'SE-EGM-GL'!G64</f>
        <v>0</v>
      </c>
      <c r="H64" s="64">
        <f>+BGC_GL!H64+'SE-LRC-GL'!H64+NE_GL!H64+'SE-EGM-GL'!H64</f>
        <v>0</v>
      </c>
      <c r="I64" s="68">
        <f>+BGC_GL!I64+'SE-LRC-GL'!I64+NE_GL!I64+'SE-EGM-GL'!I64</f>
        <v>0</v>
      </c>
      <c r="J64" s="64">
        <f>+BGC_GL!J64+'SE-LRC-GL'!J64+NE_GL!J64+'SE-EGM-GL'!J64</f>
        <v>-24844693</v>
      </c>
      <c r="K64" s="68">
        <f>+BGC_GL!K64+'SE-LRC-GL'!K64+NE_GL!K64+'SE-EGM-GL'!K64</f>
        <v>-2382164.67</v>
      </c>
      <c r="L64" s="64">
        <f>+BGC_GL!L64+'SE-LRC-GL'!L64+NE_GL!L64+'SE-EGM-GL'!L64</f>
        <v>0</v>
      </c>
      <c r="M64" s="68">
        <f>+BGC_GL!M64+'SE-LRC-GL'!M64+NE_GL!M64+'SE-EGM-GL'!M64</f>
        <v>0</v>
      </c>
      <c r="N64" s="64">
        <f>+BGC_GL!N64+'SE-LRC-GL'!N64+NE_GL!N64+'SE-EGM-GL'!N64</f>
        <v>0</v>
      </c>
      <c r="O64" s="68">
        <f>+BGC_GL!O64+'SE-LRC-GL'!O64+NE_GL!O64+'SE-EGM-GL'!O64</f>
        <v>0</v>
      </c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  <c r="AP64" s="60"/>
      <c r="AQ64" s="38"/>
      <c r="AR64" s="60"/>
      <c r="AS64" s="38"/>
      <c r="AT64" s="60"/>
      <c r="AU64" s="38"/>
      <c r="AV64" s="60"/>
      <c r="AW64" s="38"/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23625389</v>
      </c>
      <c r="E65" s="38">
        <f>SUM(G65,I65,K65,M65,O65,Q65,S65,U65,W65,Y65,AA65,AC65,AE65,AG65,AI65,AK65,AM65,AO65,AQ65,AS65,AU65,AV65)</f>
        <v>2382164.67</v>
      </c>
      <c r="F65" s="81">
        <f>+BGC_GL!F65+'SE-LRC-GL'!F65+NE_GL!F65+'SE-EGM-GL'!F65</f>
        <v>0</v>
      </c>
      <c r="G65" s="82">
        <f>+BGC_GL!G65+'SE-LRC-GL'!G65+NE_GL!G65+'SE-EGM-GL'!G65</f>
        <v>-170000</v>
      </c>
      <c r="H65" s="81">
        <f>+BGC_GL!H65+'SE-LRC-GL'!H65+NE_GL!H65+'SE-EGM-GL'!H65</f>
        <v>0</v>
      </c>
      <c r="I65" s="82">
        <f>+BGC_GL!I65+'SE-LRC-GL'!I65+NE_GL!I65+'SE-EGM-GL'!I65</f>
        <v>170000</v>
      </c>
      <c r="J65" s="81">
        <f>+BGC_GL!J65+'SE-LRC-GL'!J65+NE_GL!J65+'SE-EGM-GL'!J65</f>
        <v>23625389</v>
      </c>
      <c r="K65" s="82">
        <f>+BGC_GL!K65+'SE-LRC-GL'!K65+NE_GL!K65+'SE-EGM-GL'!K65</f>
        <v>2382164.67</v>
      </c>
      <c r="L65" s="81">
        <f>+BGC_GL!L65+'SE-LRC-GL'!L65+NE_GL!L65+'SE-EGM-GL'!L65</f>
        <v>0</v>
      </c>
      <c r="M65" s="82">
        <f>+BGC_GL!M65+'SE-LRC-GL'!M65+NE_GL!M65+'SE-EGM-GL'!M65</f>
        <v>0</v>
      </c>
      <c r="N65" s="81">
        <f>+BGC_GL!N65+'SE-LRC-GL'!N65+NE_GL!N65+'SE-EGM-GL'!N65</f>
        <v>0</v>
      </c>
      <c r="O65" s="82">
        <f>+BGC_GL!O65+'SE-LRC-GL'!O65+NE_GL!O65+'SE-EGM-GL'!O65</f>
        <v>0</v>
      </c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  <c r="AP65" s="60"/>
      <c r="AQ65" s="38"/>
      <c r="AR65" s="60"/>
      <c r="AS65" s="38"/>
      <c r="AT65" s="60"/>
      <c r="AU65" s="38"/>
      <c r="AV65" s="60"/>
      <c r="AW65" s="38"/>
    </row>
    <row r="66" spans="1:49" x14ac:dyDescent="0.2">
      <c r="A66" s="9"/>
      <c r="B66" s="7" t="s">
        <v>68</v>
      </c>
      <c r="C66" s="6"/>
      <c r="D66" s="61">
        <f>SUM(D64:D65)</f>
        <v>-1219304</v>
      </c>
      <c r="E66" s="39">
        <f>SUM(E64:E65)</f>
        <v>0</v>
      </c>
      <c r="F66" s="61">
        <f t="shared" ref="F66:AD66" si="44">SUM(F64:F65)</f>
        <v>0</v>
      </c>
      <c r="G66" s="39">
        <f t="shared" si="44"/>
        <v>-170000</v>
      </c>
      <c r="H66" s="61">
        <f t="shared" ref="H66:O66" si="45">SUM(H64:H65)</f>
        <v>0</v>
      </c>
      <c r="I66" s="39">
        <f t="shared" si="45"/>
        <v>170000</v>
      </c>
      <c r="J66" s="61">
        <f t="shared" si="45"/>
        <v>-1219304</v>
      </c>
      <c r="K66" s="39">
        <f t="shared" si="45"/>
        <v>0</v>
      </c>
      <c r="L66" s="61">
        <f t="shared" si="45"/>
        <v>0</v>
      </c>
      <c r="M66" s="39">
        <f t="shared" si="45"/>
        <v>0</v>
      </c>
      <c r="N66" s="61">
        <f t="shared" si="45"/>
        <v>0</v>
      </c>
      <c r="O66" s="39">
        <f t="shared" si="45"/>
        <v>0</v>
      </c>
      <c r="P66" s="61">
        <f t="shared" si="44"/>
        <v>0</v>
      </c>
      <c r="Q66" s="39">
        <f t="shared" si="44"/>
        <v>0</v>
      </c>
      <c r="R66" s="61">
        <f t="shared" si="44"/>
        <v>0</v>
      </c>
      <c r="S66" s="39">
        <f t="shared" si="44"/>
        <v>0</v>
      </c>
      <c r="T66" s="61">
        <f t="shared" si="44"/>
        <v>0</v>
      </c>
      <c r="U66" s="39">
        <f t="shared" si="44"/>
        <v>0</v>
      </c>
      <c r="V66" s="61">
        <f t="shared" si="44"/>
        <v>0</v>
      </c>
      <c r="W66" s="39">
        <f t="shared" si="44"/>
        <v>0</v>
      </c>
      <c r="X66" s="61">
        <f t="shared" si="44"/>
        <v>0</v>
      </c>
      <c r="Y66" s="39">
        <f t="shared" si="44"/>
        <v>0</v>
      </c>
      <c r="Z66" s="61">
        <f t="shared" si="44"/>
        <v>0</v>
      </c>
      <c r="AA66" s="39">
        <f t="shared" si="44"/>
        <v>0</v>
      </c>
      <c r="AB66" s="61">
        <f t="shared" si="44"/>
        <v>0</v>
      </c>
      <c r="AC66" s="39">
        <f t="shared" si="44"/>
        <v>0</v>
      </c>
      <c r="AD66" s="61">
        <f t="shared" si="44"/>
        <v>0</v>
      </c>
      <c r="AE66" s="39">
        <f t="shared" ref="AE66:AK66" si="46">SUM(AE64:AE65)</f>
        <v>0</v>
      </c>
      <c r="AF66" s="61">
        <f t="shared" si="46"/>
        <v>0</v>
      </c>
      <c r="AG66" s="39">
        <f t="shared" si="46"/>
        <v>0</v>
      </c>
      <c r="AH66" s="61">
        <f t="shared" si="46"/>
        <v>0</v>
      </c>
      <c r="AI66" s="39">
        <f t="shared" si="46"/>
        <v>0</v>
      </c>
      <c r="AJ66" s="61">
        <f t="shared" si="46"/>
        <v>0</v>
      </c>
      <c r="AK66" s="39">
        <f t="shared" si="46"/>
        <v>0</v>
      </c>
      <c r="AL66" s="61">
        <f t="shared" ref="AL66:AQ66" si="47">SUM(AL64:AL65)</f>
        <v>0</v>
      </c>
      <c r="AM66" s="39">
        <f t="shared" si="47"/>
        <v>0</v>
      </c>
      <c r="AN66" s="61">
        <f t="shared" si="47"/>
        <v>0</v>
      </c>
      <c r="AO66" s="39">
        <f t="shared" si="47"/>
        <v>0</v>
      </c>
      <c r="AP66" s="61">
        <f t="shared" si="47"/>
        <v>0</v>
      </c>
      <c r="AQ66" s="39">
        <f t="shared" si="47"/>
        <v>0</v>
      </c>
      <c r="AR66" s="61">
        <f t="shared" ref="AR66:AW66" si="48">SUM(AR64:AR65)</f>
        <v>0</v>
      </c>
      <c r="AS66" s="39">
        <f t="shared" si="48"/>
        <v>0</v>
      </c>
      <c r="AT66" s="61">
        <f t="shared" si="48"/>
        <v>0</v>
      </c>
      <c r="AU66" s="39">
        <f t="shared" si="48"/>
        <v>0</v>
      </c>
      <c r="AV66" s="61">
        <f t="shared" si="48"/>
        <v>0</v>
      </c>
      <c r="AW66" s="39">
        <f t="shared" si="48"/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-11917327.85</v>
      </c>
      <c r="F70" s="64">
        <f>+BGC_GL!F70+'SE-LRC-GL'!F70+NE_GL!F70+'SE-EGM-GL'!F70</f>
        <v>0</v>
      </c>
      <c r="G70" s="68">
        <f>+BGC_GL!G70+'SE-LRC-GL'!G70+NE_GL!G70+'SE-EGM-GL'!G70</f>
        <v>-1157673.8500000001</v>
      </c>
      <c r="H70" s="64">
        <f>+BGC_GL!H70+'SE-LRC-GL'!H70+NE_GL!H70+'SE-EGM-GL'!H70</f>
        <v>0</v>
      </c>
      <c r="I70" s="68">
        <f>+BGC_GL!I70+'SE-LRC-GL'!I70+NE_GL!I70+'SE-EGM-GL'!I70</f>
        <v>0</v>
      </c>
      <c r="J70" s="64">
        <f>+BGC_GL!J70+'SE-LRC-GL'!J70+NE_GL!J70+'SE-EGM-GL'!J70</f>
        <v>0</v>
      </c>
      <c r="K70" s="68">
        <f>+BGC_GL!K70+'SE-LRC-GL'!K70+NE_GL!K70+'SE-EGM-GL'!K70</f>
        <v>0</v>
      </c>
      <c r="L70" s="64">
        <f>+BGC_GL!L70+'SE-LRC-GL'!L70+NE_GL!L70+'SE-EGM-GL'!L70</f>
        <v>0</v>
      </c>
      <c r="M70" s="68">
        <f>+BGC_GL!M70+'SE-LRC-GL'!M70+NE_GL!M70+'SE-EGM-GL'!M70</f>
        <v>-10759654</v>
      </c>
      <c r="N70" s="64">
        <f>+BGC_GL!N70+'SE-LRC-GL'!N70+NE_GL!N70+'SE-EGM-GL'!N70</f>
        <v>0</v>
      </c>
      <c r="O70" s="68">
        <f>+BGC_GL!O70+'SE-LRC-GL'!O70+NE_GL!O70+'SE-EGM-GL'!O70</f>
        <v>0</v>
      </c>
      <c r="P70" s="60">
        <f>'SE-EGM-GL'!P70+'SE-LRC-GL'!P70</f>
        <v>0</v>
      </c>
      <c r="Q70" s="38">
        <f>'SE-EGM-GL'!Q70+'SE-LRC-GL'!Q70</f>
        <v>0</v>
      </c>
      <c r="R70" s="60">
        <f>'SE-EGM-GL'!R70+'SE-LRC-GL'!R70</f>
        <v>0</v>
      </c>
      <c r="S70" s="38">
        <f>'SE-EGM-GL'!S70+'SE-LRC-GL'!S70</f>
        <v>0</v>
      </c>
      <c r="T70" s="60">
        <f>'SE-EGM-GL'!T70+'SE-LRC-GL'!T70</f>
        <v>0</v>
      </c>
      <c r="U70" s="38">
        <f>'SE-EGM-GL'!U70+'SE-LRC-GL'!U70</f>
        <v>0</v>
      </c>
      <c r="V70" s="60">
        <f>'SE-EGM-GL'!V70+'SE-LRC-GL'!V70</f>
        <v>0</v>
      </c>
      <c r="W70" s="38">
        <f>'SE-EGM-GL'!W70+'SE-LRC-GL'!W70</f>
        <v>0</v>
      </c>
      <c r="X70" s="60">
        <f>'SE-EGM-GL'!X70+'SE-LRC-GL'!X70</f>
        <v>0</v>
      </c>
      <c r="Y70" s="38">
        <f>'SE-EGM-GL'!Y70+'SE-LRC-GL'!Y70</f>
        <v>0</v>
      </c>
      <c r="Z70" s="60">
        <f>'SE-EGM-GL'!Z70+'SE-LRC-GL'!Z70</f>
        <v>0</v>
      </c>
      <c r="AA70" s="38">
        <f>'SE-EGM-GL'!AA70+'SE-LRC-GL'!AA70</f>
        <v>0</v>
      </c>
      <c r="AB70" s="60">
        <f>'SE-EGM-GL'!AB70+'SE-LRC-GL'!AB70</f>
        <v>0</v>
      </c>
      <c r="AC70" s="38">
        <f>'SE-EGM-GL'!AC70+'SE-LRC-GL'!AC70</f>
        <v>0</v>
      </c>
      <c r="AD70" s="60">
        <f>'SE-EGM-GL'!AD70+'SE-LRC-GL'!AD70</f>
        <v>0</v>
      </c>
      <c r="AE70" s="38">
        <f>'SE-EGM-GL'!AE70+'SE-LRC-GL'!AE70</f>
        <v>0</v>
      </c>
      <c r="AF70" s="60">
        <f>'SE-EGM-GL'!AP70+'SE-LRC-GL'!AP70</f>
        <v>0</v>
      </c>
      <c r="AG70" s="38">
        <f>'SE-EGM-GL'!AQ70+'SE-LRC-GL'!AQ70</f>
        <v>0</v>
      </c>
      <c r="AH70" s="60">
        <f>'SE-EGM-GL'!AR70+'SE-LRC-GL'!AR70</f>
        <v>0</v>
      </c>
      <c r="AI70" s="38">
        <f>'SE-EGM-GL'!AS70+'SE-LRC-GL'!AS70</f>
        <v>0</v>
      </c>
      <c r="AJ70" s="60">
        <f>'SE-EGM-GL'!AT70+'SE-LRC-GL'!AT70</f>
        <v>0</v>
      </c>
      <c r="AK70" s="38">
        <f>'SE-EGM-GL'!AU70+'SE-LRC-GL'!AU70</f>
        <v>0</v>
      </c>
      <c r="AL70" s="60">
        <f>'SE-EGM-GL'!AX70+'SE-LRC-GL'!AX70</f>
        <v>0</v>
      </c>
      <c r="AM70" s="38">
        <f>'SE-EGM-GL'!AY70+'SE-LRC-GL'!AY70</f>
        <v>0</v>
      </c>
      <c r="AN70" s="60">
        <f>'SE-EGM-GL'!AZ70+'SE-LRC-GL'!AZ70</f>
        <v>0</v>
      </c>
      <c r="AO70" s="38">
        <f>'SE-EGM-GL'!BA70+'SE-LRC-GL'!BA70</f>
        <v>0</v>
      </c>
      <c r="AP70" s="60">
        <f>'SE-EGM-GL'!BB70+'SE-LRC-GL'!BB70</f>
        <v>0</v>
      </c>
      <c r="AQ70" s="38">
        <f>'SE-EGM-GL'!BC70+'SE-LRC-GL'!BC70</f>
        <v>0</v>
      </c>
      <c r="AR70" s="60">
        <f>'SE-EGM-GL'!BD70+'SE-LRC-GL'!BD70</f>
        <v>0</v>
      </c>
      <c r="AS70" s="38">
        <f>'SE-EGM-GL'!BE70+'SE-LRC-GL'!BE70</f>
        <v>0</v>
      </c>
      <c r="AT70" s="60">
        <f>'SE-EGM-GL'!BF70+'SE-LRC-GL'!BF70</f>
        <v>0</v>
      </c>
      <c r="AU70" s="38">
        <f>'SE-EGM-GL'!BG70+'SE-LRC-GL'!BG70</f>
        <v>0</v>
      </c>
      <c r="AV70" s="60">
        <f>'SE-EGM-GL'!BH70+'SE-LRC-GL'!BH70</f>
        <v>0</v>
      </c>
      <c r="AW70" s="38">
        <f>'SE-EGM-GL'!BI70+'SE-LRC-GL'!BI70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81">
        <f>+BGC_GL!F71+'SE-LRC-GL'!F71+NE_GL!F71+'SE-EGM-GL'!F71</f>
        <v>0</v>
      </c>
      <c r="G71" s="82">
        <f>+BGC_GL!G71+'SE-LRC-GL'!G71+NE_GL!G71+'SE-EGM-GL'!G71</f>
        <v>0</v>
      </c>
      <c r="H71" s="81">
        <f>+BGC_GL!H71+'SE-LRC-GL'!H71+NE_GL!H71+'SE-EGM-GL'!H71</f>
        <v>0</v>
      </c>
      <c r="I71" s="82">
        <f>+BGC_GL!I71+'SE-LRC-GL'!I71+NE_GL!I71+'SE-EGM-GL'!I71</f>
        <v>0</v>
      </c>
      <c r="J71" s="81">
        <f>+BGC_GL!J71+'SE-LRC-GL'!J71+NE_GL!J71+'SE-EGM-GL'!J71</f>
        <v>0</v>
      </c>
      <c r="K71" s="82">
        <f>+BGC_GL!K71+'SE-LRC-GL'!K71+NE_GL!K71+'SE-EGM-GL'!K71</f>
        <v>0</v>
      </c>
      <c r="L71" s="81">
        <f>+BGC_GL!L71+'SE-LRC-GL'!L71+NE_GL!L71+'SE-EGM-GL'!L71</f>
        <v>0</v>
      </c>
      <c r="M71" s="82">
        <f>+BGC_GL!M71+'SE-LRC-GL'!M71+NE_GL!M71+'SE-EGM-GL'!M71</f>
        <v>0</v>
      </c>
      <c r="N71" s="81">
        <f>+BGC_GL!N71+'SE-LRC-GL'!N71+NE_GL!N71+'SE-EGM-GL'!N71</f>
        <v>0</v>
      </c>
      <c r="O71" s="82">
        <f>+BGC_GL!O71+'SE-LRC-GL'!O71+NE_GL!O71+'SE-EGM-GL'!O71</f>
        <v>0</v>
      </c>
      <c r="P71" s="60">
        <f>'SE-EGM-GL'!P71+'SE-LRC-GL'!P71</f>
        <v>0</v>
      </c>
      <c r="Q71" s="38">
        <f>'SE-EGM-GL'!Q71+'SE-LRC-GL'!Q71</f>
        <v>0</v>
      </c>
      <c r="R71" s="60">
        <f>'SE-EGM-GL'!R71+'SE-LRC-GL'!R71</f>
        <v>0</v>
      </c>
      <c r="S71" s="38">
        <f>'SE-EGM-GL'!S71+'SE-LRC-GL'!S71</f>
        <v>0</v>
      </c>
      <c r="T71" s="60">
        <f>'SE-EGM-GL'!T71+'SE-LRC-GL'!T71</f>
        <v>0</v>
      </c>
      <c r="U71" s="38">
        <f>'SE-EGM-GL'!U71+'SE-LRC-GL'!U71</f>
        <v>0</v>
      </c>
      <c r="V71" s="60">
        <f>'SE-EGM-GL'!V71+'SE-LRC-GL'!V71</f>
        <v>0</v>
      </c>
      <c r="W71" s="38">
        <f>'SE-EGM-GL'!W71+'SE-LRC-GL'!W71</f>
        <v>0</v>
      </c>
      <c r="X71" s="60">
        <f>'SE-EGM-GL'!X71+'SE-LRC-GL'!X71</f>
        <v>0</v>
      </c>
      <c r="Y71" s="38">
        <f>'SE-EGM-GL'!Y71+'SE-LRC-GL'!Y71</f>
        <v>0</v>
      </c>
      <c r="Z71" s="60">
        <f>'SE-EGM-GL'!Z71+'SE-LRC-GL'!Z71</f>
        <v>0</v>
      </c>
      <c r="AA71" s="38">
        <f>'SE-EGM-GL'!AA71+'SE-LRC-GL'!AA71</f>
        <v>0</v>
      </c>
      <c r="AB71" s="60">
        <f>'SE-EGM-GL'!AB71+'SE-LRC-GL'!AB71</f>
        <v>0</v>
      </c>
      <c r="AC71" s="38">
        <f>'SE-EGM-GL'!AC71+'SE-LRC-GL'!AC71</f>
        <v>0</v>
      </c>
      <c r="AD71" s="60">
        <f>'SE-EGM-GL'!AD71+'SE-LRC-GL'!AD71</f>
        <v>0</v>
      </c>
      <c r="AE71" s="38">
        <f>'SE-EGM-GL'!AE71+'SE-LRC-GL'!AE71</f>
        <v>0</v>
      </c>
      <c r="AF71" s="60">
        <f>'SE-EGM-GL'!AP71+'SE-LRC-GL'!AP71</f>
        <v>0</v>
      </c>
      <c r="AG71" s="38">
        <f>'SE-EGM-GL'!AQ71+'SE-LRC-GL'!AQ71</f>
        <v>0</v>
      </c>
      <c r="AH71" s="60">
        <f>'SE-EGM-GL'!AR71+'SE-LRC-GL'!AR71</f>
        <v>0</v>
      </c>
      <c r="AI71" s="38">
        <f>'SE-EGM-GL'!AS71+'SE-LRC-GL'!AS71</f>
        <v>0</v>
      </c>
      <c r="AJ71" s="60">
        <f>'SE-EGM-GL'!AT71+'SE-LRC-GL'!AT71</f>
        <v>0</v>
      </c>
      <c r="AK71" s="38">
        <f>'SE-EGM-GL'!AU71+'SE-LRC-GL'!AU71</f>
        <v>0</v>
      </c>
      <c r="AL71" s="60">
        <f>'SE-EGM-GL'!AX71+'SE-LRC-GL'!AX71</f>
        <v>0</v>
      </c>
      <c r="AM71" s="38">
        <f>'SE-EGM-GL'!AY71+'SE-LRC-GL'!AY71</f>
        <v>0</v>
      </c>
      <c r="AN71" s="60">
        <f>'SE-EGM-GL'!AZ71+'SE-LRC-GL'!AZ71</f>
        <v>0</v>
      </c>
      <c r="AO71" s="38">
        <f>'SE-EGM-GL'!BA71+'SE-LRC-GL'!BA71</f>
        <v>0</v>
      </c>
      <c r="AP71" s="60">
        <f>'SE-EGM-GL'!BB71+'SE-LRC-GL'!BB71</f>
        <v>0</v>
      </c>
      <c r="AQ71" s="38">
        <f>'SE-EGM-GL'!BC71+'SE-LRC-GL'!BC71</f>
        <v>0</v>
      </c>
      <c r="AR71" s="60">
        <f>'SE-EGM-GL'!BD71+'SE-LRC-GL'!BD71</f>
        <v>0</v>
      </c>
      <c r="AS71" s="38">
        <f>'SE-EGM-GL'!BE71+'SE-LRC-GL'!BE71</f>
        <v>0</v>
      </c>
      <c r="AT71" s="60">
        <f>'SE-EGM-GL'!BF71+'SE-LRC-GL'!BF71</f>
        <v>0</v>
      </c>
      <c r="AU71" s="38">
        <f>'SE-EGM-GL'!BG71+'SE-LRC-GL'!BG71</f>
        <v>0</v>
      </c>
      <c r="AV71" s="60">
        <f>'SE-EGM-GL'!BH71+'SE-LRC-GL'!BH71</f>
        <v>0</v>
      </c>
      <c r="AW71" s="38">
        <f>'SE-EGM-GL'!BI71+'SE-LRC-GL'!BI71</f>
        <v>0</v>
      </c>
    </row>
    <row r="72" spans="1:49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-11917327.85</v>
      </c>
      <c r="F72" s="61">
        <f t="shared" ref="F72:AD72" si="49">SUM(F70:F71)</f>
        <v>0</v>
      </c>
      <c r="G72" s="39">
        <f t="shared" si="49"/>
        <v>-1157673.8500000001</v>
      </c>
      <c r="H72" s="61">
        <f t="shared" ref="H72:O72" si="50">SUM(H70:H71)</f>
        <v>0</v>
      </c>
      <c r="I72" s="39">
        <f t="shared" si="50"/>
        <v>0</v>
      </c>
      <c r="J72" s="61">
        <f t="shared" si="50"/>
        <v>0</v>
      </c>
      <c r="K72" s="39">
        <f t="shared" si="50"/>
        <v>0</v>
      </c>
      <c r="L72" s="61">
        <f t="shared" si="50"/>
        <v>0</v>
      </c>
      <c r="M72" s="39">
        <f t="shared" si="50"/>
        <v>-10759654</v>
      </c>
      <c r="N72" s="61">
        <f t="shared" si="50"/>
        <v>0</v>
      </c>
      <c r="O72" s="39">
        <f t="shared" si="50"/>
        <v>0</v>
      </c>
      <c r="P72" s="61">
        <f t="shared" si="49"/>
        <v>0</v>
      </c>
      <c r="Q72" s="39">
        <f t="shared" si="49"/>
        <v>0</v>
      </c>
      <c r="R72" s="61">
        <f t="shared" si="49"/>
        <v>0</v>
      </c>
      <c r="S72" s="39">
        <f t="shared" si="49"/>
        <v>0</v>
      </c>
      <c r="T72" s="61">
        <f t="shared" si="49"/>
        <v>0</v>
      </c>
      <c r="U72" s="39">
        <f t="shared" si="49"/>
        <v>0</v>
      </c>
      <c r="V72" s="61">
        <f t="shared" si="49"/>
        <v>0</v>
      </c>
      <c r="W72" s="39">
        <f t="shared" si="49"/>
        <v>0</v>
      </c>
      <c r="X72" s="61">
        <f t="shared" si="49"/>
        <v>0</v>
      </c>
      <c r="Y72" s="39">
        <f t="shared" si="49"/>
        <v>0</v>
      </c>
      <c r="Z72" s="61">
        <f t="shared" si="49"/>
        <v>0</v>
      </c>
      <c r="AA72" s="39">
        <f t="shared" si="49"/>
        <v>0</v>
      </c>
      <c r="AB72" s="61">
        <f t="shared" si="49"/>
        <v>0</v>
      </c>
      <c r="AC72" s="39">
        <f t="shared" si="49"/>
        <v>0</v>
      </c>
      <c r="AD72" s="61">
        <f t="shared" si="49"/>
        <v>0</v>
      </c>
      <c r="AE72" s="39">
        <f t="shared" ref="AE72:AK72" si="51">SUM(AE70:AE71)</f>
        <v>0</v>
      </c>
      <c r="AF72" s="61">
        <f t="shared" si="51"/>
        <v>0</v>
      </c>
      <c r="AG72" s="39">
        <f t="shared" si="51"/>
        <v>0</v>
      </c>
      <c r="AH72" s="61">
        <f t="shared" si="51"/>
        <v>0</v>
      </c>
      <c r="AI72" s="39">
        <f t="shared" si="51"/>
        <v>0</v>
      </c>
      <c r="AJ72" s="61">
        <f t="shared" si="51"/>
        <v>0</v>
      </c>
      <c r="AK72" s="39">
        <f t="shared" si="51"/>
        <v>0</v>
      </c>
      <c r="AL72" s="61">
        <f t="shared" ref="AL72:AQ72" si="52">SUM(AL70:AL71)</f>
        <v>0</v>
      </c>
      <c r="AM72" s="39">
        <f t="shared" si="52"/>
        <v>0</v>
      </c>
      <c r="AN72" s="61">
        <f t="shared" si="52"/>
        <v>0</v>
      </c>
      <c r="AO72" s="39">
        <f t="shared" si="52"/>
        <v>0</v>
      </c>
      <c r="AP72" s="61">
        <f t="shared" si="52"/>
        <v>0</v>
      </c>
      <c r="AQ72" s="39">
        <f t="shared" si="52"/>
        <v>0</v>
      </c>
      <c r="AR72" s="61">
        <f t="shared" ref="AR72:AW72" si="53">SUM(AR70:AR71)</f>
        <v>0</v>
      </c>
      <c r="AS72" s="39">
        <f t="shared" si="53"/>
        <v>0</v>
      </c>
      <c r="AT72" s="61">
        <f t="shared" si="53"/>
        <v>0</v>
      </c>
      <c r="AU72" s="39">
        <f t="shared" si="53"/>
        <v>0</v>
      </c>
      <c r="AV72" s="61">
        <f t="shared" si="53"/>
        <v>0</v>
      </c>
      <c r="AW72" s="39">
        <f t="shared" si="53"/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54">SUM(F73,H73,J73,L73,N73,P73,R73,T73,V73,X73,Z73,AB73,AD73,AF73,AH73,AJ73,AL73,AN73,AP73,AR73,AT73,AU73)</f>
        <v>0</v>
      </c>
      <c r="E73" s="38">
        <f t="shared" ref="E73:E81" si="55">SUM(G73,I73,K73,M73,O73,Q73,S73,U73,W73,Y73,AA73,AC73,AE73,AG73,AI73,AK73,AM73,AO73,AQ73,AS73,AU73,AV73)</f>
        <v>0</v>
      </c>
      <c r="F73" s="60">
        <f>+BGC_GL!F73+'SE-LRC-GL'!F73+NE_GL!F73+'SE-EGM-GL'!F73</f>
        <v>0</v>
      </c>
      <c r="G73" s="60">
        <f>+BGC_GL!G73+'SE-LRC-GL'!G73+NE_GL!G73+'SE-EGM-GL'!G73</f>
        <v>0</v>
      </c>
      <c r="H73" s="60">
        <f>+BGC_GL!H73+'SE-LRC-GL'!H73+NE_GL!H73+'SE-EGM-GL'!H73</f>
        <v>0</v>
      </c>
      <c r="I73" s="60">
        <f>+BGC_GL!I73+'SE-LRC-GL'!I73+NE_GL!I73+'SE-EGM-GL'!I73</f>
        <v>0</v>
      </c>
      <c r="J73" s="60">
        <f>+BGC_GL!J73+'SE-LRC-GL'!J73+NE_GL!J73+'SE-EGM-GL'!J73</f>
        <v>0</v>
      </c>
      <c r="K73" s="168">
        <f>+BGC_GL!K73+'SE-LRC-GL'!K73+NE_GL!K73+'SE-EGM-GL'!K73</f>
        <v>0</v>
      </c>
      <c r="L73" s="60">
        <f>+BGC_GL!L73+'SE-LRC-GL'!L73+NE_GL!L73+'SE-EGM-GL'!L73</f>
        <v>0</v>
      </c>
      <c r="M73" s="168">
        <f>+BGC_GL!M73+'SE-LRC-GL'!M73+NE_GL!M73+'SE-EGM-GL'!M73</f>
        <v>0</v>
      </c>
      <c r="N73" s="60">
        <f>+BGC_GL!N73+'SE-LRC-GL'!N73+NE_GL!N73+'SE-EGM-GL'!N73</f>
        <v>0</v>
      </c>
      <c r="O73" s="168">
        <f>+BGC_GL!O73+'SE-LRC-GL'!O73+NE_GL!O73+'SE-EGM-GL'!O73</f>
        <v>0</v>
      </c>
      <c r="P73" s="60">
        <f>'SE-EGM-GL'!P73+'SE-LRC-GL'!P73</f>
        <v>0</v>
      </c>
      <c r="Q73" s="38">
        <f>'SE-EGM-GL'!Q73+'SE-LRC-GL'!Q73</f>
        <v>0</v>
      </c>
      <c r="R73" s="60">
        <f>'SE-EGM-GL'!R73+'SE-LRC-GL'!R73</f>
        <v>0</v>
      </c>
      <c r="S73" s="38">
        <f>'SE-EGM-GL'!S73+'SE-LRC-GL'!S73</f>
        <v>0</v>
      </c>
      <c r="T73" s="60">
        <f>'SE-EGM-GL'!T73+'SE-LRC-GL'!T73</f>
        <v>0</v>
      </c>
      <c r="U73" s="38">
        <f>'SE-EGM-GL'!U73+'SE-LRC-GL'!U73</f>
        <v>0</v>
      </c>
      <c r="V73" s="60">
        <f>'SE-EGM-GL'!V73+'SE-LRC-GL'!V73</f>
        <v>0</v>
      </c>
      <c r="W73" s="38">
        <f>'SE-EGM-GL'!W73+'SE-LRC-GL'!W73</f>
        <v>0</v>
      </c>
      <c r="X73" s="60">
        <f>'SE-EGM-GL'!X73+'SE-LRC-GL'!X73</f>
        <v>0</v>
      </c>
      <c r="Y73" s="38">
        <f>'SE-EGM-GL'!Y73+'SE-LRC-GL'!Y73</f>
        <v>0</v>
      </c>
      <c r="Z73" s="60">
        <f>'SE-EGM-GL'!Z73+'SE-LRC-GL'!Z73</f>
        <v>0</v>
      </c>
      <c r="AA73" s="38">
        <f>'SE-EGM-GL'!AA73+'SE-LRC-GL'!AA73</f>
        <v>0</v>
      </c>
      <c r="AB73" s="60">
        <f>'SE-EGM-GL'!AB73+'SE-LRC-GL'!AB73</f>
        <v>0</v>
      </c>
      <c r="AC73" s="38">
        <f>'SE-EGM-GL'!AC73+'SE-LRC-GL'!AC73</f>
        <v>0</v>
      </c>
      <c r="AD73" s="60">
        <f>'SE-EGM-GL'!AD73+'SE-LRC-GL'!AD73</f>
        <v>0</v>
      </c>
      <c r="AE73" s="38">
        <f>'SE-EGM-GL'!AE73+'SE-LRC-GL'!AE73</f>
        <v>0</v>
      </c>
      <c r="AF73" s="60">
        <f>'SE-EGM-GL'!AP73+'SE-LRC-GL'!AP73</f>
        <v>0</v>
      </c>
      <c r="AG73" s="38">
        <f>'SE-EGM-GL'!AQ73+'SE-LRC-GL'!AQ73</f>
        <v>0</v>
      </c>
      <c r="AH73" s="60">
        <f>'SE-EGM-GL'!AR73+'SE-LRC-GL'!AR73</f>
        <v>0</v>
      </c>
      <c r="AI73" s="38">
        <f>'SE-EGM-GL'!AS73+'SE-LRC-GL'!AS73</f>
        <v>0</v>
      </c>
      <c r="AJ73" s="60">
        <f>'SE-EGM-GL'!AT73+'SE-LRC-GL'!AT73</f>
        <v>0</v>
      </c>
      <c r="AK73" s="38">
        <f>'SE-EGM-GL'!AU73+'SE-LRC-GL'!AU73</f>
        <v>0</v>
      </c>
      <c r="AL73" s="60">
        <f>'SE-EGM-GL'!AX73+'SE-LRC-GL'!AX73</f>
        <v>0</v>
      </c>
      <c r="AM73" s="38">
        <f>'SE-EGM-GL'!AY73+'SE-LRC-GL'!AY73</f>
        <v>0</v>
      </c>
      <c r="AN73" s="60">
        <f>'SE-EGM-GL'!AZ73+'SE-LRC-GL'!AZ73</f>
        <v>0</v>
      </c>
      <c r="AO73" s="38">
        <f>'SE-EGM-GL'!BA73+'SE-LRC-GL'!BA73</f>
        <v>0</v>
      </c>
      <c r="AP73" s="60">
        <f>'SE-EGM-GL'!BB73+'SE-LRC-GL'!BB73</f>
        <v>0</v>
      </c>
      <c r="AQ73" s="38">
        <f>'SE-EGM-GL'!BC73+'SE-LRC-GL'!BC73</f>
        <v>0</v>
      </c>
      <c r="AR73" s="60">
        <f>'SE-EGM-GL'!BD73+'SE-LRC-GL'!BD73</f>
        <v>0</v>
      </c>
      <c r="AS73" s="38">
        <f>'SE-EGM-GL'!BE73+'SE-LRC-GL'!BE73</f>
        <v>0</v>
      </c>
      <c r="AT73" s="60">
        <f>'SE-EGM-GL'!BF73+'SE-LRC-GL'!BF73</f>
        <v>0</v>
      </c>
      <c r="AU73" s="38">
        <f>'SE-EGM-GL'!BG73+'SE-LRC-GL'!BG73</f>
        <v>0</v>
      </c>
      <c r="AV73" s="60">
        <f>'SE-EGM-GL'!BH73+'SE-LRC-GL'!BH73</f>
        <v>0</v>
      </c>
      <c r="AW73" s="38">
        <f>'SE-EGM-GL'!BI73+'SE-LRC-GL'!BI73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54"/>
        <v>0</v>
      </c>
      <c r="E74" s="38">
        <f t="shared" si="55"/>
        <v>13034492</v>
      </c>
      <c r="F74" s="60">
        <f>+BGC_GL!F74+'SE-LRC-GL'!F74+NE_GL!F74+'SE-EGM-GL'!F74</f>
        <v>0</v>
      </c>
      <c r="G74" s="60">
        <f>+BGC_GL!G74+'SE-LRC-GL'!G74+NE_GL!G74+'SE-EGM-GL'!G74</f>
        <v>9319951</v>
      </c>
      <c r="H74" s="60">
        <f>+BGC_GL!H74+'SE-LRC-GL'!H74+NE_GL!H74+'SE-EGM-GL'!H74</f>
        <v>0</v>
      </c>
      <c r="I74" s="60">
        <f>+BGC_GL!I74+'SE-LRC-GL'!I74+NE_GL!I74+'SE-EGM-GL'!I74</f>
        <v>0</v>
      </c>
      <c r="J74" s="60">
        <f>+BGC_GL!J74+'SE-LRC-GL'!J74+NE_GL!J74+'SE-EGM-GL'!J74</f>
        <v>0</v>
      </c>
      <c r="K74" s="169">
        <f>+BGC_GL!K74+'SE-LRC-GL'!K74+NE_GL!K74+'SE-EGM-GL'!K74</f>
        <v>0</v>
      </c>
      <c r="L74" s="60">
        <f>+BGC_GL!L74+'SE-LRC-GL'!L74+NE_GL!L74+'SE-EGM-GL'!L74</f>
        <v>0</v>
      </c>
      <c r="M74" s="169">
        <f>+BGC_GL!M74+'SE-LRC-GL'!M74+NE_GL!M74+'SE-EGM-GL'!M74</f>
        <v>3714541</v>
      </c>
      <c r="N74" s="60">
        <f>+BGC_GL!N74+'SE-LRC-GL'!N74+NE_GL!N74+'SE-EGM-GL'!N74</f>
        <v>0</v>
      </c>
      <c r="O74" s="169">
        <f>+BGC_GL!O74+'SE-LRC-GL'!O74+NE_GL!O74+'SE-EGM-GL'!O74</f>
        <v>0</v>
      </c>
      <c r="P74" s="60">
        <f>'SE-EGM-GL'!P74+'SE-LRC-GL'!P74</f>
        <v>0</v>
      </c>
      <c r="Q74" s="38">
        <f>'SE-EGM-GL'!Q74+'SE-LRC-GL'!Q74</f>
        <v>0</v>
      </c>
      <c r="R74" s="60">
        <f>'SE-EGM-GL'!R74+'SE-LRC-GL'!R74</f>
        <v>0</v>
      </c>
      <c r="S74" s="38">
        <f>'SE-EGM-GL'!S74+'SE-LRC-GL'!S74</f>
        <v>0</v>
      </c>
      <c r="T74" s="60">
        <f>'SE-EGM-GL'!T74+'SE-LRC-GL'!T74</f>
        <v>0</v>
      </c>
      <c r="U74" s="38">
        <f>'SE-EGM-GL'!U74+'SE-LRC-GL'!U74</f>
        <v>0</v>
      </c>
      <c r="V74" s="60">
        <f>'SE-EGM-GL'!V74+'SE-LRC-GL'!V74</f>
        <v>0</v>
      </c>
      <c r="W74" s="38">
        <f>'SE-EGM-GL'!W74+'SE-LRC-GL'!W74</f>
        <v>0</v>
      </c>
      <c r="X74" s="60">
        <f>'SE-EGM-GL'!X74+'SE-LRC-GL'!X74</f>
        <v>0</v>
      </c>
      <c r="Y74" s="38">
        <f>'SE-EGM-GL'!Y74+'SE-LRC-GL'!Y74</f>
        <v>0</v>
      </c>
      <c r="Z74" s="60">
        <f>'SE-EGM-GL'!Z74+'SE-LRC-GL'!Z74</f>
        <v>0</v>
      </c>
      <c r="AA74" s="38">
        <f>'SE-EGM-GL'!AA74+'SE-LRC-GL'!AA74</f>
        <v>0</v>
      </c>
      <c r="AB74" s="60">
        <f>'SE-EGM-GL'!AB74+'SE-LRC-GL'!AB74</f>
        <v>0</v>
      </c>
      <c r="AC74" s="38">
        <f>'SE-EGM-GL'!AC74+'SE-LRC-GL'!AC74</f>
        <v>0</v>
      </c>
      <c r="AD74" s="60">
        <f>'SE-EGM-GL'!AD74+'SE-LRC-GL'!AD74</f>
        <v>0</v>
      </c>
      <c r="AE74" s="38">
        <f>'SE-EGM-GL'!AE74+'SE-LRC-GL'!AE74</f>
        <v>0</v>
      </c>
      <c r="AF74" s="60">
        <f>'SE-EGM-GL'!AP74+'SE-LRC-GL'!AP74</f>
        <v>0</v>
      </c>
      <c r="AG74" s="38">
        <f>'SE-EGM-GL'!AQ74+'SE-LRC-GL'!AQ74</f>
        <v>0</v>
      </c>
      <c r="AH74" s="60">
        <f>'SE-EGM-GL'!AR74+'SE-LRC-GL'!AR74</f>
        <v>0</v>
      </c>
      <c r="AI74" s="38">
        <f>'SE-EGM-GL'!AS74+'SE-LRC-GL'!AS74</f>
        <v>0</v>
      </c>
      <c r="AJ74" s="60">
        <f>'SE-EGM-GL'!AT74+'SE-LRC-GL'!AT74</f>
        <v>0</v>
      </c>
      <c r="AK74" s="38">
        <f>'SE-EGM-GL'!AU74+'SE-LRC-GL'!AU74</f>
        <v>0</v>
      </c>
      <c r="AL74" s="60">
        <f>'SE-EGM-GL'!AX74+'SE-LRC-GL'!AX74</f>
        <v>0</v>
      </c>
      <c r="AM74" s="38">
        <f>'SE-EGM-GL'!AY74+'SE-LRC-GL'!AY74</f>
        <v>0</v>
      </c>
      <c r="AN74" s="60">
        <f>'SE-EGM-GL'!AZ74+'SE-LRC-GL'!AZ74</f>
        <v>0</v>
      </c>
      <c r="AO74" s="38">
        <f>'SE-EGM-GL'!BA74+'SE-LRC-GL'!BA74</f>
        <v>0</v>
      </c>
      <c r="AP74" s="60">
        <f>'SE-EGM-GL'!BB74+'SE-LRC-GL'!BB74</f>
        <v>0</v>
      </c>
      <c r="AQ74" s="38">
        <f>'SE-EGM-GL'!BC74+'SE-LRC-GL'!BC74</f>
        <v>0</v>
      </c>
      <c r="AR74" s="60">
        <f>'SE-EGM-GL'!BD74+'SE-LRC-GL'!BD74</f>
        <v>0</v>
      </c>
      <c r="AS74" s="38">
        <f>'SE-EGM-GL'!BE74+'SE-LRC-GL'!BE74</f>
        <v>0</v>
      </c>
      <c r="AT74" s="60">
        <f>'SE-EGM-GL'!BF74+'SE-LRC-GL'!BF74</f>
        <v>0</v>
      </c>
      <c r="AU74" s="38">
        <f>'SE-EGM-GL'!BG74+'SE-LRC-GL'!BG74</f>
        <v>0</v>
      </c>
      <c r="AV74" s="60">
        <f>'SE-EGM-GL'!BH74+'SE-LRC-GL'!BH74</f>
        <v>0</v>
      </c>
      <c r="AW74" s="38">
        <f>'SE-EGM-GL'!BI74+'SE-LRC-GL'!BI74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54"/>
        <v>0</v>
      </c>
      <c r="E75" s="38">
        <f t="shared" si="55"/>
        <v>191500</v>
      </c>
      <c r="F75" s="60">
        <f>+BGC_GL!F75+'SE-LRC-GL'!F75+NE_GL!F75+'SE-EGM-GL'!F75</f>
        <v>0</v>
      </c>
      <c r="G75" s="60">
        <f>+BGC_GL!G75+'SE-LRC-GL'!G75+NE_GL!G75+'SE-EGM-GL'!G75</f>
        <v>191500</v>
      </c>
      <c r="H75" s="60">
        <f>+BGC_GL!H75+'SE-LRC-GL'!H75+NE_GL!H75+'SE-EGM-GL'!H75</f>
        <v>0</v>
      </c>
      <c r="I75" s="60">
        <f>+BGC_GL!I75+'SE-LRC-GL'!I75+NE_GL!I75+'SE-EGM-GL'!I75</f>
        <v>0</v>
      </c>
      <c r="J75" s="60">
        <f>+BGC_GL!J75+'SE-LRC-GL'!J75+NE_GL!J75+'SE-EGM-GL'!J75</f>
        <v>0</v>
      </c>
      <c r="K75" s="169">
        <f>+BGC_GL!K75+'SE-LRC-GL'!K75+NE_GL!K75+'SE-EGM-GL'!K75</f>
        <v>0</v>
      </c>
      <c r="L75" s="60">
        <f>+BGC_GL!L75+'SE-LRC-GL'!L75+NE_GL!L75+'SE-EGM-GL'!L75</f>
        <v>0</v>
      </c>
      <c r="M75" s="169">
        <f>+BGC_GL!M75+'SE-LRC-GL'!M75+NE_GL!M75+'SE-EGM-GL'!M75</f>
        <v>0</v>
      </c>
      <c r="N75" s="60">
        <f>+BGC_GL!N75+'SE-LRC-GL'!N75+NE_GL!N75+'SE-EGM-GL'!N75</f>
        <v>0</v>
      </c>
      <c r="O75" s="169">
        <f>+BGC_GL!O75+'SE-LRC-GL'!O75+NE_GL!O75+'SE-EGM-GL'!O75</f>
        <v>0</v>
      </c>
      <c r="P75" s="60">
        <f>'SE-EGM-GL'!P75+'SE-LRC-GL'!P75</f>
        <v>0</v>
      </c>
      <c r="Q75" s="38">
        <f>'SE-EGM-GL'!Q75+'SE-LRC-GL'!Q75</f>
        <v>0</v>
      </c>
      <c r="R75" s="60">
        <f>'SE-EGM-GL'!R75+'SE-LRC-GL'!R75</f>
        <v>0</v>
      </c>
      <c r="S75" s="38">
        <f>'SE-EGM-GL'!S75+'SE-LRC-GL'!S75</f>
        <v>0</v>
      </c>
      <c r="T75" s="60">
        <f>'SE-EGM-GL'!T75+'SE-LRC-GL'!T75</f>
        <v>0</v>
      </c>
      <c r="U75" s="38">
        <f>'SE-EGM-GL'!U75+'SE-LRC-GL'!U75</f>
        <v>0</v>
      </c>
      <c r="V75" s="60">
        <f>'SE-EGM-GL'!V75+'SE-LRC-GL'!V75</f>
        <v>0</v>
      </c>
      <c r="W75" s="38">
        <f>'SE-EGM-GL'!W75+'SE-LRC-GL'!W75</f>
        <v>0</v>
      </c>
      <c r="X75" s="60">
        <f>'SE-EGM-GL'!X75+'SE-LRC-GL'!X75</f>
        <v>0</v>
      </c>
      <c r="Y75" s="38">
        <f>'SE-EGM-GL'!Y75+'SE-LRC-GL'!Y75</f>
        <v>0</v>
      </c>
      <c r="Z75" s="60">
        <f>'SE-EGM-GL'!Z75+'SE-LRC-GL'!Z75</f>
        <v>0</v>
      </c>
      <c r="AA75" s="38">
        <f>'SE-EGM-GL'!AA75+'SE-LRC-GL'!AA75</f>
        <v>0</v>
      </c>
      <c r="AB75" s="60">
        <f>'SE-EGM-GL'!AB75+'SE-LRC-GL'!AB75</f>
        <v>0</v>
      </c>
      <c r="AC75" s="38">
        <f>'SE-EGM-GL'!AC75+'SE-LRC-GL'!AC75</f>
        <v>0</v>
      </c>
      <c r="AD75" s="60">
        <f>'SE-EGM-GL'!AD75+'SE-LRC-GL'!AD75</f>
        <v>0</v>
      </c>
      <c r="AE75" s="38">
        <f>'SE-EGM-GL'!AE75+'SE-LRC-GL'!AE75</f>
        <v>0</v>
      </c>
      <c r="AF75" s="60">
        <f>'SE-EGM-GL'!AP75+'SE-LRC-GL'!AP75</f>
        <v>0</v>
      </c>
      <c r="AG75" s="38">
        <f>'SE-EGM-GL'!AQ75+'SE-LRC-GL'!AQ75</f>
        <v>0</v>
      </c>
      <c r="AH75" s="60">
        <f>'SE-EGM-GL'!AR75+'SE-LRC-GL'!AR75</f>
        <v>0</v>
      </c>
      <c r="AI75" s="38">
        <f>'SE-EGM-GL'!AS75+'SE-LRC-GL'!AS75</f>
        <v>0</v>
      </c>
      <c r="AJ75" s="60">
        <f>'SE-EGM-GL'!AT75+'SE-LRC-GL'!AT75</f>
        <v>0</v>
      </c>
      <c r="AK75" s="38">
        <f>'SE-EGM-GL'!AU75+'SE-LRC-GL'!AU75</f>
        <v>0</v>
      </c>
      <c r="AL75" s="60">
        <f>'SE-EGM-GL'!AX75+'SE-LRC-GL'!AX75</f>
        <v>0</v>
      </c>
      <c r="AM75" s="38">
        <f>'SE-EGM-GL'!AY75+'SE-LRC-GL'!AY75</f>
        <v>0</v>
      </c>
      <c r="AN75" s="60">
        <f>'SE-EGM-GL'!AZ75+'SE-LRC-GL'!AZ75</f>
        <v>0</v>
      </c>
      <c r="AO75" s="38">
        <f>'SE-EGM-GL'!BA75+'SE-LRC-GL'!BA75</f>
        <v>0</v>
      </c>
      <c r="AP75" s="60">
        <f>'SE-EGM-GL'!BB75+'SE-LRC-GL'!BB75</f>
        <v>0</v>
      </c>
      <c r="AQ75" s="38">
        <f>'SE-EGM-GL'!BC75+'SE-LRC-GL'!BC75</f>
        <v>0</v>
      </c>
      <c r="AR75" s="60">
        <f>'SE-EGM-GL'!BD75+'SE-LRC-GL'!BD75</f>
        <v>0</v>
      </c>
      <c r="AS75" s="38">
        <f>'SE-EGM-GL'!BE75+'SE-LRC-GL'!BE75</f>
        <v>0</v>
      </c>
      <c r="AT75" s="60">
        <f>'SE-EGM-GL'!BF75+'SE-LRC-GL'!BF75</f>
        <v>0</v>
      </c>
      <c r="AU75" s="38">
        <f>'SE-EGM-GL'!BG75+'SE-LRC-GL'!BG75</f>
        <v>0</v>
      </c>
      <c r="AV75" s="60">
        <f>'SE-EGM-GL'!BH75+'SE-LRC-GL'!BH75</f>
        <v>0</v>
      </c>
      <c r="AW75" s="38">
        <f>'SE-EGM-GL'!BI75+'SE-LRC-GL'!BI75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54"/>
        <v>0</v>
      </c>
      <c r="E76" s="38">
        <f t="shared" si="55"/>
        <v>-217667.54</v>
      </c>
      <c r="F76" s="60">
        <f>+BGC_GL!F76+'SE-LRC-GL'!F76+NE_GL!F76+'SE-EGM-GL'!F76</f>
        <v>0</v>
      </c>
      <c r="G76" s="60">
        <f>+BGC_GL!G76+'SE-LRC-GL'!G76+NE_GL!G76+'SE-EGM-GL'!G76</f>
        <v>0</v>
      </c>
      <c r="H76" s="60">
        <f>+BGC_GL!H76+'SE-LRC-GL'!H76+NE_GL!H76+'SE-EGM-GL'!H76</f>
        <v>0</v>
      </c>
      <c r="I76" s="60">
        <f>+BGC_GL!I76+'SE-LRC-GL'!I76+NE_GL!I76+'SE-EGM-GL'!I76</f>
        <v>-100</v>
      </c>
      <c r="J76" s="60">
        <f>+BGC_GL!J76+'SE-LRC-GL'!J76+NE_GL!J76+'SE-EGM-GL'!J76</f>
        <v>0</v>
      </c>
      <c r="K76" s="169">
        <f>+BGC_GL!K76+'SE-LRC-GL'!K76+NE_GL!K76+'SE-EGM-GL'!K76</f>
        <v>-217567.54</v>
      </c>
      <c r="L76" s="60">
        <f>+BGC_GL!L76+'SE-LRC-GL'!L76+NE_GL!L76+'SE-EGM-GL'!L76</f>
        <v>0</v>
      </c>
      <c r="M76" s="169">
        <f>+BGC_GL!M76+'SE-LRC-GL'!M76+NE_GL!M76+'SE-EGM-GL'!M76</f>
        <v>0</v>
      </c>
      <c r="N76" s="60">
        <f>+BGC_GL!N76+'SE-LRC-GL'!N76+NE_GL!N76+'SE-EGM-GL'!N76</f>
        <v>0</v>
      </c>
      <c r="O76" s="169">
        <f>+BGC_GL!O76+'SE-LRC-GL'!O76+NE_GL!O76+'SE-EGM-GL'!O76</f>
        <v>0</v>
      </c>
      <c r="P76" s="60">
        <f>'SE-EGM-GL'!P76+'SE-LRC-GL'!P76</f>
        <v>0</v>
      </c>
      <c r="Q76" s="38">
        <f>'SE-EGM-GL'!Q76+'SE-LRC-GL'!Q76</f>
        <v>0</v>
      </c>
      <c r="R76" s="60">
        <f>'SE-EGM-GL'!R76+'SE-LRC-GL'!R76</f>
        <v>0</v>
      </c>
      <c r="S76" s="38">
        <f>'SE-EGM-GL'!S76+'SE-LRC-GL'!S76</f>
        <v>0</v>
      </c>
      <c r="T76" s="60">
        <f>'SE-EGM-GL'!T76+'SE-LRC-GL'!T76</f>
        <v>0</v>
      </c>
      <c r="U76" s="38">
        <f>'SE-EGM-GL'!U76+'SE-LRC-GL'!U76</f>
        <v>0</v>
      </c>
      <c r="V76" s="60">
        <f>'SE-EGM-GL'!V76+'SE-LRC-GL'!V76</f>
        <v>0</v>
      </c>
      <c r="W76" s="38">
        <f>'SE-EGM-GL'!W76+'SE-LRC-GL'!W76</f>
        <v>0</v>
      </c>
      <c r="X76" s="60">
        <f>'SE-EGM-GL'!X76+'SE-LRC-GL'!X76</f>
        <v>0</v>
      </c>
      <c r="Y76" s="38">
        <f>'SE-EGM-GL'!Y76+'SE-LRC-GL'!Y76</f>
        <v>0</v>
      </c>
      <c r="Z76" s="60">
        <f>'SE-EGM-GL'!Z76+'SE-LRC-GL'!Z76</f>
        <v>0</v>
      </c>
      <c r="AA76" s="38">
        <f>'SE-EGM-GL'!AA76+'SE-LRC-GL'!AA76</f>
        <v>0</v>
      </c>
      <c r="AB76" s="60">
        <f>'SE-EGM-GL'!AB76+'SE-LRC-GL'!AB76</f>
        <v>0</v>
      </c>
      <c r="AC76" s="38">
        <f>'SE-EGM-GL'!AC76+'SE-LRC-GL'!AC76</f>
        <v>0</v>
      </c>
      <c r="AD76" s="60">
        <f>'SE-EGM-GL'!AD76+'SE-LRC-GL'!AD76</f>
        <v>0</v>
      </c>
      <c r="AE76" s="38">
        <f>'SE-EGM-GL'!AE76+'SE-LRC-GL'!AE76</f>
        <v>0</v>
      </c>
      <c r="AF76" s="60">
        <f>'SE-EGM-GL'!AP76+'SE-LRC-GL'!AP76</f>
        <v>0</v>
      </c>
      <c r="AG76" s="38">
        <f>'SE-EGM-GL'!AQ76+'SE-LRC-GL'!AQ76</f>
        <v>0</v>
      </c>
      <c r="AH76" s="60">
        <f>'SE-EGM-GL'!AR76+'SE-LRC-GL'!AR76</f>
        <v>0</v>
      </c>
      <c r="AI76" s="38">
        <f>'SE-EGM-GL'!AS76+'SE-LRC-GL'!AS76</f>
        <v>0</v>
      </c>
      <c r="AJ76" s="60">
        <f>'SE-EGM-GL'!AT76+'SE-LRC-GL'!AT76</f>
        <v>0</v>
      </c>
      <c r="AK76" s="38">
        <f>'SE-EGM-GL'!AU76+'SE-LRC-GL'!AU76</f>
        <v>0</v>
      </c>
      <c r="AL76" s="60">
        <f>'SE-EGM-GL'!AX76+'SE-LRC-GL'!AX76</f>
        <v>0</v>
      </c>
      <c r="AM76" s="38">
        <f>'SE-EGM-GL'!AY76+'SE-LRC-GL'!AY76</f>
        <v>0</v>
      </c>
      <c r="AN76" s="60">
        <f>'SE-EGM-GL'!AZ76+'SE-LRC-GL'!AZ76</f>
        <v>0</v>
      </c>
      <c r="AO76" s="38">
        <f>'SE-EGM-GL'!BA76+'SE-LRC-GL'!BA76</f>
        <v>0</v>
      </c>
      <c r="AP76" s="60">
        <f>'SE-EGM-GL'!BB76+'SE-LRC-GL'!BB76</f>
        <v>0</v>
      </c>
      <c r="AQ76" s="38">
        <f>'SE-EGM-GL'!BC76+'SE-LRC-GL'!BC76</f>
        <v>0</v>
      </c>
      <c r="AR76" s="60">
        <f>'SE-EGM-GL'!BD76+'SE-LRC-GL'!BD76</f>
        <v>0</v>
      </c>
      <c r="AS76" s="38">
        <f>'SE-EGM-GL'!BE76+'SE-LRC-GL'!BE76</f>
        <v>0</v>
      </c>
      <c r="AT76" s="60">
        <f>'SE-EGM-GL'!BF76+'SE-LRC-GL'!BF76</f>
        <v>0</v>
      </c>
      <c r="AU76" s="38">
        <f>'SE-EGM-GL'!BG76+'SE-LRC-GL'!BG76</f>
        <v>0</v>
      </c>
      <c r="AV76" s="60">
        <f>'SE-EGM-GL'!BH76+'SE-LRC-GL'!BH76</f>
        <v>0</v>
      </c>
      <c r="AW76" s="38">
        <f>'SE-EGM-GL'!BI76+'SE-LRC-GL'!BI76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54"/>
        <v>0</v>
      </c>
      <c r="E77" s="38">
        <f t="shared" si="55"/>
        <v>-3276809</v>
      </c>
      <c r="F77" s="60">
        <f>+BGC_GL!F77+'SE-LRC-GL'!F77+NE_GL!F77+'SE-EGM-GL'!F77</f>
        <v>0</v>
      </c>
      <c r="G77" s="60">
        <f>+BGC_GL!G77+'SE-LRC-GL'!G77+NE_GL!G77+'SE-EGM-GL'!G77</f>
        <v>-3276809</v>
      </c>
      <c r="H77" s="60">
        <f>+BGC_GL!H77+'SE-LRC-GL'!H77+NE_GL!H77+'SE-EGM-GL'!H77</f>
        <v>0</v>
      </c>
      <c r="I77" s="60">
        <f>+BGC_GL!I77+'SE-LRC-GL'!I77+NE_GL!I77+'SE-EGM-GL'!I77</f>
        <v>0</v>
      </c>
      <c r="J77" s="60">
        <f>+BGC_GL!J77+'SE-LRC-GL'!J77+NE_GL!J77+'SE-EGM-GL'!J77</f>
        <v>0</v>
      </c>
      <c r="K77" s="169">
        <f>+BGC_GL!K77+'SE-LRC-GL'!K77+NE_GL!K77+'SE-EGM-GL'!K77</f>
        <v>0</v>
      </c>
      <c r="L77" s="60">
        <f>+BGC_GL!L77+'SE-LRC-GL'!L77+NE_GL!L77+'SE-EGM-GL'!L77</f>
        <v>0</v>
      </c>
      <c r="M77" s="169">
        <f>+BGC_GL!M77+'SE-LRC-GL'!M77+NE_GL!M77+'SE-EGM-GL'!M77</f>
        <v>0</v>
      </c>
      <c r="N77" s="60">
        <f>+BGC_GL!N77+'SE-LRC-GL'!N77+NE_GL!N77+'SE-EGM-GL'!N77</f>
        <v>0</v>
      </c>
      <c r="O77" s="169">
        <f>+BGC_GL!O77+'SE-LRC-GL'!O77+NE_GL!O77+'SE-EGM-GL'!O77</f>
        <v>0</v>
      </c>
      <c r="P77" s="60">
        <f>'SE-EGM-GL'!P77+'SE-LRC-GL'!P77</f>
        <v>0</v>
      </c>
      <c r="Q77" s="38">
        <f>'SE-EGM-GL'!Q77+'SE-LRC-GL'!Q77</f>
        <v>0</v>
      </c>
      <c r="R77" s="60">
        <f>'SE-EGM-GL'!R77+'SE-LRC-GL'!R77</f>
        <v>0</v>
      </c>
      <c r="S77" s="38">
        <f>'SE-EGM-GL'!S77+'SE-LRC-GL'!S77</f>
        <v>0</v>
      </c>
      <c r="T77" s="60">
        <f>'SE-EGM-GL'!T77+'SE-LRC-GL'!T77</f>
        <v>0</v>
      </c>
      <c r="U77" s="38">
        <f>'SE-EGM-GL'!U77+'SE-LRC-GL'!U77</f>
        <v>0</v>
      </c>
      <c r="V77" s="60">
        <f>'SE-EGM-GL'!V77+'SE-LRC-GL'!V77</f>
        <v>0</v>
      </c>
      <c r="W77" s="38">
        <f>'SE-EGM-GL'!W77+'SE-LRC-GL'!W77</f>
        <v>0</v>
      </c>
      <c r="X77" s="60">
        <f>'SE-EGM-GL'!X77+'SE-LRC-GL'!X77</f>
        <v>0</v>
      </c>
      <c r="Y77" s="38">
        <f>'SE-EGM-GL'!Y77+'SE-LRC-GL'!Y77</f>
        <v>0</v>
      </c>
      <c r="Z77" s="60">
        <f>'SE-EGM-GL'!Z77+'SE-LRC-GL'!Z77</f>
        <v>0</v>
      </c>
      <c r="AA77" s="38">
        <f>'SE-EGM-GL'!AA77+'SE-LRC-GL'!AA77</f>
        <v>0</v>
      </c>
      <c r="AB77" s="60">
        <f>'SE-EGM-GL'!AB77+'SE-LRC-GL'!AB77</f>
        <v>0</v>
      </c>
      <c r="AC77" s="38">
        <f>'SE-EGM-GL'!AC77+'SE-LRC-GL'!AC77</f>
        <v>0</v>
      </c>
      <c r="AD77" s="60">
        <f>'SE-EGM-GL'!AD77+'SE-LRC-GL'!AD77</f>
        <v>0</v>
      </c>
      <c r="AE77" s="38">
        <f>'SE-EGM-GL'!AE77+'SE-LRC-GL'!AE77</f>
        <v>0</v>
      </c>
      <c r="AF77" s="60">
        <f>'SE-EGM-GL'!AP77+'SE-LRC-GL'!AP77</f>
        <v>0</v>
      </c>
      <c r="AG77" s="38">
        <f>'SE-EGM-GL'!AQ77+'SE-LRC-GL'!AQ77</f>
        <v>0</v>
      </c>
      <c r="AH77" s="60">
        <f>'SE-EGM-GL'!AR77+'SE-LRC-GL'!AR77</f>
        <v>0</v>
      </c>
      <c r="AI77" s="38">
        <f>'SE-EGM-GL'!AS77+'SE-LRC-GL'!AS77</f>
        <v>0</v>
      </c>
      <c r="AJ77" s="60">
        <f>'SE-EGM-GL'!AT77+'SE-LRC-GL'!AT77</f>
        <v>0</v>
      </c>
      <c r="AK77" s="38">
        <f>'SE-EGM-GL'!AU77+'SE-LRC-GL'!AU77</f>
        <v>0</v>
      </c>
      <c r="AL77" s="60">
        <f>'SE-EGM-GL'!AX77+'SE-LRC-GL'!AX77</f>
        <v>0</v>
      </c>
      <c r="AM77" s="38">
        <f>'SE-EGM-GL'!AY77+'SE-LRC-GL'!AY77</f>
        <v>0</v>
      </c>
      <c r="AN77" s="60">
        <f>'SE-EGM-GL'!AZ77+'SE-LRC-GL'!AZ77</f>
        <v>0</v>
      </c>
      <c r="AO77" s="38">
        <f>'SE-EGM-GL'!BA77+'SE-LRC-GL'!BA77</f>
        <v>0</v>
      </c>
      <c r="AP77" s="60">
        <f>'SE-EGM-GL'!BB77+'SE-LRC-GL'!BB77</f>
        <v>0</v>
      </c>
      <c r="AQ77" s="38">
        <f>'SE-EGM-GL'!BC77+'SE-LRC-GL'!BC77</f>
        <v>0</v>
      </c>
      <c r="AR77" s="60">
        <f>'SE-EGM-GL'!BD77+'SE-LRC-GL'!BD77</f>
        <v>0</v>
      </c>
      <c r="AS77" s="38">
        <f>'SE-EGM-GL'!BE77+'SE-LRC-GL'!BE77</f>
        <v>0</v>
      </c>
      <c r="AT77" s="60">
        <f>'SE-EGM-GL'!BF77+'SE-LRC-GL'!BF77</f>
        <v>0</v>
      </c>
      <c r="AU77" s="38">
        <f>'SE-EGM-GL'!BG77+'SE-LRC-GL'!BG77</f>
        <v>0</v>
      </c>
      <c r="AV77" s="60">
        <f>'SE-EGM-GL'!BH77+'SE-LRC-GL'!BH77</f>
        <v>0</v>
      </c>
      <c r="AW77" s="38">
        <f>'SE-EGM-GL'!BI77+'SE-LRC-GL'!BI77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54"/>
        <v>0</v>
      </c>
      <c r="E78" s="38">
        <f t="shared" si="55"/>
        <v>0</v>
      </c>
      <c r="F78" s="60">
        <f>+BGC_GL!F78+'SE-LRC-GL'!F78+NE_GL!F78+'SE-EGM-GL'!F78</f>
        <v>0</v>
      </c>
      <c r="G78" s="60">
        <f>+BGC_GL!G78+'SE-LRC-GL'!G78+NE_GL!G78+'SE-EGM-GL'!G78</f>
        <v>0</v>
      </c>
      <c r="H78" s="60">
        <f>+BGC_GL!H78+'SE-LRC-GL'!H78+NE_GL!H78+'SE-EGM-GL'!H78</f>
        <v>0</v>
      </c>
      <c r="I78" s="60">
        <f>+BGC_GL!I78+'SE-LRC-GL'!I78+NE_GL!I78+'SE-EGM-GL'!I78</f>
        <v>0</v>
      </c>
      <c r="J78" s="60">
        <f>+BGC_GL!J78+'SE-LRC-GL'!J78+NE_GL!J78+'SE-EGM-GL'!J78</f>
        <v>0</v>
      </c>
      <c r="K78" s="169">
        <f>+BGC_GL!K78+'SE-LRC-GL'!K78+NE_GL!K78+'SE-EGM-GL'!K78</f>
        <v>0</v>
      </c>
      <c r="L78" s="60">
        <f>+BGC_GL!L78+'SE-LRC-GL'!L78+NE_GL!L78+'SE-EGM-GL'!L78</f>
        <v>0</v>
      </c>
      <c r="M78" s="169">
        <f>+BGC_GL!M78+'SE-LRC-GL'!M78+NE_GL!M78+'SE-EGM-GL'!M78</f>
        <v>0</v>
      </c>
      <c r="N78" s="60">
        <f>+BGC_GL!N78+'SE-LRC-GL'!N78+NE_GL!N78+'SE-EGM-GL'!N78</f>
        <v>0</v>
      </c>
      <c r="O78" s="169">
        <f>+BGC_GL!O78+'SE-LRC-GL'!O78+NE_GL!O78+'SE-EGM-GL'!O78</f>
        <v>0</v>
      </c>
      <c r="P78" s="60">
        <f>'SE-EGM-GL'!P78+'SE-LRC-GL'!P78</f>
        <v>0</v>
      </c>
      <c r="Q78" s="38">
        <f>'SE-EGM-GL'!Q78+'SE-LRC-GL'!Q78</f>
        <v>0</v>
      </c>
      <c r="R78" s="60">
        <f>'SE-EGM-GL'!R78+'SE-LRC-GL'!R78</f>
        <v>0</v>
      </c>
      <c r="S78" s="38">
        <f>'SE-EGM-GL'!S78+'SE-LRC-GL'!S78</f>
        <v>0</v>
      </c>
      <c r="T78" s="60">
        <f>'SE-EGM-GL'!T78+'SE-LRC-GL'!T78</f>
        <v>0</v>
      </c>
      <c r="U78" s="38">
        <f>'SE-EGM-GL'!U78+'SE-LRC-GL'!U78</f>
        <v>0</v>
      </c>
      <c r="V78" s="60">
        <f>'SE-EGM-GL'!V78+'SE-LRC-GL'!V78</f>
        <v>0</v>
      </c>
      <c r="W78" s="38">
        <f>'SE-EGM-GL'!W78+'SE-LRC-GL'!W78</f>
        <v>0</v>
      </c>
      <c r="X78" s="60">
        <f>'SE-EGM-GL'!X78+'SE-LRC-GL'!X78</f>
        <v>0</v>
      </c>
      <c r="Y78" s="38">
        <f>'SE-EGM-GL'!Y78+'SE-LRC-GL'!Y78</f>
        <v>0</v>
      </c>
      <c r="Z78" s="60">
        <f>'SE-EGM-GL'!Z78+'SE-LRC-GL'!Z78</f>
        <v>0</v>
      </c>
      <c r="AA78" s="38">
        <f>'SE-EGM-GL'!AA78+'SE-LRC-GL'!AA78</f>
        <v>0</v>
      </c>
      <c r="AB78" s="60">
        <f>'SE-EGM-GL'!AB78+'SE-LRC-GL'!AB78</f>
        <v>0</v>
      </c>
      <c r="AC78" s="38">
        <f>'SE-EGM-GL'!AC78+'SE-LRC-GL'!AC78</f>
        <v>0</v>
      </c>
      <c r="AD78" s="60">
        <f>'SE-EGM-GL'!AD78+'SE-LRC-GL'!AD78</f>
        <v>0</v>
      </c>
      <c r="AE78" s="38">
        <f>'SE-EGM-GL'!AE78+'SE-LRC-GL'!AE78</f>
        <v>0</v>
      </c>
      <c r="AF78" s="60">
        <f>'SE-EGM-GL'!AP78+'SE-LRC-GL'!AP78</f>
        <v>0</v>
      </c>
      <c r="AG78" s="38">
        <f>'SE-EGM-GL'!AQ78+'SE-LRC-GL'!AQ78</f>
        <v>0</v>
      </c>
      <c r="AH78" s="60">
        <f>'SE-EGM-GL'!AR78+'SE-LRC-GL'!AR78</f>
        <v>0</v>
      </c>
      <c r="AI78" s="38">
        <f>'SE-EGM-GL'!AS78+'SE-LRC-GL'!AS78</f>
        <v>0</v>
      </c>
      <c r="AJ78" s="60">
        <f>'SE-EGM-GL'!AT78+'SE-LRC-GL'!AT78</f>
        <v>0</v>
      </c>
      <c r="AK78" s="38">
        <f>'SE-EGM-GL'!AU78+'SE-LRC-GL'!AU78</f>
        <v>0</v>
      </c>
      <c r="AL78" s="60">
        <f>'SE-EGM-GL'!AX78+'SE-LRC-GL'!AX78</f>
        <v>0</v>
      </c>
      <c r="AM78" s="38">
        <f>'SE-EGM-GL'!AY78+'SE-LRC-GL'!AY78</f>
        <v>0</v>
      </c>
      <c r="AN78" s="60">
        <f>'SE-EGM-GL'!AZ78+'SE-LRC-GL'!AZ78</f>
        <v>0</v>
      </c>
      <c r="AO78" s="38">
        <f>'SE-EGM-GL'!BA78+'SE-LRC-GL'!BA78</f>
        <v>0</v>
      </c>
      <c r="AP78" s="60">
        <f>'SE-EGM-GL'!BB78+'SE-LRC-GL'!BB78</f>
        <v>0</v>
      </c>
      <c r="AQ78" s="38">
        <f>'SE-EGM-GL'!BC78+'SE-LRC-GL'!BC78</f>
        <v>0</v>
      </c>
      <c r="AR78" s="60">
        <f>'SE-EGM-GL'!BD78+'SE-LRC-GL'!BD78</f>
        <v>0</v>
      </c>
      <c r="AS78" s="38">
        <f>'SE-EGM-GL'!BE78+'SE-LRC-GL'!BE78</f>
        <v>0</v>
      </c>
      <c r="AT78" s="60">
        <f>'SE-EGM-GL'!BF78+'SE-LRC-GL'!BF78</f>
        <v>0</v>
      </c>
      <c r="AU78" s="38">
        <f>'SE-EGM-GL'!BG78+'SE-LRC-GL'!BG78</f>
        <v>0</v>
      </c>
      <c r="AV78" s="60">
        <f>'SE-EGM-GL'!BH78+'SE-LRC-GL'!BH78</f>
        <v>0</v>
      </c>
      <c r="AW78" s="38">
        <f>'SE-EGM-GL'!BI78+'SE-LRC-GL'!BI78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54"/>
        <v>0</v>
      </c>
      <c r="E79" s="38">
        <f t="shared" si="55"/>
        <v>0</v>
      </c>
      <c r="F79" s="60">
        <f>+BGC_GL!F79+'SE-LRC-GL'!F79+NE_GL!F79+'SE-EGM-GL'!F79</f>
        <v>0</v>
      </c>
      <c r="G79" s="60">
        <f>+BGC_GL!G79+'SE-LRC-GL'!G79+NE_GL!G79+'SE-EGM-GL'!G79</f>
        <v>0</v>
      </c>
      <c r="H79" s="60">
        <f>+BGC_GL!H79+'SE-LRC-GL'!H79+NE_GL!H79+'SE-EGM-GL'!H79</f>
        <v>0</v>
      </c>
      <c r="I79" s="60">
        <f>+BGC_GL!I79+'SE-LRC-GL'!I79+NE_GL!I79+'SE-EGM-GL'!I79</f>
        <v>0</v>
      </c>
      <c r="J79" s="60">
        <f>+BGC_GL!J79+'SE-LRC-GL'!J79+NE_GL!J79+'SE-EGM-GL'!J79</f>
        <v>0</v>
      </c>
      <c r="K79" s="169">
        <f>+BGC_GL!K79+'SE-LRC-GL'!K79+NE_GL!K79+'SE-EGM-GL'!K79</f>
        <v>0</v>
      </c>
      <c r="L79" s="60">
        <f>+BGC_GL!L79+'SE-LRC-GL'!L79+NE_GL!L79+'SE-EGM-GL'!L79</f>
        <v>0</v>
      </c>
      <c r="M79" s="169">
        <f>+BGC_GL!M79+'SE-LRC-GL'!M79+NE_GL!M79+'SE-EGM-GL'!M79</f>
        <v>0</v>
      </c>
      <c r="N79" s="60">
        <f>+BGC_GL!N79+'SE-LRC-GL'!N79+NE_GL!N79+'SE-EGM-GL'!N79</f>
        <v>0</v>
      </c>
      <c r="O79" s="169">
        <f>+BGC_GL!O79+'SE-LRC-GL'!O79+NE_GL!O79+'SE-EGM-GL'!O79</f>
        <v>0</v>
      </c>
      <c r="P79" s="60">
        <f>'SE-EGM-GL'!P79+'SE-LRC-GL'!P79</f>
        <v>0</v>
      </c>
      <c r="Q79" s="38">
        <f>'SE-EGM-GL'!Q79+'SE-LRC-GL'!Q79</f>
        <v>0</v>
      </c>
      <c r="R79" s="60">
        <f>'SE-EGM-GL'!R79+'SE-LRC-GL'!R79</f>
        <v>0</v>
      </c>
      <c r="S79" s="38">
        <f>'SE-EGM-GL'!S79+'SE-LRC-GL'!S79</f>
        <v>0</v>
      </c>
      <c r="T79" s="60">
        <f>'SE-EGM-GL'!T79+'SE-LRC-GL'!T79</f>
        <v>0</v>
      </c>
      <c r="U79" s="38">
        <f>'SE-EGM-GL'!U79+'SE-LRC-GL'!U79</f>
        <v>0</v>
      </c>
      <c r="V79" s="60">
        <f>'SE-EGM-GL'!V79+'SE-LRC-GL'!V79</f>
        <v>0</v>
      </c>
      <c r="W79" s="38">
        <f>'SE-EGM-GL'!W79+'SE-LRC-GL'!W79</f>
        <v>0</v>
      </c>
      <c r="X79" s="60">
        <f>'SE-EGM-GL'!X79+'SE-LRC-GL'!X79</f>
        <v>0</v>
      </c>
      <c r="Y79" s="38">
        <f>'SE-EGM-GL'!Y79+'SE-LRC-GL'!Y79</f>
        <v>0</v>
      </c>
      <c r="Z79" s="60">
        <f>'SE-EGM-GL'!Z79+'SE-LRC-GL'!Z79</f>
        <v>0</v>
      </c>
      <c r="AA79" s="38">
        <f>'SE-EGM-GL'!AA79+'SE-LRC-GL'!AA79</f>
        <v>0</v>
      </c>
      <c r="AB79" s="60">
        <f>'SE-EGM-GL'!AB79+'SE-LRC-GL'!AB79</f>
        <v>0</v>
      </c>
      <c r="AC79" s="38">
        <f>'SE-EGM-GL'!AC79+'SE-LRC-GL'!AC79</f>
        <v>0</v>
      </c>
      <c r="AD79" s="60">
        <f>'SE-EGM-GL'!AD79+'SE-LRC-GL'!AD79</f>
        <v>0</v>
      </c>
      <c r="AE79" s="38">
        <f>'SE-EGM-GL'!AE79+'SE-LRC-GL'!AE79</f>
        <v>0</v>
      </c>
      <c r="AF79" s="60">
        <f>'SE-EGM-GL'!AP79+'SE-LRC-GL'!AP79</f>
        <v>0</v>
      </c>
      <c r="AG79" s="38">
        <f>'SE-EGM-GL'!AQ79+'SE-LRC-GL'!AQ79</f>
        <v>0</v>
      </c>
      <c r="AH79" s="60">
        <f>'SE-EGM-GL'!AR79+'SE-LRC-GL'!AR79</f>
        <v>0</v>
      </c>
      <c r="AI79" s="38">
        <f>'SE-EGM-GL'!AS79+'SE-LRC-GL'!AS79</f>
        <v>0</v>
      </c>
      <c r="AJ79" s="60">
        <f>'SE-EGM-GL'!AT79+'SE-LRC-GL'!AT79</f>
        <v>0</v>
      </c>
      <c r="AK79" s="38">
        <f>'SE-EGM-GL'!AU79+'SE-LRC-GL'!AU79</f>
        <v>0</v>
      </c>
      <c r="AL79" s="60">
        <f>'SE-EGM-GL'!AX79+'SE-LRC-GL'!AX79</f>
        <v>0</v>
      </c>
      <c r="AM79" s="38">
        <f>'SE-EGM-GL'!AY79+'SE-LRC-GL'!AY79</f>
        <v>0</v>
      </c>
      <c r="AN79" s="60">
        <f>'SE-EGM-GL'!AZ79+'SE-LRC-GL'!AZ79</f>
        <v>0</v>
      </c>
      <c r="AO79" s="38">
        <f>'SE-EGM-GL'!BA79+'SE-LRC-GL'!BA79</f>
        <v>0</v>
      </c>
      <c r="AP79" s="60">
        <f>'SE-EGM-GL'!BB79+'SE-LRC-GL'!BB79</f>
        <v>0</v>
      </c>
      <c r="AQ79" s="38">
        <f>'SE-EGM-GL'!BC79+'SE-LRC-GL'!BC79</f>
        <v>0</v>
      </c>
      <c r="AR79" s="60">
        <f>'SE-EGM-GL'!BD79+'SE-LRC-GL'!BD79</f>
        <v>0</v>
      </c>
      <c r="AS79" s="38">
        <f>'SE-EGM-GL'!BE79+'SE-LRC-GL'!BE79</f>
        <v>0</v>
      </c>
      <c r="AT79" s="60">
        <f>'SE-EGM-GL'!BF79+'SE-LRC-GL'!BF79</f>
        <v>0</v>
      </c>
      <c r="AU79" s="38">
        <f>'SE-EGM-GL'!BG79+'SE-LRC-GL'!BG79</f>
        <v>0</v>
      </c>
      <c r="AV79" s="60">
        <f>'SE-EGM-GL'!BH79+'SE-LRC-GL'!BH79</f>
        <v>0</v>
      </c>
      <c r="AW79" s="38">
        <f>'SE-EGM-GL'!BI79+'SE-LRC-GL'!BI79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54"/>
        <v>0</v>
      </c>
      <c r="E80" s="38">
        <f t="shared" si="55"/>
        <v>0</v>
      </c>
      <c r="F80" s="60">
        <f>+BGC_GL!F80+'SE-LRC-GL'!F80+NE_GL!F80+'SE-EGM-GL'!F80</f>
        <v>0</v>
      </c>
      <c r="G80" s="60">
        <f>+BGC_GL!G80+'SE-LRC-GL'!G80+NE_GL!G80+'SE-EGM-GL'!G80</f>
        <v>0</v>
      </c>
      <c r="H80" s="60">
        <f>+BGC_GL!H80+'SE-LRC-GL'!H80+NE_GL!H80+'SE-EGM-GL'!H80</f>
        <v>0</v>
      </c>
      <c r="I80" s="60">
        <f>+BGC_GL!I80+'SE-LRC-GL'!I80+NE_GL!I80+'SE-EGM-GL'!I80</f>
        <v>0</v>
      </c>
      <c r="J80" s="60">
        <f>+BGC_GL!J80+'SE-LRC-GL'!J80+NE_GL!J80+'SE-EGM-GL'!J80</f>
        <v>0</v>
      </c>
      <c r="K80" s="169">
        <f>+BGC_GL!K80+'SE-LRC-GL'!K80+NE_GL!K80+'SE-EGM-GL'!K80</f>
        <v>0</v>
      </c>
      <c r="L80" s="60">
        <f>+BGC_GL!L80+'SE-LRC-GL'!L80+NE_GL!L80+'SE-EGM-GL'!L80</f>
        <v>0</v>
      </c>
      <c r="M80" s="169">
        <f>+BGC_GL!M80+'SE-LRC-GL'!M80+NE_GL!M80+'SE-EGM-GL'!M80</f>
        <v>0</v>
      </c>
      <c r="N80" s="60">
        <f>+BGC_GL!N80+'SE-LRC-GL'!N80+NE_GL!N80+'SE-EGM-GL'!N80</f>
        <v>0</v>
      </c>
      <c r="O80" s="169">
        <f>+BGC_GL!O80+'SE-LRC-GL'!O80+NE_GL!O80+'SE-EGM-GL'!O80</f>
        <v>0</v>
      </c>
      <c r="P80" s="60">
        <f>'SE-EGM-GL'!P80+'SE-LRC-GL'!P80</f>
        <v>0</v>
      </c>
      <c r="Q80" s="38">
        <f>'SE-EGM-GL'!Q80+'SE-LRC-GL'!Q80</f>
        <v>0</v>
      </c>
      <c r="R80" s="60">
        <f>'SE-EGM-GL'!R80+'SE-LRC-GL'!R80</f>
        <v>0</v>
      </c>
      <c r="S80" s="38">
        <f>'SE-EGM-GL'!S80+'SE-LRC-GL'!S80</f>
        <v>0</v>
      </c>
      <c r="T80" s="60">
        <f>'SE-EGM-GL'!T80+'SE-LRC-GL'!T80</f>
        <v>0</v>
      </c>
      <c r="U80" s="38">
        <f>'SE-EGM-GL'!U80+'SE-LRC-GL'!U80</f>
        <v>0</v>
      </c>
      <c r="V80" s="60">
        <f>'SE-EGM-GL'!V80+'SE-LRC-GL'!V80</f>
        <v>0</v>
      </c>
      <c r="W80" s="38">
        <f>'SE-EGM-GL'!W80+'SE-LRC-GL'!W80</f>
        <v>0</v>
      </c>
      <c r="X80" s="60">
        <f>'SE-EGM-GL'!X80+'SE-LRC-GL'!X80</f>
        <v>0</v>
      </c>
      <c r="Y80" s="38">
        <f>'SE-EGM-GL'!Y80+'SE-LRC-GL'!Y80</f>
        <v>0</v>
      </c>
      <c r="Z80" s="60">
        <f>'SE-EGM-GL'!Z80+'SE-LRC-GL'!Z80</f>
        <v>0</v>
      </c>
      <c r="AA80" s="38">
        <f>'SE-EGM-GL'!AA80+'SE-LRC-GL'!AA80</f>
        <v>0</v>
      </c>
      <c r="AB80" s="60">
        <f>'SE-EGM-GL'!AB80+'SE-LRC-GL'!AB80</f>
        <v>0</v>
      </c>
      <c r="AC80" s="38">
        <f>'SE-EGM-GL'!AC80+'SE-LRC-GL'!AC80</f>
        <v>0</v>
      </c>
      <c r="AD80" s="60">
        <f>'SE-EGM-GL'!AD80+'SE-LRC-GL'!AD80</f>
        <v>0</v>
      </c>
      <c r="AE80" s="38">
        <f>'SE-EGM-GL'!AE80+'SE-LRC-GL'!AE80</f>
        <v>0</v>
      </c>
      <c r="AF80" s="60">
        <f>'SE-EGM-GL'!AP80+'SE-LRC-GL'!AP80</f>
        <v>0</v>
      </c>
      <c r="AG80" s="38">
        <f>'SE-EGM-GL'!AQ80+'SE-LRC-GL'!AQ80</f>
        <v>0</v>
      </c>
      <c r="AH80" s="60">
        <f>'SE-EGM-GL'!AR80+'SE-LRC-GL'!AR80</f>
        <v>0</v>
      </c>
      <c r="AI80" s="38">
        <f>'SE-EGM-GL'!AS80+'SE-LRC-GL'!AS80</f>
        <v>0</v>
      </c>
      <c r="AJ80" s="60">
        <f>'SE-EGM-GL'!AT80+'SE-LRC-GL'!AT80</f>
        <v>0</v>
      </c>
      <c r="AK80" s="38">
        <f>'SE-EGM-GL'!AU80+'SE-LRC-GL'!AU80</f>
        <v>0</v>
      </c>
      <c r="AL80" s="60">
        <f>'SE-EGM-GL'!AX80+'SE-LRC-GL'!AX80</f>
        <v>0</v>
      </c>
      <c r="AM80" s="38">
        <f>'SE-EGM-GL'!AY80+'SE-LRC-GL'!AY80</f>
        <v>0</v>
      </c>
      <c r="AN80" s="60">
        <f>'SE-EGM-GL'!AZ80+'SE-LRC-GL'!AZ80</f>
        <v>0</v>
      </c>
      <c r="AO80" s="38">
        <f>'SE-EGM-GL'!BA80+'SE-LRC-GL'!BA80</f>
        <v>0</v>
      </c>
      <c r="AP80" s="60">
        <f>'SE-EGM-GL'!BB80+'SE-LRC-GL'!BB80</f>
        <v>0</v>
      </c>
      <c r="AQ80" s="38">
        <f>'SE-EGM-GL'!BC80+'SE-LRC-GL'!BC80</f>
        <v>0</v>
      </c>
      <c r="AR80" s="60">
        <f>'SE-EGM-GL'!BD80+'SE-LRC-GL'!BD80</f>
        <v>0</v>
      </c>
      <c r="AS80" s="38">
        <f>'SE-EGM-GL'!BE80+'SE-LRC-GL'!BE80</f>
        <v>0</v>
      </c>
      <c r="AT80" s="60">
        <f>'SE-EGM-GL'!BF80+'SE-LRC-GL'!BF80</f>
        <v>0</v>
      </c>
      <c r="AU80" s="38">
        <f>'SE-EGM-GL'!BG80+'SE-LRC-GL'!BG80</f>
        <v>0</v>
      </c>
      <c r="AV80" s="60">
        <f>'SE-EGM-GL'!BH80+'SE-LRC-GL'!BH80</f>
        <v>0</v>
      </c>
      <c r="AW80" s="38">
        <f>'SE-EGM-GL'!BI80+'SE-LRC-GL'!BI80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54"/>
        <v>0</v>
      </c>
      <c r="E81" s="38">
        <f t="shared" si="55"/>
        <v>646621.32999999996</v>
      </c>
      <c r="F81" s="60">
        <f>+BGC_GL!F81+'SE-LRC-GL'!F81+NE_GL!F81+'SE-EGM-GL'!F81</f>
        <v>0</v>
      </c>
      <c r="G81" s="60">
        <f>+BGC_GL!G81+'SE-LRC-GL'!G81+NE_GL!G81+'SE-EGM-GL'!G81</f>
        <v>54411</v>
      </c>
      <c r="H81" s="60">
        <f>+BGC_GL!H81+'SE-LRC-GL'!H81+NE_GL!H81+'SE-EGM-GL'!H81</f>
        <v>0</v>
      </c>
      <c r="I81" s="60">
        <f>+BGC_GL!I81+'SE-LRC-GL'!I81+NE_GL!I81+'SE-EGM-GL'!I81</f>
        <v>386552.33</v>
      </c>
      <c r="J81" s="60">
        <f>+BGC_GL!J81+'SE-LRC-GL'!J81+NE_GL!J81+'SE-EGM-GL'!J81</f>
        <v>0</v>
      </c>
      <c r="K81" s="170">
        <f>+BGC_GL!K81+'SE-LRC-GL'!K81+NE_GL!K81+'SE-EGM-GL'!K81</f>
        <v>52966.8</v>
      </c>
      <c r="L81" s="60">
        <f>+BGC_GL!L81+'SE-LRC-GL'!L81+NE_GL!L81+'SE-EGM-GL'!L81</f>
        <v>0</v>
      </c>
      <c r="M81" s="170">
        <f>+BGC_GL!M81+'SE-LRC-GL'!M81+NE_GL!M81+'SE-EGM-GL'!M81</f>
        <v>152520</v>
      </c>
      <c r="N81" s="60">
        <f>+BGC_GL!N81+'SE-LRC-GL'!N81+NE_GL!N81+'SE-EGM-GL'!N81</f>
        <v>0</v>
      </c>
      <c r="O81" s="170">
        <f>+BGC_GL!O81+'SE-LRC-GL'!O81+NE_GL!O81+'SE-EGM-GL'!O81</f>
        <v>171.2</v>
      </c>
      <c r="P81" s="60">
        <f>'SE-EGM-GL'!P81+'SE-LRC-GL'!P81</f>
        <v>0</v>
      </c>
      <c r="Q81" s="38">
        <f>'SE-EGM-GL'!Q81+'SE-LRC-GL'!Q81</f>
        <v>0</v>
      </c>
      <c r="R81" s="60">
        <f>'SE-EGM-GL'!R81+'SE-LRC-GL'!R81</f>
        <v>0</v>
      </c>
      <c r="S81" s="38">
        <f>'SE-EGM-GL'!S81+'SE-LRC-GL'!S81</f>
        <v>0</v>
      </c>
      <c r="T81" s="60">
        <f>'SE-EGM-GL'!T81+'SE-LRC-GL'!T81</f>
        <v>0</v>
      </c>
      <c r="U81" s="38">
        <f>'SE-EGM-GL'!U81+'SE-LRC-GL'!U81</f>
        <v>0</v>
      </c>
      <c r="V81" s="60">
        <f>'SE-EGM-GL'!V81+'SE-LRC-GL'!V81</f>
        <v>0</v>
      </c>
      <c r="W81" s="38">
        <f>'SE-EGM-GL'!W81+'SE-LRC-GL'!W81</f>
        <v>0</v>
      </c>
      <c r="X81" s="60">
        <f>'SE-EGM-GL'!X81+'SE-LRC-GL'!X81</f>
        <v>0</v>
      </c>
      <c r="Y81" s="38">
        <f>'SE-EGM-GL'!Y81+'SE-LRC-GL'!Y81</f>
        <v>0</v>
      </c>
      <c r="Z81" s="60">
        <f>'SE-EGM-GL'!Z81+'SE-LRC-GL'!Z81</f>
        <v>0</v>
      </c>
      <c r="AA81" s="38">
        <f>'SE-EGM-GL'!AA81+'SE-LRC-GL'!AA81</f>
        <v>0</v>
      </c>
      <c r="AB81" s="60">
        <f>'SE-EGM-GL'!AB81+'SE-LRC-GL'!AB81</f>
        <v>0</v>
      </c>
      <c r="AC81" s="38">
        <f>'SE-EGM-GL'!AC81+'SE-LRC-GL'!AC81</f>
        <v>0</v>
      </c>
      <c r="AD81" s="60">
        <f>'SE-EGM-GL'!AD81+'SE-LRC-GL'!AD81</f>
        <v>0</v>
      </c>
      <c r="AE81" s="38">
        <f>'SE-EGM-GL'!AE81+'SE-LRC-GL'!AE81</f>
        <v>0</v>
      </c>
      <c r="AF81" s="60">
        <f>'SE-EGM-GL'!AP81+'SE-LRC-GL'!AP81</f>
        <v>0</v>
      </c>
      <c r="AG81" s="38">
        <f>'SE-EGM-GL'!AQ81+'SE-LRC-GL'!AQ81</f>
        <v>0</v>
      </c>
      <c r="AH81" s="60">
        <f>'SE-EGM-GL'!AR81+'SE-LRC-GL'!AR81</f>
        <v>0</v>
      </c>
      <c r="AI81" s="38">
        <f>'SE-EGM-GL'!AS81+'SE-LRC-GL'!AS81</f>
        <v>0</v>
      </c>
      <c r="AJ81" s="60">
        <f>'SE-EGM-GL'!AT81+'SE-LRC-GL'!AT81</f>
        <v>0</v>
      </c>
      <c r="AK81" s="38">
        <f>'SE-EGM-GL'!AU81+'SE-LRC-GL'!AU81</f>
        <v>0</v>
      </c>
      <c r="AL81" s="60">
        <f>'SE-EGM-GL'!AX81+'SE-LRC-GL'!AX81</f>
        <v>0</v>
      </c>
      <c r="AM81" s="38">
        <f>'SE-EGM-GL'!AY81+'SE-LRC-GL'!AY81</f>
        <v>0</v>
      </c>
      <c r="AN81" s="60">
        <f>'SE-EGM-GL'!AZ81+'SE-LRC-GL'!AZ81</f>
        <v>0</v>
      </c>
      <c r="AO81" s="38">
        <f>'SE-EGM-GL'!BA81+'SE-LRC-GL'!BA81</f>
        <v>0</v>
      </c>
      <c r="AP81" s="60">
        <f>'SE-EGM-GL'!BB81+'SE-LRC-GL'!BB81</f>
        <v>0</v>
      </c>
      <c r="AQ81" s="38">
        <f>'SE-EGM-GL'!BC81+'SE-LRC-GL'!BC81</f>
        <v>0</v>
      </c>
      <c r="AR81" s="60">
        <f>'SE-EGM-GL'!BD81+'SE-LRC-GL'!BD81</f>
        <v>0</v>
      </c>
      <c r="AS81" s="38">
        <f>'SE-EGM-GL'!BE81+'SE-LRC-GL'!BE81</f>
        <v>0</v>
      </c>
      <c r="AT81" s="60">
        <f>'SE-EGM-GL'!BF81+'SE-LRC-GL'!BF81</f>
        <v>0</v>
      </c>
      <c r="AU81" s="38">
        <f>'SE-EGM-GL'!BG81+'SE-LRC-GL'!BG81</f>
        <v>0</v>
      </c>
      <c r="AV81" s="60">
        <f>'SE-EGM-GL'!BH81+'SE-LRC-GL'!BH81</f>
        <v>0</v>
      </c>
      <c r="AW81" s="38">
        <f>'SE-EGM-GL'!BI81+'SE-LRC-GL'!BI81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-4263914.5590000385</v>
      </c>
      <c r="F82" s="92">
        <f>F16+F24+F29+F36+F43+F45+F47+F49</f>
        <v>0</v>
      </c>
      <c r="G82" s="93">
        <f>SUM(G72:G81)+G16+G24+G29+G36+G43+G45+G47+G49+G51+G56+G61+G66</f>
        <v>-3362859.560000001</v>
      </c>
      <c r="H82" s="92">
        <f>H16+H24+H29+H36+H43+H45+H47+H49</f>
        <v>0</v>
      </c>
      <c r="I82" s="93">
        <f>SUM(I72:I81)+I16+I24+I29+I36+I43+I45+I47+I49+I51+I56+I61+I66</f>
        <v>201479.21999991566</v>
      </c>
      <c r="J82" s="92">
        <f>J16+J24+J29+J36+J43+J45+J47+J49</f>
        <v>0</v>
      </c>
      <c r="K82" s="93">
        <f>SUM(K72:K81)+K16+K24+K29+K36+K43+K45+K47+K49+K51+K56+K61+K66</f>
        <v>-4223956.3689999999</v>
      </c>
      <c r="L82" s="92">
        <f>L16+L24+L29+L36+L43+L45+L47+L49</f>
        <v>0</v>
      </c>
      <c r="M82" s="93">
        <f>SUM(M72:M81)+M16+M24+M29+M36+M43+M45+M47+M49+M51+M56+M61+M66</f>
        <v>-5511746.7389999991</v>
      </c>
      <c r="N82" s="92">
        <f>N16+N24+N29+N36+N43+N45+N47+N49</f>
        <v>0</v>
      </c>
      <c r="O82" s="93">
        <f>SUM(O72:O81)+O16+O24+O29+O36+O43+O45+O47+O49+O51+O56+O61+O66</f>
        <v>8650735.4850000013</v>
      </c>
      <c r="P82" s="92">
        <f>P16+P24+P29+P36+P43+P45+P47+P49</f>
        <v>0</v>
      </c>
      <c r="Q82" s="93">
        <f>SUM(Q72:Q81)+Q16+Q24+Q29+Q36+Q43+Q45+Q47+Q49+Q51+Q56+Q61+Q66</f>
        <v>-23708.04</v>
      </c>
      <c r="R82" s="92">
        <f>R16+R24+R29+R36+R43+R45+R47+R49</f>
        <v>0</v>
      </c>
      <c r="S82" s="93">
        <f>SUM(S72:S81)+S16+S24+S29+S36+S43+S45+S47+S49+S51+S56+S61+S66</f>
        <v>-16755.767999999996</v>
      </c>
      <c r="T82" s="92">
        <f>T16+T24+T29+T36+T43+T45+T47+T49</f>
        <v>0</v>
      </c>
      <c r="U82" s="93">
        <f>SUM(U72:U81)+U16+U24+U29+U36+U43+U45+U47+U49+U51+U56+U61+U66</f>
        <v>4823.7720000000008</v>
      </c>
      <c r="V82" s="92">
        <f>V16+V24+V29+V36+V43+V45+V47+V49</f>
        <v>0</v>
      </c>
      <c r="W82" s="93">
        <f>SUM(W72:W81)+W16+W24+W29+W36+W43+W45+W47+W49+W51+W56+W61+W66</f>
        <v>-1408.32</v>
      </c>
      <c r="X82" s="92">
        <f>X16+X24+X29+X36+X43+X45+X47+X49</f>
        <v>0</v>
      </c>
      <c r="Y82" s="93">
        <f>SUM(Y72:Y81)+Y16+Y24+Y29+Y36+Y43+Y45+Y47+Y49+Y51+Y56+Y61+Y66</f>
        <v>-13652.88</v>
      </c>
      <c r="Z82" s="92">
        <f>Z16+Z24+Z29+Z36+Z43+Z45+Z47+Z49</f>
        <v>0</v>
      </c>
      <c r="AA82" s="93">
        <f>SUM(AA72:AA81)+AA16+AA24+AA29+AA36+AA43+AA45+AA47+AA49+AA51+AA56+AA61+AA66</f>
        <v>-11110.08</v>
      </c>
      <c r="AB82" s="92">
        <f>AB16+AB24+AB29+AB36+AB43+AB45+AB47+AB49</f>
        <v>0</v>
      </c>
      <c r="AC82" s="93">
        <f>SUM(AC72:AC81)+AC16+AC24+AC29+AC36+AC43+AC45+AC47+AC49+AC51+AC56+AC61+AC66</f>
        <v>44244.72</v>
      </c>
      <c r="AD82" s="92">
        <f>AD16+AD24+AD29+AD36+AD43+AD45+AD47+AD49</f>
        <v>0</v>
      </c>
      <c r="AE82" s="93">
        <f>SUM(AE72:AE81)+AE16+AE24+AE29+AE36+AE43+AE45+AE47+AE49+AE51+AE56+AE61+AE66</f>
        <v>0</v>
      </c>
      <c r="AF82" s="92">
        <f>AF16+AF24+AF29+AF36+AF43+AF45+AF47+AF49</f>
        <v>0</v>
      </c>
      <c r="AG82" s="93">
        <f>SUM(AG72:AG81)+AG16+AG24+AG29+AG36+AG43+AG45+AG47+AG49+AG51+AG56+AG61+AG66</f>
        <v>0</v>
      </c>
      <c r="AH82" s="92">
        <f>AH16+AH24+AH29+AH36+AH43+AH45+AH47+AH49</f>
        <v>0</v>
      </c>
      <c r="AI82" s="93">
        <f>SUM(AI72:AI81)+AI16+AI24+AI29+AI36+AI43+AI45+AI47+AI49+AI51+AI56+AI61+AI66</f>
        <v>0</v>
      </c>
      <c r="AJ82" s="92">
        <f>AJ16+AJ24+AJ29+AJ36+AJ43+AJ45+AJ47+AJ49</f>
        <v>0</v>
      </c>
      <c r="AK82" s="93">
        <f>SUM(AK72:AK81)+AK16+AK24+AK29+AK36+AK43+AK45+AK47+AK49+AK51+AK56+AK61+AK66</f>
        <v>0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0</v>
      </c>
      <c r="AP82" s="92">
        <f>AP16+AP24+AP29+AP36+AP43+AP45+AP47+AP49</f>
        <v>0</v>
      </c>
      <c r="AQ82" s="93">
        <f>SUM(AQ72:AQ81)+AQ16+AQ24+AQ29+AQ36+AQ43+AQ45+AQ47+AQ49+AQ51+AQ56+AQ61+AQ66</f>
        <v>0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  <c r="G84" s="167">
        <f>+'SE-LRC-GL'!G82+'SE-EGM-GL'!G82+NE_GL!G82+BGC_GL!G82</f>
        <v>-3362859.5600000005</v>
      </c>
      <c r="I84" s="167">
        <f>+'SE-LRC-GL'!I82+'SE-EGM-GL'!I82+NE_GL!I82+BGC_GL!I82</f>
        <v>201479.21999998717</v>
      </c>
      <c r="K84" s="167">
        <f>+'SE-LRC-GL'!K82+'SE-EGM-GL'!K82+NE_GL!K82+BGC_GL!K82</f>
        <v>-4223956.3689999999</v>
      </c>
      <c r="M84" s="167">
        <f>+'SE-LRC-GL'!M82+'SE-EGM-GL'!M82+NE_GL!M82+BGC_GL!M82</f>
        <v>-5511746.7390000019</v>
      </c>
      <c r="O84" s="167">
        <f>+'SE-LRC-GL'!O82+'SE-EGM-GL'!O82+NE_GL!O82+BGC_GL!O82</f>
        <v>8650735.4849999994</v>
      </c>
    </row>
    <row r="85" spans="1:49" x14ac:dyDescent="0.2">
      <c r="A85" s="4"/>
      <c r="B85" s="3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2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CA187"/>
  <sheetViews>
    <sheetView zoomScale="75" workbookViewId="0">
      <pane xSplit="3" ySplit="9" topLeftCell="D71" activePane="bottomRight" state="frozen"/>
      <selection activeCell="D61" sqref="D61"/>
      <selection pane="topRight" activeCell="D61" sqref="D61"/>
      <selection pane="bottomLeft" activeCell="D61" sqref="D61"/>
      <selection pane="bottomRight" activeCell="D11" sqref="D11:E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28515625" style="149" customWidth="1"/>
    <col min="12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4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4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14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1"/>
      <c r="K4" s="14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4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4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150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151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5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SUM(F11,H11,J11,L11,N11,P11,R11,T11,V11,X11,Z11,AB11,AD11,AF11,AH11,AJ11,AL11,AN11,AP11,AR11,AT11,AV11)</f>
        <v>21624866</v>
      </c>
      <c r="E11" s="38">
        <f t="shared" si="0"/>
        <v>49213034.439999998</v>
      </c>
      <c r="F11" s="60">
        <f>'TIE-OUT'!R11+RECLASS!R11</f>
        <v>0</v>
      </c>
      <c r="G11" s="38">
        <f>'TIE-OUT'!S11+RECLASS!S11</f>
        <v>0</v>
      </c>
      <c r="H11" s="133">
        <f>+Actuals!E244</f>
        <v>21873027</v>
      </c>
      <c r="I11" s="134">
        <f>+Actuals!F244</f>
        <v>47994885.359999999</v>
      </c>
      <c r="J11" s="133">
        <f>+Actuals!G244+211234</f>
        <v>-4174145</v>
      </c>
      <c r="K11" s="153">
        <f>+Actuals!H244+377062</f>
        <v>-7040324.7500000019</v>
      </c>
      <c r="L11" s="133">
        <f>+Actuals!I244</f>
        <v>2594120</v>
      </c>
      <c r="M11" s="134">
        <f>+Actuals!J244</f>
        <v>3327467.3</v>
      </c>
      <c r="N11" s="133">
        <f>+Actuals!K244</f>
        <v>-205247</v>
      </c>
      <c r="O11" s="134">
        <f>+Actuals!L244</f>
        <v>528072.98</v>
      </c>
      <c r="P11" s="133">
        <f>+Actuals!M244</f>
        <v>1557936</v>
      </c>
      <c r="Q11" s="134">
        <f>+Actuals!N244</f>
        <v>4504481.83</v>
      </c>
      <c r="R11" s="133">
        <f>+Actuals!O244</f>
        <v>14</v>
      </c>
      <c r="S11" s="134">
        <f>+Actuals!P244</f>
        <v>-1088.17</v>
      </c>
      <c r="T11" s="133">
        <f>+Actuals!Q244</f>
        <v>-28641</v>
      </c>
      <c r="U11" s="134">
        <f>+Actuals!R244</f>
        <v>-76964.259999999995</v>
      </c>
      <c r="V11" s="133">
        <f>+Actuals!S244</f>
        <v>15500</v>
      </c>
      <c r="W11" s="134">
        <f>+Actuals!T244</f>
        <v>-29895.93</v>
      </c>
      <c r="X11" s="133">
        <f>+Actuals!U244</f>
        <v>3309</v>
      </c>
      <c r="Y11" s="134">
        <f>+Actuals!V244</f>
        <v>13959.57</v>
      </c>
      <c r="Z11" s="133">
        <f>+Actuals!W244</f>
        <v>-20246</v>
      </c>
      <c r="AA11" s="134">
        <f>+Actuals!X244</f>
        <v>-6972.58</v>
      </c>
      <c r="AB11" s="133">
        <f>+Actuals!Y244</f>
        <v>13142</v>
      </c>
      <c r="AC11" s="134">
        <f>+Actuals!Z244</f>
        <v>7815.92</v>
      </c>
      <c r="AD11" s="133">
        <f>+Actuals!AA244</f>
        <v>-20000</v>
      </c>
      <c r="AE11" s="134">
        <f>+Actuals!AB244</f>
        <v>-33850</v>
      </c>
      <c r="AF11" s="133">
        <f>+Actuals!AC444</f>
        <v>20000</v>
      </c>
      <c r="AG11" s="134">
        <f>+Actuals!AD444</f>
        <v>33850</v>
      </c>
      <c r="AH11" s="133">
        <f>+Actuals!AE444</f>
        <v>0</v>
      </c>
      <c r="AI11" s="134">
        <f>+Actuals!AF444</f>
        <v>0</v>
      </c>
      <c r="AJ11" s="133">
        <f>+Actuals!AG444</f>
        <v>-3904</v>
      </c>
      <c r="AK11" s="134">
        <f>+Actuals!AH444</f>
        <v>-8404.51</v>
      </c>
      <c r="AL11" s="133">
        <f>+Actuals!AI444</f>
        <v>5000</v>
      </c>
      <c r="AM11" s="134">
        <f>+Actuals!AJ444</f>
        <v>10500</v>
      </c>
      <c r="AN11" s="133">
        <f>+Actuals!AK444</f>
        <v>0</v>
      </c>
      <c r="AO11" s="134">
        <f>+Actuals!AL444</f>
        <v>0</v>
      </c>
      <c r="AP11" s="133">
        <f>+Actuals!AM444</f>
        <v>0</v>
      </c>
      <c r="AQ11" s="134">
        <f>+Actuals!AN444</f>
        <v>0</v>
      </c>
      <c r="AR11" s="133">
        <f>+Actuals!AO444</f>
        <v>0</v>
      </c>
      <c r="AS11" s="134">
        <f>+Actuals!AP444</f>
        <v>0</v>
      </c>
      <c r="AT11" s="133">
        <v>-4999</v>
      </c>
      <c r="AU11" s="134">
        <v>-10498.32</v>
      </c>
      <c r="AV11" s="133"/>
      <c r="AW11" s="134"/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-13286761.860000001</v>
      </c>
      <c r="F12" s="60">
        <f>'TIE-OUT'!R12+RECLASS!R12</f>
        <v>0</v>
      </c>
      <c r="G12" s="38">
        <f>'TIE-OUT'!S12+RECLASS!S12</f>
        <v>-13286761.860000001</v>
      </c>
      <c r="H12" s="133">
        <f>+Actuals!E245</f>
        <v>0</v>
      </c>
      <c r="I12" s="134">
        <f>+Actuals!F245</f>
        <v>0</v>
      </c>
      <c r="J12" s="133">
        <f>+Actuals!G245</f>
        <v>0</v>
      </c>
      <c r="K12" s="153">
        <f>+Actuals!H245</f>
        <v>0</v>
      </c>
      <c r="L12" s="133">
        <f>+Actuals!I245</f>
        <v>0</v>
      </c>
      <c r="M12" s="134">
        <f>+Actuals!J245</f>
        <v>0</v>
      </c>
      <c r="N12" s="133">
        <f>+Actuals!K245</f>
        <v>0</v>
      </c>
      <c r="O12" s="134">
        <f>+Actuals!L245</f>
        <v>0</v>
      </c>
      <c r="P12" s="133">
        <f>+Actuals!M245</f>
        <v>0</v>
      </c>
      <c r="Q12" s="134">
        <f>+Actuals!N245</f>
        <v>0</v>
      </c>
      <c r="R12" s="133">
        <f>+Actuals!O245</f>
        <v>0</v>
      </c>
      <c r="S12" s="134">
        <f>+Actuals!P245</f>
        <v>0</v>
      </c>
      <c r="T12" s="133">
        <f>+Actuals!Q245</f>
        <v>0</v>
      </c>
      <c r="U12" s="134">
        <f>+Actuals!R245</f>
        <v>0</v>
      </c>
      <c r="V12" s="133">
        <f>+Actuals!S245</f>
        <v>0</v>
      </c>
      <c r="W12" s="134">
        <f>+Actuals!T245</f>
        <v>0</v>
      </c>
      <c r="X12" s="133">
        <f>+Actuals!U245</f>
        <v>0</v>
      </c>
      <c r="Y12" s="134">
        <f>+Actuals!V245</f>
        <v>0</v>
      </c>
      <c r="Z12" s="133">
        <f>+Actuals!W245</f>
        <v>0</v>
      </c>
      <c r="AA12" s="134">
        <f>+Actuals!X245</f>
        <v>0</v>
      </c>
      <c r="AB12" s="133">
        <f>+Actuals!Y245</f>
        <v>0</v>
      </c>
      <c r="AC12" s="134">
        <f>+Actuals!Z245</f>
        <v>0</v>
      </c>
      <c r="AD12" s="133">
        <f>+Actuals!AA245</f>
        <v>0</v>
      </c>
      <c r="AE12" s="134">
        <f>+Actuals!AB245</f>
        <v>0</v>
      </c>
      <c r="AF12" s="133">
        <f>+Actuals!AC445</f>
        <v>0</v>
      </c>
      <c r="AG12" s="134">
        <f>+Actuals!AD445</f>
        <v>0</v>
      </c>
      <c r="AH12" s="133">
        <f>+Actuals!AE445</f>
        <v>0</v>
      </c>
      <c r="AI12" s="134">
        <f>+Actuals!AF445</f>
        <v>0</v>
      </c>
      <c r="AJ12" s="133">
        <f>+Actuals!AG445</f>
        <v>0</v>
      </c>
      <c r="AK12" s="134">
        <f>+Actuals!AH445</f>
        <v>0</v>
      </c>
      <c r="AL12" s="133">
        <f>+Actuals!AI445</f>
        <v>0</v>
      </c>
      <c r="AM12" s="134">
        <f>+Actuals!AJ445</f>
        <v>0</v>
      </c>
      <c r="AN12" s="133">
        <f>+Actuals!AK445</f>
        <v>0</v>
      </c>
      <c r="AO12" s="134">
        <f>+Actuals!AL445</f>
        <v>0</v>
      </c>
      <c r="AP12" s="133">
        <f>+Actuals!AM445</f>
        <v>0</v>
      </c>
      <c r="AQ12" s="134">
        <f>+Actuals!AN445</f>
        <v>0</v>
      </c>
      <c r="AR12" s="133">
        <f>+Actuals!AO445</f>
        <v>0</v>
      </c>
      <c r="AS12" s="134">
        <f>+Actuals!AP445</f>
        <v>0</v>
      </c>
      <c r="AT12" s="133">
        <f>+Actuals!AQ445</f>
        <v>0</v>
      </c>
      <c r="AU12" s="134">
        <f>+Actuals!AR445</f>
        <v>0</v>
      </c>
      <c r="AV12" s="133">
        <f>+Actuals!AS445</f>
        <v>0</v>
      </c>
      <c r="AW12" s="134">
        <f>+Actuals!AT445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5503413</v>
      </c>
      <c r="E13" s="38">
        <f t="shared" si="0"/>
        <v>9717449</v>
      </c>
      <c r="F13" s="60">
        <f>'TIE-OUT'!R13+RECLASS!R13</f>
        <v>0</v>
      </c>
      <c r="G13" s="38">
        <f>'TIE-OUT'!S13+RECLASS!S13</f>
        <v>0</v>
      </c>
      <c r="H13" s="133">
        <f>+Actuals!E246-32532470</f>
        <v>5503413</v>
      </c>
      <c r="I13" s="134">
        <f>+Actuals!F246-59535002</f>
        <v>9717449</v>
      </c>
      <c r="J13" s="133">
        <f>+Actuals!G246</f>
        <v>0</v>
      </c>
      <c r="K13" s="153">
        <f>+Actuals!H246</f>
        <v>0</v>
      </c>
      <c r="L13" s="133">
        <f>+Actuals!I246</f>
        <v>0</v>
      </c>
      <c r="M13" s="134">
        <f>+Actuals!J246</f>
        <v>0</v>
      </c>
      <c r="N13" s="133">
        <f>+Actuals!K246</f>
        <v>-563127</v>
      </c>
      <c r="O13" s="134">
        <f>+Actuals!L246</f>
        <v>-987233</v>
      </c>
      <c r="P13" s="133">
        <f>+Actuals!M246</f>
        <v>-15405</v>
      </c>
      <c r="Q13" s="134">
        <f>+Actuals!N246</f>
        <v>8261</v>
      </c>
      <c r="R13" s="133">
        <f>+Actuals!O246</f>
        <v>0</v>
      </c>
      <c r="S13" s="134">
        <f>+Actuals!P246</f>
        <v>0</v>
      </c>
      <c r="T13" s="133">
        <f>+Actuals!Q246</f>
        <v>0</v>
      </c>
      <c r="U13" s="134">
        <f>+Actuals!R246</f>
        <v>0</v>
      </c>
      <c r="V13" s="133">
        <f>+Actuals!S246</f>
        <v>0</v>
      </c>
      <c r="W13" s="134">
        <f>+Actuals!T246</f>
        <v>0</v>
      </c>
      <c r="X13" s="133">
        <f>+Actuals!U246</f>
        <v>0</v>
      </c>
      <c r="Y13" s="134">
        <f>+Actuals!V246</f>
        <v>0</v>
      </c>
      <c r="Z13" s="133">
        <f>+Actuals!W246</f>
        <v>2570465</v>
      </c>
      <c r="AA13" s="134">
        <f>+Actuals!X246</f>
        <v>4646111</v>
      </c>
      <c r="AB13" s="133">
        <f>+Actuals!Y246</f>
        <v>2630465</v>
      </c>
      <c r="AC13" s="134">
        <f>+Actuals!Z246</f>
        <v>4752911</v>
      </c>
      <c r="AD13" s="133">
        <f>+Actuals!AA246</f>
        <v>-4622398</v>
      </c>
      <c r="AE13" s="134">
        <f>+Actuals!AB246</f>
        <v>-8420050</v>
      </c>
      <c r="AF13" s="133">
        <f>+Actuals!AC446</f>
        <v>4622398</v>
      </c>
      <c r="AG13" s="134">
        <f>+Actuals!AD446</f>
        <v>8420050</v>
      </c>
      <c r="AH13" s="133">
        <f>+Actuals!AE446</f>
        <v>0</v>
      </c>
      <c r="AI13" s="134">
        <f>+Actuals!AF446</f>
        <v>0</v>
      </c>
      <c r="AJ13" s="133">
        <f>+Actuals!AG446</f>
        <v>-4622398</v>
      </c>
      <c r="AK13" s="134">
        <f>+Actuals!AH446</f>
        <v>-8420050</v>
      </c>
      <c r="AL13" s="133">
        <f>+Actuals!AI446</f>
        <v>0</v>
      </c>
      <c r="AM13" s="134">
        <f>+Actuals!AJ446</f>
        <v>0</v>
      </c>
      <c r="AN13" s="133">
        <f>+Actuals!AK446</f>
        <v>0</v>
      </c>
      <c r="AO13" s="134">
        <f>+Actuals!AL446</f>
        <v>0</v>
      </c>
      <c r="AP13" s="133">
        <f>+Actuals!AM446</f>
        <v>0</v>
      </c>
      <c r="AQ13" s="134">
        <f>+Actuals!AN446</f>
        <v>0</v>
      </c>
      <c r="AR13" s="133">
        <f>+Actuals!AO446</f>
        <v>0</v>
      </c>
      <c r="AS13" s="134">
        <f>+Actuals!AP446</f>
        <v>0</v>
      </c>
      <c r="AT13" s="133">
        <f>+Actuals!AQ446</f>
        <v>0</v>
      </c>
      <c r="AU13" s="134">
        <f>+Actuals!AR446</f>
        <v>0</v>
      </c>
      <c r="AV13" s="133">
        <f>+Actuals!AS446</f>
        <v>0</v>
      </c>
      <c r="AW13" s="134">
        <f>+Actuals!AT446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'TIE-OUT'!R14+RECLASS!R14</f>
        <v>0</v>
      </c>
      <c r="G14" s="38">
        <f>'TIE-OUT'!S14+RECLASS!S14</f>
        <v>0</v>
      </c>
      <c r="H14" s="133">
        <f>+Actuals!E247</f>
        <v>0</v>
      </c>
      <c r="I14" s="134">
        <f>+Actuals!F247</f>
        <v>0</v>
      </c>
      <c r="J14" s="133">
        <f>+Actuals!G247</f>
        <v>0</v>
      </c>
      <c r="K14" s="153">
        <f>+Actuals!H247</f>
        <v>0</v>
      </c>
      <c r="L14" s="133">
        <f>+Actuals!I247</f>
        <v>0</v>
      </c>
      <c r="M14" s="134">
        <f>+Actuals!J247</f>
        <v>0</v>
      </c>
      <c r="N14" s="133">
        <f>+Actuals!K247</f>
        <v>0</v>
      </c>
      <c r="O14" s="134">
        <f>+Actuals!L247</f>
        <v>0</v>
      </c>
      <c r="P14" s="133">
        <f>+Actuals!M247</f>
        <v>0</v>
      </c>
      <c r="Q14" s="134">
        <f>+Actuals!N247</f>
        <v>0</v>
      </c>
      <c r="R14" s="133">
        <f>+Actuals!O247</f>
        <v>0</v>
      </c>
      <c r="S14" s="134">
        <f>+Actuals!P247</f>
        <v>0</v>
      </c>
      <c r="T14" s="133">
        <f>+Actuals!Q247</f>
        <v>0</v>
      </c>
      <c r="U14" s="134">
        <f>+Actuals!R247</f>
        <v>0</v>
      </c>
      <c r="V14" s="133">
        <f>+Actuals!S247</f>
        <v>0</v>
      </c>
      <c r="W14" s="134">
        <f>+Actuals!T247</f>
        <v>0</v>
      </c>
      <c r="X14" s="133">
        <f>+Actuals!U247</f>
        <v>0</v>
      </c>
      <c r="Y14" s="134">
        <f>+Actuals!V247</f>
        <v>0</v>
      </c>
      <c r="Z14" s="133">
        <f>+Actuals!W247</f>
        <v>0</v>
      </c>
      <c r="AA14" s="134">
        <f>+Actuals!X247</f>
        <v>0</v>
      </c>
      <c r="AB14" s="133">
        <f>+Actuals!Y247</f>
        <v>0</v>
      </c>
      <c r="AC14" s="134">
        <f>+Actuals!Z247</f>
        <v>0</v>
      </c>
      <c r="AD14" s="133">
        <f>+Actuals!AA247</f>
        <v>0</v>
      </c>
      <c r="AE14" s="134">
        <f>+Actuals!AB247</f>
        <v>0</v>
      </c>
      <c r="AF14" s="133">
        <f>+Actuals!AC447</f>
        <v>0</v>
      </c>
      <c r="AG14" s="134">
        <f>+Actuals!AD447</f>
        <v>0</v>
      </c>
      <c r="AH14" s="133">
        <f>+Actuals!AE447</f>
        <v>0</v>
      </c>
      <c r="AI14" s="134">
        <f>+Actuals!AF447</f>
        <v>0</v>
      </c>
      <c r="AJ14" s="133">
        <f>+Actuals!AG447</f>
        <v>0</v>
      </c>
      <c r="AK14" s="134">
        <f>+Actuals!AH447</f>
        <v>0</v>
      </c>
      <c r="AL14" s="133">
        <f>+Actuals!AI447</f>
        <v>0</v>
      </c>
      <c r="AM14" s="134">
        <f>+Actuals!AJ447</f>
        <v>0</v>
      </c>
      <c r="AN14" s="133">
        <f>+Actuals!AK447</f>
        <v>0</v>
      </c>
      <c r="AO14" s="134">
        <f>+Actuals!AL447</f>
        <v>0</v>
      </c>
      <c r="AP14" s="133">
        <f>+Actuals!AM447</f>
        <v>0</v>
      </c>
      <c r="AQ14" s="134">
        <f>+Actuals!AN447</f>
        <v>0</v>
      </c>
      <c r="AR14" s="133">
        <f>+Actuals!AO447</f>
        <v>0</v>
      </c>
      <c r="AS14" s="134">
        <f>+Actuals!AP447</f>
        <v>0</v>
      </c>
      <c r="AT14" s="133">
        <f>+Actuals!AQ447</f>
        <v>0</v>
      </c>
      <c r="AU14" s="134">
        <f>+Actuals!AR447</f>
        <v>0</v>
      </c>
      <c r="AV14" s="133">
        <f>+Actuals!AS447</f>
        <v>0</v>
      </c>
      <c r="AW14" s="134">
        <f>+Actuals!AT447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'TIE-OUT'!R15+RECLASS!R15</f>
        <v>0</v>
      </c>
      <c r="G15" s="82">
        <f>'TIE-OUT'!S15+RECLASS!S15</f>
        <v>0</v>
      </c>
      <c r="H15" s="133">
        <f>+Actuals!E248</f>
        <v>0</v>
      </c>
      <c r="I15" s="134">
        <f>+Actuals!F248</f>
        <v>0</v>
      </c>
      <c r="J15" s="133">
        <f>+Actuals!G248</f>
        <v>0</v>
      </c>
      <c r="K15" s="153">
        <f>+Actuals!H248</f>
        <v>0</v>
      </c>
      <c r="L15" s="133">
        <f>+Actuals!I248</f>
        <v>0</v>
      </c>
      <c r="M15" s="134">
        <f>+Actuals!J248</f>
        <v>0</v>
      </c>
      <c r="N15" s="133">
        <f>+Actuals!K248</f>
        <v>0</v>
      </c>
      <c r="O15" s="134">
        <f>+Actuals!L248</f>
        <v>0</v>
      </c>
      <c r="P15" s="133">
        <f>+Actuals!M248</f>
        <v>0</v>
      </c>
      <c r="Q15" s="134">
        <f>+Actuals!N248</f>
        <v>0</v>
      </c>
      <c r="R15" s="133">
        <f>+Actuals!O248</f>
        <v>0</v>
      </c>
      <c r="S15" s="134">
        <f>+Actuals!P248</f>
        <v>0</v>
      </c>
      <c r="T15" s="133">
        <f>+Actuals!Q248</f>
        <v>0</v>
      </c>
      <c r="U15" s="134">
        <f>+Actuals!R248</f>
        <v>0</v>
      </c>
      <c r="V15" s="133">
        <f>+Actuals!S248</f>
        <v>0</v>
      </c>
      <c r="W15" s="134">
        <f>+Actuals!T248</f>
        <v>0</v>
      </c>
      <c r="X15" s="133">
        <f>+Actuals!U248</f>
        <v>0</v>
      </c>
      <c r="Y15" s="134">
        <f>+Actuals!V248</f>
        <v>0</v>
      </c>
      <c r="Z15" s="133">
        <f>+Actuals!W248</f>
        <v>0</v>
      </c>
      <c r="AA15" s="134">
        <f>+Actuals!X248</f>
        <v>0</v>
      </c>
      <c r="AB15" s="133">
        <f>+Actuals!Y248</f>
        <v>0</v>
      </c>
      <c r="AC15" s="134">
        <f>+Actuals!Z248</f>
        <v>0</v>
      </c>
      <c r="AD15" s="133">
        <f>+Actuals!AA248</f>
        <v>0</v>
      </c>
      <c r="AE15" s="134">
        <f>+Actuals!AB248</f>
        <v>0</v>
      </c>
      <c r="AF15" s="133">
        <f>+Actuals!AC448</f>
        <v>0</v>
      </c>
      <c r="AG15" s="134">
        <f>+Actuals!AD448</f>
        <v>0</v>
      </c>
      <c r="AH15" s="133">
        <f>+Actuals!AE448</f>
        <v>0</v>
      </c>
      <c r="AI15" s="134">
        <f>+Actuals!AF448</f>
        <v>0</v>
      </c>
      <c r="AJ15" s="133">
        <f>+Actuals!AG448</f>
        <v>0</v>
      </c>
      <c r="AK15" s="134">
        <f>+Actuals!AH448</f>
        <v>0</v>
      </c>
      <c r="AL15" s="133">
        <f>+Actuals!AI448</f>
        <v>0</v>
      </c>
      <c r="AM15" s="134">
        <f>+Actuals!AJ448</f>
        <v>0</v>
      </c>
      <c r="AN15" s="133">
        <f>+Actuals!AK448</f>
        <v>0</v>
      </c>
      <c r="AO15" s="134">
        <f>+Actuals!AL448</f>
        <v>0</v>
      </c>
      <c r="AP15" s="133">
        <f>+Actuals!AM448</f>
        <v>0</v>
      </c>
      <c r="AQ15" s="134">
        <f>+Actuals!AN448</f>
        <v>0</v>
      </c>
      <c r="AR15" s="133">
        <f>+Actuals!AO448</f>
        <v>0</v>
      </c>
      <c r="AS15" s="134">
        <f>+Actuals!AP448</f>
        <v>0</v>
      </c>
      <c r="AT15" s="133">
        <f>+Actuals!AQ448</f>
        <v>0</v>
      </c>
      <c r="AU15" s="134">
        <f>+Actuals!AR448</f>
        <v>0</v>
      </c>
      <c r="AV15" s="133">
        <f>+Actuals!AS448</f>
        <v>0</v>
      </c>
      <c r="AW15" s="134">
        <f>+Actuals!AT448</f>
        <v>0</v>
      </c>
    </row>
    <row r="16" spans="1:49" x14ac:dyDescent="0.2">
      <c r="A16" s="9"/>
      <c r="B16" s="7" t="s">
        <v>34</v>
      </c>
      <c r="C16" s="6"/>
      <c r="D16" s="61">
        <f t="shared" ref="D16:AG16" si="1">SUM(D11:D15)</f>
        <v>27128279</v>
      </c>
      <c r="E16" s="39">
        <f t="shared" si="1"/>
        <v>45643721.579999998</v>
      </c>
      <c r="F16" s="61">
        <f t="shared" si="1"/>
        <v>0</v>
      </c>
      <c r="G16" s="39">
        <f t="shared" si="1"/>
        <v>-13286761.860000001</v>
      </c>
      <c r="H16" s="61">
        <f t="shared" si="1"/>
        <v>27376440</v>
      </c>
      <c r="I16" s="39">
        <f t="shared" si="1"/>
        <v>57712334.359999999</v>
      </c>
      <c r="J16" s="61">
        <f t="shared" si="1"/>
        <v>-4174145</v>
      </c>
      <c r="K16" s="154">
        <f t="shared" si="1"/>
        <v>-7040324.7500000019</v>
      </c>
      <c r="L16" s="61">
        <f t="shared" si="1"/>
        <v>2594120</v>
      </c>
      <c r="M16" s="39">
        <f t="shared" si="1"/>
        <v>3327467.3</v>
      </c>
      <c r="N16" s="61">
        <f t="shared" si="1"/>
        <v>-768374</v>
      </c>
      <c r="O16" s="39">
        <f t="shared" si="1"/>
        <v>-459160.02</v>
      </c>
      <c r="P16" s="61">
        <f t="shared" si="1"/>
        <v>1542531</v>
      </c>
      <c r="Q16" s="39">
        <f t="shared" si="1"/>
        <v>4512742.83</v>
      </c>
      <c r="R16" s="61">
        <f t="shared" si="1"/>
        <v>14</v>
      </c>
      <c r="S16" s="39">
        <f t="shared" si="1"/>
        <v>-1088.17</v>
      </c>
      <c r="T16" s="61">
        <f t="shared" si="1"/>
        <v>-28641</v>
      </c>
      <c r="U16" s="39">
        <f t="shared" si="1"/>
        <v>-76964.259999999995</v>
      </c>
      <c r="V16" s="61">
        <f t="shared" si="1"/>
        <v>15500</v>
      </c>
      <c r="W16" s="39">
        <f t="shared" si="1"/>
        <v>-29895.93</v>
      </c>
      <c r="X16" s="61">
        <f t="shared" si="1"/>
        <v>3309</v>
      </c>
      <c r="Y16" s="39">
        <f t="shared" si="1"/>
        <v>13959.57</v>
      </c>
      <c r="Z16" s="61">
        <f t="shared" si="1"/>
        <v>2550219</v>
      </c>
      <c r="AA16" s="39">
        <f t="shared" si="1"/>
        <v>4639138.42</v>
      </c>
      <c r="AB16" s="61">
        <f t="shared" si="1"/>
        <v>2643607</v>
      </c>
      <c r="AC16" s="39">
        <f t="shared" si="1"/>
        <v>4760726.92</v>
      </c>
      <c r="AD16" s="61">
        <f t="shared" si="1"/>
        <v>-4642398</v>
      </c>
      <c r="AE16" s="39">
        <f t="shared" si="1"/>
        <v>-8453900</v>
      </c>
      <c r="AF16" s="61">
        <f t="shared" si="1"/>
        <v>4642398</v>
      </c>
      <c r="AG16" s="39">
        <f t="shared" si="1"/>
        <v>8453900</v>
      </c>
      <c r="AH16" s="61">
        <f t="shared" ref="AH16:AM16" si="2">SUM(AH11:AH15)</f>
        <v>0</v>
      </c>
      <c r="AI16" s="39">
        <f t="shared" si="2"/>
        <v>0</v>
      </c>
      <c r="AJ16" s="61">
        <f t="shared" si="2"/>
        <v>-4626302</v>
      </c>
      <c r="AK16" s="39">
        <f t="shared" si="2"/>
        <v>-8428454.5099999998</v>
      </c>
      <c r="AL16" s="61">
        <f t="shared" si="2"/>
        <v>5000</v>
      </c>
      <c r="AM16" s="39">
        <f t="shared" si="2"/>
        <v>10500</v>
      </c>
      <c r="AN16" s="61">
        <f t="shared" ref="AN16:AS16" si="3">SUM(AN11:AN15)</f>
        <v>0</v>
      </c>
      <c r="AO16" s="39">
        <f t="shared" si="3"/>
        <v>0</v>
      </c>
      <c r="AP16" s="61">
        <f t="shared" si="3"/>
        <v>0</v>
      </c>
      <c r="AQ16" s="39">
        <f t="shared" si="3"/>
        <v>0</v>
      </c>
      <c r="AR16" s="61">
        <f t="shared" si="3"/>
        <v>0</v>
      </c>
      <c r="AS16" s="39">
        <f t="shared" si="3"/>
        <v>0</v>
      </c>
      <c r="AT16" s="61">
        <f>SUM(AT11:AT15)</f>
        <v>-4999</v>
      </c>
      <c r="AU16" s="39">
        <f>SUM(AU11:AU15)</f>
        <v>-10498.32</v>
      </c>
      <c r="AV16" s="61">
        <f>SUM(AV11:AV15)</f>
        <v>0</v>
      </c>
      <c r="AW16" s="39">
        <f>SUM(AW11:AW15)</f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15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15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4">SUM(F19,H19,J19,L19,N19,P19,R19,T19,V19,X19,Z19,AB19,AD19,AF19,AH19,AJ19,AL19,AN19,AP19,AR19,AT19,AV19)</f>
        <v>-21116564</v>
      </c>
      <c r="E19" s="38">
        <f t="shared" si="4"/>
        <v>-44037594.480000012</v>
      </c>
      <c r="F19" s="64">
        <f>'TIE-OUT'!R19+RECLASS!R19</f>
        <v>0</v>
      </c>
      <c r="G19" s="68">
        <f>'TIE-OUT'!S19+RECLASS!S19</f>
        <v>0</v>
      </c>
      <c r="H19" s="133">
        <f>+Actuals!E249</f>
        <v>-26201129</v>
      </c>
      <c r="I19" s="134">
        <f>+Actuals!F249</f>
        <v>-45793373.869999997</v>
      </c>
      <c r="J19" s="133">
        <f>+Actuals!G249-79000-17500</f>
        <v>19247883</v>
      </c>
      <c r="K19" s="153">
        <f>+Actuals!H249-147730-30908</f>
        <v>1994304.87</v>
      </c>
      <c r="L19" s="133">
        <f>+Actuals!I249</f>
        <v>-12814376</v>
      </c>
      <c r="M19" s="134">
        <f>+Actuals!J249</f>
        <v>8700615.5</v>
      </c>
      <c r="N19" s="133">
        <f>+Actuals!K249</f>
        <v>-296</v>
      </c>
      <c r="O19" s="134">
        <f>+Actuals!L249</f>
        <v>-345.21</v>
      </c>
      <c r="P19" s="133">
        <f>+Actuals!M249</f>
        <v>-1526669</v>
      </c>
      <c r="Q19" s="134">
        <f>+Actuals!N249</f>
        <v>-2592084.7400000002</v>
      </c>
      <c r="R19" s="133">
        <f>+Actuals!O249</f>
        <v>20000</v>
      </c>
      <c r="S19" s="134">
        <f>+Actuals!P249</f>
        <v>35301.21</v>
      </c>
      <c r="T19" s="133">
        <f>+Actuals!Q249</f>
        <v>-3928</v>
      </c>
      <c r="U19" s="134">
        <f>+Actuals!R249</f>
        <v>-6791634.7400000002</v>
      </c>
      <c r="V19" s="133">
        <f>+Actuals!S249</f>
        <v>243</v>
      </c>
      <c r="W19" s="134">
        <f>+Actuals!T249</f>
        <v>120229.03</v>
      </c>
      <c r="X19" s="133">
        <f>+Actuals!U249</f>
        <v>-20381</v>
      </c>
      <c r="Y19" s="134">
        <f>+Actuals!V249</f>
        <v>-33177.56</v>
      </c>
      <c r="Z19" s="133">
        <f>+Actuals!W249</f>
        <v>0</v>
      </c>
      <c r="AA19" s="134">
        <f>+Actuals!X249</f>
        <v>-0.01</v>
      </c>
      <c r="AB19" s="133">
        <f>+Actuals!Y249</f>
        <v>6270</v>
      </c>
      <c r="AC19" s="134">
        <f>+Actuals!Z249</f>
        <v>10564.95</v>
      </c>
      <c r="AD19" s="133">
        <f>+Actuals!AA249</f>
        <v>176883</v>
      </c>
      <c r="AE19" s="134">
        <f>+Actuals!AB249</f>
        <v>312482.90000000002</v>
      </c>
      <c r="AF19" s="133">
        <f>+Actuals!AC449</f>
        <v>0</v>
      </c>
      <c r="AG19" s="134">
        <f>+Actuals!AD449</f>
        <v>0</v>
      </c>
      <c r="AH19" s="133">
        <f>+Actuals!AE449</f>
        <v>-669</v>
      </c>
      <c r="AI19" s="134">
        <f>+Actuals!AF449</f>
        <v>-1157.3800000000001</v>
      </c>
      <c r="AJ19" s="133">
        <f>+Actuals!AG449</f>
        <v>9164</v>
      </c>
      <c r="AK19" s="134">
        <f>+Actuals!AH449</f>
        <v>15937.68</v>
      </c>
      <c r="AL19" s="133">
        <f>+Actuals!AI449</f>
        <v>0</v>
      </c>
      <c r="AM19" s="134">
        <f>+Actuals!AJ449</f>
        <v>0</v>
      </c>
      <c r="AN19" s="133">
        <f>+Actuals!AK449</f>
        <v>0</v>
      </c>
      <c r="AO19" s="134">
        <f>+Actuals!AL449</f>
        <v>0</v>
      </c>
      <c r="AP19" s="133">
        <f>+Actuals!AM449</f>
        <v>-17</v>
      </c>
      <c r="AQ19" s="134">
        <f>+Actuals!AN449</f>
        <v>-28.88</v>
      </c>
      <c r="AR19" s="133">
        <v>-678</v>
      </c>
      <c r="AS19" s="134">
        <v>-1105.1400000000001</v>
      </c>
      <c r="AT19" s="133">
        <f>21570-642</f>
        <v>20928</v>
      </c>
      <c r="AU19" s="134">
        <v>37268.11</v>
      </c>
      <c r="AV19" s="133">
        <v>-29792</v>
      </c>
      <c r="AW19" s="134">
        <v>-51391.199999999997</v>
      </c>
    </row>
    <row r="20" spans="1:49" x14ac:dyDescent="0.2">
      <c r="A20" s="9">
        <v>7</v>
      </c>
      <c r="B20" s="7"/>
      <c r="C20" s="18" t="s">
        <v>30</v>
      </c>
      <c r="D20" s="60">
        <f t="shared" si="4"/>
        <v>0</v>
      </c>
      <c r="E20" s="38">
        <f t="shared" si="4"/>
        <v>2318937.2800000003</v>
      </c>
      <c r="F20" s="60">
        <f>'TIE-OUT'!R20+RECLASS!R20</f>
        <v>0</v>
      </c>
      <c r="G20" s="38">
        <f>'TIE-OUT'!S20+RECLASS!S20</f>
        <v>2442937.2800000003</v>
      </c>
      <c r="H20" s="133">
        <f>+Actuals!E250</f>
        <v>0</v>
      </c>
      <c r="I20" s="134">
        <f>+Actuals!F250</f>
        <v>0</v>
      </c>
      <c r="J20" s="133">
        <f>+Actuals!G250</f>
        <v>0</v>
      </c>
      <c r="K20" s="153">
        <f>+Actuals!H250</f>
        <v>0</v>
      </c>
      <c r="L20" s="133">
        <f>+Actuals!I250</f>
        <v>0</v>
      </c>
      <c r="M20" s="134">
        <f>+Actuals!J250</f>
        <v>0</v>
      </c>
      <c r="N20" s="133">
        <f>+Actuals!K250</f>
        <v>0</v>
      </c>
      <c r="O20" s="134">
        <f>+Actuals!L250</f>
        <v>0</v>
      </c>
      <c r="P20" s="133">
        <f>+Actuals!M250</f>
        <v>0</v>
      </c>
      <c r="Q20" s="134">
        <f>+Actuals!N250</f>
        <v>0</v>
      </c>
      <c r="R20" s="133">
        <f>+Actuals!O250</f>
        <v>0</v>
      </c>
      <c r="S20" s="134">
        <f>+Actuals!P250</f>
        <v>0</v>
      </c>
      <c r="T20" s="133">
        <f>+Actuals!Q250</f>
        <v>0</v>
      </c>
      <c r="U20" s="134">
        <f>+Actuals!R250</f>
        <v>0</v>
      </c>
      <c r="V20" s="133">
        <f>+Actuals!S250</f>
        <v>0</v>
      </c>
      <c r="W20" s="134">
        <f>+Actuals!T250</f>
        <v>0</v>
      </c>
      <c r="X20" s="133">
        <f>+Actuals!U250</f>
        <v>0</v>
      </c>
      <c r="Y20" s="134">
        <f>+Actuals!V250</f>
        <v>0</v>
      </c>
      <c r="Z20" s="133">
        <f>+Actuals!W250</f>
        <v>0</v>
      </c>
      <c r="AA20" s="165">
        <f>+Actuals!X250-124000</f>
        <v>-124000</v>
      </c>
      <c r="AB20" s="133">
        <f>+Actuals!Y250</f>
        <v>0</v>
      </c>
      <c r="AC20" s="134">
        <f>+Actuals!Z250</f>
        <v>0</v>
      </c>
      <c r="AD20" s="133">
        <f>+Actuals!AA250</f>
        <v>0</v>
      </c>
      <c r="AE20" s="134">
        <f>+Actuals!AB250</f>
        <v>0</v>
      </c>
      <c r="AF20" s="133">
        <f>+Actuals!AC450</f>
        <v>0</v>
      </c>
      <c r="AG20" s="165">
        <v>0</v>
      </c>
      <c r="AH20" s="133">
        <f>+Actuals!AE450</f>
        <v>0</v>
      </c>
      <c r="AI20" s="165">
        <v>0</v>
      </c>
      <c r="AJ20" s="133">
        <f>+Actuals!AG450</f>
        <v>0</v>
      </c>
      <c r="AK20" s="165">
        <v>0</v>
      </c>
      <c r="AL20" s="133">
        <f>+Actuals!AI450</f>
        <v>0</v>
      </c>
      <c r="AM20" s="165">
        <v>0</v>
      </c>
      <c r="AN20" s="133">
        <f>+Actuals!AK450</f>
        <v>0</v>
      </c>
      <c r="AO20" s="165">
        <v>0</v>
      </c>
      <c r="AP20" s="133">
        <f>+Actuals!AM450</f>
        <v>0</v>
      </c>
      <c r="AQ20" s="165">
        <v>0</v>
      </c>
      <c r="AR20" s="133">
        <f>+Actuals!AO450</f>
        <v>0</v>
      </c>
      <c r="AS20" s="165">
        <v>0</v>
      </c>
      <c r="AT20" s="133">
        <f>+Actuals!AQ450</f>
        <v>0</v>
      </c>
      <c r="AU20" s="165">
        <v>0</v>
      </c>
      <c r="AV20" s="133">
        <f>+Actuals!AS450</f>
        <v>0</v>
      </c>
      <c r="AW20" s="165"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4"/>
        <v>-4169082</v>
      </c>
      <c r="E21" s="38">
        <f t="shared" si="4"/>
        <v>-7317489</v>
      </c>
      <c r="F21" s="60">
        <f>'TIE-OUT'!R21+RECLASS!R21</f>
        <v>0</v>
      </c>
      <c r="G21" s="38">
        <f>'TIE-OUT'!S21+RECLASS!S21</f>
        <v>0</v>
      </c>
      <c r="H21" s="133">
        <f>+Actuals!E251+32532470</f>
        <v>-4169082</v>
      </c>
      <c r="I21" s="134">
        <f>+Actuals!F251+59535002</f>
        <v>-7317489</v>
      </c>
      <c r="J21" s="133">
        <f>+Actuals!G251</f>
        <v>0</v>
      </c>
      <c r="K21" s="153">
        <f>+Actuals!H251</f>
        <v>0</v>
      </c>
      <c r="L21" s="133">
        <f>+Actuals!I251</f>
        <v>0</v>
      </c>
      <c r="M21" s="134">
        <f>+Actuals!J251</f>
        <v>0</v>
      </c>
      <c r="N21" s="133">
        <f>+Actuals!K251</f>
        <v>-890</v>
      </c>
      <c r="O21" s="134">
        <f>+Actuals!L251</f>
        <v>-1416</v>
      </c>
      <c r="P21" s="133">
        <f>+Actuals!M251</f>
        <v>15405</v>
      </c>
      <c r="Q21" s="134">
        <f>+Actuals!N251</f>
        <v>23646</v>
      </c>
      <c r="R21" s="133">
        <f>+Actuals!O251</f>
        <v>0</v>
      </c>
      <c r="S21" s="134">
        <f>+Actuals!P251</f>
        <v>0</v>
      </c>
      <c r="T21" s="133">
        <f>+Actuals!Q251</f>
        <v>0</v>
      </c>
      <c r="U21" s="134">
        <f>+Actuals!R251</f>
        <v>0</v>
      </c>
      <c r="V21" s="133">
        <f>+Actuals!S251</f>
        <v>0</v>
      </c>
      <c r="W21" s="134">
        <f>+Actuals!T251</f>
        <v>0</v>
      </c>
      <c r="X21" s="133">
        <f>+Actuals!U251</f>
        <v>0</v>
      </c>
      <c r="Y21" s="134">
        <f>+Actuals!V251</f>
        <v>0</v>
      </c>
      <c r="Z21" s="133">
        <f>+Actuals!W251</f>
        <v>-2570465</v>
      </c>
      <c r="AA21" s="134">
        <f>+Actuals!X251</f>
        <v>-4646111</v>
      </c>
      <c r="AB21" s="133">
        <f>+Actuals!Y251</f>
        <v>-2630465</v>
      </c>
      <c r="AC21" s="134">
        <f>+Actuals!Z251</f>
        <v>-4752911</v>
      </c>
      <c r="AD21" s="133">
        <f>+Actuals!AA251</f>
        <v>5186415</v>
      </c>
      <c r="AE21" s="134">
        <f>+Actuals!AB251</f>
        <v>9376792</v>
      </c>
      <c r="AF21" s="133">
        <f>+Actuals!AC451</f>
        <v>-5186415</v>
      </c>
      <c r="AG21" s="134">
        <f>+Actuals!AD451</f>
        <v>-9376792</v>
      </c>
      <c r="AH21" s="133">
        <f>+Actuals!AE451</f>
        <v>0</v>
      </c>
      <c r="AI21" s="134">
        <f>+Actuals!AF451</f>
        <v>0</v>
      </c>
      <c r="AJ21" s="133">
        <f>+Actuals!AG451</f>
        <v>5186415</v>
      </c>
      <c r="AK21" s="134">
        <f>+Actuals!AH451</f>
        <v>9376792</v>
      </c>
      <c r="AL21" s="133">
        <f>+Actuals!AI451</f>
        <v>0</v>
      </c>
      <c r="AM21" s="134">
        <f>+Actuals!AJ451</f>
        <v>0</v>
      </c>
      <c r="AN21" s="133">
        <f>+Actuals!AK451</f>
        <v>0</v>
      </c>
      <c r="AO21" s="134">
        <f>+Actuals!AL451</f>
        <v>0</v>
      </c>
      <c r="AP21" s="133">
        <f>+Actuals!AM451</f>
        <v>0</v>
      </c>
      <c r="AQ21" s="134">
        <f>+Actuals!AN451</f>
        <v>0</v>
      </c>
      <c r="AR21" s="133">
        <f>+Actuals!AO451</f>
        <v>0</v>
      </c>
      <c r="AS21" s="134">
        <f>+Actuals!AP451</f>
        <v>0</v>
      </c>
      <c r="AT21" s="133">
        <f>+Actuals!AQ451</f>
        <v>0</v>
      </c>
      <c r="AU21" s="134">
        <f>+Actuals!AR451</f>
        <v>0</v>
      </c>
      <c r="AV21" s="133">
        <f>+Actuals!AS451</f>
        <v>0</v>
      </c>
      <c r="AW21" s="134">
        <f>+Actuals!AT451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4"/>
        <v>0</v>
      </c>
      <c r="E22" s="38">
        <f t="shared" si="4"/>
        <v>0</v>
      </c>
      <c r="F22" s="60">
        <f>'TIE-OUT'!R22+RECLASS!R22</f>
        <v>0</v>
      </c>
      <c r="G22" s="38">
        <f>'TIE-OUT'!S22+RECLASS!S22</f>
        <v>0</v>
      </c>
      <c r="H22" s="133">
        <f>+Actuals!E252</f>
        <v>0</v>
      </c>
      <c r="I22" s="134">
        <f>+Actuals!F252</f>
        <v>0</v>
      </c>
      <c r="J22" s="133">
        <f>+Actuals!G252</f>
        <v>0</v>
      </c>
      <c r="K22" s="153">
        <f>+Actuals!H252</f>
        <v>0</v>
      </c>
      <c r="L22" s="133">
        <f>+Actuals!I252</f>
        <v>0</v>
      </c>
      <c r="M22" s="134">
        <f>+Actuals!J252</f>
        <v>0</v>
      </c>
      <c r="N22" s="133">
        <f>+Actuals!K252</f>
        <v>0</v>
      </c>
      <c r="O22" s="134">
        <f>+Actuals!L252</f>
        <v>0</v>
      </c>
      <c r="P22" s="133">
        <f>+Actuals!M252</f>
        <v>0</v>
      </c>
      <c r="Q22" s="134">
        <f>+Actuals!N252</f>
        <v>0</v>
      </c>
      <c r="R22" s="133">
        <f>+Actuals!O252</f>
        <v>0</v>
      </c>
      <c r="S22" s="134">
        <f>+Actuals!P252</f>
        <v>0</v>
      </c>
      <c r="T22" s="133">
        <f>+Actuals!Q252</f>
        <v>0</v>
      </c>
      <c r="U22" s="134">
        <f>+Actuals!R252</f>
        <v>0</v>
      </c>
      <c r="V22" s="133">
        <f>+Actuals!S252</f>
        <v>0</v>
      </c>
      <c r="W22" s="134">
        <f>+Actuals!T252</f>
        <v>0</v>
      </c>
      <c r="X22" s="133">
        <f>+Actuals!U252</f>
        <v>0</v>
      </c>
      <c r="Y22" s="134">
        <f>+Actuals!V252</f>
        <v>0</v>
      </c>
      <c r="Z22" s="133">
        <f>+Actuals!W252</f>
        <v>0</v>
      </c>
      <c r="AA22" s="134">
        <f>+Actuals!X252</f>
        <v>0</v>
      </c>
      <c r="AB22" s="133">
        <f>+Actuals!Y252</f>
        <v>0</v>
      </c>
      <c r="AC22" s="134">
        <f>+Actuals!Z252</f>
        <v>0</v>
      </c>
      <c r="AD22" s="133">
        <f>+Actuals!AA252</f>
        <v>0</v>
      </c>
      <c r="AE22" s="134">
        <f>+Actuals!AB252</f>
        <v>0</v>
      </c>
      <c r="AF22" s="133">
        <f>+Actuals!AC452</f>
        <v>0</v>
      </c>
      <c r="AG22" s="134">
        <f>+Actuals!AD452</f>
        <v>0</v>
      </c>
      <c r="AH22" s="133">
        <f>+Actuals!AE452</f>
        <v>0</v>
      </c>
      <c r="AI22" s="134">
        <f>+Actuals!AF452</f>
        <v>0</v>
      </c>
      <c r="AJ22" s="133">
        <f>+Actuals!AG452</f>
        <v>0</v>
      </c>
      <c r="AK22" s="134">
        <f>+Actuals!AH452</f>
        <v>0</v>
      </c>
      <c r="AL22" s="133">
        <f>+Actuals!AI452</f>
        <v>0</v>
      </c>
      <c r="AM22" s="134">
        <f>+Actuals!AJ452</f>
        <v>0</v>
      </c>
      <c r="AN22" s="133">
        <f>+Actuals!AK452</f>
        <v>0</v>
      </c>
      <c r="AO22" s="134">
        <f>+Actuals!AL452</f>
        <v>0</v>
      </c>
      <c r="AP22" s="133">
        <f>+Actuals!AM452</f>
        <v>0</v>
      </c>
      <c r="AQ22" s="134">
        <f>+Actuals!AN452</f>
        <v>0</v>
      </c>
      <c r="AR22" s="133">
        <f>+Actuals!AO452</f>
        <v>0</v>
      </c>
      <c r="AS22" s="134">
        <f>+Actuals!AP452</f>
        <v>0</v>
      </c>
      <c r="AT22" s="133">
        <f>+Actuals!AQ452</f>
        <v>0</v>
      </c>
      <c r="AU22" s="134">
        <f>+Actuals!AR452</f>
        <v>0</v>
      </c>
      <c r="AV22" s="133">
        <f>+Actuals!AS452</f>
        <v>0</v>
      </c>
      <c r="AW22" s="134">
        <f>+Actuals!AT452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4"/>
        <v>9031</v>
      </c>
      <c r="E23" s="38">
        <f t="shared" si="4"/>
        <v>15492.084000000001</v>
      </c>
      <c r="F23" s="81">
        <f>'TIE-OUT'!R23+RECLASS!R23</f>
        <v>0</v>
      </c>
      <c r="G23" s="82">
        <f>'TIE-OUT'!S23+RECLASS!S23</f>
        <v>0</v>
      </c>
      <c r="H23" s="133">
        <f>+Actuals!E253</f>
        <v>0</v>
      </c>
      <c r="I23" s="134">
        <f>+Actuals!F253</f>
        <v>0</v>
      </c>
      <c r="J23" s="133">
        <f>+Actuals!G253</f>
        <v>8455</v>
      </c>
      <c r="K23" s="153">
        <f>+Actuals!H253</f>
        <v>14500</v>
      </c>
      <c r="L23" s="133">
        <f>+Actuals!I253</f>
        <v>-46</v>
      </c>
      <c r="M23" s="134">
        <f>+Actuals!J253</f>
        <v>-79</v>
      </c>
      <c r="N23" s="133">
        <f>+Actuals!K253</f>
        <v>600</v>
      </c>
      <c r="O23" s="134">
        <f>+Actuals!L253</f>
        <v>1033.2</v>
      </c>
      <c r="P23" s="133">
        <f>+Actuals!M253</f>
        <v>0</v>
      </c>
      <c r="Q23" s="134">
        <f>+Actuals!N253</f>
        <v>0</v>
      </c>
      <c r="R23" s="133">
        <f>+Actuals!O253</f>
        <v>0</v>
      </c>
      <c r="S23" s="134">
        <f>+Actuals!P253</f>
        <v>0</v>
      </c>
      <c r="T23" s="133">
        <f>+Actuals!Q253</f>
        <v>0</v>
      </c>
      <c r="U23" s="134">
        <f>+Actuals!R253</f>
        <v>0</v>
      </c>
      <c r="V23" s="133">
        <f>+Actuals!S253</f>
        <v>0</v>
      </c>
      <c r="W23" s="134">
        <f>+Actuals!T253</f>
        <v>0</v>
      </c>
      <c r="X23" s="133">
        <f>+Actuals!U253</f>
        <v>0</v>
      </c>
      <c r="Y23" s="134">
        <f>+Actuals!V253</f>
        <v>0</v>
      </c>
      <c r="Z23" s="133">
        <f>+Actuals!W253</f>
        <v>0</v>
      </c>
      <c r="AA23" s="134">
        <f>+Actuals!X253</f>
        <v>0</v>
      </c>
      <c r="AB23" s="133">
        <f>+Actuals!Y253</f>
        <v>0</v>
      </c>
      <c r="AC23" s="134">
        <f>+Actuals!Z253</f>
        <v>0</v>
      </c>
      <c r="AD23" s="133">
        <f>+Actuals!AA253</f>
        <v>0</v>
      </c>
      <c r="AE23" s="134">
        <f>+Actuals!AB253</f>
        <v>0</v>
      </c>
      <c r="AF23" s="133">
        <f>+Actuals!AC453</f>
        <v>0</v>
      </c>
      <c r="AG23" s="134">
        <f>+Actuals!AD453</f>
        <v>0</v>
      </c>
      <c r="AH23" s="133">
        <f>+Actuals!AE453</f>
        <v>0</v>
      </c>
      <c r="AI23" s="134">
        <f>+Actuals!AF453</f>
        <v>0</v>
      </c>
      <c r="AJ23" s="133">
        <f>+Actuals!AG453</f>
        <v>0</v>
      </c>
      <c r="AK23" s="134">
        <f>+Actuals!AH453</f>
        <v>0</v>
      </c>
      <c r="AL23" s="133">
        <f>+Actuals!AI453</f>
        <v>22</v>
      </c>
      <c r="AM23" s="134">
        <f>+Actuals!AJ453</f>
        <v>37.884</v>
      </c>
      <c r="AN23" s="133">
        <f>+Actuals!AK453</f>
        <v>0</v>
      </c>
      <c r="AO23" s="134">
        <f>+Actuals!AL453</f>
        <v>0</v>
      </c>
      <c r="AP23" s="133">
        <f>+Actuals!AM453</f>
        <v>0</v>
      </c>
      <c r="AQ23" s="134">
        <f>+Actuals!AN453</f>
        <v>0</v>
      </c>
      <c r="AR23" s="133">
        <f>+Actuals!AO453</f>
        <v>0</v>
      </c>
      <c r="AS23" s="134">
        <f>+Actuals!AP453</f>
        <v>0</v>
      </c>
      <c r="AT23" s="133">
        <f>+Actuals!AQ453</f>
        <v>0</v>
      </c>
      <c r="AU23" s="134">
        <f>+Actuals!AR453</f>
        <v>0</v>
      </c>
      <c r="AV23" s="133">
        <f>+Actuals!AS453</f>
        <v>0</v>
      </c>
      <c r="AW23" s="134">
        <f>+Actuals!AT453</f>
        <v>0</v>
      </c>
    </row>
    <row r="24" spans="1:49" x14ac:dyDescent="0.2">
      <c r="A24" s="9"/>
      <c r="B24" s="7" t="s">
        <v>37</v>
      </c>
      <c r="C24" s="6"/>
      <c r="D24" s="61">
        <f t="shared" ref="D24:AG24" si="5">SUM(D19:D23)</f>
        <v>-25276615</v>
      </c>
      <c r="E24" s="39">
        <f t="shared" si="5"/>
        <v>-49020654.116000012</v>
      </c>
      <c r="F24" s="61">
        <f t="shared" si="5"/>
        <v>0</v>
      </c>
      <c r="G24" s="39">
        <f t="shared" si="5"/>
        <v>2442937.2800000003</v>
      </c>
      <c r="H24" s="61">
        <f t="shared" si="5"/>
        <v>-30370211</v>
      </c>
      <c r="I24" s="39">
        <f t="shared" si="5"/>
        <v>-53110862.869999997</v>
      </c>
      <c r="J24" s="61">
        <f t="shared" si="5"/>
        <v>19256338</v>
      </c>
      <c r="K24" s="154">
        <f t="shared" si="5"/>
        <v>2008804.87</v>
      </c>
      <c r="L24" s="61">
        <f t="shared" si="5"/>
        <v>-12814422</v>
      </c>
      <c r="M24" s="39">
        <f t="shared" si="5"/>
        <v>8700536.5</v>
      </c>
      <c r="N24" s="61">
        <f t="shared" si="5"/>
        <v>-586</v>
      </c>
      <c r="O24" s="39">
        <f t="shared" si="5"/>
        <v>-728.01</v>
      </c>
      <c r="P24" s="61">
        <f t="shared" si="5"/>
        <v>-1511264</v>
      </c>
      <c r="Q24" s="39">
        <f t="shared" si="5"/>
        <v>-2568438.7400000002</v>
      </c>
      <c r="R24" s="61">
        <f t="shared" si="5"/>
        <v>20000</v>
      </c>
      <c r="S24" s="39">
        <f t="shared" si="5"/>
        <v>35301.21</v>
      </c>
      <c r="T24" s="61">
        <f t="shared" si="5"/>
        <v>-3928</v>
      </c>
      <c r="U24" s="39">
        <f t="shared" si="5"/>
        <v>-6791634.7400000002</v>
      </c>
      <c r="V24" s="61">
        <f t="shared" si="5"/>
        <v>243</v>
      </c>
      <c r="W24" s="39">
        <f t="shared" si="5"/>
        <v>120229.03</v>
      </c>
      <c r="X24" s="61">
        <f t="shared" si="5"/>
        <v>-20381</v>
      </c>
      <c r="Y24" s="39">
        <f t="shared" si="5"/>
        <v>-33177.56</v>
      </c>
      <c r="Z24" s="61">
        <f t="shared" si="5"/>
        <v>-2570465</v>
      </c>
      <c r="AA24" s="39">
        <f t="shared" si="5"/>
        <v>-4770111.01</v>
      </c>
      <c r="AB24" s="61">
        <f t="shared" si="5"/>
        <v>-2624195</v>
      </c>
      <c r="AC24" s="39">
        <f t="shared" si="5"/>
        <v>-4742346.05</v>
      </c>
      <c r="AD24" s="61">
        <f t="shared" si="5"/>
        <v>5363298</v>
      </c>
      <c r="AE24" s="39">
        <f t="shared" si="5"/>
        <v>9689274.9000000004</v>
      </c>
      <c r="AF24" s="61">
        <f t="shared" si="5"/>
        <v>-5186415</v>
      </c>
      <c r="AG24" s="39">
        <f t="shared" si="5"/>
        <v>-9376792</v>
      </c>
      <c r="AH24" s="61">
        <f t="shared" ref="AH24:AM24" si="6">SUM(AH19:AH23)</f>
        <v>-669</v>
      </c>
      <c r="AI24" s="39">
        <f t="shared" si="6"/>
        <v>-1157.3800000000001</v>
      </c>
      <c r="AJ24" s="61">
        <f t="shared" si="6"/>
        <v>5195579</v>
      </c>
      <c r="AK24" s="39">
        <f t="shared" si="6"/>
        <v>9392729.6799999997</v>
      </c>
      <c r="AL24" s="61">
        <f t="shared" si="6"/>
        <v>22</v>
      </c>
      <c r="AM24" s="39">
        <f t="shared" si="6"/>
        <v>37.884</v>
      </c>
      <c r="AN24" s="61">
        <f t="shared" ref="AN24:AS24" si="7">SUM(AN19:AN23)</f>
        <v>0</v>
      </c>
      <c r="AO24" s="39">
        <f t="shared" si="7"/>
        <v>0</v>
      </c>
      <c r="AP24" s="61">
        <f t="shared" si="7"/>
        <v>-17</v>
      </c>
      <c r="AQ24" s="39">
        <f t="shared" si="7"/>
        <v>-28.88</v>
      </c>
      <c r="AR24" s="61">
        <f t="shared" si="7"/>
        <v>-678</v>
      </c>
      <c r="AS24" s="39">
        <f t="shared" si="7"/>
        <v>-1105.1400000000001</v>
      </c>
      <c r="AT24" s="61">
        <f>SUM(AT19:AT23)</f>
        <v>20928</v>
      </c>
      <c r="AU24" s="39">
        <f>SUM(AU19:AU23)</f>
        <v>37268.11</v>
      </c>
      <c r="AV24" s="61">
        <f>SUM(AV19:AV23)</f>
        <v>-29792</v>
      </c>
      <c r="AW24" s="39">
        <f>SUM(AW19:AW23)</f>
        <v>-51391.199999999997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15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15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SUM(F27,H27,J27,L27,N27,P27,R27,T27,V27,X27,Z27,AB27,AD27,AF27,AH27,AJ27,AL27,AN27,AP27,AR27,AT27,AV27)</f>
        <v>8656898</v>
      </c>
      <c r="E27" s="38">
        <f>SUM(G27,I27,K27,M27,O27,Q27,S27,U27,W27,Y27,AA27,AC27,AE27,AG27,AI27,AK27,AM27,AO27,AQ27,AS27,AU27,AW27)</f>
        <v>15409278.08</v>
      </c>
      <c r="F27" s="64">
        <f>'TIE-OUT'!R27+RECLASS!R27</f>
        <v>0</v>
      </c>
      <c r="G27" s="68">
        <f>'TIE-OUT'!S27+RECLASS!S27</f>
        <v>0</v>
      </c>
      <c r="H27" s="133">
        <f>+Actuals!E254</f>
        <v>1609485</v>
      </c>
      <c r="I27" s="134">
        <f>+Actuals!F254</f>
        <v>2864883</v>
      </c>
      <c r="J27" s="133">
        <f>+Actuals!G254</f>
        <v>6972030</v>
      </c>
      <c r="K27" s="153">
        <f>+Actuals!H254</f>
        <v>12410213.359999999</v>
      </c>
      <c r="L27" s="133">
        <f>+Actuals!I254</f>
        <v>-81916</v>
      </c>
      <c r="M27" s="134">
        <f>+Actuals!J254</f>
        <v>-145810.65</v>
      </c>
      <c r="N27" s="133">
        <f>+Actuals!K254</f>
        <v>0</v>
      </c>
      <c r="O27" s="134">
        <f>+Actuals!L254</f>
        <v>0.21</v>
      </c>
      <c r="P27" s="133">
        <f>+Actuals!M254</f>
        <v>382767</v>
      </c>
      <c r="Q27" s="134">
        <f>+Actuals!N254</f>
        <v>681325.26</v>
      </c>
      <c r="R27" s="133">
        <f>+Actuals!O254</f>
        <v>-45488</v>
      </c>
      <c r="S27" s="134">
        <f>+Actuals!P254</f>
        <v>-80968.639999999999</v>
      </c>
      <c r="T27" s="133">
        <f>+Actuals!Q254</f>
        <v>3913</v>
      </c>
      <c r="U27" s="134">
        <f>+Actuals!R254</f>
        <v>6966</v>
      </c>
      <c r="V27" s="133">
        <f>+Actuals!S254</f>
        <v>-22786</v>
      </c>
      <c r="W27" s="134">
        <f>+Actuals!T254</f>
        <v>-40560</v>
      </c>
      <c r="X27" s="133">
        <f>+Actuals!U254</f>
        <v>16016</v>
      </c>
      <c r="Y27" s="134">
        <f>+Actuals!V254</f>
        <v>28508.48</v>
      </c>
      <c r="Z27" s="133">
        <f>+Actuals!W254</f>
        <v>25218</v>
      </c>
      <c r="AA27" s="134">
        <f>+Actuals!X254</f>
        <v>44888.04</v>
      </c>
      <c r="AB27" s="133">
        <f>+Actuals!Y254</f>
        <v>-6270</v>
      </c>
      <c r="AC27" s="134">
        <f>+Actuals!Z254</f>
        <v>-11160.6</v>
      </c>
      <c r="AD27" s="133">
        <f>+Actuals!AA254</f>
        <v>-20000</v>
      </c>
      <c r="AE27" s="134">
        <f>+Actuals!AB254</f>
        <v>-35600</v>
      </c>
      <c r="AF27" s="133">
        <f>+Actuals!AC454</f>
        <v>0</v>
      </c>
      <c r="AG27" s="134">
        <f>+Actuals!AD454</f>
        <v>0</v>
      </c>
      <c r="AH27" s="133">
        <f>+Actuals!AE454</f>
        <v>669</v>
      </c>
      <c r="AI27" s="134">
        <f>+Actuals!AF454</f>
        <v>1190.82</v>
      </c>
      <c r="AJ27" s="133">
        <f>+Actuals!AG454</f>
        <v>-176637</v>
      </c>
      <c r="AK27" s="134">
        <f>+Actuals!AH454</f>
        <v>-314413.86</v>
      </c>
      <c r="AL27" s="133">
        <f>+Actuals!AI454</f>
        <v>0</v>
      </c>
      <c r="AM27" s="134">
        <f>+Actuals!AJ454</f>
        <v>0</v>
      </c>
      <c r="AN27" s="133">
        <f>+Actuals!AK454</f>
        <v>-103</v>
      </c>
      <c r="AO27" s="134">
        <f>+Actuals!AL454</f>
        <v>-183.34</v>
      </c>
      <c r="AP27" s="133">
        <f>+Actuals!AM454</f>
        <v>0</v>
      </c>
      <c r="AQ27" s="134">
        <f>+Actuals!AN454</f>
        <v>0</v>
      </c>
      <c r="AR27" s="133">
        <f>+Actuals!AO454</f>
        <v>0</v>
      </c>
      <c r="AS27" s="134">
        <f>+Actuals!AP454</f>
        <v>0</v>
      </c>
      <c r="AT27" s="133">
        <f>+Actuals!AQ454</f>
        <v>0</v>
      </c>
      <c r="AU27" s="134">
        <f>+Actuals!AR454</f>
        <v>0</v>
      </c>
      <c r="AV27" s="133">
        <f>+Actuals!AS454</f>
        <v>0</v>
      </c>
      <c r="AW27" s="134">
        <f>+Actuals!AT454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SUM(F28,H28,J28,L28,N28,P28,R28,T28,V28,X28,Z28,AB28,AD28,AF28,AH28,AJ28,AL28,AN28,AP28,AR28,AT28,AV28)</f>
        <v>-1618460</v>
      </c>
      <c r="E28" s="38">
        <f>SUM(G28,I28,K28,M28,O28,Q28,S28,U28,W28,Y28,AA28,AC28,AE28,AG28,AI28,AK28,AM28,AO28,AQ28,AS28,AU28,AW28)</f>
        <v>1334245.3099999998</v>
      </c>
      <c r="F28" s="81">
        <f>'TIE-OUT'!R28+RECLASS!R28</f>
        <v>0</v>
      </c>
      <c r="G28" s="82">
        <f>'TIE-OUT'!S28+RECLASS!S28</f>
        <v>0</v>
      </c>
      <c r="H28" s="133">
        <f>+Actuals!E255</f>
        <v>-3833468</v>
      </c>
      <c r="I28" s="134">
        <f>+Actuals!F255</f>
        <v>-6784903</v>
      </c>
      <c r="J28" s="133">
        <f>+Actuals!G255</f>
        <v>-17568089</v>
      </c>
      <c r="K28" s="153">
        <f>+Actuals!H255</f>
        <v>-8520348.3000000007</v>
      </c>
      <c r="L28" s="133">
        <f>+Actuals!I255</f>
        <v>12726239</v>
      </c>
      <c r="M28" s="134">
        <f>+Actuals!J255</f>
        <v>26662.38</v>
      </c>
      <c r="N28" s="133">
        <f>+Actuals!K255</f>
        <v>-84156</v>
      </c>
      <c r="O28" s="134">
        <f>+Actuals!L255</f>
        <v>-150684.48000000001</v>
      </c>
      <c r="P28" s="133">
        <f>+Actuals!M255</f>
        <v>5591083</v>
      </c>
      <c r="Q28" s="134">
        <f>+Actuals!N255</f>
        <v>9952127.7400000002</v>
      </c>
      <c r="R28" s="133">
        <f>+Actuals!O255</f>
        <v>0</v>
      </c>
      <c r="S28" s="134">
        <f>+Actuals!P255</f>
        <v>0</v>
      </c>
      <c r="T28" s="133">
        <f>+Actuals!Q255</f>
        <v>-144183</v>
      </c>
      <c r="U28" s="134">
        <f>+Actuals!R255</f>
        <v>6528258</v>
      </c>
      <c r="V28" s="133">
        <f>+Actuals!S255</f>
        <v>154132</v>
      </c>
      <c r="W28" s="134">
        <f>+Actuals!T255</f>
        <v>274354</v>
      </c>
      <c r="X28" s="133">
        <f>+Actuals!U255</f>
        <v>0</v>
      </c>
      <c r="Y28" s="134">
        <f>+Actuals!V255</f>
        <v>0</v>
      </c>
      <c r="Z28" s="133">
        <f>+Actuals!W255</f>
        <v>0</v>
      </c>
      <c r="AA28" s="134">
        <f>+Actuals!X255</f>
        <v>0</v>
      </c>
      <c r="AB28" s="133">
        <f>+Actuals!Y255</f>
        <v>4551</v>
      </c>
      <c r="AC28" s="134">
        <f>+Actuals!Z255</f>
        <v>8100.78</v>
      </c>
      <c r="AD28" s="133">
        <f>+Actuals!AA255</f>
        <v>0</v>
      </c>
      <c r="AE28" s="134">
        <f>+Actuals!AB255</f>
        <v>0</v>
      </c>
      <c r="AF28" s="133">
        <f>+Actuals!AC455</f>
        <v>0</v>
      </c>
      <c r="AG28" s="134">
        <f>+Actuals!AD455</f>
        <v>0</v>
      </c>
      <c r="AH28" s="133">
        <f>+Actuals!AE455</f>
        <v>0</v>
      </c>
      <c r="AI28" s="134">
        <f>+Actuals!AF455</f>
        <v>0</v>
      </c>
      <c r="AJ28" s="133">
        <f>+Actuals!AG455</f>
        <v>381</v>
      </c>
      <c r="AK28" s="134">
        <f>+Actuals!AH455</f>
        <v>678.18</v>
      </c>
      <c r="AL28" s="133">
        <f>+Actuals!AI455</f>
        <v>0</v>
      </c>
      <c r="AM28" s="134">
        <f>+Actuals!AJ455</f>
        <v>0</v>
      </c>
      <c r="AN28" s="133">
        <f>+Actuals!AK455</f>
        <v>0</v>
      </c>
      <c r="AO28" s="134">
        <f>+Actuals!AL455</f>
        <v>0</v>
      </c>
      <c r="AP28" s="133">
        <f>+Actuals!AM455</f>
        <v>1535050</v>
      </c>
      <c r="AQ28" s="134">
        <f>+Actuals!AN455</f>
        <v>0.01</v>
      </c>
      <c r="AR28" s="133">
        <f>+Actuals!AO455</f>
        <v>0</v>
      </c>
      <c r="AS28" s="134">
        <f>+Actuals!AP455</f>
        <v>0</v>
      </c>
      <c r="AT28" s="133">
        <f>+Actuals!AQ455</f>
        <v>0</v>
      </c>
      <c r="AU28" s="134">
        <f>+Actuals!AR455</f>
        <v>0</v>
      </c>
      <c r="AV28" s="133">
        <f>+Actuals!AS455</f>
        <v>0</v>
      </c>
      <c r="AW28" s="134">
        <f>+Actuals!AT455</f>
        <v>0</v>
      </c>
    </row>
    <row r="29" spans="1:49" x14ac:dyDescent="0.2">
      <c r="A29" s="9"/>
      <c r="B29" s="7" t="s">
        <v>41</v>
      </c>
      <c r="C29" s="18"/>
      <c r="D29" s="61">
        <f t="shared" ref="D29:AG29" si="8">SUM(D27:D28)</f>
        <v>7038438</v>
      </c>
      <c r="E29" s="39">
        <f t="shared" si="8"/>
        <v>16743523.390000001</v>
      </c>
      <c r="F29" s="61">
        <f t="shared" si="8"/>
        <v>0</v>
      </c>
      <c r="G29" s="39">
        <f t="shared" si="8"/>
        <v>0</v>
      </c>
      <c r="H29" s="61">
        <f t="shared" si="8"/>
        <v>-2223983</v>
      </c>
      <c r="I29" s="39">
        <f t="shared" si="8"/>
        <v>-3920020</v>
      </c>
      <c r="J29" s="61">
        <f t="shared" si="8"/>
        <v>-10596059</v>
      </c>
      <c r="K29" s="154">
        <f t="shared" si="8"/>
        <v>3889865.0599999987</v>
      </c>
      <c r="L29" s="61">
        <f t="shared" si="8"/>
        <v>12644323</v>
      </c>
      <c r="M29" s="39">
        <f t="shared" si="8"/>
        <v>-119148.26999999999</v>
      </c>
      <c r="N29" s="61">
        <f t="shared" si="8"/>
        <v>-84156</v>
      </c>
      <c r="O29" s="39">
        <f t="shared" si="8"/>
        <v>-150684.27000000002</v>
      </c>
      <c r="P29" s="61">
        <f t="shared" si="8"/>
        <v>5973850</v>
      </c>
      <c r="Q29" s="39">
        <f t="shared" si="8"/>
        <v>10633453</v>
      </c>
      <c r="R29" s="61">
        <f t="shared" si="8"/>
        <v>-45488</v>
      </c>
      <c r="S29" s="39">
        <f t="shared" si="8"/>
        <v>-80968.639999999999</v>
      </c>
      <c r="T29" s="61">
        <f t="shared" si="8"/>
        <v>-140270</v>
      </c>
      <c r="U29" s="39">
        <f t="shared" si="8"/>
        <v>6535224</v>
      </c>
      <c r="V29" s="61">
        <f t="shared" si="8"/>
        <v>131346</v>
      </c>
      <c r="W29" s="39">
        <f t="shared" si="8"/>
        <v>233794</v>
      </c>
      <c r="X29" s="61">
        <f t="shared" si="8"/>
        <v>16016</v>
      </c>
      <c r="Y29" s="39">
        <f t="shared" si="8"/>
        <v>28508.48</v>
      </c>
      <c r="Z29" s="61">
        <f t="shared" si="8"/>
        <v>25218</v>
      </c>
      <c r="AA29" s="39">
        <f t="shared" si="8"/>
        <v>44888.04</v>
      </c>
      <c r="AB29" s="61">
        <f t="shared" si="8"/>
        <v>-1719</v>
      </c>
      <c r="AC29" s="39">
        <f t="shared" si="8"/>
        <v>-3059.8200000000006</v>
      </c>
      <c r="AD29" s="61">
        <f t="shared" si="8"/>
        <v>-20000</v>
      </c>
      <c r="AE29" s="39">
        <f t="shared" si="8"/>
        <v>-35600</v>
      </c>
      <c r="AF29" s="61">
        <f t="shared" si="8"/>
        <v>0</v>
      </c>
      <c r="AG29" s="39">
        <f t="shared" si="8"/>
        <v>0</v>
      </c>
      <c r="AH29" s="61">
        <f t="shared" ref="AH29:AM29" si="9">SUM(AH27:AH28)</f>
        <v>669</v>
      </c>
      <c r="AI29" s="39">
        <f t="shared" si="9"/>
        <v>1190.82</v>
      </c>
      <c r="AJ29" s="61">
        <f t="shared" si="9"/>
        <v>-176256</v>
      </c>
      <c r="AK29" s="39">
        <f t="shared" si="9"/>
        <v>-313735.67999999999</v>
      </c>
      <c r="AL29" s="61">
        <f t="shared" si="9"/>
        <v>0</v>
      </c>
      <c r="AM29" s="39">
        <f t="shared" si="9"/>
        <v>0</v>
      </c>
      <c r="AN29" s="61">
        <f t="shared" ref="AN29:AS29" si="10">SUM(AN27:AN28)</f>
        <v>-103</v>
      </c>
      <c r="AO29" s="39">
        <f t="shared" si="10"/>
        <v>-183.34</v>
      </c>
      <c r="AP29" s="61">
        <f t="shared" si="10"/>
        <v>1535050</v>
      </c>
      <c r="AQ29" s="39">
        <f t="shared" si="10"/>
        <v>0.01</v>
      </c>
      <c r="AR29" s="61">
        <f t="shared" si="10"/>
        <v>0</v>
      </c>
      <c r="AS29" s="39">
        <f t="shared" si="10"/>
        <v>0</v>
      </c>
      <c r="AT29" s="61">
        <f>SUM(AT27:AT28)</f>
        <v>0</v>
      </c>
      <c r="AU29" s="39">
        <f>SUM(AU27:AU28)</f>
        <v>0</v>
      </c>
      <c r="AV29" s="61">
        <f>SUM(AV27:AV28)</f>
        <v>0</v>
      </c>
      <c r="AW29" s="39">
        <f>SUM(AW27:AW28)</f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15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15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1">SUM(F32,H32,J32,L32,N32,P32,R32,T32,V32,X32,Z32,AB32,AD32,AF32,AH32,AJ32,AL32,AN32,AP32,AR32,AT32,AV32)</f>
        <v>75800</v>
      </c>
      <c r="E32" s="38">
        <f t="shared" si="11"/>
        <v>130527.84000000001</v>
      </c>
      <c r="F32" s="64">
        <f>'TIE-OUT'!R32+RECLASS!R32</f>
        <v>0</v>
      </c>
      <c r="G32" s="68">
        <f>'TIE-OUT'!S32+RECLASS!S32</f>
        <v>0</v>
      </c>
      <c r="H32" s="133">
        <f>+Actuals!E256</f>
        <v>0</v>
      </c>
      <c r="I32" s="134">
        <f>+Actuals!F256</f>
        <v>0</v>
      </c>
      <c r="J32" s="133">
        <f>+Actuals!G256</f>
        <v>-2669</v>
      </c>
      <c r="K32" s="153">
        <f>+Actuals!H256</f>
        <v>-4577</v>
      </c>
      <c r="L32" s="133">
        <f>+Actuals!I256</f>
        <v>-26529</v>
      </c>
      <c r="M32" s="134">
        <f>+Actuals!J256</f>
        <v>-45498</v>
      </c>
      <c r="N32" s="133">
        <f>+Actuals!K256</f>
        <v>-145467</v>
      </c>
      <c r="O32" s="134">
        <f>+Actuals!L256</f>
        <v>-267465.96999999997</v>
      </c>
      <c r="P32" s="133">
        <f>+Actuals!M256</f>
        <v>0</v>
      </c>
      <c r="Q32" s="134">
        <f>+Actuals!N256</f>
        <v>16767.84</v>
      </c>
      <c r="R32" s="133">
        <f>+Actuals!O256</f>
        <v>167570</v>
      </c>
      <c r="S32" s="134">
        <f>+Actuals!P256</f>
        <v>285298.93</v>
      </c>
      <c r="T32" s="133">
        <f>+Actuals!Q256</f>
        <v>14</v>
      </c>
      <c r="U32" s="134">
        <f>+Actuals!R256</f>
        <v>31.5</v>
      </c>
      <c r="V32" s="133">
        <f>+Actuals!S256</f>
        <v>-257</v>
      </c>
      <c r="W32" s="134">
        <f>+Actuals!T256</f>
        <v>-870.33500000000004</v>
      </c>
      <c r="X32" s="133">
        <f>+Actuals!U256</f>
        <v>86</v>
      </c>
      <c r="Y32" s="134">
        <f>+Actuals!V256</f>
        <v>388.36</v>
      </c>
      <c r="Z32" s="133">
        <f>+Actuals!W256</f>
        <v>-6924</v>
      </c>
      <c r="AA32" s="134">
        <f>+Actuals!X256</f>
        <v>-11742.77</v>
      </c>
      <c r="AB32" s="133">
        <f>+Actuals!Y256</f>
        <v>166559</v>
      </c>
      <c r="AC32" s="134">
        <f>+Actuals!Z256</f>
        <v>286814.603</v>
      </c>
      <c r="AD32" s="133">
        <f>+Actuals!AA256</f>
        <v>-156883</v>
      </c>
      <c r="AE32" s="134">
        <f>+Actuals!AB256</f>
        <v>-270152.52600000001</v>
      </c>
      <c r="AF32" s="133">
        <f>+Actuals!AC456</f>
        <v>0</v>
      </c>
      <c r="AG32" s="134">
        <f>+Actuals!AD456</f>
        <v>0</v>
      </c>
      <c r="AH32" s="133">
        <f>+Actuals!AE456</f>
        <v>7095</v>
      </c>
      <c r="AI32" s="134">
        <f>+Actuals!AF456</f>
        <v>15474.2</v>
      </c>
      <c r="AJ32" s="133">
        <f>+Actuals!AG456</f>
        <v>-103</v>
      </c>
      <c r="AK32" s="134">
        <f>+Actuals!AH456</f>
        <v>-177.36600000000001</v>
      </c>
      <c r="AL32" s="133">
        <f>+Actuals!AI456</f>
        <v>176615</v>
      </c>
      <c r="AM32" s="134">
        <f>+Actuals!AJ456</f>
        <v>304131.03000000003</v>
      </c>
      <c r="AN32" s="133">
        <f>+Actuals!AK456</f>
        <v>103</v>
      </c>
      <c r="AO32" s="134">
        <f>+Actuals!AL456</f>
        <v>177.36600000000001</v>
      </c>
      <c r="AP32" s="133">
        <f>+Actuals!AM456</f>
        <v>-1</v>
      </c>
      <c r="AQ32" s="134">
        <f>+Actuals!AN456</f>
        <v>-1.722</v>
      </c>
      <c r="AR32" s="133">
        <v>6969</v>
      </c>
      <c r="AS32" s="134">
        <v>12000.62</v>
      </c>
      <c r="AT32" s="133">
        <v>-52343</v>
      </c>
      <c r="AU32" s="134">
        <v>-90134.65</v>
      </c>
      <c r="AV32" s="133">
        <v>-58035</v>
      </c>
      <c r="AW32" s="134">
        <v>-99936.27</v>
      </c>
    </row>
    <row r="33" spans="1:49" x14ac:dyDescent="0.2">
      <c r="A33" s="9">
        <v>14</v>
      </c>
      <c r="B33" s="7"/>
      <c r="C33" s="18" t="s">
        <v>44</v>
      </c>
      <c r="D33" s="60">
        <f t="shared" si="11"/>
        <v>-1535970</v>
      </c>
      <c r="E33" s="38">
        <f t="shared" si="11"/>
        <v>0</v>
      </c>
      <c r="F33" s="60">
        <f>'TIE-OUT'!R33+RECLASS!R33</f>
        <v>0</v>
      </c>
      <c r="G33" s="38">
        <f>'TIE-OUT'!S33+RECLASS!S33</f>
        <v>0</v>
      </c>
      <c r="H33" s="133">
        <f>+Actuals!E257</f>
        <v>0</v>
      </c>
      <c r="I33" s="134">
        <f>+Actuals!F257</f>
        <v>0</v>
      </c>
      <c r="J33" s="133">
        <f>+Actuals!G257</f>
        <v>0</v>
      </c>
      <c r="K33" s="153">
        <f>+Actuals!H257</f>
        <v>0</v>
      </c>
      <c r="L33" s="133">
        <f>+Actuals!I257</f>
        <v>0</v>
      </c>
      <c r="M33" s="134">
        <f>+Actuals!J257</f>
        <v>0</v>
      </c>
      <c r="N33" s="133">
        <f>+Actuals!K257</f>
        <v>0</v>
      </c>
      <c r="O33" s="134">
        <f>+Actuals!L257</f>
        <v>0</v>
      </c>
      <c r="P33" s="133">
        <f>+Actuals!M257</f>
        <v>0</v>
      </c>
      <c r="Q33" s="134">
        <f>+Actuals!N257</f>
        <v>0</v>
      </c>
      <c r="R33" s="133">
        <f>+Actuals!O257</f>
        <v>0</v>
      </c>
      <c r="S33" s="134">
        <f>+Actuals!P257</f>
        <v>0</v>
      </c>
      <c r="T33" s="133">
        <f>+Actuals!Q257</f>
        <v>0</v>
      </c>
      <c r="U33" s="134">
        <f>+Actuals!R257</f>
        <v>0</v>
      </c>
      <c r="V33" s="133">
        <f>+Actuals!S257</f>
        <v>0</v>
      </c>
      <c r="W33" s="134">
        <f>+Actuals!T257</f>
        <v>0</v>
      </c>
      <c r="X33" s="133">
        <f>+Actuals!U257</f>
        <v>0</v>
      </c>
      <c r="Y33" s="134">
        <f>+Actuals!V257</f>
        <v>0</v>
      </c>
      <c r="Z33" s="133">
        <f>+Actuals!W257</f>
        <v>0</v>
      </c>
      <c r="AA33" s="134">
        <f>+Actuals!X257</f>
        <v>0</v>
      </c>
      <c r="AB33" s="133">
        <f>+Actuals!Y257</f>
        <v>0</v>
      </c>
      <c r="AC33" s="134">
        <f>+Actuals!Z257</f>
        <v>0</v>
      </c>
      <c r="AD33" s="133">
        <f>+Actuals!AA257</f>
        <v>0</v>
      </c>
      <c r="AE33" s="134">
        <f>+Actuals!AB257</f>
        <v>0</v>
      </c>
      <c r="AF33" s="133">
        <f>+Actuals!AC457</f>
        <v>0</v>
      </c>
      <c r="AG33" s="134">
        <f>+Actuals!AD457</f>
        <v>0</v>
      </c>
      <c r="AH33" s="133">
        <f>+Actuals!AE457</f>
        <v>0</v>
      </c>
      <c r="AI33" s="134">
        <f>+Actuals!AF457</f>
        <v>0</v>
      </c>
      <c r="AJ33" s="133">
        <f>+Actuals!AG457</f>
        <v>0</v>
      </c>
      <c r="AK33" s="134">
        <f>+Actuals!AH457</f>
        <v>0</v>
      </c>
      <c r="AL33" s="133">
        <f>+Actuals!AI457</f>
        <v>0</v>
      </c>
      <c r="AM33" s="134">
        <f>+Actuals!AJ457</f>
        <v>0</v>
      </c>
      <c r="AN33" s="133">
        <f>+Actuals!AK457</f>
        <v>-1535970</v>
      </c>
      <c r="AO33" s="134">
        <f>+Actuals!AL457</f>
        <v>0</v>
      </c>
      <c r="AP33" s="133">
        <f>+Actuals!AM457</f>
        <v>0</v>
      </c>
      <c r="AQ33" s="134">
        <f>+Actuals!AN457</f>
        <v>0</v>
      </c>
      <c r="AR33" s="133">
        <f>+Actuals!AO457</f>
        <v>0</v>
      </c>
      <c r="AS33" s="134">
        <f>+Actuals!AP457</f>
        <v>0</v>
      </c>
      <c r="AT33" s="133">
        <f>+Actuals!AQ457</f>
        <v>0</v>
      </c>
      <c r="AU33" s="134">
        <f>+Actuals!AR457</f>
        <v>0</v>
      </c>
      <c r="AV33" s="133">
        <f>+Actuals!AS457</f>
        <v>0</v>
      </c>
      <c r="AW33" s="134">
        <f>+Actuals!AT457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1"/>
        <v>0</v>
      </c>
      <c r="E34" s="38">
        <f t="shared" si="11"/>
        <v>0</v>
      </c>
      <c r="F34" s="60">
        <f>'TIE-OUT'!R34+RECLASS!R34</f>
        <v>0</v>
      </c>
      <c r="G34" s="38">
        <f>'TIE-OUT'!S34+RECLASS!S34</f>
        <v>0</v>
      </c>
      <c r="H34" s="133">
        <f>+Actuals!E258</f>
        <v>0</v>
      </c>
      <c r="I34" s="134">
        <f>+Actuals!F258</f>
        <v>0</v>
      </c>
      <c r="J34" s="133">
        <f>+Actuals!G258</f>
        <v>0</v>
      </c>
      <c r="K34" s="153">
        <f>+Actuals!H258</f>
        <v>0</v>
      </c>
      <c r="L34" s="133">
        <f>+Actuals!I258</f>
        <v>0</v>
      </c>
      <c r="M34" s="134">
        <f>+Actuals!J258</f>
        <v>0</v>
      </c>
      <c r="N34" s="133">
        <f>+Actuals!K258</f>
        <v>0</v>
      </c>
      <c r="O34" s="134">
        <f>+Actuals!L258</f>
        <v>0</v>
      </c>
      <c r="P34" s="133">
        <f>+Actuals!M258</f>
        <v>0</v>
      </c>
      <c r="Q34" s="134">
        <f>+Actuals!N258</f>
        <v>0</v>
      </c>
      <c r="R34" s="133">
        <f>+Actuals!O258</f>
        <v>0</v>
      </c>
      <c r="S34" s="134">
        <f>+Actuals!P258</f>
        <v>0</v>
      </c>
      <c r="T34" s="133">
        <f>+Actuals!Q258</f>
        <v>0</v>
      </c>
      <c r="U34" s="134">
        <f>+Actuals!R258</f>
        <v>0</v>
      </c>
      <c r="V34" s="133">
        <f>+Actuals!S258</f>
        <v>0</v>
      </c>
      <c r="W34" s="134">
        <f>+Actuals!T258</f>
        <v>0</v>
      </c>
      <c r="X34" s="133">
        <f>+Actuals!U258</f>
        <v>0</v>
      </c>
      <c r="Y34" s="134">
        <f>+Actuals!V258</f>
        <v>0</v>
      </c>
      <c r="Z34" s="133">
        <f>+Actuals!W258</f>
        <v>0</v>
      </c>
      <c r="AA34" s="134">
        <f>+Actuals!X258</f>
        <v>0</v>
      </c>
      <c r="AB34" s="133">
        <f>+Actuals!Y258</f>
        <v>0</v>
      </c>
      <c r="AC34" s="134">
        <f>+Actuals!Z258</f>
        <v>0</v>
      </c>
      <c r="AD34" s="133">
        <f>+Actuals!AA258</f>
        <v>0</v>
      </c>
      <c r="AE34" s="134">
        <f>+Actuals!AB258</f>
        <v>0</v>
      </c>
      <c r="AF34" s="133">
        <f>+Actuals!AC458</f>
        <v>0</v>
      </c>
      <c r="AG34" s="134">
        <f>+Actuals!AD458</f>
        <v>0</v>
      </c>
      <c r="AH34" s="133">
        <f>+Actuals!AE458</f>
        <v>0</v>
      </c>
      <c r="AI34" s="134">
        <f>+Actuals!AF458</f>
        <v>0</v>
      </c>
      <c r="AJ34" s="133">
        <f>+Actuals!AG458</f>
        <v>0</v>
      </c>
      <c r="AK34" s="134">
        <f>+Actuals!AH458</f>
        <v>0</v>
      </c>
      <c r="AL34" s="133">
        <f>+Actuals!AI458</f>
        <v>0</v>
      </c>
      <c r="AM34" s="134">
        <f>+Actuals!AJ458</f>
        <v>0</v>
      </c>
      <c r="AN34" s="133">
        <f>+Actuals!AK458</f>
        <v>0</v>
      </c>
      <c r="AO34" s="134">
        <f>+Actuals!AL458</f>
        <v>0</v>
      </c>
      <c r="AP34" s="133">
        <f>+Actuals!AM458</f>
        <v>0</v>
      </c>
      <c r="AQ34" s="134">
        <f>+Actuals!AN458</f>
        <v>0</v>
      </c>
      <c r="AR34" s="133">
        <f>+Actuals!AO458</f>
        <v>0</v>
      </c>
      <c r="AS34" s="134">
        <f>+Actuals!AP458</f>
        <v>0</v>
      </c>
      <c r="AT34" s="133">
        <f>+Actuals!AQ458</f>
        <v>0</v>
      </c>
      <c r="AU34" s="134">
        <f>+Actuals!AR458</f>
        <v>0</v>
      </c>
      <c r="AV34" s="133">
        <f>+Actuals!AS458</f>
        <v>0</v>
      </c>
      <c r="AW34" s="134">
        <f>+Actuals!AT458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1"/>
        <v>0</v>
      </c>
      <c r="E35" s="38">
        <f t="shared" si="11"/>
        <v>0.01</v>
      </c>
      <c r="F35" s="81">
        <f>'TIE-OUT'!R35+RECLASS!R35</f>
        <v>0</v>
      </c>
      <c r="G35" s="82">
        <f>'TIE-OUT'!S35+RECLASS!S35</f>
        <v>0</v>
      </c>
      <c r="H35" s="133">
        <f>+Actuals!E259</f>
        <v>0</v>
      </c>
      <c r="I35" s="134">
        <f>+Actuals!F259</f>
        <v>0.01</v>
      </c>
      <c r="J35" s="133">
        <f>+Actuals!G259</f>
        <v>0</v>
      </c>
      <c r="K35" s="153">
        <f>+Actuals!H259</f>
        <v>0</v>
      </c>
      <c r="L35" s="133">
        <f>+Actuals!I259</f>
        <v>0</v>
      </c>
      <c r="M35" s="134">
        <f>+Actuals!J259</f>
        <v>0</v>
      </c>
      <c r="N35" s="133">
        <f>+Actuals!K259</f>
        <v>0</v>
      </c>
      <c r="O35" s="134">
        <f>+Actuals!L259</f>
        <v>0</v>
      </c>
      <c r="P35" s="133">
        <f>+Actuals!M259</f>
        <v>0</v>
      </c>
      <c r="Q35" s="134">
        <f>+Actuals!N259</f>
        <v>0</v>
      </c>
      <c r="R35" s="133">
        <f>+Actuals!O259</f>
        <v>0</v>
      </c>
      <c r="S35" s="134">
        <f>+Actuals!P259</f>
        <v>0</v>
      </c>
      <c r="T35" s="133">
        <f>+Actuals!Q259</f>
        <v>0</v>
      </c>
      <c r="U35" s="134">
        <f>+Actuals!R259</f>
        <v>0</v>
      </c>
      <c r="V35" s="133">
        <f>+Actuals!S259</f>
        <v>0</v>
      </c>
      <c r="W35" s="134">
        <f>+Actuals!T259</f>
        <v>0</v>
      </c>
      <c r="X35" s="133">
        <f>+Actuals!U259</f>
        <v>0</v>
      </c>
      <c r="Y35" s="134">
        <f>+Actuals!V259</f>
        <v>0</v>
      </c>
      <c r="Z35" s="133">
        <f>+Actuals!W259</f>
        <v>0</v>
      </c>
      <c r="AA35" s="134">
        <f>+Actuals!X259</f>
        <v>0</v>
      </c>
      <c r="AB35" s="133">
        <f>+Actuals!Y259</f>
        <v>0</v>
      </c>
      <c r="AC35" s="134">
        <f>+Actuals!Z259</f>
        <v>0</v>
      </c>
      <c r="AD35" s="133">
        <f>+Actuals!AA259</f>
        <v>0</v>
      </c>
      <c r="AE35" s="134">
        <f>+Actuals!AB259</f>
        <v>0</v>
      </c>
      <c r="AF35" s="133">
        <f>+Actuals!AC459</f>
        <v>0</v>
      </c>
      <c r="AG35" s="134">
        <f>+Actuals!AD459</f>
        <v>0</v>
      </c>
      <c r="AH35" s="133">
        <f>+Actuals!AE459</f>
        <v>0</v>
      </c>
      <c r="AI35" s="134">
        <f>+Actuals!AF459</f>
        <v>0</v>
      </c>
      <c r="AJ35" s="133">
        <f>+Actuals!AG459</f>
        <v>0</v>
      </c>
      <c r="AK35" s="134">
        <f>+Actuals!AH459</f>
        <v>0</v>
      </c>
      <c r="AL35" s="133">
        <f>+Actuals!AI459</f>
        <v>0</v>
      </c>
      <c r="AM35" s="134">
        <f>+Actuals!AJ459</f>
        <v>0</v>
      </c>
      <c r="AN35" s="133">
        <f>+Actuals!AK459</f>
        <v>0</v>
      </c>
      <c r="AO35" s="134">
        <f>+Actuals!AL459</f>
        <v>0</v>
      </c>
      <c r="AP35" s="133">
        <f>+Actuals!AM459</f>
        <v>0</v>
      </c>
      <c r="AQ35" s="134">
        <f>+Actuals!AN459</f>
        <v>0</v>
      </c>
      <c r="AR35" s="133">
        <f>+Actuals!AO459</f>
        <v>0</v>
      </c>
      <c r="AS35" s="134">
        <f>+Actuals!AP459</f>
        <v>0</v>
      </c>
      <c r="AT35" s="133">
        <f>+Actuals!AQ459</f>
        <v>0</v>
      </c>
      <c r="AU35" s="134">
        <f>+Actuals!AR459</f>
        <v>0</v>
      </c>
      <c r="AV35" s="133">
        <f>+Actuals!AS459</f>
        <v>0</v>
      </c>
      <c r="AW35" s="134">
        <f>+Actuals!AT459</f>
        <v>0</v>
      </c>
    </row>
    <row r="36" spans="1:49" x14ac:dyDescent="0.2">
      <c r="A36" s="9"/>
      <c r="B36" s="7" t="s">
        <v>47</v>
      </c>
      <c r="C36" s="6"/>
      <c r="D36" s="61">
        <f t="shared" ref="D36:AG36" si="12">SUM(D32:D35)</f>
        <v>-1460170</v>
      </c>
      <c r="E36" s="39">
        <f t="shared" si="12"/>
        <v>130527.85</v>
      </c>
      <c r="F36" s="61">
        <f t="shared" si="12"/>
        <v>0</v>
      </c>
      <c r="G36" s="39">
        <f t="shared" si="12"/>
        <v>0</v>
      </c>
      <c r="H36" s="61">
        <f t="shared" si="12"/>
        <v>0</v>
      </c>
      <c r="I36" s="39">
        <f t="shared" si="12"/>
        <v>0.01</v>
      </c>
      <c r="J36" s="61">
        <f t="shared" si="12"/>
        <v>-2669</v>
      </c>
      <c r="K36" s="154">
        <f t="shared" si="12"/>
        <v>-4577</v>
      </c>
      <c r="L36" s="61">
        <f t="shared" si="12"/>
        <v>-26529</v>
      </c>
      <c r="M36" s="39">
        <f t="shared" si="12"/>
        <v>-45498</v>
      </c>
      <c r="N36" s="61">
        <f t="shared" si="12"/>
        <v>-145467</v>
      </c>
      <c r="O36" s="39">
        <f t="shared" si="12"/>
        <v>-267465.96999999997</v>
      </c>
      <c r="P36" s="61">
        <f t="shared" si="12"/>
        <v>0</v>
      </c>
      <c r="Q36" s="39">
        <f t="shared" si="12"/>
        <v>16767.84</v>
      </c>
      <c r="R36" s="61">
        <f t="shared" si="12"/>
        <v>167570</v>
      </c>
      <c r="S36" s="39">
        <f t="shared" si="12"/>
        <v>285298.93</v>
      </c>
      <c r="T36" s="61">
        <f t="shared" si="12"/>
        <v>14</v>
      </c>
      <c r="U36" s="39">
        <f t="shared" si="12"/>
        <v>31.5</v>
      </c>
      <c r="V36" s="61">
        <f t="shared" si="12"/>
        <v>-257</v>
      </c>
      <c r="W36" s="39">
        <f t="shared" si="12"/>
        <v>-870.33500000000004</v>
      </c>
      <c r="X36" s="61">
        <f t="shared" si="12"/>
        <v>86</v>
      </c>
      <c r="Y36" s="39">
        <f t="shared" si="12"/>
        <v>388.36</v>
      </c>
      <c r="Z36" s="61">
        <f t="shared" si="12"/>
        <v>-6924</v>
      </c>
      <c r="AA36" s="39">
        <f t="shared" si="12"/>
        <v>-11742.77</v>
      </c>
      <c r="AB36" s="61">
        <f t="shared" si="12"/>
        <v>166559</v>
      </c>
      <c r="AC36" s="39">
        <f t="shared" si="12"/>
        <v>286814.603</v>
      </c>
      <c r="AD36" s="61">
        <f t="shared" si="12"/>
        <v>-156883</v>
      </c>
      <c r="AE36" s="39">
        <f t="shared" si="12"/>
        <v>-270152.52600000001</v>
      </c>
      <c r="AF36" s="61">
        <f t="shared" si="12"/>
        <v>0</v>
      </c>
      <c r="AG36" s="39">
        <f t="shared" si="12"/>
        <v>0</v>
      </c>
      <c r="AH36" s="61">
        <f t="shared" ref="AH36:AM36" si="13">SUM(AH32:AH35)</f>
        <v>7095</v>
      </c>
      <c r="AI36" s="39">
        <f t="shared" si="13"/>
        <v>15474.2</v>
      </c>
      <c r="AJ36" s="61">
        <f t="shared" si="13"/>
        <v>-103</v>
      </c>
      <c r="AK36" s="39">
        <f t="shared" si="13"/>
        <v>-177.36600000000001</v>
      </c>
      <c r="AL36" s="61">
        <f t="shared" si="13"/>
        <v>176615</v>
      </c>
      <c r="AM36" s="39">
        <f t="shared" si="13"/>
        <v>304131.03000000003</v>
      </c>
      <c r="AN36" s="61">
        <f t="shared" ref="AN36:AS36" si="14">SUM(AN32:AN35)</f>
        <v>-1535867</v>
      </c>
      <c r="AO36" s="39">
        <f t="shared" si="14"/>
        <v>177.36600000000001</v>
      </c>
      <c r="AP36" s="61">
        <f t="shared" si="14"/>
        <v>-1</v>
      </c>
      <c r="AQ36" s="39">
        <f t="shared" si="14"/>
        <v>-1.722</v>
      </c>
      <c r="AR36" s="61">
        <f t="shared" si="14"/>
        <v>6969</v>
      </c>
      <c r="AS36" s="39">
        <f t="shared" si="14"/>
        <v>12000.62</v>
      </c>
      <c r="AT36" s="61">
        <f>SUM(AT32:AT35)</f>
        <v>-52343</v>
      </c>
      <c r="AU36" s="39">
        <f>SUM(AU32:AU35)</f>
        <v>-90134.65</v>
      </c>
      <c r="AV36" s="61">
        <f>SUM(AV32:AV35)</f>
        <v>-58035</v>
      </c>
      <c r="AW36" s="39">
        <f>SUM(AW32:AW35)</f>
        <v>-99936.27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15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15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15">SUM(F39,H39,J39,L39,N39,P39,R39,T39,V39,X39,Z39,AB39,AD39,AF39,AH39,AJ39,AL39,AN39,AP39,AR39,AT39,AV39)</f>
        <v>547454</v>
      </c>
      <c r="E39" s="38">
        <f t="shared" si="15"/>
        <v>1204880.8900000001</v>
      </c>
      <c r="F39" s="64">
        <f>'TIE-OUT'!R39+RECLASS!R39</f>
        <v>0</v>
      </c>
      <c r="G39" s="68">
        <f>'TIE-OUT'!S39+RECLASS!S39</f>
        <v>0</v>
      </c>
      <c r="H39" s="133">
        <f>+Actuals!E260</f>
        <v>5774754</v>
      </c>
      <c r="I39" s="134">
        <f>+Actuals!F260</f>
        <v>10299274</v>
      </c>
      <c r="J39" s="133">
        <f>+Actuals!G260</f>
        <v>-5774754</v>
      </c>
      <c r="K39" s="153">
        <f>+Actuals!H260</f>
        <v>-10299274</v>
      </c>
      <c r="L39" s="133">
        <f>+Actuals!I260</f>
        <v>-18900</v>
      </c>
      <c r="M39" s="134">
        <f>+Actuals!J260</f>
        <v>-33642</v>
      </c>
      <c r="N39" s="133">
        <f>+Actuals!K260</f>
        <v>0</v>
      </c>
      <c r="O39" s="134">
        <f>+Actuals!L260</f>
        <v>0</v>
      </c>
      <c r="P39" s="133">
        <f>+Actuals!M260</f>
        <v>0</v>
      </c>
      <c r="Q39" s="134">
        <f>+Actuals!N260</f>
        <v>0</v>
      </c>
      <c r="R39" s="133">
        <f>+Actuals!O260</f>
        <v>0</v>
      </c>
      <c r="S39" s="134">
        <f>+Actuals!P260</f>
        <v>0</v>
      </c>
      <c r="T39" s="133">
        <f>+Actuals!Q260</f>
        <v>0</v>
      </c>
      <c r="U39" s="134">
        <f>+Actuals!R260</f>
        <v>0</v>
      </c>
      <c r="V39" s="133">
        <f>+Actuals!S260</f>
        <v>0</v>
      </c>
      <c r="W39" s="134">
        <f>+Actuals!T260</f>
        <v>0</v>
      </c>
      <c r="X39" s="133">
        <f>+Actuals!U260</f>
        <v>0</v>
      </c>
      <c r="Y39" s="134">
        <f>+Actuals!V260</f>
        <v>0</v>
      </c>
      <c r="Z39" s="133">
        <f>+Actuals!W260</f>
        <v>0</v>
      </c>
      <c r="AA39" s="134">
        <f>+Actuals!X260</f>
        <v>0</v>
      </c>
      <c r="AB39" s="133">
        <f>+Actuals!Y260</f>
        <v>0</v>
      </c>
      <c r="AC39" s="134">
        <f>+Actuals!Z260</f>
        <v>0</v>
      </c>
      <c r="AD39" s="133">
        <f>+Actuals!AA260</f>
        <v>0</v>
      </c>
      <c r="AE39" s="134">
        <f>+Actuals!AB260</f>
        <v>0</v>
      </c>
      <c r="AF39" s="133">
        <f>+Actuals!AC460</f>
        <v>0</v>
      </c>
      <c r="AG39" s="134">
        <f>+Actuals!AD460</f>
        <v>0</v>
      </c>
      <c r="AH39" s="133">
        <f>+Actuals!AE460</f>
        <v>0</v>
      </c>
      <c r="AI39" s="134">
        <f>+Actuals!AF460</f>
        <v>0</v>
      </c>
      <c r="AJ39" s="133">
        <f>+Actuals!AG460</f>
        <v>-600</v>
      </c>
      <c r="AK39" s="134">
        <f>+Actuals!AH460</f>
        <v>-1064.4000000000001</v>
      </c>
      <c r="AL39" s="133">
        <f>+Actuals!AI460</f>
        <v>0</v>
      </c>
      <c r="AM39" s="134">
        <f>+Actuals!AJ460</f>
        <v>0</v>
      </c>
      <c r="AN39" s="133">
        <f>+Actuals!AK460</f>
        <v>0</v>
      </c>
      <c r="AO39" s="134">
        <f>+Actuals!AL460</f>
        <v>0</v>
      </c>
      <c r="AP39" s="133">
        <f>+Actuals!AM460</f>
        <v>0</v>
      </c>
      <c r="AQ39" s="134">
        <f>+Actuals!AN460</f>
        <v>0</v>
      </c>
      <c r="AR39" s="133">
        <f>+Actuals!AO460</f>
        <v>0</v>
      </c>
      <c r="AS39" s="134">
        <f>+Actuals!AP460</f>
        <v>0</v>
      </c>
      <c r="AT39" s="133">
        <v>566952</v>
      </c>
      <c r="AU39" s="134">
        <v>1239583.8500000001</v>
      </c>
      <c r="AV39" s="133">
        <v>2</v>
      </c>
      <c r="AW39" s="134">
        <v>3.44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15"/>
        <v>-7591615</v>
      </c>
      <c r="E40" s="38">
        <f t="shared" si="15"/>
        <v>-15152056.439999998</v>
      </c>
      <c r="F40" s="60">
        <f>'TIE-OUT'!R40+RECLASS!R40</f>
        <v>0</v>
      </c>
      <c r="G40" s="38">
        <f>'TIE-OUT'!S40+RECLASS!S40</f>
        <v>0</v>
      </c>
      <c r="H40" s="133">
        <f>+Actuals!E261</f>
        <v>-560000</v>
      </c>
      <c r="I40" s="134">
        <f>+Actuals!F261</f>
        <v>-993440</v>
      </c>
      <c r="J40" s="133">
        <f>+Actuals!G261</f>
        <v>18900</v>
      </c>
      <c r="K40" s="153">
        <f>+Actuals!H261</f>
        <v>33528.6</v>
      </c>
      <c r="L40" s="133">
        <f>+Actuals!I261</f>
        <v>0</v>
      </c>
      <c r="M40" s="134">
        <f>+Actuals!J261</f>
        <v>0</v>
      </c>
      <c r="N40" s="133">
        <f>+Actuals!K261</f>
        <v>-833120</v>
      </c>
      <c r="O40" s="134">
        <f>+Actuals!L261</f>
        <v>-0.01</v>
      </c>
      <c r="P40" s="133">
        <f>+Actuals!M261</f>
        <v>-5615217</v>
      </c>
      <c r="Q40" s="134">
        <f>+Actuals!N261</f>
        <v>-12401366.24</v>
      </c>
      <c r="R40" s="133">
        <f>+Actuals!O261</f>
        <v>23534</v>
      </c>
      <c r="S40" s="134">
        <f>+Actuals!P261</f>
        <v>46149.09</v>
      </c>
      <c r="T40" s="133">
        <f>+Actuals!Q261</f>
        <v>600</v>
      </c>
      <c r="U40" s="134">
        <f>+Actuals!R261</f>
        <v>644846.47</v>
      </c>
      <c r="V40" s="133">
        <f>+Actuals!S261</f>
        <v>6988</v>
      </c>
      <c r="W40" s="134">
        <f>+Actuals!T261</f>
        <v>100774.21</v>
      </c>
      <c r="X40" s="133">
        <f>+Actuals!U261</f>
        <v>-6450</v>
      </c>
      <c r="Y40" s="134">
        <f>+Actuals!V261</f>
        <v>-11714.87</v>
      </c>
      <c r="Z40" s="133">
        <f>+Actuals!W261</f>
        <v>0</v>
      </c>
      <c r="AA40" s="134">
        <f>+Actuals!X261</f>
        <v>0</v>
      </c>
      <c r="AB40" s="133">
        <f>+Actuals!Y261</f>
        <v>0</v>
      </c>
      <c r="AC40" s="134">
        <f>+Actuals!Z261</f>
        <v>0</v>
      </c>
      <c r="AD40" s="133">
        <f>+Actuals!AA261</f>
        <v>0</v>
      </c>
      <c r="AE40" s="134">
        <f>+Actuals!AB261</f>
        <v>-950605.3</v>
      </c>
      <c r="AF40" s="133">
        <f>+Actuals!AC461</f>
        <v>-60000</v>
      </c>
      <c r="AG40" s="134">
        <f>+Actuals!AD461</f>
        <v>-106440</v>
      </c>
      <c r="AH40" s="133">
        <f>+Actuals!AE461</f>
        <v>0</v>
      </c>
      <c r="AI40" s="134">
        <f>+Actuals!AF461</f>
        <v>0</v>
      </c>
      <c r="AJ40" s="133">
        <f>+Actuals!AG461</f>
        <v>-540</v>
      </c>
      <c r="AK40" s="134">
        <f>+Actuals!AH461</f>
        <v>-961.2</v>
      </c>
      <c r="AL40" s="133">
        <f>+Actuals!AI461</f>
        <v>0</v>
      </c>
      <c r="AM40" s="134">
        <f>+Actuals!AJ461</f>
        <v>0</v>
      </c>
      <c r="AN40" s="133">
        <f>+Actuals!AK461</f>
        <v>0</v>
      </c>
      <c r="AO40" s="134">
        <f>+Actuals!AL461</f>
        <v>-274647.01</v>
      </c>
      <c r="AP40" s="133">
        <f>+Actuals!AM461</f>
        <v>0</v>
      </c>
      <c r="AQ40" s="134">
        <f>+Actuals!AN461</f>
        <v>0</v>
      </c>
      <c r="AR40" s="133">
        <f>+Actuals!AO461</f>
        <v>0</v>
      </c>
      <c r="AS40" s="134">
        <f>+Actuals!AP461</f>
        <v>0</v>
      </c>
      <c r="AT40" s="133">
        <v>-566310</v>
      </c>
      <c r="AU40" s="134">
        <v>-1238180.18</v>
      </c>
      <c r="AV40" s="133"/>
      <c r="AW40" s="134"/>
    </row>
    <row r="41" spans="1:49" x14ac:dyDescent="0.2">
      <c r="A41" s="9">
        <v>19</v>
      </c>
      <c r="B41" s="7"/>
      <c r="C41" s="18" t="s">
        <v>51</v>
      </c>
      <c r="D41" s="60">
        <f t="shared" si="15"/>
        <v>0</v>
      </c>
      <c r="E41" s="38">
        <f t="shared" si="15"/>
        <v>1371134</v>
      </c>
      <c r="F41" s="81">
        <f>'TIE-OUT'!R41+RECLASS!R41</f>
        <v>0</v>
      </c>
      <c r="G41" s="82">
        <f>'TIE-OUT'!S41+RECLASS!S41</f>
        <v>1155722</v>
      </c>
      <c r="H41" s="133">
        <f>+Actuals!E262</f>
        <v>0</v>
      </c>
      <c r="I41" s="134">
        <f>+Actuals!F262</f>
        <v>0</v>
      </c>
      <c r="J41" s="133">
        <f>+Actuals!G262</f>
        <v>0</v>
      </c>
      <c r="K41" s="153">
        <f>+Actuals!H262</f>
        <v>0</v>
      </c>
      <c r="L41" s="133">
        <f>+Actuals!I262</f>
        <v>0</v>
      </c>
      <c r="M41" s="134">
        <f>+Actuals!J262</f>
        <v>0</v>
      </c>
      <c r="N41" s="133">
        <f>+Actuals!K262</f>
        <v>0</v>
      </c>
      <c r="O41" s="134">
        <f>+Actuals!L262</f>
        <v>0</v>
      </c>
      <c r="P41" s="133">
        <f>+Actuals!M262</f>
        <v>0</v>
      </c>
      <c r="Q41" s="134">
        <f>+Actuals!N262</f>
        <v>0</v>
      </c>
      <c r="R41" s="133">
        <f>+Actuals!O262</f>
        <v>0</v>
      </c>
      <c r="S41" s="134">
        <f>+Actuals!P262</f>
        <v>0</v>
      </c>
      <c r="T41" s="133">
        <f>+Actuals!Q262</f>
        <v>0</v>
      </c>
      <c r="U41" s="134">
        <f>+Actuals!R262</f>
        <v>0</v>
      </c>
      <c r="V41" s="133">
        <f>+Actuals!S262</f>
        <v>0</v>
      </c>
      <c r="W41" s="134">
        <f>+Actuals!T262</f>
        <v>0</v>
      </c>
      <c r="X41" s="133">
        <f>+Actuals!U262</f>
        <v>0</v>
      </c>
      <c r="Y41" s="134">
        <f>+Actuals!V262</f>
        <v>0</v>
      </c>
      <c r="Z41" s="133">
        <f>+Actuals!W262</f>
        <v>0</v>
      </c>
      <c r="AA41" s="165">
        <f>+Actuals!X262-1694950</f>
        <v>-1694950</v>
      </c>
      <c r="AB41" s="133">
        <f>+Actuals!Y262</f>
        <v>0</v>
      </c>
      <c r="AC41" s="134">
        <f>+Actuals!Z262</f>
        <v>0</v>
      </c>
      <c r="AD41" s="133">
        <f>+Actuals!AA262</f>
        <v>0</v>
      </c>
      <c r="AE41" s="134">
        <f>+Actuals!AB262</f>
        <v>0</v>
      </c>
      <c r="AF41" s="133">
        <f>+Actuals!AC462</f>
        <v>0</v>
      </c>
      <c r="AG41" s="134">
        <f>+Actuals!AD462</f>
        <v>0</v>
      </c>
      <c r="AH41" s="133">
        <f>+Actuals!AE462</f>
        <v>0</v>
      </c>
      <c r="AI41" s="134">
        <f>+Actuals!AF462</f>
        <v>0</v>
      </c>
      <c r="AJ41" s="133">
        <f>+Actuals!AG462</f>
        <v>0</v>
      </c>
      <c r="AK41" s="172">
        <f>+Actuals!AH462+1694950+215412</f>
        <v>1910362</v>
      </c>
      <c r="AL41" s="133">
        <f>+Actuals!AI462</f>
        <v>0</v>
      </c>
      <c r="AM41" s="172">
        <f>+Actuals!AJ462</f>
        <v>0</v>
      </c>
      <c r="AN41" s="133">
        <f>+Actuals!AK462</f>
        <v>0</v>
      </c>
      <c r="AO41" s="172">
        <f>+Actuals!AL462</f>
        <v>0</v>
      </c>
      <c r="AP41" s="133">
        <f>+Actuals!AM462</f>
        <v>0</v>
      </c>
      <c r="AQ41" s="172">
        <f>+Actuals!AN462</f>
        <v>0</v>
      </c>
      <c r="AR41" s="133">
        <f>+Actuals!AO462</f>
        <v>0</v>
      </c>
      <c r="AS41" s="172">
        <f>+Actuals!AP462</f>
        <v>0</v>
      </c>
      <c r="AT41" s="133">
        <f>+Actuals!AQ462</f>
        <v>0</v>
      </c>
      <c r="AU41" s="172">
        <f>+Actuals!AR462</f>
        <v>0</v>
      </c>
      <c r="AV41" s="133">
        <f>+Actuals!AS462</f>
        <v>0</v>
      </c>
      <c r="AW41" s="172">
        <f>+Actuals!AT462</f>
        <v>0</v>
      </c>
    </row>
    <row r="42" spans="1:49" x14ac:dyDescent="0.2">
      <c r="A42" s="9"/>
      <c r="B42" s="7"/>
      <c r="C42" s="53" t="s">
        <v>52</v>
      </c>
      <c r="D42" s="61">
        <f t="shared" ref="D42:AG42" si="16">SUM(D40:D41)</f>
        <v>-7591615</v>
      </c>
      <c r="E42" s="39">
        <f t="shared" si="16"/>
        <v>-13780922.439999998</v>
      </c>
      <c r="F42" s="61">
        <f t="shared" si="16"/>
        <v>0</v>
      </c>
      <c r="G42" s="39">
        <f t="shared" si="16"/>
        <v>1155722</v>
      </c>
      <c r="H42" s="61">
        <f t="shared" si="16"/>
        <v>-560000</v>
      </c>
      <c r="I42" s="39">
        <f t="shared" si="16"/>
        <v>-993440</v>
      </c>
      <c r="J42" s="61">
        <f t="shared" si="16"/>
        <v>18900</v>
      </c>
      <c r="K42" s="154">
        <f t="shared" si="16"/>
        <v>33528.6</v>
      </c>
      <c r="L42" s="61">
        <f t="shared" si="16"/>
        <v>0</v>
      </c>
      <c r="M42" s="39">
        <f t="shared" si="16"/>
        <v>0</v>
      </c>
      <c r="N42" s="61">
        <f t="shared" si="16"/>
        <v>-833120</v>
      </c>
      <c r="O42" s="39">
        <f t="shared" si="16"/>
        <v>-0.01</v>
      </c>
      <c r="P42" s="61">
        <f t="shared" si="16"/>
        <v>-5615217</v>
      </c>
      <c r="Q42" s="39">
        <f t="shared" si="16"/>
        <v>-12401366.24</v>
      </c>
      <c r="R42" s="61">
        <f t="shared" si="16"/>
        <v>23534</v>
      </c>
      <c r="S42" s="39">
        <f t="shared" si="16"/>
        <v>46149.09</v>
      </c>
      <c r="T42" s="61">
        <f t="shared" si="16"/>
        <v>600</v>
      </c>
      <c r="U42" s="39">
        <f t="shared" si="16"/>
        <v>644846.47</v>
      </c>
      <c r="V42" s="61">
        <f t="shared" si="16"/>
        <v>6988</v>
      </c>
      <c r="W42" s="39">
        <f t="shared" si="16"/>
        <v>100774.21</v>
      </c>
      <c r="X42" s="61">
        <f t="shared" si="16"/>
        <v>-6450</v>
      </c>
      <c r="Y42" s="39">
        <f t="shared" si="16"/>
        <v>-11714.87</v>
      </c>
      <c r="Z42" s="61">
        <f t="shared" si="16"/>
        <v>0</v>
      </c>
      <c r="AA42" s="39">
        <f t="shared" si="16"/>
        <v>-1694950</v>
      </c>
      <c r="AB42" s="61">
        <f t="shared" si="16"/>
        <v>0</v>
      </c>
      <c r="AC42" s="39">
        <f t="shared" si="16"/>
        <v>0</v>
      </c>
      <c r="AD42" s="61">
        <f t="shared" si="16"/>
        <v>0</v>
      </c>
      <c r="AE42" s="39">
        <f t="shared" si="16"/>
        <v>-950605.3</v>
      </c>
      <c r="AF42" s="61">
        <f t="shared" si="16"/>
        <v>-60000</v>
      </c>
      <c r="AG42" s="39">
        <f t="shared" si="16"/>
        <v>-106440</v>
      </c>
      <c r="AH42" s="61">
        <f t="shared" ref="AH42:AM42" si="17">SUM(AH40:AH41)</f>
        <v>0</v>
      </c>
      <c r="AI42" s="39">
        <f t="shared" si="17"/>
        <v>0</v>
      </c>
      <c r="AJ42" s="61">
        <f t="shared" si="17"/>
        <v>-540</v>
      </c>
      <c r="AK42" s="39">
        <f t="shared" si="17"/>
        <v>1909400.8</v>
      </c>
      <c r="AL42" s="61">
        <f t="shared" si="17"/>
        <v>0</v>
      </c>
      <c r="AM42" s="39">
        <f t="shared" si="17"/>
        <v>0</v>
      </c>
      <c r="AN42" s="61">
        <f t="shared" ref="AN42:AS42" si="18">SUM(AN40:AN41)</f>
        <v>0</v>
      </c>
      <c r="AO42" s="39">
        <f t="shared" si="18"/>
        <v>-274647.01</v>
      </c>
      <c r="AP42" s="61">
        <f t="shared" si="18"/>
        <v>0</v>
      </c>
      <c r="AQ42" s="39">
        <f t="shared" si="18"/>
        <v>0</v>
      </c>
      <c r="AR42" s="61">
        <f t="shared" si="18"/>
        <v>0</v>
      </c>
      <c r="AS42" s="39">
        <f t="shared" si="18"/>
        <v>0</v>
      </c>
      <c r="AT42" s="61">
        <f>SUM(AT40:AT41)</f>
        <v>-566310</v>
      </c>
      <c r="AU42" s="39">
        <f>SUM(AU40:AU41)</f>
        <v>-1238180.18</v>
      </c>
      <c r="AV42" s="61">
        <f>SUM(AV40:AV41)</f>
        <v>0</v>
      </c>
      <c r="AW42" s="39">
        <f>SUM(AW40:AW41)</f>
        <v>0</v>
      </c>
    </row>
    <row r="43" spans="1:49" ht="21" customHeight="1" x14ac:dyDescent="0.2">
      <c r="A43" s="9"/>
      <c r="B43" s="7" t="s">
        <v>53</v>
      </c>
      <c r="C43" s="6"/>
      <c r="D43" s="61">
        <f t="shared" ref="D43:AG43" si="19">D42+D39</f>
        <v>-7044161</v>
      </c>
      <c r="E43" s="39">
        <f t="shared" si="19"/>
        <v>-12576041.549999997</v>
      </c>
      <c r="F43" s="61">
        <f t="shared" si="19"/>
        <v>0</v>
      </c>
      <c r="G43" s="39">
        <f t="shared" si="19"/>
        <v>1155722</v>
      </c>
      <c r="H43" s="61">
        <f t="shared" si="19"/>
        <v>5214754</v>
      </c>
      <c r="I43" s="39">
        <f t="shared" si="19"/>
        <v>9305834</v>
      </c>
      <c r="J43" s="61">
        <f t="shared" si="19"/>
        <v>-5755854</v>
      </c>
      <c r="K43" s="154">
        <f t="shared" si="19"/>
        <v>-10265745.4</v>
      </c>
      <c r="L43" s="61">
        <f t="shared" si="19"/>
        <v>-18900</v>
      </c>
      <c r="M43" s="39">
        <f t="shared" si="19"/>
        <v>-33642</v>
      </c>
      <c r="N43" s="61">
        <f t="shared" si="19"/>
        <v>-833120</v>
      </c>
      <c r="O43" s="39">
        <f t="shared" si="19"/>
        <v>-0.01</v>
      </c>
      <c r="P43" s="61">
        <f t="shared" si="19"/>
        <v>-5615217</v>
      </c>
      <c r="Q43" s="39">
        <f t="shared" si="19"/>
        <v>-12401366.24</v>
      </c>
      <c r="R43" s="61">
        <f t="shared" si="19"/>
        <v>23534</v>
      </c>
      <c r="S43" s="39">
        <f t="shared" si="19"/>
        <v>46149.09</v>
      </c>
      <c r="T43" s="61">
        <f t="shared" si="19"/>
        <v>600</v>
      </c>
      <c r="U43" s="39">
        <f t="shared" si="19"/>
        <v>644846.47</v>
      </c>
      <c r="V43" s="61">
        <f t="shared" si="19"/>
        <v>6988</v>
      </c>
      <c r="W43" s="39">
        <f t="shared" si="19"/>
        <v>100774.21</v>
      </c>
      <c r="X43" s="61">
        <f t="shared" si="19"/>
        <v>-6450</v>
      </c>
      <c r="Y43" s="39">
        <f t="shared" si="19"/>
        <v>-11714.87</v>
      </c>
      <c r="Z43" s="61">
        <f t="shared" si="19"/>
        <v>0</v>
      </c>
      <c r="AA43" s="39">
        <f t="shared" si="19"/>
        <v>-1694950</v>
      </c>
      <c r="AB43" s="61">
        <f t="shared" si="19"/>
        <v>0</v>
      </c>
      <c r="AC43" s="39">
        <f t="shared" si="19"/>
        <v>0</v>
      </c>
      <c r="AD43" s="61">
        <f t="shared" si="19"/>
        <v>0</v>
      </c>
      <c r="AE43" s="39">
        <f t="shared" si="19"/>
        <v>-950605.3</v>
      </c>
      <c r="AF43" s="61">
        <f t="shared" si="19"/>
        <v>-60000</v>
      </c>
      <c r="AG43" s="39">
        <f t="shared" si="19"/>
        <v>-106440</v>
      </c>
      <c r="AH43" s="61">
        <f t="shared" ref="AH43:AM43" si="20">AH42+AH39</f>
        <v>0</v>
      </c>
      <c r="AI43" s="39">
        <f t="shared" si="20"/>
        <v>0</v>
      </c>
      <c r="AJ43" s="61">
        <f t="shared" si="20"/>
        <v>-1140</v>
      </c>
      <c r="AK43" s="39">
        <f t="shared" si="20"/>
        <v>1908336.4000000001</v>
      </c>
      <c r="AL43" s="61">
        <f t="shared" si="20"/>
        <v>0</v>
      </c>
      <c r="AM43" s="39">
        <f t="shared" si="20"/>
        <v>0</v>
      </c>
      <c r="AN43" s="61">
        <f t="shared" ref="AN43:AS43" si="21">AN42+AN39</f>
        <v>0</v>
      </c>
      <c r="AO43" s="39">
        <f t="shared" si="21"/>
        <v>-274647.01</v>
      </c>
      <c r="AP43" s="61">
        <f t="shared" si="21"/>
        <v>0</v>
      </c>
      <c r="AQ43" s="39">
        <f t="shared" si="21"/>
        <v>0</v>
      </c>
      <c r="AR43" s="61">
        <f t="shared" si="21"/>
        <v>0</v>
      </c>
      <c r="AS43" s="39">
        <f t="shared" si="21"/>
        <v>0</v>
      </c>
      <c r="AT43" s="61">
        <f>AT42+AT39</f>
        <v>642</v>
      </c>
      <c r="AU43" s="39">
        <f>AU42+AU39</f>
        <v>1403.6700000001583</v>
      </c>
      <c r="AV43" s="61">
        <f>AV42+AV39</f>
        <v>2</v>
      </c>
      <c r="AW43" s="39">
        <f>AW42+AW39</f>
        <v>3.44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15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SUM(F45,H45,J45,L45,N45,P45,R45,T45,V45,X45,Z45,AB45,AD45,AF45,AH45,AJ45,AL45,AN45,AP45,AR45,AT45,AV45)</f>
        <v>0</v>
      </c>
      <c r="E45" s="38">
        <f>SUM(G45,I45,K45,M45,O45,Q45,S45,U45,W45,Y45,AA45,AC45,AE45,AG45,AI45,AK45,AM45,AO45,AQ45,AS45,AU45,AW45)</f>
        <v>0</v>
      </c>
      <c r="F45" s="64">
        <f>'TIE-OUT'!R45+RECLASS!R45</f>
        <v>0</v>
      </c>
      <c r="G45" s="68">
        <f>'TIE-OUT'!S45+RECLASS!S45</f>
        <v>0</v>
      </c>
      <c r="H45" s="133">
        <f>+Actuals!E263</f>
        <v>0</v>
      </c>
      <c r="I45" s="134">
        <f>+Actuals!F263</f>
        <v>0</v>
      </c>
      <c r="J45" s="133">
        <f>+Actuals!G263</f>
        <v>0</v>
      </c>
      <c r="K45" s="153">
        <f>+Actuals!H263</f>
        <v>0</v>
      </c>
      <c r="L45" s="133">
        <f>+Actuals!I263</f>
        <v>0</v>
      </c>
      <c r="M45" s="134">
        <f>+Actuals!J263</f>
        <v>0</v>
      </c>
      <c r="N45" s="133">
        <f>+Actuals!K263</f>
        <v>0</v>
      </c>
      <c r="O45" s="134">
        <f>+Actuals!L263</f>
        <v>0</v>
      </c>
      <c r="P45" s="133">
        <f>+Actuals!M263</f>
        <v>0</v>
      </c>
      <c r="Q45" s="134">
        <f>+Actuals!N263</f>
        <v>0</v>
      </c>
      <c r="R45" s="133">
        <f>+Actuals!O263</f>
        <v>0</v>
      </c>
      <c r="S45" s="134">
        <f>+Actuals!P263</f>
        <v>0</v>
      </c>
      <c r="T45" s="133">
        <f>+Actuals!Q263</f>
        <v>0</v>
      </c>
      <c r="U45" s="134">
        <f>+Actuals!R263</f>
        <v>0</v>
      </c>
      <c r="V45" s="133">
        <f>+Actuals!S263</f>
        <v>0</v>
      </c>
      <c r="W45" s="134">
        <f>+Actuals!T263</f>
        <v>0</v>
      </c>
      <c r="X45" s="133">
        <f>+Actuals!U263</f>
        <v>0</v>
      </c>
      <c r="Y45" s="134">
        <f>+Actuals!V263</f>
        <v>0</v>
      </c>
      <c r="Z45" s="133">
        <f>+Actuals!W263</f>
        <v>0</v>
      </c>
      <c r="AA45" s="134">
        <f>+Actuals!X263</f>
        <v>0</v>
      </c>
      <c r="AB45" s="133">
        <f>+Actuals!Y263</f>
        <v>0</v>
      </c>
      <c r="AC45" s="134">
        <f>+Actuals!Z263</f>
        <v>0</v>
      </c>
      <c r="AD45" s="133">
        <f>+Actuals!AA263</f>
        <v>0</v>
      </c>
      <c r="AE45" s="134">
        <f>+Actuals!AB263</f>
        <v>0</v>
      </c>
      <c r="AF45" s="133">
        <f>+Actuals!AC463</f>
        <v>0</v>
      </c>
      <c r="AG45" s="134">
        <f>+Actuals!AD463</f>
        <v>0</v>
      </c>
      <c r="AH45" s="133">
        <f>+Actuals!AE463</f>
        <v>0</v>
      </c>
      <c r="AI45" s="134">
        <f>+Actuals!AF463</f>
        <v>0</v>
      </c>
      <c r="AJ45" s="133">
        <f>+Actuals!AG463</f>
        <v>0</v>
      </c>
      <c r="AK45" s="134">
        <f>+Actuals!AH463</f>
        <v>0</v>
      </c>
      <c r="AL45" s="133">
        <f>+Actuals!AI463</f>
        <v>0</v>
      </c>
      <c r="AM45" s="134">
        <f>+Actuals!AJ463</f>
        <v>0</v>
      </c>
      <c r="AN45" s="133">
        <f>+Actuals!AK463</f>
        <v>0</v>
      </c>
      <c r="AO45" s="134">
        <f>+Actuals!AL463</f>
        <v>0</v>
      </c>
      <c r="AP45" s="133">
        <f>+Actuals!AM463</f>
        <v>0</v>
      </c>
      <c r="AQ45" s="134">
        <f>+Actuals!AN463</f>
        <v>0</v>
      </c>
      <c r="AR45" s="133">
        <f>+Actuals!AO463</f>
        <v>0</v>
      </c>
      <c r="AS45" s="134">
        <f>+Actuals!AP463</f>
        <v>0</v>
      </c>
      <c r="AT45" s="133">
        <f>+Actuals!AQ463</f>
        <v>0</v>
      </c>
      <c r="AU45" s="134">
        <f>+Actuals!AR463</f>
        <v>0</v>
      </c>
      <c r="AV45" s="133">
        <f>+Actuals!AS463</f>
        <v>0</v>
      </c>
      <c r="AW45" s="134">
        <f>+Actuals!AT463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15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 t="shared" ref="D47:E49" si="22">SUM(F47,H47,J47,L47,N47,P47,R47,T47,V47,X47,Z47,AB47,AD47,AF47,AH47,AJ47,AL47,AN47,AP47,AR47,AT47,AV47)</f>
        <v>0</v>
      </c>
      <c r="E47" s="38">
        <f t="shared" si="22"/>
        <v>0</v>
      </c>
      <c r="F47" s="60">
        <f>'TIE-OUT'!R47+RECLASS!R47</f>
        <v>0</v>
      </c>
      <c r="G47" s="38">
        <f>'TIE-OUT'!S47+RECLASS!S47</f>
        <v>0</v>
      </c>
      <c r="H47" s="133">
        <f>+Actuals!E264</f>
        <v>0</v>
      </c>
      <c r="I47" s="134">
        <f>+Actuals!F264</f>
        <v>0</v>
      </c>
      <c r="J47" s="133">
        <f>+Actuals!G264</f>
        <v>0</v>
      </c>
      <c r="K47" s="153">
        <f>+Actuals!H264</f>
        <v>0</v>
      </c>
      <c r="L47" s="133">
        <f>+Actuals!I264</f>
        <v>0</v>
      </c>
      <c r="M47" s="134">
        <f>+Actuals!J264</f>
        <v>0</v>
      </c>
      <c r="N47" s="133">
        <f>+Actuals!K264</f>
        <v>0</v>
      </c>
      <c r="O47" s="134">
        <f>+Actuals!L264</f>
        <v>0</v>
      </c>
      <c r="P47" s="133">
        <f>+Actuals!M264</f>
        <v>0</v>
      </c>
      <c r="Q47" s="134">
        <f>+Actuals!N264</f>
        <v>0</v>
      </c>
      <c r="R47" s="133">
        <f>+Actuals!O264</f>
        <v>0</v>
      </c>
      <c r="S47" s="134">
        <f>+Actuals!P264</f>
        <v>0</v>
      </c>
      <c r="T47" s="133">
        <f>+Actuals!Q264</f>
        <v>0</v>
      </c>
      <c r="U47" s="134">
        <f>+Actuals!R264</f>
        <v>0</v>
      </c>
      <c r="V47" s="133">
        <f>+Actuals!S264</f>
        <v>0</v>
      </c>
      <c r="W47" s="134">
        <f>+Actuals!T264</f>
        <v>0</v>
      </c>
      <c r="X47" s="133">
        <f>+Actuals!U264</f>
        <v>0</v>
      </c>
      <c r="Y47" s="134">
        <f>+Actuals!V264</f>
        <v>0</v>
      </c>
      <c r="Z47" s="133">
        <f>+Actuals!W264</f>
        <v>0</v>
      </c>
      <c r="AA47" s="134">
        <f>+Actuals!X264</f>
        <v>0</v>
      </c>
      <c r="AB47" s="133">
        <f>+Actuals!Y264</f>
        <v>0</v>
      </c>
      <c r="AC47" s="134">
        <f>+Actuals!Z264</f>
        <v>0</v>
      </c>
      <c r="AD47" s="133">
        <f>+Actuals!AA264</f>
        <v>0</v>
      </c>
      <c r="AE47" s="134">
        <f>+Actuals!AB264</f>
        <v>0</v>
      </c>
      <c r="AF47" s="133">
        <f>+Actuals!AC464</f>
        <v>0</v>
      </c>
      <c r="AG47" s="134">
        <f>+Actuals!AD464</f>
        <v>0</v>
      </c>
      <c r="AH47" s="133">
        <f>+Actuals!AE464</f>
        <v>0</v>
      </c>
      <c r="AI47" s="134">
        <f>+Actuals!AF464</f>
        <v>0</v>
      </c>
      <c r="AJ47" s="133">
        <f>+Actuals!AG464</f>
        <v>0</v>
      </c>
      <c r="AK47" s="134">
        <f>+Actuals!AH464</f>
        <v>0</v>
      </c>
      <c r="AL47" s="133">
        <f>+Actuals!AI464</f>
        <v>0</v>
      </c>
      <c r="AM47" s="134">
        <f>+Actuals!AJ464</f>
        <v>0</v>
      </c>
      <c r="AN47" s="133">
        <f>+Actuals!AK464</f>
        <v>0</v>
      </c>
      <c r="AO47" s="134">
        <f>+Actuals!AL464</f>
        <v>0</v>
      </c>
      <c r="AP47" s="133">
        <f>+Actuals!AM464</f>
        <v>0</v>
      </c>
      <c r="AQ47" s="134">
        <f>+Actuals!AN464</f>
        <v>0</v>
      </c>
      <c r="AR47" s="133">
        <f>+Actuals!AO464</f>
        <v>0</v>
      </c>
      <c r="AS47" s="134">
        <f>+Actuals!AP464</f>
        <v>0</v>
      </c>
      <c r="AT47" s="133">
        <f>+Actuals!AQ464</f>
        <v>0</v>
      </c>
      <c r="AU47" s="134">
        <f>+Actuals!AR464</f>
        <v>0</v>
      </c>
      <c r="AV47" s="133">
        <f>+Actuals!AS464</f>
        <v>0</v>
      </c>
      <c r="AW47" s="134">
        <f>+Actuals!AT464</f>
        <v>0</v>
      </c>
    </row>
    <row r="48" spans="1:49" x14ac:dyDescent="0.2">
      <c r="A48" s="9"/>
      <c r="B48" s="7"/>
      <c r="C48" s="6"/>
      <c r="D48" s="60">
        <f t="shared" si="22"/>
        <v>0</v>
      </c>
      <c r="E48" s="38">
        <f t="shared" si="22"/>
        <v>0</v>
      </c>
      <c r="F48" s="60"/>
      <c r="G48" s="38"/>
      <c r="H48" s="60"/>
      <c r="I48" s="38"/>
      <c r="J48" s="60"/>
      <c r="K48" s="15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 t="shared" si="22"/>
        <v>-385771</v>
      </c>
      <c r="E49" s="38">
        <f t="shared" si="22"/>
        <v>-669159.82399999967</v>
      </c>
      <c r="F49" s="60">
        <f>'TIE-OUT'!R49+RECLASS!R49</f>
        <v>0</v>
      </c>
      <c r="G49" s="38">
        <f>'TIE-OUT'!S49+RECLASS!S49</f>
        <v>0</v>
      </c>
      <c r="H49" s="133">
        <f>+Actuals!E265</f>
        <v>0</v>
      </c>
      <c r="I49" s="134">
        <f>+Actuals!F265</f>
        <v>0</v>
      </c>
      <c r="J49" s="133">
        <f>+Actuals!G265</f>
        <v>1272389</v>
      </c>
      <c r="K49" s="153">
        <f>+Actuals!H265</f>
        <v>2191053.858</v>
      </c>
      <c r="L49" s="133">
        <f>+Actuals!I265</f>
        <v>-2375592</v>
      </c>
      <c r="M49" s="134">
        <f>+Actuals!J265</f>
        <v>-4090769.4240000001</v>
      </c>
      <c r="N49" s="133">
        <f>+Actuals!K265</f>
        <v>1831703</v>
      </c>
      <c r="O49" s="134">
        <f>+Actuals!L265</f>
        <v>4746620.676</v>
      </c>
      <c r="P49" s="133">
        <f>+Actuals!M265</f>
        <v>-389900</v>
      </c>
      <c r="Q49" s="134">
        <f>+Actuals!N265</f>
        <v>-2264232.7999999998</v>
      </c>
      <c r="R49" s="133">
        <f>+Actuals!O265</f>
        <v>-165630</v>
      </c>
      <c r="S49" s="134">
        <f>+Actuals!P265</f>
        <v>-285214.86</v>
      </c>
      <c r="T49" s="133">
        <f>+Actuals!Q265</f>
        <v>172225</v>
      </c>
      <c r="U49" s="134">
        <f>+Actuals!R265</f>
        <v>296571.45</v>
      </c>
      <c r="V49" s="133">
        <f>+Actuals!S265</f>
        <v>-153820</v>
      </c>
      <c r="W49" s="134">
        <f>+Actuals!T265</f>
        <v>-264878.03999999998</v>
      </c>
      <c r="X49" s="133">
        <f>+Actuals!U265</f>
        <v>7420</v>
      </c>
      <c r="Y49" s="134">
        <f>+Actuals!V265</f>
        <v>12777.24</v>
      </c>
      <c r="Z49" s="133">
        <f>+Actuals!W265</f>
        <v>1952</v>
      </c>
      <c r="AA49" s="134">
        <f>+Actuals!X265</f>
        <v>3361.3440000000001</v>
      </c>
      <c r="AB49" s="133">
        <f>+Actuals!Y265</f>
        <v>-184252</v>
      </c>
      <c r="AC49" s="134">
        <f>+Actuals!Z265</f>
        <v>-317281.94400000002</v>
      </c>
      <c r="AD49" s="133">
        <f>+Actuals!AA265</f>
        <v>-544017</v>
      </c>
      <c r="AE49" s="134">
        <f>+Actuals!AB265</f>
        <v>-936797.27399999998</v>
      </c>
      <c r="AF49" s="133">
        <f>+Actuals!AC465</f>
        <v>604017</v>
      </c>
      <c r="AG49" s="134">
        <f>+Actuals!AD465</f>
        <v>1040117.274</v>
      </c>
      <c r="AH49" s="133">
        <f>+Actuals!AE465</f>
        <v>-7095</v>
      </c>
      <c r="AI49" s="134">
        <f>+Actuals!AF465</f>
        <v>-12217.59</v>
      </c>
      <c r="AJ49" s="133">
        <f>+Actuals!AG465</f>
        <v>-391778</v>
      </c>
      <c r="AK49" s="134">
        <f>+Actuals!AH465</f>
        <v>-674641.71600000001</v>
      </c>
      <c r="AL49" s="133">
        <f>+Actuals!AI465</f>
        <v>-181637</v>
      </c>
      <c r="AM49" s="134">
        <f>+Actuals!AJ465</f>
        <v>-312778.91399999999</v>
      </c>
      <c r="AN49" s="133">
        <f>+Actuals!AK465</f>
        <v>1535970</v>
      </c>
      <c r="AO49" s="134">
        <f>+Actuals!AL465</f>
        <v>2644940.34</v>
      </c>
      <c r="AP49" s="133">
        <f>+Actuals!AM465</f>
        <v>-1535032</v>
      </c>
      <c r="AQ49" s="134">
        <f>+Actuals!AN465</f>
        <v>-2643325.1039999998</v>
      </c>
      <c r="AR49" s="133">
        <f>678-6969</f>
        <v>-6291</v>
      </c>
      <c r="AS49" s="134">
        <f>1167.52-11721.86</f>
        <v>-10554.34</v>
      </c>
      <c r="AT49" s="133">
        <v>35772</v>
      </c>
      <c r="AU49" s="134">
        <v>60340.63</v>
      </c>
      <c r="AV49" s="133">
        <v>87825</v>
      </c>
      <c r="AW49" s="134">
        <v>147749.37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15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SUM(F51,H51,J51,L51,N51,P51,R51,T51,V51,X51,Z51,AB51,AD51,AF51,AH51,AJ51,AL51,AN51,AP51,AR51,AT51,AV51)</f>
        <v>-9031</v>
      </c>
      <c r="E51" s="38">
        <f>SUM(G51,I51,K51,M51,O51,Q51,S51,U51,W51,Y51,AA51,AC51,AE51,AG51,AI51,AK51,AM51,AO51,AQ51,AS51,AU51,AW51)</f>
        <v>-15492.084000000001</v>
      </c>
      <c r="F51" s="60">
        <f>'TIE-OUT'!R51+RECLASS!R51</f>
        <v>0</v>
      </c>
      <c r="G51" s="38">
        <f>'TIE-OUT'!S51+RECLASS!S51</f>
        <v>0</v>
      </c>
      <c r="H51" s="133">
        <f>+Actuals!E266</f>
        <v>0</v>
      </c>
      <c r="I51" s="134">
        <f>+Actuals!F266</f>
        <v>0</v>
      </c>
      <c r="J51" s="133">
        <f>+Actuals!G266</f>
        <v>-8455</v>
      </c>
      <c r="K51" s="153">
        <f>+Actuals!H266</f>
        <v>-14500</v>
      </c>
      <c r="L51" s="133">
        <f>+Actuals!I266</f>
        <v>46</v>
      </c>
      <c r="M51" s="134">
        <f>+Actuals!J266</f>
        <v>79</v>
      </c>
      <c r="N51" s="133">
        <f>+Actuals!K266</f>
        <v>-600</v>
      </c>
      <c r="O51" s="134">
        <f>+Actuals!L266</f>
        <v>-1033.2</v>
      </c>
      <c r="P51" s="133">
        <f>+Actuals!M266</f>
        <v>0</v>
      </c>
      <c r="Q51" s="134">
        <f>+Actuals!N266</f>
        <v>0</v>
      </c>
      <c r="R51" s="133">
        <f>+Actuals!O266</f>
        <v>0</v>
      </c>
      <c r="S51" s="134">
        <f>+Actuals!P266</f>
        <v>0</v>
      </c>
      <c r="T51" s="133">
        <f>+Actuals!Q266</f>
        <v>0</v>
      </c>
      <c r="U51" s="134">
        <f>+Actuals!R266</f>
        <v>0</v>
      </c>
      <c r="V51" s="133">
        <f>+Actuals!S266</f>
        <v>0</v>
      </c>
      <c r="W51" s="134">
        <f>+Actuals!T266</f>
        <v>0</v>
      </c>
      <c r="X51" s="133">
        <f>+Actuals!U266</f>
        <v>0</v>
      </c>
      <c r="Y51" s="134">
        <f>+Actuals!V266</f>
        <v>0</v>
      </c>
      <c r="Z51" s="133">
        <f>+Actuals!W266</f>
        <v>0</v>
      </c>
      <c r="AA51" s="134">
        <f>+Actuals!X266</f>
        <v>0</v>
      </c>
      <c r="AB51" s="133">
        <f>+Actuals!Y266</f>
        <v>0</v>
      </c>
      <c r="AC51" s="134">
        <f>+Actuals!Z266</f>
        <v>0</v>
      </c>
      <c r="AD51" s="133">
        <f>+Actuals!AA266</f>
        <v>0</v>
      </c>
      <c r="AE51" s="134">
        <f>+Actuals!AB266</f>
        <v>0</v>
      </c>
      <c r="AF51" s="133">
        <f>+Actuals!AC466</f>
        <v>0</v>
      </c>
      <c r="AG51" s="134">
        <f>+Actuals!AD466</f>
        <v>0</v>
      </c>
      <c r="AH51" s="133">
        <f>+Actuals!AE466</f>
        <v>0</v>
      </c>
      <c r="AI51" s="134">
        <f>+Actuals!AF466</f>
        <v>0</v>
      </c>
      <c r="AJ51" s="133">
        <f>+Actuals!AG466</f>
        <v>0</v>
      </c>
      <c r="AK51" s="134">
        <f>+Actuals!AH466</f>
        <v>0</v>
      </c>
      <c r="AL51" s="133">
        <f>+Actuals!AI466</f>
        <v>-22</v>
      </c>
      <c r="AM51" s="134">
        <f>+Actuals!AJ466</f>
        <v>-37.884</v>
      </c>
      <c r="AN51" s="133">
        <f>+Actuals!AK466</f>
        <v>0</v>
      </c>
      <c r="AO51" s="134">
        <f>+Actuals!AL466</f>
        <v>0</v>
      </c>
      <c r="AP51" s="133">
        <f>+Actuals!AM466</f>
        <v>0</v>
      </c>
      <c r="AQ51" s="134">
        <f>+Actuals!AN466</f>
        <v>0</v>
      </c>
      <c r="AR51" s="133">
        <f>+Actuals!AO466</f>
        <v>0</v>
      </c>
      <c r="AS51" s="134">
        <f>+Actuals!AP466</f>
        <v>0</v>
      </c>
      <c r="AT51" s="133">
        <f>+Actuals!AQ466</f>
        <v>0</v>
      </c>
      <c r="AU51" s="134">
        <f>+Actuals!AR466</f>
        <v>0</v>
      </c>
      <c r="AV51" s="133"/>
      <c r="AW51" s="134"/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15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15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SUM(F54,H54,J54,L54,N54,P54,R54,T54,V54,X54,Z54,AB54,AD54,AF54,AH54,AJ54,AL54,AN54,AP54,AR54,AT54,AV54)</f>
        <v>-44980020</v>
      </c>
      <c r="E54" s="38">
        <f>SUM(G54,I54,K54,M54,O54,Q54,S54,U54,W54,Y54,AA54,AC54,AE54,AG54,AI54,AK54,AM54,AO54,AQ54,AS54,AU54,AW54)</f>
        <v>-1107466.6499999999</v>
      </c>
      <c r="F54" s="64">
        <f>'TIE-OUT'!R54+RECLASS!R54</f>
        <v>0</v>
      </c>
      <c r="G54" s="68">
        <f>'TIE-OUT'!S54+RECLASS!S54</f>
        <v>0</v>
      </c>
      <c r="H54" s="133">
        <f>+Actuals!E267</f>
        <v>-27994765</v>
      </c>
      <c r="I54" s="134">
        <f>+Actuals!F267</f>
        <v>-352978.04</v>
      </c>
      <c r="J54" s="133">
        <f>+Actuals!G267</f>
        <v>-30381175</v>
      </c>
      <c r="K54" s="153">
        <f>+Actuals!H267</f>
        <v>-254596.35</v>
      </c>
      <c r="L54" s="133">
        <f>+Actuals!I267</f>
        <v>12168436</v>
      </c>
      <c r="M54" s="134">
        <f>+Actuals!J267</f>
        <v>408625.35</v>
      </c>
      <c r="N54" s="133">
        <f>+Actuals!K267</f>
        <v>1240000</v>
      </c>
      <c r="O54" s="134">
        <f>+Actuals!L267</f>
        <v>5014.2</v>
      </c>
      <c r="P54" s="133">
        <f>+Actuals!M267</f>
        <v>-815337</v>
      </c>
      <c r="Q54" s="134">
        <f>+Actuals!N267</f>
        <v>-344724.43</v>
      </c>
      <c r="R54" s="133">
        <f>+Actuals!O267</f>
        <v>-29032</v>
      </c>
      <c r="S54" s="134">
        <f>+Actuals!P267</f>
        <v>0</v>
      </c>
      <c r="T54" s="133">
        <f>+Actuals!Q267</f>
        <v>29032</v>
      </c>
      <c r="U54" s="134">
        <f>+Actuals!R267</f>
        <v>-568246.65</v>
      </c>
      <c r="V54" s="133">
        <f>+Actuals!S267</f>
        <v>0</v>
      </c>
      <c r="W54" s="134">
        <f>+Actuals!T267</f>
        <v>330</v>
      </c>
      <c r="X54" s="133">
        <f>+Actuals!U267</f>
        <v>710453</v>
      </c>
      <c r="Y54" s="134">
        <f>+Actuals!V267</f>
        <v>-7.77</v>
      </c>
      <c r="Z54" s="133">
        <f>+Actuals!W267</f>
        <v>-28882</v>
      </c>
      <c r="AA54" s="134">
        <f>+Actuals!X267</f>
        <v>364.63</v>
      </c>
      <c r="AB54" s="133">
        <f>+Actuals!Y267</f>
        <v>0</v>
      </c>
      <c r="AC54" s="134">
        <f>+Actuals!Z267</f>
        <v>0</v>
      </c>
      <c r="AD54" s="133">
        <f>+Actuals!AA267</f>
        <v>242043</v>
      </c>
      <c r="AE54" s="134">
        <f>+Actuals!AB267</f>
        <v>1947.58</v>
      </c>
      <c r="AF54" s="133">
        <f>+Actuals!AC467</f>
        <v>-12687</v>
      </c>
      <c r="AG54" s="134">
        <f>+Actuals!AD467</f>
        <v>-2364.59</v>
      </c>
      <c r="AH54" s="133">
        <f>+Actuals!AE467</f>
        <v>-59960</v>
      </c>
      <c r="AI54" s="134">
        <f>+Actuals!AF467</f>
        <v>-1996.4</v>
      </c>
      <c r="AJ54" s="133">
        <f>+Actuals!AG467</f>
        <v>1138</v>
      </c>
      <c r="AK54" s="134">
        <f>+Actuals!AH467</f>
        <v>1096.23</v>
      </c>
      <c r="AL54" s="133">
        <f>+Actuals!AI467</f>
        <v>0</v>
      </c>
      <c r="AM54" s="134">
        <f>+Actuals!AJ467</f>
        <v>0</v>
      </c>
      <c r="AN54" s="133">
        <f>+Actuals!AK467</f>
        <v>0</v>
      </c>
      <c r="AO54" s="134">
        <f>+Actuals!AL467</f>
        <v>0</v>
      </c>
      <c r="AP54" s="133">
        <f>+Actuals!AM467</f>
        <v>1</v>
      </c>
      <c r="AQ54" s="134">
        <f>+Actuals!AN467</f>
        <v>-0.01</v>
      </c>
      <c r="AR54" s="133">
        <f>+Actuals!AO467</f>
        <v>0</v>
      </c>
      <c r="AS54" s="134">
        <v>837.24</v>
      </c>
      <c r="AT54" s="133">
        <v>-52397</v>
      </c>
      <c r="AU54" s="134">
        <v>-761.22</v>
      </c>
      <c r="AV54" s="133">
        <v>3112</v>
      </c>
      <c r="AW54" s="134">
        <v>-6.42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SUM(F55,H55,J55,L55,N55,P55,R55,T55,V55,X55,Z55,AB55,AD55,AF55,AH55,AJ55,AL55,AN55,AP55,AR55,AT55,AV55)</f>
        <v>3991962</v>
      </c>
      <c r="E55" s="38">
        <f>SUM(G55,I55,K55,M55,O55,Q55,S55,U55,W55,Y55,AA55,AC55,AE55,AG55,AI55,AK55,AM55,AO55,AQ55,AS55,AU55,AW55)</f>
        <v>112857.29</v>
      </c>
      <c r="F55" s="81">
        <f>'TIE-OUT'!R55+RECLASS!R55</f>
        <v>0</v>
      </c>
      <c r="G55" s="82">
        <f>'TIE-OUT'!S55+RECLASS!S55</f>
        <v>0</v>
      </c>
      <c r="H55" s="133">
        <f>+Actuals!E268</f>
        <v>0</v>
      </c>
      <c r="I55" s="134">
        <f>+Actuals!F268</f>
        <v>0</v>
      </c>
      <c r="J55" s="133">
        <f>+Actuals!G268</f>
        <v>0</v>
      </c>
      <c r="K55" s="153">
        <f>+Actuals!H268</f>
        <v>0</v>
      </c>
      <c r="L55" s="133">
        <f>+Actuals!I268</f>
        <v>0</v>
      </c>
      <c r="M55" s="134">
        <f>+Actuals!J268</f>
        <v>0</v>
      </c>
      <c r="N55" s="133">
        <f>+Actuals!K268</f>
        <v>0</v>
      </c>
      <c r="O55" s="134">
        <f>+Actuals!L268</f>
        <v>0</v>
      </c>
      <c r="P55" s="133">
        <f>+Actuals!M268</f>
        <v>0</v>
      </c>
      <c r="Q55" s="134">
        <f>+Actuals!N268</f>
        <v>0</v>
      </c>
      <c r="R55" s="133">
        <f>+Actuals!O268</f>
        <v>0</v>
      </c>
      <c r="S55" s="134">
        <f>+Actuals!P268</f>
        <v>0</v>
      </c>
      <c r="T55" s="133">
        <f>+Actuals!Q268</f>
        <v>0</v>
      </c>
      <c r="U55" s="134">
        <f>+Actuals!R268</f>
        <v>0</v>
      </c>
      <c r="V55" s="133">
        <f>+Actuals!S268+3992658</f>
        <v>3992658</v>
      </c>
      <c r="W55" s="134">
        <f>+Actuals!T268+109928</f>
        <v>109928</v>
      </c>
      <c r="X55" s="133">
        <f>+Actuals!U268</f>
        <v>0</v>
      </c>
      <c r="Y55" s="134">
        <f>+Actuals!V268</f>
        <v>0</v>
      </c>
      <c r="Z55" s="133">
        <f>+Actuals!W268</f>
        <v>0</v>
      </c>
      <c r="AA55" s="134">
        <f>+Actuals!X268</f>
        <v>0</v>
      </c>
      <c r="AB55" s="133">
        <f>+Actuals!Y268</f>
        <v>0</v>
      </c>
      <c r="AC55" s="134">
        <f>+Actuals!Z268</f>
        <v>0</v>
      </c>
      <c r="AD55" s="133">
        <f>+Actuals!AA268</f>
        <v>0</v>
      </c>
      <c r="AE55" s="134">
        <f>+Actuals!AB268</f>
        <v>0</v>
      </c>
      <c r="AF55" s="133">
        <f>+Actuals!AC468</f>
        <v>0</v>
      </c>
      <c r="AG55" s="134">
        <f>+Actuals!AD468</f>
        <v>0</v>
      </c>
      <c r="AH55" s="133">
        <f>+Actuals!AE468</f>
        <v>0</v>
      </c>
      <c r="AI55" s="134">
        <f>+Actuals!AF468</f>
        <v>0</v>
      </c>
      <c r="AJ55" s="133">
        <f>+Actuals!AG468</f>
        <v>0</v>
      </c>
      <c r="AK55" s="134">
        <f>+Actuals!AH468</f>
        <v>0</v>
      </c>
      <c r="AL55" s="133">
        <f>+Actuals!AI468</f>
        <v>0</v>
      </c>
      <c r="AM55" s="134">
        <f>+Actuals!AJ468</f>
        <v>0</v>
      </c>
      <c r="AN55" s="133">
        <f>+Actuals!AK468</f>
        <v>0</v>
      </c>
      <c r="AO55" s="134">
        <f>+Actuals!AL468</f>
        <v>0</v>
      </c>
      <c r="AP55" s="133">
        <f>+Actuals!AM468</f>
        <v>0</v>
      </c>
      <c r="AQ55" s="134">
        <f>+Actuals!AN468</f>
        <v>0</v>
      </c>
      <c r="AR55" s="133">
        <f>+Actuals!AO468</f>
        <v>0</v>
      </c>
      <c r="AS55" s="134">
        <v>2998.89</v>
      </c>
      <c r="AT55" s="133">
        <v>-696</v>
      </c>
      <c r="AU55" s="134">
        <v>-69.599999999999994</v>
      </c>
      <c r="AV55" s="133"/>
      <c r="AW55" s="134"/>
    </row>
    <row r="56" spans="1:49" x14ac:dyDescent="0.2">
      <c r="A56" s="9"/>
      <c r="B56" s="7" t="s">
        <v>61</v>
      </c>
      <c r="C56" s="6"/>
      <c r="D56" s="61">
        <f t="shared" ref="D56:AG56" si="23">SUM(D54:D55)</f>
        <v>-40988058</v>
      </c>
      <c r="E56" s="39">
        <f t="shared" si="23"/>
        <v>-994609.35999999987</v>
      </c>
      <c r="F56" s="61">
        <f t="shared" si="23"/>
        <v>0</v>
      </c>
      <c r="G56" s="39">
        <f t="shared" si="23"/>
        <v>0</v>
      </c>
      <c r="H56" s="61">
        <f t="shared" si="23"/>
        <v>-27994765</v>
      </c>
      <c r="I56" s="39">
        <f t="shared" si="23"/>
        <v>-352978.04</v>
      </c>
      <c r="J56" s="61">
        <f t="shared" si="23"/>
        <v>-30381175</v>
      </c>
      <c r="K56" s="154">
        <f t="shared" si="23"/>
        <v>-254596.35</v>
      </c>
      <c r="L56" s="61">
        <f t="shared" si="23"/>
        <v>12168436</v>
      </c>
      <c r="M56" s="39">
        <f t="shared" si="23"/>
        <v>408625.35</v>
      </c>
      <c r="N56" s="61">
        <f t="shared" si="23"/>
        <v>1240000</v>
      </c>
      <c r="O56" s="39">
        <f t="shared" si="23"/>
        <v>5014.2</v>
      </c>
      <c r="P56" s="61">
        <f t="shared" si="23"/>
        <v>-815337</v>
      </c>
      <c r="Q56" s="39">
        <f t="shared" si="23"/>
        <v>-344724.43</v>
      </c>
      <c r="R56" s="61">
        <f t="shared" si="23"/>
        <v>-29032</v>
      </c>
      <c r="S56" s="39">
        <f t="shared" si="23"/>
        <v>0</v>
      </c>
      <c r="T56" s="61">
        <f t="shared" si="23"/>
        <v>29032</v>
      </c>
      <c r="U56" s="39">
        <f t="shared" si="23"/>
        <v>-568246.65</v>
      </c>
      <c r="V56" s="61">
        <f t="shared" si="23"/>
        <v>3992658</v>
      </c>
      <c r="W56" s="39">
        <f t="shared" si="23"/>
        <v>110258</v>
      </c>
      <c r="X56" s="61">
        <f t="shared" si="23"/>
        <v>710453</v>
      </c>
      <c r="Y56" s="39">
        <f t="shared" si="23"/>
        <v>-7.77</v>
      </c>
      <c r="Z56" s="61">
        <f t="shared" si="23"/>
        <v>-28882</v>
      </c>
      <c r="AA56" s="39">
        <f t="shared" si="23"/>
        <v>364.63</v>
      </c>
      <c r="AB56" s="61">
        <f t="shared" si="23"/>
        <v>0</v>
      </c>
      <c r="AC56" s="39">
        <f t="shared" si="23"/>
        <v>0</v>
      </c>
      <c r="AD56" s="61">
        <f t="shared" si="23"/>
        <v>242043</v>
      </c>
      <c r="AE56" s="39">
        <f t="shared" si="23"/>
        <v>1947.58</v>
      </c>
      <c r="AF56" s="61">
        <f t="shared" si="23"/>
        <v>-12687</v>
      </c>
      <c r="AG56" s="39">
        <f t="shared" si="23"/>
        <v>-2364.59</v>
      </c>
      <c r="AH56" s="61">
        <f t="shared" ref="AH56:AM56" si="24">SUM(AH54:AH55)</f>
        <v>-59960</v>
      </c>
      <c r="AI56" s="39">
        <f t="shared" si="24"/>
        <v>-1996.4</v>
      </c>
      <c r="AJ56" s="61">
        <f t="shared" si="24"/>
        <v>1138</v>
      </c>
      <c r="AK56" s="39">
        <f t="shared" si="24"/>
        <v>1096.23</v>
      </c>
      <c r="AL56" s="61">
        <f t="shared" si="24"/>
        <v>0</v>
      </c>
      <c r="AM56" s="39">
        <f t="shared" si="24"/>
        <v>0</v>
      </c>
      <c r="AN56" s="61">
        <f t="shared" ref="AN56:AS56" si="25">SUM(AN54:AN55)</f>
        <v>0</v>
      </c>
      <c r="AO56" s="39">
        <f t="shared" si="25"/>
        <v>0</v>
      </c>
      <c r="AP56" s="61">
        <f t="shared" si="25"/>
        <v>1</v>
      </c>
      <c r="AQ56" s="39">
        <f t="shared" si="25"/>
        <v>-0.01</v>
      </c>
      <c r="AR56" s="61">
        <f t="shared" si="25"/>
        <v>0</v>
      </c>
      <c r="AS56" s="39">
        <f t="shared" si="25"/>
        <v>3836.13</v>
      </c>
      <c r="AT56" s="61">
        <f>SUM(AT54:AT55)</f>
        <v>-53093</v>
      </c>
      <c r="AU56" s="39">
        <f>SUM(AU54:AU55)</f>
        <v>-830.82</v>
      </c>
      <c r="AV56" s="61">
        <f>SUM(AV54:AV55)</f>
        <v>3112</v>
      </c>
      <c r="AW56" s="39">
        <f>SUM(AW54:AW55)</f>
        <v>-6.42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15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15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SUM(F59,H59,J59,L59,N59,P59,R59,T59,V59,X59,Z59,AB59,AD59,AF59,AH59,AJ59,AL59,AN59,AP59,AR59,AT59,AV59)</f>
        <v>0</v>
      </c>
      <c r="E59" s="38">
        <f>SUM(G59,I59,K59,M59,O59,Q59,S59,U59,W59,Y59,AA59,AC59,AE59,AG59,AI59,AK59,AM59,AO59,AQ59,AS59,AU59,AW59)</f>
        <v>-970.66</v>
      </c>
      <c r="F59" s="64">
        <f>'TIE-OUT'!R59+RECLASS!R59</f>
        <v>0</v>
      </c>
      <c r="G59" s="68">
        <f>'TIE-OUT'!S59+RECLASS!S59</f>
        <v>0</v>
      </c>
      <c r="H59" s="133">
        <f>+Actuals!E269</f>
        <v>0</v>
      </c>
      <c r="I59" s="134">
        <f>+Actuals!F269</f>
        <v>0</v>
      </c>
      <c r="J59" s="133">
        <f>+Actuals!G269</f>
        <v>0</v>
      </c>
      <c r="K59" s="153">
        <f>+Actuals!H269</f>
        <v>-970.66</v>
      </c>
      <c r="L59" s="133">
        <f>+Actuals!I269</f>
        <v>0</v>
      </c>
      <c r="M59" s="134">
        <f>+Actuals!J269</f>
        <v>0</v>
      </c>
      <c r="N59" s="133">
        <f>+Actuals!K269</f>
        <v>0</v>
      </c>
      <c r="O59" s="134">
        <f>+Actuals!L269</f>
        <v>0</v>
      </c>
      <c r="P59" s="133">
        <f>+Actuals!M269</f>
        <v>0</v>
      </c>
      <c r="Q59" s="134">
        <f>+Actuals!N269</f>
        <v>0</v>
      </c>
      <c r="R59" s="133">
        <f>+Actuals!O269</f>
        <v>0</v>
      </c>
      <c r="S59" s="134">
        <f>+Actuals!P269</f>
        <v>0</v>
      </c>
      <c r="T59" s="133">
        <f>+Actuals!Q269</f>
        <v>0</v>
      </c>
      <c r="U59" s="134">
        <f>+Actuals!R269</f>
        <v>0</v>
      </c>
      <c r="V59" s="133">
        <f>+Actuals!S269</f>
        <v>0</v>
      </c>
      <c r="W59" s="134">
        <f>+Actuals!T269</f>
        <v>200</v>
      </c>
      <c r="X59" s="133">
        <f>+Actuals!U269</f>
        <v>0</v>
      </c>
      <c r="Y59" s="134">
        <f>+Actuals!V269</f>
        <v>0</v>
      </c>
      <c r="Z59" s="133">
        <f>+Actuals!W269</f>
        <v>0</v>
      </c>
      <c r="AA59" s="134">
        <f>+Actuals!X269</f>
        <v>0</v>
      </c>
      <c r="AB59" s="133">
        <f>+Actuals!Y269</f>
        <v>0</v>
      </c>
      <c r="AC59" s="134">
        <f>+Actuals!Z269</f>
        <v>0</v>
      </c>
      <c r="AD59" s="133">
        <f>+Actuals!AA269</f>
        <v>0</v>
      </c>
      <c r="AE59" s="134">
        <f>+Actuals!AB269</f>
        <v>0</v>
      </c>
      <c r="AF59" s="133">
        <f>+Actuals!AC469</f>
        <v>0</v>
      </c>
      <c r="AG59" s="134">
        <f>+Actuals!AD469</f>
        <v>-200</v>
      </c>
      <c r="AH59" s="133">
        <f>+Actuals!AE469</f>
        <v>0</v>
      </c>
      <c r="AI59" s="134">
        <f>+Actuals!AF469</f>
        <v>0</v>
      </c>
      <c r="AJ59" s="133">
        <f>+Actuals!AG469</f>
        <v>0</v>
      </c>
      <c r="AK59" s="134">
        <f>+Actuals!AH469</f>
        <v>0</v>
      </c>
      <c r="AL59" s="133">
        <f>+Actuals!AI469</f>
        <v>0</v>
      </c>
      <c r="AM59" s="134">
        <f>+Actuals!AJ469</f>
        <v>0</v>
      </c>
      <c r="AN59" s="133">
        <f>+Actuals!AK469</f>
        <v>0</v>
      </c>
      <c r="AO59" s="134">
        <f>+Actuals!AL469</f>
        <v>0</v>
      </c>
      <c r="AP59" s="133">
        <f>+Actuals!AM469</f>
        <v>0</v>
      </c>
      <c r="AQ59" s="134">
        <f>+Actuals!AN469</f>
        <v>0</v>
      </c>
      <c r="AR59" s="133">
        <f>+Actuals!AO469</f>
        <v>0</v>
      </c>
      <c r="AS59" s="134">
        <f>+Actuals!AP469</f>
        <v>0</v>
      </c>
      <c r="AT59" s="133">
        <f>+Actuals!AQ469</f>
        <v>0</v>
      </c>
      <c r="AU59" s="134">
        <f>+Actuals!AR469</f>
        <v>0</v>
      </c>
      <c r="AV59" s="133">
        <f>+Actuals!AS469</f>
        <v>0</v>
      </c>
      <c r="AW59" s="134">
        <f>+Actuals!AT469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SUM(F60,H60,J60,L60,N60,P60,R60,T60,V60,X60,Z60,AB60,AD60,AF60,AH60,AJ60,AL60,AN60,AP60,AR60,AT60,AV60)</f>
        <v>0</v>
      </c>
      <c r="E60" s="38">
        <f>SUM(G60,I60,K60,M60,O60,Q60,S60,U60,W60,Y60,AA60,AC60,AE60,AG60,AI60,AK60,AM60,AO60,AQ60,AS60,AU60,AW60)</f>
        <v>0</v>
      </c>
      <c r="F60" s="81">
        <f>'TIE-OUT'!R60+RECLASS!R60</f>
        <v>0</v>
      </c>
      <c r="G60" s="82">
        <f>'TIE-OUT'!S60+RECLASS!S60</f>
        <v>0</v>
      </c>
      <c r="H60" s="133">
        <f>+Actuals!E270</f>
        <v>0</v>
      </c>
      <c r="I60" s="134">
        <f>+Actuals!F270</f>
        <v>0</v>
      </c>
      <c r="J60" s="133">
        <f>+Actuals!G270</f>
        <v>0</v>
      </c>
      <c r="K60" s="153">
        <f>+Actuals!H270</f>
        <v>0</v>
      </c>
      <c r="L60" s="133">
        <f>+Actuals!I270</f>
        <v>0</v>
      </c>
      <c r="M60" s="134">
        <f>+Actuals!J270</f>
        <v>0</v>
      </c>
      <c r="N60" s="133">
        <f>+Actuals!K270</f>
        <v>0</v>
      </c>
      <c r="O60" s="134">
        <f>+Actuals!L270</f>
        <v>0</v>
      </c>
      <c r="P60" s="133">
        <f>+Actuals!M270</f>
        <v>0</v>
      </c>
      <c r="Q60" s="134">
        <f>+Actuals!N270</f>
        <v>0</v>
      </c>
      <c r="R60" s="133">
        <f>+Actuals!O270</f>
        <v>0</v>
      </c>
      <c r="S60" s="134">
        <f>+Actuals!P270</f>
        <v>0</v>
      </c>
      <c r="T60" s="133">
        <f>+Actuals!Q270</f>
        <v>0</v>
      </c>
      <c r="U60" s="134">
        <f>+Actuals!R270</f>
        <v>0</v>
      </c>
      <c r="V60" s="133">
        <f>+Actuals!S270</f>
        <v>0</v>
      </c>
      <c r="W60" s="134">
        <f>+Actuals!T270</f>
        <v>0</v>
      </c>
      <c r="X60" s="133">
        <f>+Actuals!U270</f>
        <v>0</v>
      </c>
      <c r="Y60" s="134">
        <f>+Actuals!V270</f>
        <v>0</v>
      </c>
      <c r="Z60" s="133">
        <f>+Actuals!W270</f>
        <v>0</v>
      </c>
      <c r="AA60" s="134">
        <f>+Actuals!X270</f>
        <v>0</v>
      </c>
      <c r="AB60" s="133">
        <f>+Actuals!Y270</f>
        <v>0</v>
      </c>
      <c r="AC60" s="134">
        <f>+Actuals!Z270</f>
        <v>0</v>
      </c>
      <c r="AD60" s="133">
        <f>+Actuals!AA270</f>
        <v>0</v>
      </c>
      <c r="AE60" s="134">
        <f>+Actuals!AB270</f>
        <v>0</v>
      </c>
      <c r="AF60" s="133">
        <f>+Actuals!AC470</f>
        <v>0</v>
      </c>
      <c r="AG60" s="134">
        <f>+Actuals!AD470</f>
        <v>0</v>
      </c>
      <c r="AH60" s="133">
        <f>+Actuals!AE470</f>
        <v>0</v>
      </c>
      <c r="AI60" s="134">
        <f>+Actuals!AF470</f>
        <v>0</v>
      </c>
      <c r="AJ60" s="133">
        <f>+Actuals!AG470</f>
        <v>0</v>
      </c>
      <c r="AK60" s="134">
        <f>+Actuals!AH470</f>
        <v>0</v>
      </c>
      <c r="AL60" s="133">
        <f>+Actuals!AI470</f>
        <v>0</v>
      </c>
      <c r="AM60" s="134">
        <f>+Actuals!AJ470</f>
        <v>0</v>
      </c>
      <c r="AN60" s="133">
        <f>+Actuals!AK470</f>
        <v>0</v>
      </c>
      <c r="AO60" s="134">
        <f>+Actuals!AL470</f>
        <v>0</v>
      </c>
      <c r="AP60" s="133">
        <f>+Actuals!AM470</f>
        <v>0</v>
      </c>
      <c r="AQ60" s="134">
        <f>+Actuals!AN470</f>
        <v>0</v>
      </c>
      <c r="AR60" s="133">
        <f>+Actuals!AO470</f>
        <v>0</v>
      </c>
      <c r="AS60" s="134">
        <f>+Actuals!AP470</f>
        <v>0</v>
      </c>
      <c r="AT60" s="133">
        <f>+Actuals!AQ470</f>
        <v>0</v>
      </c>
      <c r="AU60" s="134">
        <f>+Actuals!AR470</f>
        <v>0</v>
      </c>
      <c r="AV60" s="133">
        <f>+Actuals!AS470</f>
        <v>0</v>
      </c>
      <c r="AW60" s="134">
        <f>+Actuals!AT470</f>
        <v>0</v>
      </c>
    </row>
    <row r="61" spans="1:49" x14ac:dyDescent="0.2">
      <c r="A61" s="9"/>
      <c r="B61" s="62" t="s">
        <v>65</v>
      </c>
      <c r="C61" s="6"/>
      <c r="D61" s="61">
        <f t="shared" ref="D61:AG61" si="26">SUM(D59:D60)</f>
        <v>0</v>
      </c>
      <c r="E61" s="39">
        <f t="shared" si="26"/>
        <v>-970.66</v>
      </c>
      <c r="F61" s="61">
        <f t="shared" si="26"/>
        <v>0</v>
      </c>
      <c r="G61" s="39">
        <f t="shared" si="26"/>
        <v>0</v>
      </c>
      <c r="H61" s="61">
        <f t="shared" si="26"/>
        <v>0</v>
      </c>
      <c r="I61" s="39">
        <f t="shared" si="26"/>
        <v>0</v>
      </c>
      <c r="J61" s="61">
        <f t="shared" si="26"/>
        <v>0</v>
      </c>
      <c r="K61" s="154">
        <f t="shared" si="26"/>
        <v>-970.66</v>
      </c>
      <c r="L61" s="61">
        <f t="shared" si="26"/>
        <v>0</v>
      </c>
      <c r="M61" s="39">
        <f t="shared" si="26"/>
        <v>0</v>
      </c>
      <c r="N61" s="61">
        <f t="shared" si="26"/>
        <v>0</v>
      </c>
      <c r="O61" s="39">
        <f t="shared" si="26"/>
        <v>0</v>
      </c>
      <c r="P61" s="61">
        <f t="shared" si="26"/>
        <v>0</v>
      </c>
      <c r="Q61" s="39">
        <f t="shared" si="26"/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 t="shared" si="26"/>
        <v>0</v>
      </c>
      <c r="W61" s="39">
        <f t="shared" si="26"/>
        <v>200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si="26"/>
        <v>0</v>
      </c>
      <c r="AC61" s="39">
        <f t="shared" si="26"/>
        <v>0</v>
      </c>
      <c r="AD61" s="61">
        <f t="shared" si="26"/>
        <v>0</v>
      </c>
      <c r="AE61" s="39">
        <f t="shared" si="26"/>
        <v>0</v>
      </c>
      <c r="AF61" s="61">
        <f t="shared" si="26"/>
        <v>0</v>
      </c>
      <c r="AG61" s="39">
        <f t="shared" si="26"/>
        <v>-200</v>
      </c>
      <c r="AH61" s="61">
        <f t="shared" ref="AH61:AM61" si="27">SUM(AH59:AH60)</f>
        <v>0</v>
      </c>
      <c r="AI61" s="39">
        <f t="shared" si="27"/>
        <v>0</v>
      </c>
      <c r="AJ61" s="61">
        <f t="shared" si="27"/>
        <v>0</v>
      </c>
      <c r="AK61" s="39">
        <f t="shared" si="27"/>
        <v>0</v>
      </c>
      <c r="AL61" s="61">
        <f t="shared" si="27"/>
        <v>0</v>
      </c>
      <c r="AM61" s="39">
        <f t="shared" si="27"/>
        <v>0</v>
      </c>
      <c r="AN61" s="61">
        <f t="shared" ref="AN61:AS61" si="28">SUM(AN59:AN60)</f>
        <v>0</v>
      </c>
      <c r="AO61" s="39">
        <f t="shared" si="28"/>
        <v>0</v>
      </c>
      <c r="AP61" s="61">
        <f t="shared" si="28"/>
        <v>0</v>
      </c>
      <c r="AQ61" s="39">
        <f t="shared" si="28"/>
        <v>0</v>
      </c>
      <c r="AR61" s="61">
        <f t="shared" si="28"/>
        <v>0</v>
      </c>
      <c r="AS61" s="39">
        <f t="shared" si="28"/>
        <v>0</v>
      </c>
      <c r="AT61" s="61">
        <f>SUM(AT59:AT60)</f>
        <v>0</v>
      </c>
      <c r="AU61" s="39">
        <f>SUM(AU59:AU60)</f>
        <v>0</v>
      </c>
      <c r="AV61" s="61">
        <f>SUM(AV59:AV60)</f>
        <v>0</v>
      </c>
      <c r="AW61" s="39">
        <f>SUM(AW59:AW60)</f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15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>
        <f t="shared" ref="D63:E65" si="29">SUM(F63,H63,J63,L63,N63,P63,R63,T63,V63,X63,Z63,AB63,AD63,AF63,AH63,AJ63,AL63,AN63,AP63,AR63,AT63,AV63)</f>
        <v>0</v>
      </c>
      <c r="E63" s="38">
        <f t="shared" si="29"/>
        <v>0</v>
      </c>
      <c r="F63" s="60"/>
      <c r="G63" s="38"/>
      <c r="H63" s="60"/>
      <c r="I63" s="38"/>
      <c r="J63" s="60"/>
      <c r="K63" s="15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 t="shared" si="29"/>
        <v>11674882</v>
      </c>
      <c r="E64" s="38">
        <f t="shared" si="29"/>
        <v>95407.530000000173</v>
      </c>
      <c r="F64" s="64">
        <f>'TIE-OUT'!R64+RECLASS!R64</f>
        <v>0</v>
      </c>
      <c r="G64" s="68">
        <f>'TIE-OUT'!S64+RECLASS!S64</f>
        <v>93300</v>
      </c>
      <c r="H64" s="133">
        <f>+Actuals!E271</f>
        <v>0</v>
      </c>
      <c r="I64" s="134">
        <f>+Actuals!F271</f>
        <v>-792477.65</v>
      </c>
      <c r="J64" s="133">
        <f>+Actuals!G271</f>
        <v>0</v>
      </c>
      <c r="K64" s="153">
        <f>+Actuals!H271</f>
        <v>0</v>
      </c>
      <c r="L64" s="133">
        <f>+Actuals!I271</f>
        <v>12919583</v>
      </c>
      <c r="M64" s="134">
        <f>+Actuals!J271</f>
        <v>21914.03</v>
      </c>
      <c r="N64" s="133">
        <f>+Actuals!K271</f>
        <v>-446963</v>
      </c>
      <c r="O64" s="134">
        <f>+Actuals!L271</f>
        <v>-17.940000000000001</v>
      </c>
      <c r="P64" s="133">
        <f>+Actuals!M271</f>
        <v>-828041</v>
      </c>
      <c r="Q64" s="134">
        <f>+Actuals!N271</f>
        <v>-19549.21</v>
      </c>
      <c r="R64" s="133">
        <f>+Actuals!O271</f>
        <v>23534</v>
      </c>
      <c r="S64" s="134">
        <f>+Actuals!P271</f>
        <v>-243.32</v>
      </c>
      <c r="T64" s="133">
        <f>+Actuals!Q271</f>
        <v>-14</v>
      </c>
      <c r="U64" s="134">
        <f>+Actuals!R271</f>
        <v>792484.65</v>
      </c>
      <c r="V64" s="133">
        <f>+Actuals!S271</f>
        <v>6783</v>
      </c>
      <c r="W64" s="134">
        <f>+Actuals!T271</f>
        <v>-3</v>
      </c>
      <c r="X64" s="133">
        <f>+Actuals!U271</f>
        <v>0</v>
      </c>
      <c r="Y64" s="134">
        <f>+Actuals!V271</f>
        <v>-0.03</v>
      </c>
      <c r="Z64" s="133">
        <f>+Actuals!W271</f>
        <v>0</v>
      </c>
      <c r="AA64" s="134">
        <f>+Actuals!X271</f>
        <v>0</v>
      </c>
      <c r="AB64" s="133">
        <f>+Actuals!Y271</f>
        <v>0</v>
      </c>
      <c r="AC64" s="134">
        <f>+Actuals!Z271</f>
        <v>0</v>
      </c>
      <c r="AD64" s="133">
        <f>+Actuals!AA271</f>
        <v>0</v>
      </c>
      <c r="AE64" s="134">
        <f>+Actuals!AB271</f>
        <v>0</v>
      </c>
      <c r="AF64" s="133">
        <f>+Actuals!AC471</f>
        <v>0</v>
      </c>
      <c r="AG64" s="134">
        <f>+Actuals!AD471</f>
        <v>0</v>
      </c>
      <c r="AH64" s="133">
        <f>+Actuals!AE471</f>
        <v>0</v>
      </c>
      <c r="AI64" s="134">
        <f>+Actuals!AF471</f>
        <v>0</v>
      </c>
      <c r="AJ64" s="133">
        <f>+Actuals!AG471</f>
        <v>0</v>
      </c>
      <c r="AK64" s="134">
        <f>+Actuals!AH471</f>
        <v>0</v>
      </c>
      <c r="AL64" s="133">
        <f>+Actuals!AI471</f>
        <v>0</v>
      </c>
      <c r="AM64" s="134">
        <f>+Actuals!AJ471</f>
        <v>0</v>
      </c>
      <c r="AN64" s="133">
        <f>+Actuals!AK471</f>
        <v>0</v>
      </c>
      <c r="AO64" s="134">
        <f>+Actuals!AL471</f>
        <v>0</v>
      </c>
      <c r="AP64" s="133">
        <f>+Actuals!AM471</f>
        <v>0</v>
      </c>
      <c r="AQ64" s="134">
        <f>+Actuals!AN471</f>
        <v>0</v>
      </c>
      <c r="AR64" s="133">
        <f>+Actuals!AO471</f>
        <v>0</v>
      </c>
      <c r="AS64" s="134">
        <f>+Actuals!AP471</f>
        <v>0</v>
      </c>
      <c r="AT64" s="133">
        <f>+Actuals!AQ471</f>
        <v>0</v>
      </c>
      <c r="AU64" s="134">
        <f>+Actuals!AR471</f>
        <v>0</v>
      </c>
      <c r="AV64" s="133">
        <f>+Actuals!AS471</f>
        <v>0</v>
      </c>
      <c r="AW64" s="134">
        <f>+Actuals!AT471</f>
        <v>0</v>
      </c>
    </row>
    <row r="65" spans="1:49" x14ac:dyDescent="0.2">
      <c r="A65" s="9">
        <v>29</v>
      </c>
      <c r="B65" s="11"/>
      <c r="C65" s="18" t="s">
        <v>67</v>
      </c>
      <c r="D65" s="60">
        <f t="shared" si="29"/>
        <v>0</v>
      </c>
      <c r="E65" s="38">
        <f t="shared" si="29"/>
        <v>130474</v>
      </c>
      <c r="F65" s="81">
        <f>'TIE-OUT'!R65+RECLASS!R65</f>
        <v>0</v>
      </c>
      <c r="G65" s="82">
        <f>'TIE-OUT'!S65+RECLASS!S65</f>
        <v>0</v>
      </c>
      <c r="H65" s="133">
        <f>+Actuals!E272</f>
        <v>0</v>
      </c>
      <c r="I65" s="134">
        <f>+Actuals!F272</f>
        <v>0</v>
      </c>
      <c r="J65" s="133">
        <f>+Actuals!G272</f>
        <v>0</v>
      </c>
      <c r="K65" s="153">
        <f>+Actuals!H272</f>
        <v>0</v>
      </c>
      <c r="L65" s="133">
        <f>+Actuals!I272</f>
        <v>0</v>
      </c>
      <c r="M65" s="134">
        <f>+Actuals!J272</f>
        <v>0</v>
      </c>
      <c r="N65" s="133">
        <f>+Actuals!K272</f>
        <v>0</v>
      </c>
      <c r="O65" s="134">
        <f>+Actuals!L272</f>
        <v>0</v>
      </c>
      <c r="P65" s="133">
        <f>+Actuals!M272</f>
        <v>0</v>
      </c>
      <c r="Q65" s="134">
        <f>+Actuals!N272+462267+100000-11451+31601+10000-462249</f>
        <v>130168</v>
      </c>
      <c r="R65" s="133">
        <f>+Actuals!O272</f>
        <v>0</v>
      </c>
      <c r="S65" s="134">
        <f>+Actuals!P272+243</f>
        <v>243</v>
      </c>
      <c r="T65" s="133">
        <f>+Actuals!Q272</f>
        <v>0</v>
      </c>
      <c r="U65" s="134">
        <f>+Actuals!R272</f>
        <v>0</v>
      </c>
      <c r="V65" s="133">
        <f>+Actuals!S272</f>
        <v>0</v>
      </c>
      <c r="W65" s="165">
        <f>+Actuals!T272-7</f>
        <v>-7</v>
      </c>
      <c r="X65" s="133">
        <f>+Actuals!U272</f>
        <v>0</v>
      </c>
      <c r="Y65" s="134">
        <f>+Actuals!V272+5</f>
        <v>5</v>
      </c>
      <c r="Z65" s="133">
        <f>+Actuals!W272</f>
        <v>0</v>
      </c>
      <c r="AA65" s="134">
        <f>+Actuals!X272</f>
        <v>0</v>
      </c>
      <c r="AB65" s="133">
        <f>+Actuals!Y272</f>
        <v>0</v>
      </c>
      <c r="AC65" s="134">
        <f>35+30</f>
        <v>65</v>
      </c>
      <c r="AD65" s="133">
        <f>+Actuals!AA272</f>
        <v>0</v>
      </c>
      <c r="AE65" s="134">
        <f>+Actuals!AB272</f>
        <v>0</v>
      </c>
      <c r="AF65" s="133">
        <f>+Actuals!AC472</f>
        <v>0</v>
      </c>
      <c r="AG65" s="134">
        <f>+Actuals!AD472</f>
        <v>0</v>
      </c>
      <c r="AH65" s="133">
        <f>+Actuals!AE472</f>
        <v>0</v>
      </c>
      <c r="AI65" s="134">
        <f>+Actuals!AF472</f>
        <v>0</v>
      </c>
      <c r="AJ65" s="133">
        <f>+Actuals!AG472</f>
        <v>0</v>
      </c>
      <c r="AK65" s="134">
        <f>+Actuals!AH472</f>
        <v>0</v>
      </c>
      <c r="AL65" s="133">
        <f>+Actuals!AI472</f>
        <v>0</v>
      </c>
      <c r="AM65" s="134">
        <f>+Actuals!AJ472</f>
        <v>0</v>
      </c>
      <c r="AN65" s="133">
        <f>+Actuals!AK472</f>
        <v>0</v>
      </c>
      <c r="AO65" s="134">
        <f>+Actuals!AL472</f>
        <v>0</v>
      </c>
      <c r="AP65" s="133">
        <f>+Actuals!AM472</f>
        <v>0</v>
      </c>
      <c r="AQ65" s="134">
        <f>+Actuals!AN472</f>
        <v>0</v>
      </c>
      <c r="AR65" s="133">
        <f>+Actuals!AO472</f>
        <v>0</v>
      </c>
      <c r="AS65" s="134">
        <f>+Actuals!AP472</f>
        <v>0</v>
      </c>
      <c r="AT65" s="133">
        <f>+Actuals!AQ472</f>
        <v>0</v>
      </c>
      <c r="AU65" s="134">
        <f>+Actuals!AR472</f>
        <v>0</v>
      </c>
      <c r="AV65" s="133">
        <f>+Actuals!AS472</f>
        <v>0</v>
      </c>
      <c r="AW65" s="134">
        <f>+Actuals!AT472</f>
        <v>0</v>
      </c>
    </row>
    <row r="66" spans="1:49" x14ac:dyDescent="0.2">
      <c r="A66" s="9"/>
      <c r="B66" s="7" t="s">
        <v>68</v>
      </c>
      <c r="C66" s="6"/>
      <c r="D66" s="61">
        <f t="shared" ref="D66:AG66" si="30">SUM(D64:D65)</f>
        <v>11674882</v>
      </c>
      <c r="E66" s="39">
        <f t="shared" si="30"/>
        <v>225881.53000000017</v>
      </c>
      <c r="F66" s="61">
        <f t="shared" si="30"/>
        <v>0</v>
      </c>
      <c r="G66" s="39">
        <f t="shared" si="30"/>
        <v>93300</v>
      </c>
      <c r="H66" s="61">
        <f t="shared" si="30"/>
        <v>0</v>
      </c>
      <c r="I66" s="39">
        <f t="shared" si="30"/>
        <v>-792477.65</v>
      </c>
      <c r="J66" s="61">
        <f t="shared" si="30"/>
        <v>0</v>
      </c>
      <c r="K66" s="154">
        <f t="shared" si="30"/>
        <v>0</v>
      </c>
      <c r="L66" s="61">
        <f t="shared" si="30"/>
        <v>12919583</v>
      </c>
      <c r="M66" s="39">
        <f t="shared" si="30"/>
        <v>21914.03</v>
      </c>
      <c r="N66" s="61">
        <f t="shared" si="30"/>
        <v>-446963</v>
      </c>
      <c r="O66" s="39">
        <f t="shared" si="30"/>
        <v>-17.940000000000001</v>
      </c>
      <c r="P66" s="61">
        <f t="shared" si="30"/>
        <v>-828041</v>
      </c>
      <c r="Q66" s="39">
        <f t="shared" si="30"/>
        <v>110618.79000000001</v>
      </c>
      <c r="R66" s="61">
        <f t="shared" si="30"/>
        <v>23534</v>
      </c>
      <c r="S66" s="39">
        <f t="shared" si="30"/>
        <v>-0.31999999999999318</v>
      </c>
      <c r="T66" s="61">
        <f t="shared" si="30"/>
        <v>-14</v>
      </c>
      <c r="U66" s="39">
        <f t="shared" si="30"/>
        <v>792484.65</v>
      </c>
      <c r="V66" s="61">
        <f t="shared" si="30"/>
        <v>6783</v>
      </c>
      <c r="W66" s="39">
        <f t="shared" si="30"/>
        <v>-10</v>
      </c>
      <c r="X66" s="61">
        <f t="shared" si="30"/>
        <v>0</v>
      </c>
      <c r="Y66" s="39">
        <f t="shared" si="30"/>
        <v>4.97</v>
      </c>
      <c r="Z66" s="61">
        <f t="shared" si="30"/>
        <v>0</v>
      </c>
      <c r="AA66" s="39">
        <f t="shared" si="30"/>
        <v>0</v>
      </c>
      <c r="AB66" s="61">
        <f t="shared" si="30"/>
        <v>0</v>
      </c>
      <c r="AC66" s="39">
        <f t="shared" si="30"/>
        <v>65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ref="AH66:AM66" si="31">SUM(AH64:AH65)</f>
        <v>0</v>
      </c>
      <c r="AI66" s="39">
        <f t="shared" si="31"/>
        <v>0</v>
      </c>
      <c r="AJ66" s="61">
        <f t="shared" si="31"/>
        <v>0</v>
      </c>
      <c r="AK66" s="39">
        <f t="shared" si="31"/>
        <v>0</v>
      </c>
      <c r="AL66" s="61">
        <f t="shared" si="31"/>
        <v>0</v>
      </c>
      <c r="AM66" s="39">
        <f t="shared" si="31"/>
        <v>0</v>
      </c>
      <c r="AN66" s="61">
        <f t="shared" ref="AN66:AS66" si="32">SUM(AN64:AN65)</f>
        <v>0</v>
      </c>
      <c r="AO66" s="39">
        <f t="shared" si="32"/>
        <v>0</v>
      </c>
      <c r="AP66" s="61">
        <f t="shared" si="32"/>
        <v>0</v>
      </c>
      <c r="AQ66" s="39">
        <f t="shared" si="32"/>
        <v>0</v>
      </c>
      <c r="AR66" s="61">
        <f t="shared" si="32"/>
        <v>0</v>
      </c>
      <c r="AS66" s="39">
        <f t="shared" si="32"/>
        <v>0</v>
      </c>
      <c r="AT66" s="61">
        <f>SUM(AT64:AT65)</f>
        <v>0</v>
      </c>
      <c r="AU66" s="39">
        <f>SUM(AU64:AU65)</f>
        <v>0</v>
      </c>
      <c r="AV66" s="61">
        <f>SUM(AV64:AV65)</f>
        <v>0</v>
      </c>
      <c r="AW66" s="39">
        <f>SUM(AW64:AW65)</f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15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15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15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SUM(F70,H70,J70,L70,N70,P70,R70,T70,V70,X70,Z70,AB70,AD70,AF70,AH70,AJ70,AL70,AN70,AP70,AR70,AT70,AV70)</f>
        <v>0</v>
      </c>
      <c r="E70" s="38">
        <f>SUM(G70,I70,K70,M70,O70,Q70,S70,U70,W70,Y70,AA70,AC70,AE70,AG70,AI70,AK70,AM70,AO70,AQ70,AS70,AU70,AW70)</f>
        <v>723632.56</v>
      </c>
      <c r="F70" s="64">
        <f>'TIE-OUT'!R70+RECLASS!R70</f>
        <v>0</v>
      </c>
      <c r="G70" s="68">
        <f>'TIE-OUT'!S70+RECLASS!S70</f>
        <v>723632.56</v>
      </c>
      <c r="H70" s="133">
        <f>+Actuals!E273</f>
        <v>0</v>
      </c>
      <c r="I70" s="134">
        <f>+Actuals!F273</f>
        <v>0</v>
      </c>
      <c r="J70" s="133">
        <f>+Actuals!G273</f>
        <v>0</v>
      </c>
      <c r="K70" s="153">
        <f>+Actuals!H273</f>
        <v>0</v>
      </c>
      <c r="L70" s="133">
        <f>+Actuals!I273</f>
        <v>0</v>
      </c>
      <c r="M70" s="134">
        <f>+Actuals!J273</f>
        <v>0</v>
      </c>
      <c r="N70" s="133">
        <f>+Actuals!K273</f>
        <v>0</v>
      </c>
      <c r="O70" s="134">
        <f>+Actuals!L273</f>
        <v>0</v>
      </c>
      <c r="P70" s="133">
        <f>+Actuals!M273</f>
        <v>0</v>
      </c>
      <c r="Q70" s="134">
        <f>+Actuals!N273</f>
        <v>0</v>
      </c>
      <c r="R70" s="133">
        <f>+Actuals!O273</f>
        <v>0</v>
      </c>
      <c r="S70" s="134">
        <f>+Actuals!P273</f>
        <v>0</v>
      </c>
      <c r="T70" s="133">
        <f>+Actuals!Q273</f>
        <v>0</v>
      </c>
      <c r="U70" s="134">
        <f>+Actuals!R273</f>
        <v>0</v>
      </c>
      <c r="V70" s="133">
        <f>+Actuals!S273</f>
        <v>0</v>
      </c>
      <c r="W70" s="134">
        <f>+Actuals!T273</f>
        <v>0</v>
      </c>
      <c r="X70" s="133">
        <f>+Actuals!U273</f>
        <v>0</v>
      </c>
      <c r="Y70" s="134">
        <f>+Actuals!V273</f>
        <v>0</v>
      </c>
      <c r="Z70" s="133">
        <f>+Actuals!W273</f>
        <v>0</v>
      </c>
      <c r="AA70" s="134">
        <f>+Actuals!X273</f>
        <v>0</v>
      </c>
      <c r="AB70" s="133">
        <f>+Actuals!Y273</f>
        <v>0</v>
      </c>
      <c r="AC70" s="134">
        <f>+Actuals!Z273</f>
        <v>0</v>
      </c>
      <c r="AD70" s="133">
        <f>+Actuals!AA273</f>
        <v>0</v>
      </c>
      <c r="AE70" s="134">
        <f>+Actuals!AB273</f>
        <v>0</v>
      </c>
      <c r="AF70" s="133">
        <f>+Actuals!AC473</f>
        <v>0</v>
      </c>
      <c r="AG70" s="134">
        <f>+Actuals!AD473</f>
        <v>0</v>
      </c>
      <c r="AH70" s="133">
        <f>+Actuals!AE473</f>
        <v>0</v>
      </c>
      <c r="AI70" s="134">
        <f>+Actuals!AF473</f>
        <v>0</v>
      </c>
      <c r="AJ70" s="133">
        <f>+Actuals!AG473</f>
        <v>0</v>
      </c>
      <c r="AK70" s="134">
        <f>+Actuals!AH473</f>
        <v>0</v>
      </c>
      <c r="AL70" s="133">
        <f>+Actuals!AI473</f>
        <v>0</v>
      </c>
      <c r="AM70" s="134">
        <f>+Actuals!AJ473</f>
        <v>0</v>
      </c>
      <c r="AN70" s="133">
        <f>+Actuals!AK473</f>
        <v>0</v>
      </c>
      <c r="AO70" s="134">
        <f>+Actuals!AL473</f>
        <v>0</v>
      </c>
      <c r="AP70" s="133">
        <f>+Actuals!AM473</f>
        <v>0</v>
      </c>
      <c r="AQ70" s="134">
        <f>+Actuals!AN473</f>
        <v>0</v>
      </c>
      <c r="AR70" s="133">
        <f>+Actuals!AO473</f>
        <v>0</v>
      </c>
      <c r="AS70" s="134">
        <f>+Actuals!AP473</f>
        <v>0</v>
      </c>
      <c r="AT70" s="133">
        <f>+Actuals!AQ473</f>
        <v>0</v>
      </c>
      <c r="AU70" s="134">
        <f>+Actuals!AR473</f>
        <v>0</v>
      </c>
      <c r="AV70" s="133">
        <f>+Actuals!AS473</f>
        <v>0</v>
      </c>
      <c r="AW70" s="134">
        <f>+Actuals!AT473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SUM(F71,H71,J71,L71,N71,P71,R71,T71,V71,X71,Z71,AB71,AD71,AF71,AH71,AJ71,AL71,AN71,AP71,AR71,AT71,AV71)</f>
        <v>0</v>
      </c>
      <c r="E71" s="38">
        <f>SUM(G71,I71,K71,M71,O71,Q71,S71,U71,W71,Y71,AA71,AC71,AE71,AG71,AI71,AK71,AM71,AO71,AQ71,AS71,AU71,AW71)</f>
        <v>0</v>
      </c>
      <c r="F71" s="81">
        <f>'TIE-OUT'!R71+RECLASS!R71</f>
        <v>0</v>
      </c>
      <c r="G71" s="82">
        <f>'TIE-OUT'!S71+RECLASS!S71</f>
        <v>0</v>
      </c>
      <c r="H71" s="133">
        <f>+Actuals!E274</f>
        <v>0</v>
      </c>
      <c r="I71" s="134">
        <f>+Actuals!F274</f>
        <v>0</v>
      </c>
      <c r="J71" s="133">
        <f>+Actuals!G274</f>
        <v>0</v>
      </c>
      <c r="K71" s="153">
        <f>+Actuals!H274</f>
        <v>0</v>
      </c>
      <c r="L71" s="133">
        <f>+Actuals!I274</f>
        <v>0</v>
      </c>
      <c r="M71" s="134">
        <f>+Actuals!J274</f>
        <v>0</v>
      </c>
      <c r="N71" s="133">
        <f>+Actuals!K274</f>
        <v>0</v>
      </c>
      <c r="O71" s="134">
        <f>+Actuals!L274</f>
        <v>0</v>
      </c>
      <c r="P71" s="133">
        <f>+Actuals!M274</f>
        <v>0</v>
      </c>
      <c r="Q71" s="134">
        <f>+Actuals!N274</f>
        <v>0</v>
      </c>
      <c r="R71" s="133">
        <f>+Actuals!O274</f>
        <v>0</v>
      </c>
      <c r="S71" s="134">
        <f>+Actuals!P274</f>
        <v>0</v>
      </c>
      <c r="T71" s="133">
        <f>+Actuals!Q274</f>
        <v>0</v>
      </c>
      <c r="U71" s="134">
        <f>+Actuals!R274</f>
        <v>0</v>
      </c>
      <c r="V71" s="133">
        <f>+Actuals!S274</f>
        <v>0</v>
      </c>
      <c r="W71" s="134">
        <f>+Actuals!T274</f>
        <v>0</v>
      </c>
      <c r="X71" s="133">
        <f>+Actuals!U274</f>
        <v>0</v>
      </c>
      <c r="Y71" s="134">
        <f>+Actuals!V274</f>
        <v>0</v>
      </c>
      <c r="Z71" s="133">
        <f>+Actuals!W274</f>
        <v>0</v>
      </c>
      <c r="AA71" s="134">
        <f>+Actuals!X274</f>
        <v>0</v>
      </c>
      <c r="AB71" s="133">
        <f>+Actuals!Y274</f>
        <v>0</v>
      </c>
      <c r="AC71" s="134">
        <f>+Actuals!Z274</f>
        <v>0</v>
      </c>
      <c r="AD71" s="133">
        <f>+Actuals!AA274</f>
        <v>0</v>
      </c>
      <c r="AE71" s="134">
        <f>+Actuals!AB274</f>
        <v>0</v>
      </c>
      <c r="AF71" s="133">
        <f>+Actuals!AC474</f>
        <v>0</v>
      </c>
      <c r="AG71" s="134">
        <f>+Actuals!AD474</f>
        <v>0</v>
      </c>
      <c r="AH71" s="133">
        <f>+Actuals!AE474</f>
        <v>0</v>
      </c>
      <c r="AI71" s="134">
        <f>+Actuals!AF474</f>
        <v>0</v>
      </c>
      <c r="AJ71" s="133">
        <f>+Actuals!AG474</f>
        <v>0</v>
      </c>
      <c r="AK71" s="134">
        <f>+Actuals!AH474</f>
        <v>0</v>
      </c>
      <c r="AL71" s="133">
        <f>+Actuals!AI474</f>
        <v>0</v>
      </c>
      <c r="AM71" s="134">
        <f>+Actuals!AJ474</f>
        <v>0</v>
      </c>
      <c r="AN71" s="133">
        <f>+Actuals!AK474</f>
        <v>0</v>
      </c>
      <c r="AO71" s="134">
        <f>+Actuals!AL474</f>
        <v>0</v>
      </c>
      <c r="AP71" s="133">
        <f>+Actuals!AM474</f>
        <v>0</v>
      </c>
      <c r="AQ71" s="134">
        <f>+Actuals!AN474</f>
        <v>0</v>
      </c>
      <c r="AR71" s="133">
        <f>+Actuals!AO474</f>
        <v>0</v>
      </c>
      <c r="AS71" s="134">
        <f>+Actuals!AP474</f>
        <v>0</v>
      </c>
      <c r="AT71" s="133">
        <f>+Actuals!AQ474</f>
        <v>0</v>
      </c>
      <c r="AU71" s="134">
        <f>+Actuals!AR474</f>
        <v>0</v>
      </c>
      <c r="AV71" s="133">
        <f>+Actuals!AS474</f>
        <v>0</v>
      </c>
      <c r="AW71" s="134">
        <f>+Actuals!AT474</f>
        <v>0</v>
      </c>
    </row>
    <row r="72" spans="1:49" x14ac:dyDescent="0.2">
      <c r="A72" s="9"/>
      <c r="B72" s="3"/>
      <c r="C72" s="55" t="s">
        <v>73</v>
      </c>
      <c r="D72" s="61">
        <f t="shared" ref="D72:AG72" si="33">SUM(D70:D71)</f>
        <v>0</v>
      </c>
      <c r="E72" s="39">
        <f t="shared" si="33"/>
        <v>723632.56</v>
      </c>
      <c r="F72" s="61">
        <f t="shared" si="33"/>
        <v>0</v>
      </c>
      <c r="G72" s="39">
        <f t="shared" si="33"/>
        <v>723632.56</v>
      </c>
      <c r="H72" s="61">
        <f t="shared" si="33"/>
        <v>0</v>
      </c>
      <c r="I72" s="39">
        <f t="shared" si="33"/>
        <v>0</v>
      </c>
      <c r="J72" s="61">
        <f t="shared" si="33"/>
        <v>0</v>
      </c>
      <c r="K72" s="154">
        <f t="shared" si="33"/>
        <v>0</v>
      </c>
      <c r="L72" s="61">
        <f t="shared" si="33"/>
        <v>0</v>
      </c>
      <c r="M72" s="39">
        <f t="shared" si="33"/>
        <v>0</v>
      </c>
      <c r="N72" s="61">
        <f t="shared" si="33"/>
        <v>0</v>
      </c>
      <c r="O72" s="39">
        <f t="shared" si="33"/>
        <v>0</v>
      </c>
      <c r="P72" s="61">
        <f t="shared" si="33"/>
        <v>0</v>
      </c>
      <c r="Q72" s="39">
        <f t="shared" si="33"/>
        <v>0</v>
      </c>
      <c r="R72" s="61">
        <f t="shared" si="33"/>
        <v>0</v>
      </c>
      <c r="S72" s="39">
        <f t="shared" si="33"/>
        <v>0</v>
      </c>
      <c r="T72" s="61">
        <f t="shared" si="33"/>
        <v>0</v>
      </c>
      <c r="U72" s="39">
        <f t="shared" si="33"/>
        <v>0</v>
      </c>
      <c r="V72" s="61">
        <f t="shared" si="33"/>
        <v>0</v>
      </c>
      <c r="W72" s="39">
        <f t="shared" si="33"/>
        <v>0</v>
      </c>
      <c r="X72" s="61">
        <f t="shared" si="33"/>
        <v>0</v>
      </c>
      <c r="Y72" s="39">
        <f t="shared" si="33"/>
        <v>0</v>
      </c>
      <c r="Z72" s="61">
        <f t="shared" si="33"/>
        <v>0</v>
      </c>
      <c r="AA72" s="39">
        <f t="shared" si="33"/>
        <v>0</v>
      </c>
      <c r="AB72" s="61">
        <f t="shared" si="33"/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ref="AH72:AM72" si="34">SUM(AH70:AH71)</f>
        <v>0</v>
      </c>
      <c r="AI72" s="39">
        <f t="shared" si="34"/>
        <v>0</v>
      </c>
      <c r="AJ72" s="61">
        <f t="shared" si="34"/>
        <v>0</v>
      </c>
      <c r="AK72" s="39">
        <f t="shared" si="34"/>
        <v>0</v>
      </c>
      <c r="AL72" s="61">
        <f t="shared" si="34"/>
        <v>0</v>
      </c>
      <c r="AM72" s="39">
        <f t="shared" si="34"/>
        <v>0</v>
      </c>
      <c r="AN72" s="61">
        <f t="shared" ref="AN72:AS72" si="35">SUM(AN70:AN71)</f>
        <v>0</v>
      </c>
      <c r="AO72" s="39">
        <f t="shared" si="35"/>
        <v>0</v>
      </c>
      <c r="AP72" s="61">
        <f t="shared" si="35"/>
        <v>0</v>
      </c>
      <c r="AQ72" s="39">
        <f t="shared" si="35"/>
        <v>0</v>
      </c>
      <c r="AR72" s="61">
        <f t="shared" si="35"/>
        <v>0</v>
      </c>
      <c r="AS72" s="39">
        <f t="shared" si="35"/>
        <v>0</v>
      </c>
      <c r="AT72" s="61">
        <f>SUM(AT70:AT71)</f>
        <v>0</v>
      </c>
      <c r="AU72" s="39">
        <f>SUM(AU70:AU71)</f>
        <v>0</v>
      </c>
      <c r="AV72" s="61">
        <f>SUM(AV70:AV71)</f>
        <v>0</v>
      </c>
      <c r="AW72" s="39">
        <f>SUM(AW70:AW71)</f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36">SUM(F73,H73,J73,L73,N73,P73,R73,T73,V73,X73,Z73,AB73,AD73,AF73,AH73,AJ73,AL73,AN73,AP73,AR73,AT73,AV73)</f>
        <v>0</v>
      </c>
      <c r="E73" s="38">
        <f t="shared" ref="E73:E81" si="37">SUM(G73,I73,K73,M73,O73,Q73,S73,U73,W73,Y73,AA73,AC73,AE73,AG73,AI73,AK73,AM73,AO73,AQ73,AS73,AU73,AW73)</f>
        <v>0</v>
      </c>
      <c r="F73" s="60">
        <f>'TIE-OUT'!R73+RECLASS!R73</f>
        <v>0</v>
      </c>
      <c r="G73" s="60">
        <f>'TIE-OUT'!S73+RECLASS!S73</f>
        <v>0</v>
      </c>
      <c r="H73" s="133">
        <f>+Actuals!E275</f>
        <v>0</v>
      </c>
      <c r="I73" s="134">
        <f>+Actuals!F275</f>
        <v>0</v>
      </c>
      <c r="J73" s="133">
        <f>+Actuals!G275</f>
        <v>0</v>
      </c>
      <c r="K73" s="153">
        <f>+Actuals!H275</f>
        <v>0</v>
      </c>
      <c r="L73" s="133">
        <f>+Actuals!I275</f>
        <v>0</v>
      </c>
      <c r="M73" s="134">
        <f>+Actuals!J275</f>
        <v>0</v>
      </c>
      <c r="N73" s="133">
        <f>+Actuals!K275</f>
        <v>0</v>
      </c>
      <c r="O73" s="134">
        <f>+Actuals!L275</f>
        <v>0</v>
      </c>
      <c r="P73" s="133">
        <f>+Actuals!M275</f>
        <v>0</v>
      </c>
      <c r="Q73" s="134">
        <f>+Actuals!N275</f>
        <v>0</v>
      </c>
      <c r="R73" s="133">
        <f>+Actuals!O275</f>
        <v>0</v>
      </c>
      <c r="S73" s="134">
        <f>+Actuals!P275</f>
        <v>0</v>
      </c>
      <c r="T73" s="133">
        <f>+Actuals!Q275</f>
        <v>0</v>
      </c>
      <c r="U73" s="134">
        <f>+Actuals!R275</f>
        <v>0</v>
      </c>
      <c r="V73" s="133">
        <f>+Actuals!S275</f>
        <v>0</v>
      </c>
      <c r="W73" s="134">
        <f>+Actuals!T275</f>
        <v>0</v>
      </c>
      <c r="X73" s="133">
        <f>+Actuals!U275</f>
        <v>0</v>
      </c>
      <c r="Y73" s="134">
        <f>+Actuals!V275</f>
        <v>0</v>
      </c>
      <c r="Z73" s="133">
        <f>+Actuals!W275</f>
        <v>0</v>
      </c>
      <c r="AA73" s="134">
        <f>+Actuals!X275</f>
        <v>0</v>
      </c>
      <c r="AB73" s="133">
        <f>+Actuals!Y275</f>
        <v>0</v>
      </c>
      <c r="AC73" s="134">
        <f>+Actuals!Z275</f>
        <v>0</v>
      </c>
      <c r="AD73" s="133">
        <f>+Actuals!AA275</f>
        <v>0</v>
      </c>
      <c r="AE73" s="134">
        <f>+Actuals!AB275</f>
        <v>0</v>
      </c>
      <c r="AF73" s="133">
        <f>+Actuals!AC475</f>
        <v>0</v>
      </c>
      <c r="AG73" s="134">
        <f>+Actuals!AD475</f>
        <v>0</v>
      </c>
      <c r="AH73" s="133">
        <f>+Actuals!AE475</f>
        <v>0</v>
      </c>
      <c r="AI73" s="134">
        <f>+Actuals!AF475</f>
        <v>0</v>
      </c>
      <c r="AJ73" s="133">
        <f>+Actuals!AG475</f>
        <v>0</v>
      </c>
      <c r="AK73" s="134">
        <f>+Actuals!AH475</f>
        <v>0</v>
      </c>
      <c r="AL73" s="133">
        <f>+Actuals!AI475</f>
        <v>0</v>
      </c>
      <c r="AM73" s="134">
        <f>+Actuals!AJ475</f>
        <v>0</v>
      </c>
      <c r="AN73" s="133">
        <f>+Actuals!AK475</f>
        <v>0</v>
      </c>
      <c r="AO73" s="134">
        <f>+Actuals!AL475</f>
        <v>0</v>
      </c>
      <c r="AP73" s="133">
        <f>+Actuals!AM475</f>
        <v>0</v>
      </c>
      <c r="AQ73" s="134">
        <f>+Actuals!AN475</f>
        <v>0</v>
      </c>
      <c r="AR73" s="133">
        <f>+Actuals!AO475</f>
        <v>0</v>
      </c>
      <c r="AS73" s="134">
        <f>+Actuals!AP475</f>
        <v>0</v>
      </c>
      <c r="AT73" s="133">
        <f>+Actuals!AQ475</f>
        <v>0</v>
      </c>
      <c r="AU73" s="134">
        <f>+Actuals!AR475</f>
        <v>0</v>
      </c>
      <c r="AV73" s="133">
        <f>+Actuals!AS475</f>
        <v>0</v>
      </c>
      <c r="AW73" s="134">
        <f>+Actuals!AT475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36"/>
        <v>0</v>
      </c>
      <c r="E74" s="38">
        <f t="shared" si="37"/>
        <v>219645</v>
      </c>
      <c r="F74" s="60">
        <f>'TIE-OUT'!R74+RECLASS!R74</f>
        <v>0</v>
      </c>
      <c r="G74" s="60">
        <f>'TIE-OUT'!S74+RECLASS!S74</f>
        <v>-787089</v>
      </c>
      <c r="H74" s="133">
        <f>+Actuals!E276</f>
        <v>0</v>
      </c>
      <c r="I74" s="134">
        <f>+Actuals!F276</f>
        <v>0</v>
      </c>
      <c r="J74" s="133">
        <f>+Actuals!G276</f>
        <v>0</v>
      </c>
      <c r="K74" s="153">
        <f>+Actuals!H276</f>
        <v>0</v>
      </c>
      <c r="L74" s="133">
        <f>+Actuals!I276</f>
        <v>0</v>
      </c>
      <c r="M74" s="134">
        <f>+Actuals!J276</f>
        <v>0</v>
      </c>
      <c r="N74" s="133">
        <f>+Actuals!K276</f>
        <v>0</v>
      </c>
      <c r="O74" s="134">
        <f>+Actuals!L276</f>
        <v>0</v>
      </c>
      <c r="P74" s="133">
        <f>+Actuals!M276</f>
        <v>0</v>
      </c>
      <c r="Q74" s="172">
        <f>+Actuals!N276+1006734</f>
        <v>1006734</v>
      </c>
      <c r="R74" s="133">
        <f>+Actuals!O276</f>
        <v>0</v>
      </c>
      <c r="S74" s="134">
        <f>+Actuals!P276</f>
        <v>0</v>
      </c>
      <c r="T74" s="133">
        <f>+Actuals!Q276</f>
        <v>0</v>
      </c>
      <c r="U74" s="134">
        <f>+Actuals!R276</f>
        <v>0</v>
      </c>
      <c r="V74" s="133">
        <f>+Actuals!S276</f>
        <v>0</v>
      </c>
      <c r="W74" s="134">
        <f>+Actuals!T276</f>
        <v>0</v>
      </c>
      <c r="X74" s="133">
        <f>+Actuals!U276</f>
        <v>0</v>
      </c>
      <c r="Y74" s="134">
        <f>+Actuals!V276</f>
        <v>0</v>
      </c>
      <c r="Z74" s="133">
        <f>+Actuals!W276</f>
        <v>0</v>
      </c>
      <c r="AA74" s="134">
        <f>+Actuals!X276</f>
        <v>0</v>
      </c>
      <c r="AB74" s="133">
        <f>+Actuals!Y276</f>
        <v>0</v>
      </c>
      <c r="AC74" s="134">
        <f>+Actuals!Z276</f>
        <v>0</v>
      </c>
      <c r="AD74" s="133">
        <f>+Actuals!AA276</f>
        <v>0</v>
      </c>
      <c r="AE74" s="134">
        <f>+Actuals!AB276</f>
        <v>0</v>
      </c>
      <c r="AF74" s="133">
        <f>+Actuals!AC476</f>
        <v>0</v>
      </c>
      <c r="AG74" s="134">
        <f>+Actuals!AD476</f>
        <v>0</v>
      </c>
      <c r="AH74" s="133">
        <f>+Actuals!AE476</f>
        <v>0</v>
      </c>
      <c r="AI74" s="134">
        <f>+Actuals!AF476</f>
        <v>0</v>
      </c>
      <c r="AJ74" s="133">
        <f>+Actuals!AG476</f>
        <v>0</v>
      </c>
      <c r="AK74" s="134">
        <f>+Actuals!AH476</f>
        <v>0</v>
      </c>
      <c r="AL74" s="133">
        <f>+Actuals!AI476</f>
        <v>0</v>
      </c>
      <c r="AM74" s="134">
        <f>+Actuals!AJ476</f>
        <v>0</v>
      </c>
      <c r="AN74" s="133">
        <f>+Actuals!AK476</f>
        <v>0</v>
      </c>
      <c r="AO74" s="134">
        <f>+Actuals!AL476</f>
        <v>0</v>
      </c>
      <c r="AP74" s="133">
        <f>+Actuals!AM476</f>
        <v>0</v>
      </c>
      <c r="AQ74" s="134">
        <f>+Actuals!AN476</f>
        <v>0</v>
      </c>
      <c r="AR74" s="133">
        <f>+Actuals!AO476</f>
        <v>0</v>
      </c>
      <c r="AS74" s="134">
        <f>+Actuals!AP476</f>
        <v>0</v>
      </c>
      <c r="AT74" s="133">
        <f>+Actuals!AQ476</f>
        <v>0</v>
      </c>
      <c r="AU74" s="134">
        <f>+Actuals!AR476</f>
        <v>0</v>
      </c>
      <c r="AV74" s="133">
        <f>+Actuals!AS476</f>
        <v>0</v>
      </c>
      <c r="AW74" s="134">
        <f>+Actuals!AT476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36"/>
        <v>0</v>
      </c>
      <c r="E75" s="38">
        <f t="shared" si="37"/>
        <v>86400</v>
      </c>
      <c r="F75" s="60">
        <f>'TIE-OUT'!R75+RECLASS!R75</f>
        <v>0</v>
      </c>
      <c r="G75" s="60">
        <f>'TIE-OUT'!S75+RECLASS!S75</f>
        <v>86400</v>
      </c>
      <c r="H75" s="133">
        <f>+Actuals!E277</f>
        <v>0</v>
      </c>
      <c r="I75" s="134">
        <f>+Actuals!F277</f>
        <v>0</v>
      </c>
      <c r="J75" s="133">
        <f>+Actuals!G277</f>
        <v>0</v>
      </c>
      <c r="K75" s="153">
        <f>+Actuals!H277</f>
        <v>0</v>
      </c>
      <c r="L75" s="133">
        <f>+Actuals!I277</f>
        <v>0</v>
      </c>
      <c r="M75" s="134">
        <f>+Actuals!J277</f>
        <v>0</v>
      </c>
      <c r="N75" s="133">
        <f>+Actuals!K277</f>
        <v>0</v>
      </c>
      <c r="O75" s="134">
        <f>+Actuals!L277</f>
        <v>0</v>
      </c>
      <c r="P75" s="133">
        <f>+Actuals!M277</f>
        <v>0</v>
      </c>
      <c r="Q75" s="134">
        <f>+Actuals!N277</f>
        <v>0</v>
      </c>
      <c r="R75" s="133">
        <f>+Actuals!O277</f>
        <v>0</v>
      </c>
      <c r="S75" s="134">
        <f>+Actuals!P277</f>
        <v>0</v>
      </c>
      <c r="T75" s="133">
        <f>+Actuals!Q277</f>
        <v>0</v>
      </c>
      <c r="U75" s="134">
        <f>+Actuals!R277</f>
        <v>0</v>
      </c>
      <c r="V75" s="133">
        <f>+Actuals!S277</f>
        <v>0</v>
      </c>
      <c r="W75" s="134">
        <f>+Actuals!T277</f>
        <v>0</v>
      </c>
      <c r="X75" s="133">
        <f>+Actuals!U277</f>
        <v>0</v>
      </c>
      <c r="Y75" s="134">
        <f>+Actuals!V277</f>
        <v>0</v>
      </c>
      <c r="Z75" s="133">
        <f>+Actuals!W277</f>
        <v>0</v>
      </c>
      <c r="AA75" s="134">
        <f>+Actuals!X277</f>
        <v>0</v>
      </c>
      <c r="AB75" s="133">
        <f>+Actuals!Y277</f>
        <v>0</v>
      </c>
      <c r="AC75" s="134">
        <f>+Actuals!Z277</f>
        <v>0</v>
      </c>
      <c r="AD75" s="133">
        <f>+Actuals!AA277</f>
        <v>0</v>
      </c>
      <c r="AE75" s="134">
        <f>+Actuals!AB277</f>
        <v>0</v>
      </c>
      <c r="AF75" s="133">
        <f>+Actuals!AC477</f>
        <v>0</v>
      </c>
      <c r="AG75" s="134">
        <f>+Actuals!AD477</f>
        <v>0</v>
      </c>
      <c r="AH75" s="133">
        <f>+Actuals!AE477</f>
        <v>0</v>
      </c>
      <c r="AI75" s="134">
        <f>+Actuals!AF477</f>
        <v>0</v>
      </c>
      <c r="AJ75" s="133">
        <f>+Actuals!AG477</f>
        <v>0</v>
      </c>
      <c r="AK75" s="134">
        <f>+Actuals!AH477</f>
        <v>0</v>
      </c>
      <c r="AL75" s="133">
        <f>+Actuals!AI477</f>
        <v>0</v>
      </c>
      <c r="AM75" s="134">
        <f>+Actuals!AJ477</f>
        <v>0</v>
      </c>
      <c r="AN75" s="133">
        <f>+Actuals!AK477</f>
        <v>0</v>
      </c>
      <c r="AO75" s="134">
        <f>+Actuals!AL477</f>
        <v>0</v>
      </c>
      <c r="AP75" s="133">
        <f>+Actuals!AM477</f>
        <v>0</v>
      </c>
      <c r="AQ75" s="134">
        <f>+Actuals!AN477</f>
        <v>0</v>
      </c>
      <c r="AR75" s="133">
        <f>+Actuals!AO477</f>
        <v>0</v>
      </c>
      <c r="AS75" s="134">
        <f>+Actuals!AP477</f>
        <v>0</v>
      </c>
      <c r="AT75" s="133">
        <f>+Actuals!AQ477</f>
        <v>0</v>
      </c>
      <c r="AU75" s="134">
        <f>+Actuals!AR477</f>
        <v>0</v>
      </c>
      <c r="AV75" s="133">
        <f>+Actuals!AS477</f>
        <v>0</v>
      </c>
      <c r="AW75" s="134">
        <f>+Actuals!AT477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36"/>
        <v>0</v>
      </c>
      <c r="E76" s="38">
        <f t="shared" si="37"/>
        <v>-9087.5499999999993</v>
      </c>
      <c r="F76" s="60">
        <f>'TIE-OUT'!R76+RECLASS!R76</f>
        <v>0</v>
      </c>
      <c r="G76" s="60">
        <f>'TIE-OUT'!S76+RECLASS!S76</f>
        <v>0</v>
      </c>
      <c r="H76" s="133">
        <f>+Actuals!E278</f>
        <v>0</v>
      </c>
      <c r="I76" s="134">
        <f>+Actuals!F278</f>
        <v>0</v>
      </c>
      <c r="J76" s="133">
        <f>+Actuals!G278</f>
        <v>0</v>
      </c>
      <c r="K76" s="153">
        <f>+Actuals!H278</f>
        <v>-9087.5499999999993</v>
      </c>
      <c r="L76" s="133">
        <f>+Actuals!I278</f>
        <v>0</v>
      </c>
      <c r="M76" s="134">
        <f>+Actuals!J278</f>
        <v>0</v>
      </c>
      <c r="N76" s="133">
        <f>+Actuals!K278</f>
        <v>0</v>
      </c>
      <c r="O76" s="134">
        <f>+Actuals!L278</f>
        <v>0</v>
      </c>
      <c r="P76" s="133">
        <f>+Actuals!M278</f>
        <v>0</v>
      </c>
      <c r="Q76" s="134">
        <f>+Actuals!N278</f>
        <v>0</v>
      </c>
      <c r="R76" s="133">
        <f>+Actuals!O278</f>
        <v>0</v>
      </c>
      <c r="S76" s="134">
        <f>+Actuals!P278</f>
        <v>0</v>
      </c>
      <c r="T76" s="133">
        <f>+Actuals!Q278</f>
        <v>0</v>
      </c>
      <c r="U76" s="134">
        <f>+Actuals!R278</f>
        <v>0</v>
      </c>
      <c r="V76" s="133">
        <f>+Actuals!S278</f>
        <v>0</v>
      </c>
      <c r="W76" s="134">
        <f>+Actuals!T278</f>
        <v>0</v>
      </c>
      <c r="X76" s="133">
        <f>+Actuals!U278</f>
        <v>0</v>
      </c>
      <c r="Y76" s="134">
        <f>+Actuals!V278</f>
        <v>0</v>
      </c>
      <c r="Z76" s="133">
        <f>+Actuals!W278</f>
        <v>0</v>
      </c>
      <c r="AA76" s="134">
        <f>+Actuals!X278</f>
        <v>0</v>
      </c>
      <c r="AB76" s="133">
        <f>+Actuals!Y278</f>
        <v>0</v>
      </c>
      <c r="AC76" s="134">
        <f>+Actuals!Z278</f>
        <v>0</v>
      </c>
      <c r="AD76" s="133">
        <f>+Actuals!AA278</f>
        <v>0</v>
      </c>
      <c r="AE76" s="134">
        <f>+Actuals!AB278</f>
        <v>0</v>
      </c>
      <c r="AF76" s="133">
        <f>+Actuals!AC478</f>
        <v>0</v>
      </c>
      <c r="AG76" s="134">
        <f>+Actuals!AD478</f>
        <v>0</v>
      </c>
      <c r="AH76" s="133">
        <f>+Actuals!AE478</f>
        <v>0</v>
      </c>
      <c r="AI76" s="134">
        <f>+Actuals!AF478</f>
        <v>0</v>
      </c>
      <c r="AJ76" s="133">
        <f>+Actuals!AG478</f>
        <v>0</v>
      </c>
      <c r="AK76" s="134">
        <f>+Actuals!AH478</f>
        <v>0</v>
      </c>
      <c r="AL76" s="133">
        <f>+Actuals!AI478</f>
        <v>0</v>
      </c>
      <c r="AM76" s="134">
        <f>+Actuals!AJ478</f>
        <v>0</v>
      </c>
      <c r="AN76" s="133">
        <f>+Actuals!AK478</f>
        <v>0</v>
      </c>
      <c r="AO76" s="134">
        <f>+Actuals!AL478</f>
        <v>0</v>
      </c>
      <c r="AP76" s="133">
        <f>+Actuals!AM478</f>
        <v>0</v>
      </c>
      <c r="AQ76" s="134">
        <f>+Actuals!AN478</f>
        <v>0</v>
      </c>
      <c r="AR76" s="133">
        <f>+Actuals!AO478</f>
        <v>0</v>
      </c>
      <c r="AS76" s="134">
        <f>+Actuals!AP478</f>
        <v>0</v>
      </c>
      <c r="AT76" s="133">
        <f>+Actuals!AQ478</f>
        <v>0</v>
      </c>
      <c r="AU76" s="134">
        <f>+Actuals!AR478</f>
        <v>0</v>
      </c>
      <c r="AV76" s="133">
        <f>+Actuals!AS478</f>
        <v>0</v>
      </c>
      <c r="AW76" s="134">
        <f>+Actuals!AT478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36"/>
        <v>0</v>
      </c>
      <c r="E77" s="38">
        <f t="shared" si="37"/>
        <v>0</v>
      </c>
      <c r="F77" s="60">
        <f>'TIE-OUT'!R77+RECLASS!R77</f>
        <v>0</v>
      </c>
      <c r="G77" s="60">
        <f>'TIE-OUT'!S77+RECLASS!S77</f>
        <v>0</v>
      </c>
      <c r="H77" s="133">
        <f>+Actuals!E279</f>
        <v>0</v>
      </c>
      <c r="I77" s="134">
        <f>+Actuals!F279</f>
        <v>0</v>
      </c>
      <c r="J77" s="133">
        <f>+Actuals!G279</f>
        <v>0</v>
      </c>
      <c r="K77" s="153">
        <f>+Actuals!H279</f>
        <v>0</v>
      </c>
      <c r="L77" s="133">
        <f>+Actuals!I279</f>
        <v>0</v>
      </c>
      <c r="M77" s="134">
        <f>+Actuals!J279</f>
        <v>0</v>
      </c>
      <c r="N77" s="133">
        <f>+Actuals!K279</f>
        <v>0</v>
      </c>
      <c r="O77" s="134">
        <f>+Actuals!L279</f>
        <v>0</v>
      </c>
      <c r="P77" s="133">
        <f>+Actuals!M279</f>
        <v>0</v>
      </c>
      <c r="Q77" s="134">
        <f>+Actuals!N279</f>
        <v>0</v>
      </c>
      <c r="R77" s="133">
        <f>+Actuals!O279</f>
        <v>0</v>
      </c>
      <c r="S77" s="134">
        <f>+Actuals!P279</f>
        <v>0</v>
      </c>
      <c r="T77" s="133">
        <f>+Actuals!Q279</f>
        <v>0</v>
      </c>
      <c r="U77" s="134">
        <f>+Actuals!R279</f>
        <v>0</v>
      </c>
      <c r="V77" s="133">
        <f>+Actuals!S279</f>
        <v>0</v>
      </c>
      <c r="W77" s="134">
        <f>+Actuals!T279</f>
        <v>0</v>
      </c>
      <c r="X77" s="133">
        <f>+Actuals!U279</f>
        <v>0</v>
      </c>
      <c r="Y77" s="134">
        <f>+Actuals!V279</f>
        <v>0</v>
      </c>
      <c r="Z77" s="133">
        <f>+Actuals!W279</f>
        <v>0</v>
      </c>
      <c r="AA77" s="134">
        <f>+Actuals!X279</f>
        <v>0</v>
      </c>
      <c r="AB77" s="133">
        <f>+Actuals!Y279</f>
        <v>0</v>
      </c>
      <c r="AC77" s="134">
        <f>+Actuals!Z279</f>
        <v>0</v>
      </c>
      <c r="AD77" s="133">
        <f>+Actuals!AA279</f>
        <v>0</v>
      </c>
      <c r="AE77" s="134">
        <f>+Actuals!AB279</f>
        <v>0</v>
      </c>
      <c r="AF77" s="133">
        <f>+Actuals!AC479</f>
        <v>0</v>
      </c>
      <c r="AG77" s="134">
        <f>+Actuals!AD479</f>
        <v>0</v>
      </c>
      <c r="AH77" s="133">
        <f>+Actuals!AE479</f>
        <v>0</v>
      </c>
      <c r="AI77" s="134">
        <f>+Actuals!AF479</f>
        <v>0</v>
      </c>
      <c r="AJ77" s="133">
        <f>+Actuals!AG479</f>
        <v>0</v>
      </c>
      <c r="AK77" s="134">
        <f>+Actuals!AH479</f>
        <v>0</v>
      </c>
      <c r="AL77" s="133">
        <f>+Actuals!AI479</f>
        <v>0</v>
      </c>
      <c r="AM77" s="134">
        <f>+Actuals!AJ479</f>
        <v>0</v>
      </c>
      <c r="AN77" s="133">
        <f>+Actuals!AK479</f>
        <v>0</v>
      </c>
      <c r="AO77" s="134">
        <f>+Actuals!AL479</f>
        <v>0</v>
      </c>
      <c r="AP77" s="133">
        <f>+Actuals!AM479</f>
        <v>0</v>
      </c>
      <c r="AQ77" s="134">
        <f>+Actuals!AN479</f>
        <v>0</v>
      </c>
      <c r="AR77" s="133">
        <f>+Actuals!AO479</f>
        <v>0</v>
      </c>
      <c r="AS77" s="134">
        <f>+Actuals!AP479</f>
        <v>0</v>
      </c>
      <c r="AT77" s="133">
        <f>+Actuals!AQ479</f>
        <v>0</v>
      </c>
      <c r="AU77" s="134">
        <f>+Actuals!AR479</f>
        <v>0</v>
      </c>
      <c r="AV77" s="133">
        <f>+Actuals!AS479</f>
        <v>0</v>
      </c>
      <c r="AW77" s="134">
        <f>+Actuals!AT479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36"/>
        <v>0</v>
      </c>
      <c r="E78" s="38">
        <f t="shared" si="37"/>
        <v>0</v>
      </c>
      <c r="F78" s="60">
        <f>'TIE-OUT'!R78+RECLASS!R78</f>
        <v>0</v>
      </c>
      <c r="G78" s="60">
        <f>'TIE-OUT'!S78+RECLASS!S78</f>
        <v>0</v>
      </c>
      <c r="H78" s="133">
        <f>+Actuals!E280</f>
        <v>0</v>
      </c>
      <c r="I78" s="134">
        <f>+Actuals!F280</f>
        <v>0</v>
      </c>
      <c r="J78" s="133">
        <f>+Actuals!G280</f>
        <v>0</v>
      </c>
      <c r="K78" s="153">
        <f>+Actuals!H280</f>
        <v>0</v>
      </c>
      <c r="L78" s="133">
        <f>+Actuals!I280</f>
        <v>0</v>
      </c>
      <c r="M78" s="134">
        <f>+Actuals!J280</f>
        <v>0</v>
      </c>
      <c r="N78" s="133">
        <f>+Actuals!K280</f>
        <v>0</v>
      </c>
      <c r="O78" s="134">
        <f>+Actuals!L280</f>
        <v>0</v>
      </c>
      <c r="P78" s="133">
        <f>+Actuals!M280</f>
        <v>0</v>
      </c>
      <c r="Q78" s="134">
        <f>+Actuals!N280</f>
        <v>0</v>
      </c>
      <c r="R78" s="133">
        <f>+Actuals!O280</f>
        <v>0</v>
      </c>
      <c r="S78" s="134">
        <f>+Actuals!P280</f>
        <v>0</v>
      </c>
      <c r="T78" s="133">
        <f>+Actuals!Q280</f>
        <v>0</v>
      </c>
      <c r="U78" s="134">
        <f>+Actuals!R280</f>
        <v>0</v>
      </c>
      <c r="V78" s="133">
        <f>+Actuals!S280</f>
        <v>0</v>
      </c>
      <c r="W78" s="134">
        <f>+Actuals!T280</f>
        <v>0</v>
      </c>
      <c r="X78" s="133">
        <f>+Actuals!U280</f>
        <v>0</v>
      </c>
      <c r="Y78" s="134">
        <f>+Actuals!V280</f>
        <v>0</v>
      </c>
      <c r="Z78" s="133">
        <f>+Actuals!W280</f>
        <v>0</v>
      </c>
      <c r="AA78" s="134">
        <f>+Actuals!X280</f>
        <v>0</v>
      </c>
      <c r="AB78" s="133">
        <f>+Actuals!Y280</f>
        <v>0</v>
      </c>
      <c r="AC78" s="134">
        <f>+Actuals!Z280</f>
        <v>0</v>
      </c>
      <c r="AD78" s="133">
        <f>+Actuals!AA280</f>
        <v>0</v>
      </c>
      <c r="AE78" s="134">
        <f>+Actuals!AB280</f>
        <v>0</v>
      </c>
      <c r="AF78" s="133">
        <f>+Actuals!AC480</f>
        <v>0</v>
      </c>
      <c r="AG78" s="134">
        <f>+Actuals!AD480</f>
        <v>0</v>
      </c>
      <c r="AH78" s="133">
        <f>+Actuals!AE480</f>
        <v>0</v>
      </c>
      <c r="AI78" s="134">
        <f>+Actuals!AF480</f>
        <v>0</v>
      </c>
      <c r="AJ78" s="133">
        <f>+Actuals!AG480</f>
        <v>0</v>
      </c>
      <c r="AK78" s="134">
        <f>+Actuals!AH480</f>
        <v>0</v>
      </c>
      <c r="AL78" s="133">
        <f>+Actuals!AI480</f>
        <v>0</v>
      </c>
      <c r="AM78" s="134">
        <f>+Actuals!AJ480</f>
        <v>0</v>
      </c>
      <c r="AN78" s="133">
        <f>+Actuals!AK480</f>
        <v>0</v>
      </c>
      <c r="AO78" s="134">
        <f>+Actuals!AL480</f>
        <v>0</v>
      </c>
      <c r="AP78" s="133">
        <f>+Actuals!AM480</f>
        <v>0</v>
      </c>
      <c r="AQ78" s="134">
        <f>+Actuals!AN480</f>
        <v>0</v>
      </c>
      <c r="AR78" s="133">
        <f>+Actuals!AO480</f>
        <v>0</v>
      </c>
      <c r="AS78" s="134">
        <f>+Actuals!AP480</f>
        <v>0</v>
      </c>
      <c r="AT78" s="133">
        <f>+Actuals!AQ480</f>
        <v>0</v>
      </c>
      <c r="AU78" s="134">
        <f>+Actuals!AR480</f>
        <v>0</v>
      </c>
      <c r="AV78" s="133">
        <f>+Actuals!AS480</f>
        <v>0</v>
      </c>
      <c r="AW78" s="134">
        <f>+Actuals!AT480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36"/>
        <v>0</v>
      </c>
      <c r="E79" s="38">
        <f t="shared" si="37"/>
        <v>0</v>
      </c>
      <c r="F79" s="60">
        <f>'TIE-OUT'!R79+RECLASS!R79</f>
        <v>0</v>
      </c>
      <c r="G79" s="60">
        <f>'TIE-OUT'!S79+RECLASS!S79</f>
        <v>0</v>
      </c>
      <c r="H79" s="133">
        <f>+Actuals!E281</f>
        <v>0</v>
      </c>
      <c r="I79" s="134">
        <f>+Actuals!F281</f>
        <v>0</v>
      </c>
      <c r="J79" s="133">
        <f>+Actuals!G281</f>
        <v>0</v>
      </c>
      <c r="K79" s="153">
        <f>+Actuals!H281</f>
        <v>0</v>
      </c>
      <c r="L79" s="133">
        <f>+Actuals!I281</f>
        <v>0</v>
      </c>
      <c r="M79" s="134">
        <f>+Actuals!J281</f>
        <v>0</v>
      </c>
      <c r="N79" s="133">
        <f>+Actuals!K281</f>
        <v>0</v>
      </c>
      <c r="O79" s="134">
        <f>+Actuals!L281</f>
        <v>0</v>
      </c>
      <c r="P79" s="133">
        <f>+Actuals!M281</f>
        <v>0</v>
      </c>
      <c r="Q79" s="134">
        <f>+Actuals!N281</f>
        <v>0</v>
      </c>
      <c r="R79" s="133">
        <f>+Actuals!O281</f>
        <v>0</v>
      </c>
      <c r="S79" s="134">
        <f>+Actuals!P281</f>
        <v>0</v>
      </c>
      <c r="T79" s="133">
        <f>+Actuals!Q281</f>
        <v>0</v>
      </c>
      <c r="U79" s="134">
        <f>+Actuals!R281</f>
        <v>0</v>
      </c>
      <c r="V79" s="133">
        <f>+Actuals!S281</f>
        <v>0</v>
      </c>
      <c r="W79" s="134">
        <f>+Actuals!T281</f>
        <v>0</v>
      </c>
      <c r="X79" s="133">
        <f>+Actuals!U281</f>
        <v>0</v>
      </c>
      <c r="Y79" s="134">
        <f>+Actuals!V281</f>
        <v>0</v>
      </c>
      <c r="Z79" s="133">
        <f>+Actuals!W281</f>
        <v>0</v>
      </c>
      <c r="AA79" s="134">
        <f>+Actuals!X281</f>
        <v>0</v>
      </c>
      <c r="AB79" s="133">
        <f>+Actuals!Y281</f>
        <v>0</v>
      </c>
      <c r="AC79" s="134">
        <f>+Actuals!Z281</f>
        <v>0</v>
      </c>
      <c r="AD79" s="133">
        <f>+Actuals!AA281</f>
        <v>0</v>
      </c>
      <c r="AE79" s="134">
        <f>+Actuals!AB281</f>
        <v>0</v>
      </c>
      <c r="AF79" s="133">
        <f>+Actuals!AC481</f>
        <v>0</v>
      </c>
      <c r="AG79" s="134">
        <f>+Actuals!AD481</f>
        <v>0</v>
      </c>
      <c r="AH79" s="133">
        <f>+Actuals!AE481</f>
        <v>0</v>
      </c>
      <c r="AI79" s="134">
        <f>+Actuals!AF481</f>
        <v>0</v>
      </c>
      <c r="AJ79" s="133">
        <f>+Actuals!AG481</f>
        <v>0</v>
      </c>
      <c r="AK79" s="134">
        <f>+Actuals!AH481</f>
        <v>0</v>
      </c>
      <c r="AL79" s="133">
        <f>+Actuals!AI481</f>
        <v>0</v>
      </c>
      <c r="AM79" s="134">
        <f>+Actuals!AJ481</f>
        <v>0</v>
      </c>
      <c r="AN79" s="133">
        <f>+Actuals!AK481</f>
        <v>0</v>
      </c>
      <c r="AO79" s="134">
        <f>+Actuals!AL481</f>
        <v>0</v>
      </c>
      <c r="AP79" s="133">
        <f>+Actuals!AM481</f>
        <v>0</v>
      </c>
      <c r="AQ79" s="134">
        <f>+Actuals!AN481</f>
        <v>0</v>
      </c>
      <c r="AR79" s="133">
        <f>+Actuals!AO481</f>
        <v>0</v>
      </c>
      <c r="AS79" s="134">
        <f>+Actuals!AP481</f>
        <v>0</v>
      </c>
      <c r="AT79" s="133">
        <f>+Actuals!AQ481</f>
        <v>0</v>
      </c>
      <c r="AU79" s="134">
        <f>+Actuals!AR481</f>
        <v>0</v>
      </c>
      <c r="AV79" s="133">
        <f>+Actuals!AS481</f>
        <v>0</v>
      </c>
      <c r="AW79" s="134">
        <f>+Actuals!AT481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36"/>
        <v>0</v>
      </c>
      <c r="E80" s="38">
        <f t="shared" si="37"/>
        <v>0</v>
      </c>
      <c r="F80" s="60">
        <f>'TIE-OUT'!R80+RECLASS!R80</f>
        <v>0</v>
      </c>
      <c r="G80" s="60">
        <f>'TIE-OUT'!S80+RECLASS!S80</f>
        <v>0</v>
      </c>
      <c r="H80" s="133">
        <f>+Actuals!E282</f>
        <v>0</v>
      </c>
      <c r="I80" s="134">
        <f>+Actuals!F282</f>
        <v>0</v>
      </c>
      <c r="J80" s="133">
        <f>+Actuals!G282</f>
        <v>0</v>
      </c>
      <c r="K80" s="153">
        <f>+Actuals!H282</f>
        <v>0</v>
      </c>
      <c r="L80" s="133">
        <f>+Actuals!I282</f>
        <v>0</v>
      </c>
      <c r="M80" s="134">
        <f>+Actuals!J282</f>
        <v>0</v>
      </c>
      <c r="N80" s="133">
        <f>+Actuals!K282</f>
        <v>0</v>
      </c>
      <c r="O80" s="134">
        <f>+Actuals!L282</f>
        <v>0</v>
      </c>
      <c r="P80" s="133">
        <f>+Actuals!M282</f>
        <v>0</v>
      </c>
      <c r="Q80" s="134">
        <f>+Actuals!N282</f>
        <v>0</v>
      </c>
      <c r="R80" s="133">
        <f>+Actuals!O282</f>
        <v>0</v>
      </c>
      <c r="S80" s="134">
        <f>+Actuals!P282</f>
        <v>0</v>
      </c>
      <c r="T80" s="133">
        <f>+Actuals!Q282</f>
        <v>0</v>
      </c>
      <c r="U80" s="134">
        <f>+Actuals!R282</f>
        <v>0</v>
      </c>
      <c r="V80" s="133">
        <f>+Actuals!S282</f>
        <v>0</v>
      </c>
      <c r="W80" s="134">
        <f>+Actuals!T282</f>
        <v>0</v>
      </c>
      <c r="X80" s="133">
        <f>+Actuals!U282</f>
        <v>0</v>
      </c>
      <c r="Y80" s="134">
        <f>+Actuals!V282</f>
        <v>0</v>
      </c>
      <c r="Z80" s="133">
        <f>+Actuals!W282</f>
        <v>0</v>
      </c>
      <c r="AA80" s="134">
        <f>+Actuals!X282</f>
        <v>0</v>
      </c>
      <c r="AB80" s="133">
        <f>+Actuals!Y282</f>
        <v>0</v>
      </c>
      <c r="AC80" s="134">
        <f>+Actuals!Z282</f>
        <v>0</v>
      </c>
      <c r="AD80" s="133">
        <f>+Actuals!AA282</f>
        <v>0</v>
      </c>
      <c r="AE80" s="134">
        <f>+Actuals!AB282</f>
        <v>0</v>
      </c>
      <c r="AF80" s="133">
        <f>+Actuals!AC482</f>
        <v>0</v>
      </c>
      <c r="AG80" s="134">
        <f>+Actuals!AD482</f>
        <v>0</v>
      </c>
      <c r="AH80" s="133">
        <f>+Actuals!AE482</f>
        <v>0</v>
      </c>
      <c r="AI80" s="134">
        <f>+Actuals!AF482</f>
        <v>0</v>
      </c>
      <c r="AJ80" s="133">
        <f>+Actuals!AG482</f>
        <v>0</v>
      </c>
      <c r="AK80" s="134">
        <f>+Actuals!AH482</f>
        <v>0</v>
      </c>
      <c r="AL80" s="133">
        <f>+Actuals!AI482</f>
        <v>0</v>
      </c>
      <c r="AM80" s="134">
        <f>+Actuals!AJ482</f>
        <v>0</v>
      </c>
      <c r="AN80" s="133">
        <f>+Actuals!AK482</f>
        <v>0</v>
      </c>
      <c r="AO80" s="134">
        <f>+Actuals!AL482</f>
        <v>0</v>
      </c>
      <c r="AP80" s="133">
        <f>+Actuals!AM482</f>
        <v>0</v>
      </c>
      <c r="AQ80" s="134">
        <f>+Actuals!AN482</f>
        <v>0</v>
      </c>
      <c r="AR80" s="133">
        <f>+Actuals!AO482</f>
        <v>0</v>
      </c>
      <c r="AS80" s="134">
        <f>+Actuals!AP482</f>
        <v>0</v>
      </c>
      <c r="AT80" s="133">
        <f>+Actuals!AQ482</f>
        <v>0</v>
      </c>
      <c r="AU80" s="134">
        <f>+Actuals!AR482</f>
        <v>0</v>
      </c>
      <c r="AV80" s="133">
        <f>+Actuals!AS482</f>
        <v>0</v>
      </c>
      <c r="AW80" s="134">
        <f>+Actuals!AT482</f>
        <v>0</v>
      </c>
    </row>
    <row r="81" spans="1:79" x14ac:dyDescent="0.2">
      <c r="A81" s="9">
        <v>40</v>
      </c>
      <c r="B81" s="3"/>
      <c r="C81" s="10" t="s">
        <v>82</v>
      </c>
      <c r="D81" s="60">
        <f t="shared" si="36"/>
        <v>0</v>
      </c>
      <c r="E81" s="38">
        <f t="shared" si="37"/>
        <v>-59718</v>
      </c>
      <c r="F81" s="60">
        <f>'TIE-OUT'!R81+RECLASS!R81</f>
        <v>0</v>
      </c>
      <c r="G81" s="60">
        <f>'TIE-OUT'!S81+RECLASS!S81</f>
        <v>0</v>
      </c>
      <c r="H81" s="133">
        <f>+Actuals!E283</f>
        <v>0</v>
      </c>
      <c r="I81" s="134">
        <v>-9718</v>
      </c>
      <c r="J81" s="133">
        <f>+Actuals!G283</f>
        <v>0</v>
      </c>
      <c r="K81" s="153">
        <f>+Actuals!H283-50000</f>
        <v>-50000</v>
      </c>
      <c r="L81" s="133">
        <f>+Actuals!I283</f>
        <v>0</v>
      </c>
      <c r="M81" s="134">
        <f>+Actuals!J283</f>
        <v>0</v>
      </c>
      <c r="N81" s="133">
        <f>+Actuals!K283</f>
        <v>0</v>
      </c>
      <c r="O81" s="134">
        <f>+Actuals!L283</f>
        <v>0</v>
      </c>
      <c r="P81" s="133">
        <f>+Actuals!M283</f>
        <v>0</v>
      </c>
      <c r="Q81" s="134">
        <f>+Actuals!N283</f>
        <v>0</v>
      </c>
      <c r="R81" s="133">
        <f>+Actuals!O283</f>
        <v>0</v>
      </c>
      <c r="S81" s="134">
        <f>+Actuals!P283</f>
        <v>0</v>
      </c>
      <c r="T81" s="133">
        <f>+Actuals!Q283</f>
        <v>0</v>
      </c>
      <c r="U81" s="134">
        <f>+Actuals!R283</f>
        <v>0</v>
      </c>
      <c r="V81" s="133">
        <f>+Actuals!S283</f>
        <v>0</v>
      </c>
      <c r="W81" s="134">
        <f>+Actuals!T283</f>
        <v>0</v>
      </c>
      <c r="X81" s="133">
        <f>+Actuals!U283</f>
        <v>0</v>
      </c>
      <c r="Y81" s="134">
        <f>+Actuals!V283</f>
        <v>0</v>
      </c>
      <c r="Z81" s="133">
        <f>+Actuals!W283</f>
        <v>0</v>
      </c>
      <c r="AA81" s="134">
        <f>+Actuals!X283</f>
        <v>0</v>
      </c>
      <c r="AB81" s="133">
        <f>+Actuals!Y283</f>
        <v>0</v>
      </c>
      <c r="AC81" s="134">
        <f>+Actuals!Z283</f>
        <v>0</v>
      </c>
      <c r="AD81" s="133">
        <f>+Actuals!AA283</f>
        <v>0</v>
      </c>
      <c r="AE81" s="134">
        <f>+Actuals!AB283</f>
        <v>0</v>
      </c>
      <c r="AF81" s="133">
        <f>+Actuals!AC483</f>
        <v>0</v>
      </c>
      <c r="AG81" s="134">
        <f>+Actuals!AD483</f>
        <v>0</v>
      </c>
      <c r="AH81" s="133">
        <f>+Actuals!AE483</f>
        <v>0</v>
      </c>
      <c r="AI81" s="134">
        <f>+Actuals!AF483</f>
        <v>0</v>
      </c>
      <c r="AJ81" s="133">
        <f>+Actuals!AG483</f>
        <v>0</v>
      </c>
      <c r="AK81" s="134">
        <f>+Actuals!AH483</f>
        <v>0</v>
      </c>
      <c r="AL81" s="133">
        <f>+Actuals!AI483</f>
        <v>0</v>
      </c>
      <c r="AM81" s="134">
        <f>+Actuals!AJ483</f>
        <v>0</v>
      </c>
      <c r="AN81" s="133">
        <f>+Actuals!AK483</f>
        <v>0</v>
      </c>
      <c r="AO81" s="134">
        <f>+Actuals!AL483</f>
        <v>0</v>
      </c>
      <c r="AP81" s="133">
        <f>+Actuals!AM483</f>
        <v>0</v>
      </c>
      <c r="AQ81" s="134">
        <f>+Actuals!AN483</f>
        <v>0</v>
      </c>
      <c r="AR81" s="133">
        <f>+Actuals!AO483</f>
        <v>0</v>
      </c>
      <c r="AS81" s="134">
        <f>+Actuals!AP483</f>
        <v>0</v>
      </c>
      <c r="AT81" s="133">
        <f>+Actuals!AQ483</f>
        <v>0</v>
      </c>
      <c r="AU81" s="134">
        <f>+Actuals!AR483</f>
        <v>0</v>
      </c>
      <c r="AV81" s="133">
        <f>+Actuals!AS483</f>
        <v>0</v>
      </c>
      <c r="AW81" s="134">
        <f>+Actuals!AT483</f>
        <v>0</v>
      </c>
    </row>
    <row r="82" spans="1:7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427598.76599998848</v>
      </c>
      <c r="F82" s="92">
        <f>F16+F24+F29+F36+F43+F45+F47+F49</f>
        <v>0</v>
      </c>
      <c r="G82" s="93">
        <f>SUM(G72:G81)+G16+G24+G29+G36+G43+G45+G47+G49+G51+G56+G61+G66</f>
        <v>-9571859.0199999996</v>
      </c>
      <c r="H82" s="92">
        <f>H16+H24+H29+H36+H43+H45+H47+H49</f>
        <v>-3000</v>
      </c>
      <c r="I82" s="93">
        <f>SUM(I72:I81)+I16+I24+I29+I36+I43+I45+I47+I49+I51+I56+I61+I66</f>
        <v>8832111.8100000024</v>
      </c>
      <c r="J82" s="92">
        <f>J16+J24+J29+J36+J43+J45+J47+J49</f>
        <v>0</v>
      </c>
      <c r="K82" s="118">
        <f>SUM(K72:K81)+K16+K24+K29+K36+K43+K45+K47+K49+K51+K56+K61+K66</f>
        <v>-9550077.922000004</v>
      </c>
      <c r="L82" s="92">
        <f>L16+L24+L29+L36+L43+L45+L47+L49</f>
        <v>3000</v>
      </c>
      <c r="M82" s="93">
        <f>SUM(M72:M81)+M16+M24+M29+M36+M43+M45+M47+M49+M51+M56+M61+M66</f>
        <v>8169564.4860000005</v>
      </c>
      <c r="N82" s="92">
        <f>N16+N24+N29+N36+N43+N45+N47+N49</f>
        <v>0</v>
      </c>
      <c r="O82" s="93">
        <f>SUM(O72:O81)+O16+O24+O29+O36+O43+O45+O47+O49+O51+O56+O61+O66</f>
        <v>3872545.4559999998</v>
      </c>
      <c r="P82" s="92">
        <f>P16+P24+P29+P36+P43+P45+P47+P49</f>
        <v>0</v>
      </c>
      <c r="Q82" s="93">
        <f>SUM(Q72:Q81)+Q16+Q24+Q29+Q36+Q43+Q45+Q47+Q49+Q51+Q56+Q61+Q66</f>
        <v>-1298445.7500000002</v>
      </c>
      <c r="R82" s="92">
        <f>R16+R24+R29+R36+R43+R45+R47+R49</f>
        <v>0</v>
      </c>
      <c r="S82" s="93">
        <f>SUM(S72:S81)+S16+S24+S29+S36+S43+S45+S47+S49+S51+S56+S61+S66</f>
        <v>-522.76000000000226</v>
      </c>
      <c r="T82" s="92">
        <f>T16+T24+T29+T36+T43+T45+T47+T49</f>
        <v>0</v>
      </c>
      <c r="U82" s="93">
        <f>SUM(U72:U81)+U16+U24+U29+U36+U43+U45+U47+U49+U51+U56+U61+U66</f>
        <v>832312.41999999993</v>
      </c>
      <c r="V82" s="92">
        <f>V16+V24+V29+V36+V43+V45+V47+V49</f>
        <v>0</v>
      </c>
      <c r="W82" s="93">
        <f>SUM(W72:W81)+W16+W24+W29+W36+W43+W45+W47+W49+W51+W56+W61+W66</f>
        <v>269600.935</v>
      </c>
      <c r="X82" s="92">
        <f>X16+X24+X29+X36+X43+X45+X47+X49</f>
        <v>0</v>
      </c>
      <c r="Y82" s="93">
        <f>SUM(Y72:Y81)+Y16+Y24+Y29+Y36+Y43+Y45+Y47+Y49+Y51+Y56+Y61+Y66</f>
        <v>10738.42</v>
      </c>
      <c r="Z82" s="92">
        <f>Z16+Z24+Z29+Z36+Z43+Z45+Z47+Z49</f>
        <v>0</v>
      </c>
      <c r="AA82" s="93">
        <f>SUM(AA72:AA81)+AA16+AA24+AA29+AA36+AA43+AA45+AA47+AA49+AA51+AA56+AA61+AA66</f>
        <v>-1789051.3459999999</v>
      </c>
      <c r="AB82" s="92">
        <f>AB16+AB24+AB29+AB36+AB43+AB45+AB47+AB49</f>
        <v>0</v>
      </c>
      <c r="AC82" s="93">
        <f>SUM(AC72:AC81)+AC16+AC24+AC29+AC36+AC43+AC45+AC47+AC49+AC51+AC56+AC61+AC66</f>
        <v>-15081.29099999991</v>
      </c>
      <c r="AD82" s="92">
        <f>AD16+AD24+AD29+AD36+AD43+AD45+AD47+AD49</f>
        <v>0</v>
      </c>
      <c r="AE82" s="93">
        <f>SUM(AE72:AE81)+AE16+AE24+AE29+AE36+AE43+AE45+AE47+AE49+AE51+AE56+AE61+AE66</f>
        <v>-955832.61999999976</v>
      </c>
      <c r="AF82" s="92">
        <f>AF16+AF24+AF29+AF36+AF43+AF45+AF47+AF49</f>
        <v>0</v>
      </c>
      <c r="AG82" s="93">
        <f>SUM(AG72:AG81)+AG16+AG24+AG29+AG36+AG43+AG45+AG47+AG49+AG51+AG56+AG61+AG66</f>
        <v>8220.6839999999756</v>
      </c>
      <c r="AH82" s="92">
        <f>AH16+AH24+AH29+AH36+AH43+AH45+AH47+AH49</f>
        <v>0</v>
      </c>
      <c r="AI82" s="93">
        <f>SUM(AI72:AI81)+AI16+AI24+AI29+AI36+AI43+AI45+AI47+AI49+AI51+AI56+AI61+AI66</f>
        <v>1293.650000000001</v>
      </c>
      <c r="AJ82" s="92">
        <f>AJ16+AJ24+AJ29+AJ36+AJ43+AJ45+AJ47+AJ49</f>
        <v>0</v>
      </c>
      <c r="AK82" s="93">
        <f>SUM(AK72:AK81)+AK16+AK24+AK29+AK36+AK43+AK45+AK47+AK49+AK51+AK56+AK61+AK66</f>
        <v>1885153.0380000002</v>
      </c>
      <c r="AL82" s="92">
        <f>AL16+AL24+AL29+AL36+AL43+AL45+AL47+AL49</f>
        <v>0</v>
      </c>
      <c r="AM82" s="93">
        <f>SUM(AM72:AM81)+AM16+AM24+AM29+AM36+AM43+AM45+AM47+AM49+AM51+AM56+AM61+AM66</f>
        <v>1852.1160000000582</v>
      </c>
      <c r="AN82" s="92">
        <f>AN16+AN24+AN29+AN36+AN43+AN45+AN47+AN49</f>
        <v>0</v>
      </c>
      <c r="AO82" s="93">
        <f>SUM(AO72:AO81)+AO16+AO24+AO29+AO36+AO43+AO45+AO47+AO49+AO51+AO56+AO61+AO66</f>
        <v>2370287.3559999997</v>
      </c>
      <c r="AP82" s="92">
        <f>AP16+AP24+AP29+AP36+AP43+AP45+AP47+AP49</f>
        <v>0</v>
      </c>
      <c r="AQ82" s="93">
        <f>SUM(AQ72:AQ81)+AQ16+AQ24+AQ29+AQ36+AQ43+AQ45+AQ47+AQ49+AQ51+AQ56+AQ61+AQ66</f>
        <v>-2643355.7059999998</v>
      </c>
      <c r="AR82" s="92">
        <f>AR16+AR24+AR29+AR36+AR43+AR45+AR47+AR49</f>
        <v>0</v>
      </c>
      <c r="AS82" s="93">
        <f>SUM(AS72:AS81)+AS16+AS24+AS29+AS36+AS43+AS45+AS47+AS49+AS51+AS56+AS61+AS66</f>
        <v>4177.2700000000013</v>
      </c>
      <c r="AT82" s="92">
        <f>AT16+AT24+AT29+AT36+AT43+AT45+AT47+AT49</f>
        <v>0</v>
      </c>
      <c r="AU82" s="93">
        <f>SUM(AU72:AU81)+AU16+AU24+AU29+AU36+AU43+AU45+AU47+AU49+AU51+AU56+AU61+AU66</f>
        <v>-2451.3799999998378</v>
      </c>
      <c r="AV82" s="92">
        <f>AV16+AV24+AV29+AV36+AV43+AV45+AV47+AV49</f>
        <v>0</v>
      </c>
      <c r="AW82" s="93">
        <f>SUM(AW72:AW81)+AW16+AW24+AW29+AW36+AW43+AW45+AW47+AW49+AW51+AW56+AW61+AW66</f>
        <v>-3581.0800000000036</v>
      </c>
    </row>
    <row r="83" spans="1:79" ht="13.5" thickTop="1" x14ac:dyDescent="0.2">
      <c r="A83" s="4"/>
      <c r="B83" s="3"/>
    </row>
    <row r="84" spans="1:79" x14ac:dyDescent="0.2">
      <c r="A84" s="4"/>
      <c r="B84" s="3"/>
      <c r="I84" s="45"/>
    </row>
    <row r="85" spans="1:79" x14ac:dyDescent="0.2">
      <c r="A85" s="4" t="s">
        <v>194</v>
      </c>
      <c r="B85" s="3"/>
      <c r="F85" s="31"/>
      <c r="G85" s="31"/>
      <c r="H85" s="31"/>
      <c r="I85" s="31"/>
      <c r="K85"/>
      <c r="L85" s="45"/>
    </row>
    <row r="86" spans="1:79" s="3" customFormat="1" x14ac:dyDescent="0.2">
      <c r="A86" s="181"/>
      <c r="C86" s="10" t="s">
        <v>189</v>
      </c>
      <c r="D86" s="182">
        <f t="shared" ref="D86:E88" si="38">SUM(F86,H86,J86,L86,N86,P86,R86,T86,V86,X86,Z86,AB86,AD86)</f>
        <v>0</v>
      </c>
      <c r="E86" s="182">
        <f t="shared" si="38"/>
        <v>114789.44</v>
      </c>
      <c r="F86" s="182">
        <f>'TIE-OUT'!R86+RECLASS!R86</f>
        <v>0</v>
      </c>
      <c r="G86" s="182">
        <f>'TIE-OUT'!S86+RECLASS!S86</f>
        <v>114789.44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</row>
    <row r="87" spans="1:79" s="3" customFormat="1" x14ac:dyDescent="0.2">
      <c r="A87" s="181"/>
      <c r="C87" s="10" t="s">
        <v>75</v>
      </c>
      <c r="D87" s="183">
        <f t="shared" si="38"/>
        <v>0</v>
      </c>
      <c r="E87" s="183">
        <f t="shared" si="38"/>
        <v>0</v>
      </c>
      <c r="F87" s="183">
        <f>'TIE-OUT'!R87+RECLASS!R87</f>
        <v>0</v>
      </c>
      <c r="G87" s="183">
        <f>'TIE-OUT'!S87+RECLASS!S87</f>
        <v>0</v>
      </c>
      <c r="H87" s="183">
        <v>0</v>
      </c>
      <c r="I87" s="183">
        <v>0</v>
      </c>
      <c r="J87" s="183">
        <v>0</v>
      </c>
      <c r="K87" s="183">
        <v>0</v>
      </c>
      <c r="L87" s="183">
        <v>0</v>
      </c>
      <c r="M87" s="183">
        <v>0</v>
      </c>
      <c r="N87" s="183">
        <v>0</v>
      </c>
      <c r="O87" s="183">
        <v>0</v>
      </c>
      <c r="P87" s="183">
        <v>0</v>
      </c>
      <c r="Q87" s="183">
        <v>0</v>
      </c>
      <c r="R87" s="183">
        <v>0</v>
      </c>
      <c r="S87" s="183">
        <v>0</v>
      </c>
      <c r="T87" s="183">
        <v>0</v>
      </c>
      <c r="U87" s="183">
        <v>0</v>
      </c>
      <c r="V87" s="183">
        <v>0</v>
      </c>
      <c r="W87" s="183">
        <v>0</v>
      </c>
      <c r="X87" s="183">
        <v>0</v>
      </c>
      <c r="Y87" s="183">
        <v>0</v>
      </c>
      <c r="Z87" s="183">
        <v>0</v>
      </c>
      <c r="AA87" s="183">
        <v>0</v>
      </c>
      <c r="AB87" s="183">
        <v>0</v>
      </c>
      <c r="AC87" s="183">
        <v>0</v>
      </c>
      <c r="AD87" s="183">
        <v>0</v>
      </c>
      <c r="AE87" s="183">
        <v>0</v>
      </c>
      <c r="AF87" s="183">
        <v>0</v>
      </c>
      <c r="AG87" s="183">
        <v>0</v>
      </c>
      <c r="AH87" s="183">
        <v>0</v>
      </c>
      <c r="AI87" s="183">
        <v>0</v>
      </c>
      <c r="AJ87" s="183">
        <v>0</v>
      </c>
      <c r="AK87" s="183">
        <v>0</v>
      </c>
      <c r="AL87" s="183">
        <v>0</v>
      </c>
      <c r="AM87" s="183">
        <v>0</v>
      </c>
      <c r="AN87" s="183">
        <v>0</v>
      </c>
      <c r="AO87" s="183">
        <v>0</v>
      </c>
      <c r="AP87" s="183">
        <v>0</v>
      </c>
      <c r="AQ87" s="183">
        <v>0</v>
      </c>
      <c r="AR87" s="183">
        <v>0</v>
      </c>
      <c r="AS87" s="183">
        <v>0</v>
      </c>
      <c r="AT87" s="183">
        <v>0</v>
      </c>
      <c r="AU87" s="183">
        <v>0</v>
      </c>
      <c r="AV87" s="183">
        <v>0</v>
      </c>
      <c r="AW87" s="183">
        <v>0</v>
      </c>
    </row>
    <row r="88" spans="1:79" s="3" customFormat="1" x14ac:dyDescent="0.2">
      <c r="A88" s="181"/>
      <c r="C88" s="10" t="s">
        <v>76</v>
      </c>
      <c r="D88" s="184">
        <f t="shared" si="38"/>
        <v>0</v>
      </c>
      <c r="E88" s="184">
        <f t="shared" si="38"/>
        <v>-121600</v>
      </c>
      <c r="F88" s="184">
        <f>'TIE-OUT'!R88+RECLASS!R88</f>
        <v>0</v>
      </c>
      <c r="G88" s="184">
        <f>'TIE-OUT'!S88+RECLASS!S88</f>
        <v>-121600</v>
      </c>
      <c r="H88" s="184">
        <v>0</v>
      </c>
      <c r="I88" s="184">
        <v>0</v>
      </c>
      <c r="J88" s="184">
        <v>0</v>
      </c>
      <c r="K88" s="184">
        <v>0</v>
      </c>
      <c r="L88" s="184">
        <v>0</v>
      </c>
      <c r="M88" s="184">
        <v>0</v>
      </c>
      <c r="N88" s="184">
        <v>0</v>
      </c>
      <c r="O88" s="184">
        <v>0</v>
      </c>
      <c r="P88" s="184">
        <v>0</v>
      </c>
      <c r="Q88" s="184">
        <v>0</v>
      </c>
      <c r="R88" s="184">
        <v>0</v>
      </c>
      <c r="S88" s="184">
        <v>0</v>
      </c>
      <c r="T88" s="184">
        <v>0</v>
      </c>
      <c r="U88" s="184">
        <v>0</v>
      </c>
      <c r="V88" s="184">
        <v>0</v>
      </c>
      <c r="W88" s="184">
        <v>0</v>
      </c>
      <c r="X88" s="184">
        <v>0</v>
      </c>
      <c r="Y88" s="184">
        <v>0</v>
      </c>
      <c r="Z88" s="184">
        <v>0</v>
      </c>
      <c r="AA88" s="184">
        <v>0</v>
      </c>
      <c r="AB88" s="184">
        <v>0</v>
      </c>
      <c r="AC88" s="184">
        <v>0</v>
      </c>
      <c r="AD88" s="184">
        <v>0</v>
      </c>
      <c r="AE88" s="184">
        <v>0</v>
      </c>
      <c r="AF88" s="184">
        <v>0</v>
      </c>
      <c r="AG88" s="184">
        <v>0</v>
      </c>
      <c r="AH88" s="184">
        <v>0</v>
      </c>
      <c r="AI88" s="184">
        <v>0</v>
      </c>
      <c r="AJ88" s="184">
        <v>0</v>
      </c>
      <c r="AK88" s="184">
        <v>0</v>
      </c>
      <c r="AL88" s="184">
        <v>0</v>
      </c>
      <c r="AM88" s="184">
        <v>0</v>
      </c>
      <c r="AN88" s="184">
        <v>0</v>
      </c>
      <c r="AO88" s="184">
        <v>0</v>
      </c>
      <c r="AP88" s="184">
        <v>0</v>
      </c>
      <c r="AQ88" s="184">
        <v>0</v>
      </c>
      <c r="AR88" s="184">
        <v>0</v>
      </c>
      <c r="AS88" s="184">
        <v>0</v>
      </c>
      <c r="AT88" s="184">
        <v>0</v>
      </c>
      <c r="AU88" s="184">
        <v>0</v>
      </c>
      <c r="AV88" s="184">
        <v>0</v>
      </c>
      <c r="AW88" s="184">
        <v>0</v>
      </c>
    </row>
    <row r="89" spans="1:79" s="44" customFormat="1" ht="20.25" customHeight="1" x14ac:dyDescent="0.2">
      <c r="A89" s="190"/>
      <c r="B89" s="191"/>
      <c r="C89" s="187" t="s">
        <v>190</v>
      </c>
      <c r="D89" s="194">
        <f>SUM(D86:D88)</f>
        <v>0</v>
      </c>
      <c r="E89" s="194">
        <f t="shared" ref="E89:AE89" si="39">SUM(E86:E88)</f>
        <v>-6810.5599999999977</v>
      </c>
      <c r="F89" s="194">
        <f t="shared" si="39"/>
        <v>0</v>
      </c>
      <c r="G89" s="194">
        <f t="shared" si="39"/>
        <v>-6810.5599999999977</v>
      </c>
      <c r="H89" s="194">
        <f t="shared" si="39"/>
        <v>0</v>
      </c>
      <c r="I89" s="194">
        <f t="shared" si="39"/>
        <v>0</v>
      </c>
      <c r="J89" s="194">
        <f t="shared" si="39"/>
        <v>0</v>
      </c>
      <c r="K89" s="194">
        <f t="shared" si="39"/>
        <v>0</v>
      </c>
      <c r="L89" s="194">
        <f t="shared" si="39"/>
        <v>0</v>
      </c>
      <c r="M89" s="194">
        <f t="shared" si="39"/>
        <v>0</v>
      </c>
      <c r="N89" s="194">
        <f t="shared" si="39"/>
        <v>0</v>
      </c>
      <c r="O89" s="194">
        <f t="shared" si="39"/>
        <v>0</v>
      </c>
      <c r="P89" s="194">
        <f t="shared" si="39"/>
        <v>0</v>
      </c>
      <c r="Q89" s="194">
        <f t="shared" si="39"/>
        <v>0</v>
      </c>
      <c r="R89" s="194">
        <f t="shared" si="39"/>
        <v>0</v>
      </c>
      <c r="S89" s="194">
        <f t="shared" si="39"/>
        <v>0</v>
      </c>
      <c r="T89" s="194">
        <f t="shared" si="39"/>
        <v>0</v>
      </c>
      <c r="U89" s="194">
        <f t="shared" si="39"/>
        <v>0</v>
      </c>
      <c r="V89" s="194">
        <f t="shared" si="39"/>
        <v>0</v>
      </c>
      <c r="W89" s="194">
        <f t="shared" si="39"/>
        <v>0</v>
      </c>
      <c r="X89" s="194">
        <f t="shared" si="39"/>
        <v>0</v>
      </c>
      <c r="Y89" s="194">
        <f t="shared" si="39"/>
        <v>0</v>
      </c>
      <c r="Z89" s="194">
        <f t="shared" si="39"/>
        <v>0</v>
      </c>
      <c r="AA89" s="194">
        <f t="shared" si="39"/>
        <v>0</v>
      </c>
      <c r="AB89" s="194">
        <f t="shared" si="39"/>
        <v>0</v>
      </c>
      <c r="AC89" s="194">
        <f t="shared" si="39"/>
        <v>0</v>
      </c>
      <c r="AD89" s="194">
        <f t="shared" si="39"/>
        <v>0</v>
      </c>
      <c r="AE89" s="194">
        <f t="shared" si="39"/>
        <v>0</v>
      </c>
      <c r="AF89" s="194">
        <f t="shared" ref="AF89:AK89" si="40">SUM(AF86:AF88)</f>
        <v>0</v>
      </c>
      <c r="AG89" s="194">
        <f t="shared" si="40"/>
        <v>0</v>
      </c>
      <c r="AH89" s="194">
        <f t="shared" si="40"/>
        <v>0</v>
      </c>
      <c r="AI89" s="194">
        <f t="shared" si="40"/>
        <v>0</v>
      </c>
      <c r="AJ89" s="194">
        <f t="shared" si="40"/>
        <v>0</v>
      </c>
      <c r="AK89" s="194">
        <f t="shared" si="40"/>
        <v>0</v>
      </c>
      <c r="AL89" s="194">
        <f t="shared" ref="AL89:AQ89" si="41">SUM(AL86:AL88)</f>
        <v>0</v>
      </c>
      <c r="AM89" s="194">
        <f t="shared" si="41"/>
        <v>0</v>
      </c>
      <c r="AN89" s="194">
        <f t="shared" si="41"/>
        <v>0</v>
      </c>
      <c r="AO89" s="194">
        <f t="shared" si="41"/>
        <v>0</v>
      </c>
      <c r="AP89" s="194">
        <f t="shared" si="41"/>
        <v>0</v>
      </c>
      <c r="AQ89" s="194">
        <f t="shared" si="41"/>
        <v>0</v>
      </c>
      <c r="AR89" s="194">
        <f t="shared" ref="AR89:AW89" si="42">SUM(AR86:AR88)</f>
        <v>0</v>
      </c>
      <c r="AS89" s="194">
        <f t="shared" si="42"/>
        <v>0</v>
      </c>
      <c r="AT89" s="194">
        <f t="shared" si="42"/>
        <v>0</v>
      </c>
      <c r="AU89" s="194">
        <f t="shared" si="42"/>
        <v>0</v>
      </c>
      <c r="AV89" s="194">
        <f t="shared" si="42"/>
        <v>0</v>
      </c>
      <c r="AW89" s="194">
        <f t="shared" si="42"/>
        <v>0</v>
      </c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</row>
    <row r="90" spans="1:79" x14ac:dyDescent="0.2">
      <c r="A90" s="4"/>
      <c r="B90" s="3"/>
      <c r="F90" s="31"/>
      <c r="G90" s="31"/>
      <c r="H90" s="31"/>
      <c r="I90" s="31"/>
      <c r="K90"/>
    </row>
    <row r="91" spans="1:79" s="149" customFormat="1" ht="20.25" customHeight="1" x14ac:dyDescent="0.2">
      <c r="A91" s="185"/>
      <c r="B91" s="186"/>
      <c r="C91" s="187" t="s">
        <v>191</v>
      </c>
      <c r="D91" s="188">
        <f>+D82+D89</f>
        <v>0</v>
      </c>
      <c r="E91" s="188">
        <f t="shared" ref="E91:AE91" si="43">+E82+E89</f>
        <v>420788.20599998848</v>
      </c>
      <c r="F91" s="188">
        <f t="shared" si="43"/>
        <v>0</v>
      </c>
      <c r="G91" s="188">
        <f t="shared" si="43"/>
        <v>-9578669.5800000001</v>
      </c>
      <c r="H91" s="188">
        <f t="shared" si="43"/>
        <v>-3000</v>
      </c>
      <c r="I91" s="188">
        <f t="shared" si="43"/>
        <v>8832111.8100000024</v>
      </c>
      <c r="J91" s="188">
        <f t="shared" si="43"/>
        <v>0</v>
      </c>
      <c r="K91" s="188">
        <f t="shared" si="43"/>
        <v>-9550077.922000004</v>
      </c>
      <c r="L91" s="188">
        <f t="shared" si="43"/>
        <v>3000</v>
      </c>
      <c r="M91" s="188">
        <f t="shared" si="43"/>
        <v>8169564.4860000005</v>
      </c>
      <c r="N91" s="188">
        <f t="shared" si="43"/>
        <v>0</v>
      </c>
      <c r="O91" s="188">
        <f t="shared" si="43"/>
        <v>3872545.4559999998</v>
      </c>
      <c r="P91" s="188">
        <f t="shared" si="43"/>
        <v>0</v>
      </c>
      <c r="Q91" s="188">
        <f t="shared" si="43"/>
        <v>-1298445.7500000002</v>
      </c>
      <c r="R91" s="188">
        <f t="shared" si="43"/>
        <v>0</v>
      </c>
      <c r="S91" s="188">
        <f t="shared" si="43"/>
        <v>-522.76000000000226</v>
      </c>
      <c r="T91" s="188">
        <f t="shared" si="43"/>
        <v>0</v>
      </c>
      <c r="U91" s="188">
        <f t="shared" si="43"/>
        <v>832312.41999999993</v>
      </c>
      <c r="V91" s="188">
        <f t="shared" si="43"/>
        <v>0</v>
      </c>
      <c r="W91" s="188">
        <f t="shared" si="43"/>
        <v>269600.935</v>
      </c>
      <c r="X91" s="188">
        <f t="shared" si="43"/>
        <v>0</v>
      </c>
      <c r="Y91" s="188">
        <f t="shared" si="43"/>
        <v>10738.42</v>
      </c>
      <c r="Z91" s="188">
        <f t="shared" si="43"/>
        <v>0</v>
      </c>
      <c r="AA91" s="188">
        <f t="shared" si="43"/>
        <v>-1789051.3459999999</v>
      </c>
      <c r="AB91" s="188">
        <f t="shared" si="43"/>
        <v>0</v>
      </c>
      <c r="AC91" s="188">
        <f t="shared" si="43"/>
        <v>-15081.29099999991</v>
      </c>
      <c r="AD91" s="188">
        <f t="shared" si="43"/>
        <v>0</v>
      </c>
      <c r="AE91" s="188">
        <f t="shared" si="43"/>
        <v>-955832.61999999976</v>
      </c>
      <c r="AF91" s="188">
        <f t="shared" ref="AF91:AK91" si="44">+AF82+AF89</f>
        <v>0</v>
      </c>
      <c r="AG91" s="188">
        <f t="shared" si="44"/>
        <v>8220.6839999999756</v>
      </c>
      <c r="AH91" s="188">
        <f t="shared" si="44"/>
        <v>0</v>
      </c>
      <c r="AI91" s="188">
        <f t="shared" si="44"/>
        <v>1293.650000000001</v>
      </c>
      <c r="AJ91" s="188">
        <f t="shared" si="44"/>
        <v>0</v>
      </c>
      <c r="AK91" s="188">
        <f t="shared" si="44"/>
        <v>1885153.0380000002</v>
      </c>
      <c r="AL91" s="188">
        <f t="shared" ref="AL91:AQ91" si="45">+AL82+AL89</f>
        <v>0</v>
      </c>
      <c r="AM91" s="188">
        <f t="shared" si="45"/>
        <v>1852.1160000000582</v>
      </c>
      <c r="AN91" s="188">
        <f t="shared" si="45"/>
        <v>0</v>
      </c>
      <c r="AO91" s="188">
        <f t="shared" si="45"/>
        <v>2370287.3559999997</v>
      </c>
      <c r="AP91" s="188">
        <f t="shared" si="45"/>
        <v>0</v>
      </c>
      <c r="AQ91" s="188">
        <f t="shared" si="45"/>
        <v>-2643355.7059999998</v>
      </c>
      <c r="AR91" s="188">
        <f t="shared" ref="AR91:AW91" si="46">+AR82+AR89</f>
        <v>0</v>
      </c>
      <c r="AS91" s="188">
        <f t="shared" si="46"/>
        <v>4177.2700000000013</v>
      </c>
      <c r="AT91" s="188">
        <f t="shared" si="46"/>
        <v>0</v>
      </c>
      <c r="AU91" s="188">
        <f t="shared" si="46"/>
        <v>-2451.3799999998378</v>
      </c>
      <c r="AV91" s="188">
        <f t="shared" si="46"/>
        <v>0</v>
      </c>
      <c r="AW91" s="188">
        <f t="shared" si="46"/>
        <v>-3581.0800000000036</v>
      </c>
    </row>
    <row r="92" spans="1:79" x14ac:dyDescent="0.2">
      <c r="A92" s="4"/>
      <c r="B92" s="3"/>
    </row>
    <row r="93" spans="1:79" x14ac:dyDescent="0.2">
      <c r="A93" s="4"/>
      <c r="B93" s="3"/>
    </row>
    <row r="94" spans="1:79" x14ac:dyDescent="0.2">
      <c r="A94" s="4"/>
      <c r="B94" s="3"/>
    </row>
    <row r="95" spans="1:79" x14ac:dyDescent="0.2">
      <c r="A95" s="4"/>
      <c r="B95" s="3"/>
    </row>
    <row r="96" spans="1:7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2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W187"/>
  <sheetViews>
    <sheetView zoomScale="75" workbookViewId="0">
      <pane xSplit="3" ySplit="9" topLeftCell="AN69" activePane="bottomRight" state="frozen"/>
      <selection activeCell="D61" sqref="D61"/>
      <selection pane="topRight" activeCell="D61" sqref="D61"/>
      <selection pane="bottomLeft" activeCell="D61" sqref="D61"/>
      <selection pane="bottomRight"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28515625" style="149" customWidth="1"/>
    <col min="12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4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4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98</v>
      </c>
      <c r="B3" s="50"/>
      <c r="C3" s="50"/>
      <c r="D3" s="50"/>
      <c r="E3" s="50"/>
      <c r="F3" s="50"/>
      <c r="G3" s="50"/>
      <c r="H3" s="50"/>
      <c r="I3" s="50"/>
      <c r="J3" s="50"/>
      <c r="K3" s="14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1"/>
      <c r="K4" s="14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4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4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150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151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5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25467086</v>
      </c>
      <c r="E11" s="38">
        <f t="shared" si="0"/>
        <v>47639991.82</v>
      </c>
      <c r="F11" s="60">
        <f>'TIE-OUT'!P11+RECLASS!P11</f>
        <v>0</v>
      </c>
      <c r="G11" s="38">
        <f>'TIE-OUT'!Q11+RECLASS!Q11</f>
        <v>0</v>
      </c>
      <c r="H11" s="133">
        <f>+Actuals!E4</f>
        <v>25430142</v>
      </c>
      <c r="I11" s="134">
        <f>+Actuals!F4</f>
        <v>47754063.149999999</v>
      </c>
      <c r="J11" s="133">
        <f>+Actuals!G4</f>
        <v>328672</v>
      </c>
      <c r="K11" s="153">
        <f>+Actuals!H4</f>
        <v>510966.03</v>
      </c>
      <c r="L11" s="133">
        <f>+Actuals!I4</f>
        <v>34686</v>
      </c>
      <c r="M11" s="134">
        <f>+Actuals!J4</f>
        <v>295627.52000000002</v>
      </c>
      <c r="N11" s="133">
        <f>+Actuals!K4</f>
        <v>-383436</v>
      </c>
      <c r="O11" s="134">
        <f>+Actuals!L4</f>
        <v>-746477.4</v>
      </c>
      <c r="P11" s="133">
        <f>+Actuals!M4</f>
        <v>-103707</v>
      </c>
      <c r="Q11" s="134">
        <f>+Actuals!N4</f>
        <v>-521369.96</v>
      </c>
      <c r="R11" s="133">
        <f>+Actuals!O4</f>
        <v>-156160</v>
      </c>
      <c r="S11" s="134">
        <f>+Actuals!P4</f>
        <v>-285978.83</v>
      </c>
      <c r="T11" s="133">
        <f>+Actuals!Q4</f>
        <v>21602</v>
      </c>
      <c r="U11" s="134">
        <f>+Actuals!R4</f>
        <v>54022.69</v>
      </c>
      <c r="V11" s="133">
        <f>+Actuals!S4</f>
        <v>0</v>
      </c>
      <c r="W11" s="134">
        <f>+Actuals!T4</f>
        <v>0.01</v>
      </c>
      <c r="X11" s="133">
        <f>+Actuals!U4</f>
        <v>-6287</v>
      </c>
      <c r="Y11" s="134">
        <f>+Actuals!V4</f>
        <v>-11055.22</v>
      </c>
      <c r="Z11" s="133">
        <f>+Actuals!W4</f>
        <v>228993</v>
      </c>
      <c r="AA11" s="134">
        <f>+Actuals!X4</f>
        <v>449867.06</v>
      </c>
      <c r="AB11" s="133">
        <f>+Actuals!Y4</f>
        <v>0</v>
      </c>
      <c r="AC11" s="134">
        <f>+Actuals!Z4</f>
        <v>0</v>
      </c>
      <c r="AD11" s="133">
        <f>+Actuals!AA4</f>
        <v>-20149</v>
      </c>
      <c r="AE11" s="134">
        <f>+Actuals!AB4</f>
        <v>-34772.879999999997</v>
      </c>
      <c r="AF11" s="133">
        <f>+Actuals!AC4</f>
        <v>0</v>
      </c>
      <c r="AG11" s="134">
        <f>+Actuals!AD4</f>
        <v>-188.08</v>
      </c>
      <c r="AH11" s="133">
        <f>+Actuals!AE4</f>
        <v>669</v>
      </c>
      <c r="AI11" s="134">
        <f>+Actuals!AF4</f>
        <v>1184.1300000000001</v>
      </c>
      <c r="AJ11" s="133">
        <f>+Actuals!AG4</f>
        <v>0</v>
      </c>
      <c r="AK11" s="134">
        <f>+Actuals!AH4</f>
        <v>0</v>
      </c>
      <c r="AL11" s="133">
        <f>+Actuals!AI4</f>
        <v>4854</v>
      </c>
      <c r="AM11" s="134">
        <f>+Actuals!AJ4</f>
        <v>15240.3</v>
      </c>
      <c r="AN11" s="133">
        <f>+Actuals!AK4</f>
        <v>0</v>
      </c>
      <c r="AO11" s="134">
        <f>+Actuals!AL4</f>
        <v>0</v>
      </c>
      <c r="AP11" s="133">
        <f>+Actuals!AM4</f>
        <v>87207</v>
      </c>
      <c r="AQ11" s="134">
        <f>+Actuals!AN4</f>
        <v>158863.29999999999</v>
      </c>
      <c r="AR11" s="133">
        <f>+Actuals!AO4</f>
        <v>0</v>
      </c>
      <c r="AS11" s="134">
        <f>+Actuals!AP4</f>
        <v>0</v>
      </c>
      <c r="AT11" s="133">
        <f>+Actuals!AQ4</f>
        <v>0</v>
      </c>
      <c r="AU11" s="134">
        <f>+Actuals!AR4</f>
        <v>0</v>
      </c>
      <c r="AV11" s="133">
        <f>+Actuals!AS4</f>
        <v>0</v>
      </c>
      <c r="AW11" s="134">
        <f>+Actuals!AT4</f>
        <v>0</v>
      </c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-2899134.3</v>
      </c>
      <c r="F12" s="60">
        <f>'TIE-OUT'!P12+RECLASS!P12</f>
        <v>0</v>
      </c>
      <c r="G12" s="38">
        <f>'TIE-OUT'!Q12+RECLASS!Q12</f>
        <v>-2899134.3</v>
      </c>
      <c r="H12" s="133">
        <f>+Actuals!E5</f>
        <v>0</v>
      </c>
      <c r="I12" s="134">
        <f>+Actuals!F5</f>
        <v>0</v>
      </c>
      <c r="J12" s="133">
        <f>+Actuals!G5</f>
        <v>0</v>
      </c>
      <c r="K12" s="153">
        <f>+Actuals!H5</f>
        <v>0</v>
      </c>
      <c r="L12" s="133">
        <f>+Actuals!I5</f>
        <v>0</v>
      </c>
      <c r="M12" s="134">
        <f>+Actuals!J5</f>
        <v>0</v>
      </c>
      <c r="N12" s="133">
        <f>+Actuals!K5</f>
        <v>0</v>
      </c>
      <c r="O12" s="134">
        <f>+Actuals!L5</f>
        <v>0</v>
      </c>
      <c r="P12" s="133">
        <f>+Actuals!M5</f>
        <v>0</v>
      </c>
      <c r="Q12" s="134">
        <f>+Actuals!N5</f>
        <v>0</v>
      </c>
      <c r="R12" s="133">
        <f>+Actuals!O5</f>
        <v>0</v>
      </c>
      <c r="S12" s="134">
        <f>+Actuals!P5</f>
        <v>0</v>
      </c>
      <c r="T12" s="133">
        <f>+Actuals!Q5</f>
        <v>0</v>
      </c>
      <c r="U12" s="134">
        <f>+Actuals!R5</f>
        <v>0</v>
      </c>
      <c r="V12" s="133">
        <f>+Actuals!S5</f>
        <v>0</v>
      </c>
      <c r="W12" s="134">
        <f>+Actuals!T5</f>
        <v>0</v>
      </c>
      <c r="X12" s="133">
        <f>+Actuals!U5</f>
        <v>0</v>
      </c>
      <c r="Y12" s="134">
        <f>+Actuals!V5</f>
        <v>0</v>
      </c>
      <c r="Z12" s="133">
        <f>+Actuals!W5</f>
        <v>0</v>
      </c>
      <c r="AA12" s="134">
        <f>+Actuals!X5</f>
        <v>0</v>
      </c>
      <c r="AB12" s="133">
        <f>+Actuals!Y5</f>
        <v>0</v>
      </c>
      <c r="AC12" s="134">
        <f>+Actuals!Z5</f>
        <v>0</v>
      </c>
      <c r="AD12" s="133">
        <f>+Actuals!AA5</f>
        <v>0</v>
      </c>
      <c r="AE12" s="134">
        <f>+Actuals!AB5</f>
        <v>0</v>
      </c>
      <c r="AF12" s="133">
        <f>+Actuals!AC5</f>
        <v>0</v>
      </c>
      <c r="AG12" s="134">
        <f>+Actuals!AD5</f>
        <v>0</v>
      </c>
      <c r="AH12" s="133">
        <f>+Actuals!AE5</f>
        <v>0</v>
      </c>
      <c r="AI12" s="134">
        <f>+Actuals!AF5</f>
        <v>0</v>
      </c>
      <c r="AJ12" s="133">
        <f>+Actuals!AG5</f>
        <v>0</v>
      </c>
      <c r="AK12" s="134">
        <f>+Actuals!AH5</f>
        <v>0</v>
      </c>
      <c r="AL12" s="133">
        <f>+Actuals!AI5</f>
        <v>0</v>
      </c>
      <c r="AM12" s="134">
        <f>+Actuals!AJ5</f>
        <v>0</v>
      </c>
      <c r="AN12" s="133">
        <f>+Actuals!AK5</f>
        <v>0</v>
      </c>
      <c r="AO12" s="134">
        <f>+Actuals!AL5</f>
        <v>0</v>
      </c>
      <c r="AP12" s="133">
        <f>+Actuals!AM5</f>
        <v>0</v>
      </c>
      <c r="AQ12" s="134">
        <f>+Actuals!AN5</f>
        <v>0</v>
      </c>
      <c r="AR12" s="133">
        <f>+Actuals!AO5</f>
        <v>0</v>
      </c>
      <c r="AS12" s="134">
        <f>+Actuals!AP5</f>
        <v>0</v>
      </c>
      <c r="AT12" s="133">
        <f>+Actuals!AQ5</f>
        <v>0</v>
      </c>
      <c r="AU12" s="134">
        <f>+Actuals!AR5</f>
        <v>0</v>
      </c>
      <c r="AV12" s="133">
        <f>+Actuals!AS5</f>
        <v>0</v>
      </c>
      <c r="AW12" s="134">
        <f>+Actuals!AT5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0</v>
      </c>
      <c r="E13" s="38">
        <f t="shared" si="0"/>
        <v>0</v>
      </c>
      <c r="F13" s="60">
        <f>'TIE-OUT'!P13+RECLASS!P13</f>
        <v>0</v>
      </c>
      <c r="G13" s="38">
        <f>'TIE-OUT'!Q13+RECLASS!Q13</f>
        <v>0</v>
      </c>
      <c r="H13" s="133">
        <f>+Actuals!E6</f>
        <v>0</v>
      </c>
      <c r="I13" s="134">
        <f>+Actuals!F6</f>
        <v>0</v>
      </c>
      <c r="J13" s="133">
        <f>+Actuals!G6</f>
        <v>0</v>
      </c>
      <c r="K13" s="153">
        <f>+Actuals!H6</f>
        <v>0</v>
      </c>
      <c r="L13" s="133">
        <f>+Actuals!I6</f>
        <v>0</v>
      </c>
      <c r="M13" s="134">
        <f>+Actuals!J6</f>
        <v>0</v>
      </c>
      <c r="N13" s="133">
        <f>+Actuals!K6</f>
        <v>0</v>
      </c>
      <c r="O13" s="134">
        <f>+Actuals!L6</f>
        <v>0</v>
      </c>
      <c r="P13" s="133">
        <f>+Actuals!M6</f>
        <v>0</v>
      </c>
      <c r="Q13" s="134">
        <f>+Actuals!N6</f>
        <v>0</v>
      </c>
      <c r="R13" s="133">
        <f>+Actuals!O6</f>
        <v>0</v>
      </c>
      <c r="S13" s="134">
        <f>+Actuals!P6</f>
        <v>0</v>
      </c>
      <c r="T13" s="133">
        <f>+Actuals!Q6</f>
        <v>0</v>
      </c>
      <c r="U13" s="134">
        <f>+Actuals!R6</f>
        <v>0</v>
      </c>
      <c r="V13" s="133">
        <f>+Actuals!S6</f>
        <v>0</v>
      </c>
      <c r="W13" s="134">
        <f>+Actuals!T6</f>
        <v>0</v>
      </c>
      <c r="X13" s="133">
        <f>+Actuals!U6</f>
        <v>0</v>
      </c>
      <c r="Y13" s="134">
        <f>+Actuals!V6</f>
        <v>0</v>
      </c>
      <c r="Z13" s="133">
        <f>+Actuals!W6</f>
        <v>0</v>
      </c>
      <c r="AA13" s="134">
        <f>+Actuals!X6</f>
        <v>0</v>
      </c>
      <c r="AB13" s="133">
        <f>+Actuals!Y6</f>
        <v>0</v>
      </c>
      <c r="AC13" s="134">
        <f>+Actuals!Z6</f>
        <v>0</v>
      </c>
      <c r="AD13" s="133">
        <f>+Actuals!AA6</f>
        <v>0</v>
      </c>
      <c r="AE13" s="134">
        <f>+Actuals!AB6</f>
        <v>0</v>
      </c>
      <c r="AF13" s="133">
        <f>+Actuals!AC6</f>
        <v>0</v>
      </c>
      <c r="AG13" s="134">
        <f>+Actuals!AD6</f>
        <v>0</v>
      </c>
      <c r="AH13" s="133">
        <f>+Actuals!AE6</f>
        <v>0</v>
      </c>
      <c r="AI13" s="134">
        <f>+Actuals!AF6</f>
        <v>0</v>
      </c>
      <c r="AJ13" s="133">
        <f>+Actuals!AG6</f>
        <v>0</v>
      </c>
      <c r="AK13" s="134">
        <f>+Actuals!AH6</f>
        <v>0</v>
      </c>
      <c r="AL13" s="133">
        <f>+Actuals!AI6</f>
        <v>0</v>
      </c>
      <c r="AM13" s="134">
        <f>+Actuals!AJ6</f>
        <v>0</v>
      </c>
      <c r="AN13" s="133">
        <f>+Actuals!AK6</f>
        <v>0</v>
      </c>
      <c r="AO13" s="134">
        <f>+Actuals!AL6</f>
        <v>0</v>
      </c>
      <c r="AP13" s="133">
        <f>+Actuals!AM6</f>
        <v>0</v>
      </c>
      <c r="AQ13" s="134">
        <f>+Actuals!AN6</f>
        <v>0</v>
      </c>
      <c r="AR13" s="133">
        <f>+Actuals!AO6</f>
        <v>0</v>
      </c>
      <c r="AS13" s="134">
        <f>+Actuals!AP6</f>
        <v>0</v>
      </c>
      <c r="AT13" s="133">
        <f>+Actuals!AQ6</f>
        <v>0</v>
      </c>
      <c r="AU13" s="134">
        <f>+Actuals!AR6</f>
        <v>0</v>
      </c>
      <c r="AV13" s="133">
        <f>+Actuals!AS6</f>
        <v>0</v>
      </c>
      <c r="AW13" s="134">
        <f>+Actuals!AT6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'TIE-OUT'!P14+RECLASS!P14</f>
        <v>0</v>
      </c>
      <c r="G14" s="38">
        <f>'TIE-OUT'!Q14+RECLASS!Q14</f>
        <v>0</v>
      </c>
      <c r="H14" s="133">
        <f>+Actuals!E7</f>
        <v>0</v>
      </c>
      <c r="I14" s="134">
        <f>+Actuals!F7</f>
        <v>0</v>
      </c>
      <c r="J14" s="133">
        <f>+Actuals!G7</f>
        <v>0</v>
      </c>
      <c r="K14" s="153">
        <f>+Actuals!H7</f>
        <v>0</v>
      </c>
      <c r="L14" s="133">
        <f>+Actuals!I7</f>
        <v>0</v>
      </c>
      <c r="M14" s="134">
        <f>+Actuals!J7</f>
        <v>0</v>
      </c>
      <c r="N14" s="133">
        <f>+Actuals!K7</f>
        <v>0</v>
      </c>
      <c r="O14" s="134">
        <f>+Actuals!L7</f>
        <v>0</v>
      </c>
      <c r="P14" s="133">
        <f>+Actuals!M7</f>
        <v>0</v>
      </c>
      <c r="Q14" s="134">
        <f>+Actuals!N7</f>
        <v>0</v>
      </c>
      <c r="R14" s="133">
        <f>+Actuals!O7</f>
        <v>0</v>
      </c>
      <c r="S14" s="134">
        <f>+Actuals!P7</f>
        <v>0</v>
      </c>
      <c r="T14" s="133">
        <f>+Actuals!Q7</f>
        <v>0</v>
      </c>
      <c r="U14" s="134">
        <f>+Actuals!R7</f>
        <v>0</v>
      </c>
      <c r="V14" s="133">
        <f>+Actuals!S7</f>
        <v>0</v>
      </c>
      <c r="W14" s="134">
        <f>+Actuals!T7</f>
        <v>0</v>
      </c>
      <c r="X14" s="133">
        <f>+Actuals!U7</f>
        <v>0</v>
      </c>
      <c r="Y14" s="134">
        <f>+Actuals!V7</f>
        <v>0</v>
      </c>
      <c r="Z14" s="133">
        <f>+Actuals!W7</f>
        <v>0</v>
      </c>
      <c r="AA14" s="134">
        <f>+Actuals!X7</f>
        <v>0</v>
      </c>
      <c r="AB14" s="133">
        <f>+Actuals!Y7</f>
        <v>0</v>
      </c>
      <c r="AC14" s="134">
        <f>+Actuals!Z7</f>
        <v>0</v>
      </c>
      <c r="AD14" s="133">
        <f>+Actuals!AA7</f>
        <v>0</v>
      </c>
      <c r="AE14" s="134">
        <f>+Actuals!AB7</f>
        <v>0</v>
      </c>
      <c r="AF14" s="133">
        <f>+Actuals!AC7</f>
        <v>0</v>
      </c>
      <c r="AG14" s="134">
        <f>+Actuals!AD7</f>
        <v>0</v>
      </c>
      <c r="AH14" s="133">
        <f>+Actuals!AE7</f>
        <v>0</v>
      </c>
      <c r="AI14" s="134">
        <f>+Actuals!AF7</f>
        <v>0</v>
      </c>
      <c r="AJ14" s="133">
        <f>+Actuals!AG7</f>
        <v>0</v>
      </c>
      <c r="AK14" s="134">
        <f>+Actuals!AH7</f>
        <v>0</v>
      </c>
      <c r="AL14" s="133">
        <f>+Actuals!AI7</f>
        <v>0</v>
      </c>
      <c r="AM14" s="134">
        <f>+Actuals!AJ7</f>
        <v>0</v>
      </c>
      <c r="AN14" s="133">
        <f>+Actuals!AK7</f>
        <v>0</v>
      </c>
      <c r="AO14" s="134">
        <f>+Actuals!AL7</f>
        <v>0</v>
      </c>
      <c r="AP14" s="133">
        <f>+Actuals!AM7</f>
        <v>0</v>
      </c>
      <c r="AQ14" s="134">
        <f>+Actuals!AN7</f>
        <v>0</v>
      </c>
      <c r="AR14" s="133">
        <f>+Actuals!AO7</f>
        <v>0</v>
      </c>
      <c r="AS14" s="134">
        <f>+Actuals!AP7</f>
        <v>0</v>
      </c>
      <c r="AT14" s="133">
        <f>+Actuals!AQ7</f>
        <v>0</v>
      </c>
      <c r="AU14" s="134">
        <f>+Actuals!AR7</f>
        <v>0</v>
      </c>
      <c r="AV14" s="133">
        <f>+Actuals!AS7</f>
        <v>0</v>
      </c>
      <c r="AW14" s="134">
        <f>+Actuals!AT7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'TIE-OUT'!P15+RECLASS!P15</f>
        <v>0</v>
      </c>
      <c r="G15" s="82">
        <f>'TIE-OUT'!Q15+RECLASS!Q15</f>
        <v>0</v>
      </c>
      <c r="H15" s="133">
        <f>+Actuals!E8</f>
        <v>0</v>
      </c>
      <c r="I15" s="134">
        <f>+Actuals!F8</f>
        <v>0</v>
      </c>
      <c r="J15" s="133">
        <f>+Actuals!G8</f>
        <v>0</v>
      </c>
      <c r="K15" s="153">
        <f>+Actuals!H8</f>
        <v>0</v>
      </c>
      <c r="L15" s="133">
        <f>+Actuals!I8</f>
        <v>0</v>
      </c>
      <c r="M15" s="134">
        <f>+Actuals!J8</f>
        <v>0</v>
      </c>
      <c r="N15" s="133">
        <f>+Actuals!K8</f>
        <v>0</v>
      </c>
      <c r="O15" s="134">
        <f>+Actuals!L8</f>
        <v>0</v>
      </c>
      <c r="P15" s="133">
        <f>+Actuals!M8</f>
        <v>0</v>
      </c>
      <c r="Q15" s="134">
        <f>+Actuals!N8</f>
        <v>0</v>
      </c>
      <c r="R15" s="133">
        <f>+Actuals!O8</f>
        <v>0</v>
      </c>
      <c r="S15" s="134">
        <f>+Actuals!P8</f>
        <v>0</v>
      </c>
      <c r="T15" s="133">
        <f>+Actuals!Q8</f>
        <v>0</v>
      </c>
      <c r="U15" s="134">
        <f>+Actuals!R8</f>
        <v>0</v>
      </c>
      <c r="V15" s="133">
        <f>+Actuals!S8</f>
        <v>0</v>
      </c>
      <c r="W15" s="134">
        <f>+Actuals!T8</f>
        <v>0</v>
      </c>
      <c r="X15" s="133">
        <f>+Actuals!U8</f>
        <v>0</v>
      </c>
      <c r="Y15" s="134">
        <f>+Actuals!V8</f>
        <v>0</v>
      </c>
      <c r="Z15" s="133">
        <f>+Actuals!W8</f>
        <v>0</v>
      </c>
      <c r="AA15" s="134">
        <f>+Actuals!X8</f>
        <v>0</v>
      </c>
      <c r="AB15" s="133">
        <f>+Actuals!Y8</f>
        <v>0</v>
      </c>
      <c r="AC15" s="134">
        <f>+Actuals!Z8</f>
        <v>0</v>
      </c>
      <c r="AD15" s="133">
        <f>+Actuals!AA8</f>
        <v>0</v>
      </c>
      <c r="AE15" s="134">
        <f>+Actuals!AB8</f>
        <v>0</v>
      </c>
      <c r="AF15" s="133">
        <f>+Actuals!AC8</f>
        <v>0</v>
      </c>
      <c r="AG15" s="134">
        <f>+Actuals!AD8</f>
        <v>0</v>
      </c>
      <c r="AH15" s="133">
        <f>+Actuals!AE8</f>
        <v>0</v>
      </c>
      <c r="AI15" s="134">
        <f>+Actuals!AF8</f>
        <v>0</v>
      </c>
      <c r="AJ15" s="133">
        <f>+Actuals!AG8</f>
        <v>0</v>
      </c>
      <c r="AK15" s="134">
        <f>+Actuals!AH8</f>
        <v>0</v>
      </c>
      <c r="AL15" s="133">
        <f>+Actuals!AI8</f>
        <v>0</v>
      </c>
      <c r="AM15" s="134">
        <f>+Actuals!AJ8</f>
        <v>0</v>
      </c>
      <c r="AN15" s="133">
        <f>+Actuals!AK8</f>
        <v>0</v>
      </c>
      <c r="AO15" s="134">
        <f>+Actuals!AL8</f>
        <v>0</v>
      </c>
      <c r="AP15" s="133">
        <f>+Actuals!AM8</f>
        <v>0</v>
      </c>
      <c r="AQ15" s="134">
        <f>+Actuals!AN8</f>
        <v>0</v>
      </c>
      <c r="AR15" s="133">
        <f>+Actuals!AO8</f>
        <v>0</v>
      </c>
      <c r="AS15" s="134">
        <f>+Actuals!AP8</f>
        <v>0</v>
      </c>
      <c r="AT15" s="133">
        <f>+Actuals!AQ8</f>
        <v>0</v>
      </c>
      <c r="AU15" s="134">
        <f>+Actuals!AR8</f>
        <v>0</v>
      </c>
      <c r="AV15" s="133">
        <f>+Actuals!AS8</f>
        <v>0</v>
      </c>
      <c r="AW15" s="134">
        <f>+Actuals!AT8</f>
        <v>0</v>
      </c>
    </row>
    <row r="16" spans="1:49" x14ac:dyDescent="0.2">
      <c r="A16" s="9"/>
      <c r="B16" s="7" t="s">
        <v>34</v>
      </c>
      <c r="C16" s="6"/>
      <c r="D16" s="61">
        <f t="shared" ref="D16:AE16" si="1">SUM(D11:D15)</f>
        <v>25467086</v>
      </c>
      <c r="E16" s="39">
        <f t="shared" si="1"/>
        <v>44740857.520000003</v>
      </c>
      <c r="F16" s="61">
        <f t="shared" si="1"/>
        <v>0</v>
      </c>
      <c r="G16" s="39">
        <f t="shared" si="1"/>
        <v>-2899134.3</v>
      </c>
      <c r="H16" s="61">
        <f t="shared" si="1"/>
        <v>25430142</v>
      </c>
      <c r="I16" s="39">
        <f t="shared" si="1"/>
        <v>47754063.149999999</v>
      </c>
      <c r="J16" s="61">
        <f t="shared" si="1"/>
        <v>328672</v>
      </c>
      <c r="K16" s="154">
        <f t="shared" si="1"/>
        <v>510966.03</v>
      </c>
      <c r="L16" s="61">
        <f t="shared" si="1"/>
        <v>34686</v>
      </c>
      <c r="M16" s="39">
        <f t="shared" si="1"/>
        <v>295627.52000000002</v>
      </c>
      <c r="N16" s="61">
        <f t="shared" si="1"/>
        <v>-383436</v>
      </c>
      <c r="O16" s="39">
        <f t="shared" si="1"/>
        <v>-746477.4</v>
      </c>
      <c r="P16" s="61">
        <f t="shared" si="1"/>
        <v>-103707</v>
      </c>
      <c r="Q16" s="39">
        <f t="shared" si="1"/>
        <v>-521369.96</v>
      </c>
      <c r="R16" s="61">
        <f t="shared" si="1"/>
        <v>-156160</v>
      </c>
      <c r="S16" s="39">
        <f t="shared" si="1"/>
        <v>-285978.83</v>
      </c>
      <c r="T16" s="61">
        <f t="shared" si="1"/>
        <v>21602</v>
      </c>
      <c r="U16" s="39">
        <f t="shared" si="1"/>
        <v>54022.69</v>
      </c>
      <c r="V16" s="61">
        <f t="shared" si="1"/>
        <v>0</v>
      </c>
      <c r="W16" s="39">
        <f t="shared" si="1"/>
        <v>0.01</v>
      </c>
      <c r="X16" s="61">
        <f t="shared" si="1"/>
        <v>-6287</v>
      </c>
      <c r="Y16" s="39">
        <f t="shared" si="1"/>
        <v>-11055.22</v>
      </c>
      <c r="Z16" s="61">
        <f t="shared" si="1"/>
        <v>228993</v>
      </c>
      <c r="AA16" s="39">
        <f t="shared" si="1"/>
        <v>449867.06</v>
      </c>
      <c r="AB16" s="61">
        <f t="shared" si="1"/>
        <v>0</v>
      </c>
      <c r="AC16" s="39">
        <f t="shared" si="1"/>
        <v>0</v>
      </c>
      <c r="AD16" s="61">
        <f t="shared" si="1"/>
        <v>-20149</v>
      </c>
      <c r="AE16" s="39">
        <f t="shared" si="1"/>
        <v>-34772.879999999997</v>
      </c>
      <c r="AF16" s="61">
        <f t="shared" ref="AF16:AK16" si="2">SUM(AF11:AF15)</f>
        <v>0</v>
      </c>
      <c r="AG16" s="39">
        <f t="shared" si="2"/>
        <v>-188.08</v>
      </c>
      <c r="AH16" s="61">
        <f t="shared" si="2"/>
        <v>669</v>
      </c>
      <c r="AI16" s="39">
        <f t="shared" si="2"/>
        <v>1184.1300000000001</v>
      </c>
      <c r="AJ16" s="61">
        <f t="shared" si="2"/>
        <v>0</v>
      </c>
      <c r="AK16" s="39">
        <f t="shared" si="2"/>
        <v>0</v>
      </c>
      <c r="AL16" s="61">
        <f t="shared" ref="AL16:AQ16" si="3">SUM(AL11:AL15)</f>
        <v>4854</v>
      </c>
      <c r="AM16" s="39">
        <f t="shared" si="3"/>
        <v>15240.3</v>
      </c>
      <c r="AN16" s="61">
        <f t="shared" si="3"/>
        <v>0</v>
      </c>
      <c r="AO16" s="39">
        <f t="shared" si="3"/>
        <v>0</v>
      </c>
      <c r="AP16" s="61">
        <f t="shared" si="3"/>
        <v>87207</v>
      </c>
      <c r="AQ16" s="39">
        <f t="shared" si="3"/>
        <v>158863.29999999999</v>
      </c>
      <c r="AR16" s="61">
        <f t="shared" ref="AR16:AW16" si="4">SUM(AR11:AR15)</f>
        <v>0</v>
      </c>
      <c r="AS16" s="39">
        <f t="shared" si="4"/>
        <v>0</v>
      </c>
      <c r="AT16" s="61">
        <f t="shared" si="4"/>
        <v>0</v>
      </c>
      <c r="AU16" s="39">
        <f t="shared" si="4"/>
        <v>0</v>
      </c>
      <c r="AV16" s="61">
        <f t="shared" si="4"/>
        <v>0</v>
      </c>
      <c r="AW16" s="39">
        <f t="shared" si="4"/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15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15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5">SUM(F19,H19,J19,L19,N19,P19,R19,T19,V19,X19,Z19,AB19,AD19,AF19,AH19,AJ19,AL19,AN19,AP19,AR19,AT19,AU19)</f>
        <v>-5225314</v>
      </c>
      <c r="E19" s="38">
        <f t="shared" si="5"/>
        <v>-8986092.5199999977</v>
      </c>
      <c r="F19" s="64">
        <f>'TIE-OUT'!P19+RECLASS!P19</f>
        <v>0</v>
      </c>
      <c r="G19" s="68">
        <f>'TIE-OUT'!Q19+RECLASS!Q19</f>
        <v>0</v>
      </c>
      <c r="H19" s="133">
        <f>+Actuals!E9</f>
        <v>-4358908</v>
      </c>
      <c r="I19" s="134">
        <f>+Actuals!F9</f>
        <v>-7632869.3700000001</v>
      </c>
      <c r="J19" s="133">
        <f>+Actuals!G9</f>
        <v>-411951</v>
      </c>
      <c r="K19" s="153">
        <f>+Actuals!H9</f>
        <v>-703826.41</v>
      </c>
      <c r="L19" s="133">
        <f>+Actuals!I9</f>
        <v>-61740</v>
      </c>
      <c r="M19" s="134">
        <f>+Actuals!J9</f>
        <v>-103538.1</v>
      </c>
      <c r="N19" s="133">
        <f>+Actuals!K9</f>
        <v>-103412</v>
      </c>
      <c r="O19" s="134">
        <f>+Actuals!L9</f>
        <v>-178168.44</v>
      </c>
      <c r="P19" s="133">
        <f>+Actuals!M9</f>
        <v>148744</v>
      </c>
      <c r="Q19" s="134">
        <f>+Actuals!N9</f>
        <v>390760.47</v>
      </c>
      <c r="R19" s="133">
        <f>+Actuals!O9</f>
        <v>-108366</v>
      </c>
      <c r="S19" s="134">
        <f>+Actuals!P9</f>
        <v>-181116.49</v>
      </c>
      <c r="T19" s="133">
        <f>+Actuals!Q9</f>
        <v>-519</v>
      </c>
      <c r="U19" s="134">
        <f>+Actuals!R9</f>
        <v>-785.79</v>
      </c>
      <c r="V19" s="133">
        <f>+Actuals!S9</f>
        <v>6536</v>
      </c>
      <c r="W19" s="134">
        <f>+Actuals!T9</f>
        <v>10025.709999999999</v>
      </c>
      <c r="X19" s="133">
        <f>+Actuals!U9</f>
        <v>-3192</v>
      </c>
      <c r="Y19" s="134">
        <f>+Actuals!V9</f>
        <v>-5200.1499999999996</v>
      </c>
      <c r="Z19" s="133">
        <f>+Actuals!W9</f>
        <v>-203375</v>
      </c>
      <c r="AA19" s="134">
        <f>+Actuals!X9</f>
        <v>-353719.5</v>
      </c>
      <c r="AB19" s="133">
        <f>+Actuals!Y9</f>
        <v>2781</v>
      </c>
      <c r="AC19" s="134">
        <f>+Actuals!Z9</f>
        <v>4554.16</v>
      </c>
      <c r="AD19" s="133">
        <f>+Actuals!AA9</f>
        <v>-39851</v>
      </c>
      <c r="AE19" s="134">
        <f>+Actuals!AB9</f>
        <v>-69934.78</v>
      </c>
      <c r="AF19" s="133">
        <f>+Actuals!AC9</f>
        <v>0</v>
      </c>
      <c r="AG19" s="134">
        <f>+Actuals!AD9</f>
        <v>0</v>
      </c>
      <c r="AH19" s="133">
        <f>+Actuals!AE9</f>
        <v>0</v>
      </c>
      <c r="AI19" s="134">
        <f>+Actuals!AF9</f>
        <v>0</v>
      </c>
      <c r="AJ19" s="133">
        <f>+Actuals!AG9</f>
        <v>0</v>
      </c>
      <c r="AK19" s="134">
        <f>+Actuals!AH9</f>
        <v>0</v>
      </c>
      <c r="AL19" s="133">
        <f>+Actuals!AI9</f>
        <v>-4854</v>
      </c>
      <c r="AM19" s="134">
        <f>+Actuals!AJ9</f>
        <v>-8588.15</v>
      </c>
      <c r="AN19" s="133">
        <f>+Actuals!AK9</f>
        <v>0</v>
      </c>
      <c r="AO19" s="134">
        <f>+Actuals!AL9</f>
        <v>0</v>
      </c>
      <c r="AP19" s="133">
        <f>+Actuals!AM9</f>
        <v>-87207</v>
      </c>
      <c r="AQ19" s="134">
        <f>+Actuals!AN9</f>
        <v>-153685.68</v>
      </c>
      <c r="AR19" s="133">
        <f>+Actuals!AO9</f>
        <v>0</v>
      </c>
      <c r="AS19" s="134">
        <f>+Actuals!AP9</f>
        <v>0</v>
      </c>
      <c r="AT19" s="133">
        <f>+Actuals!AQ9</f>
        <v>0</v>
      </c>
      <c r="AU19" s="134">
        <f>+Actuals!AR9</f>
        <v>0</v>
      </c>
      <c r="AV19" s="133">
        <f>+Actuals!AS9</f>
        <v>0</v>
      </c>
      <c r="AW19" s="134">
        <f>+Actuals!AT9</f>
        <v>0</v>
      </c>
    </row>
    <row r="20" spans="1:49" x14ac:dyDescent="0.2">
      <c r="A20" s="9">
        <v>7</v>
      </c>
      <c r="B20" s="7"/>
      <c r="C20" s="18" t="s">
        <v>30</v>
      </c>
      <c r="D20" s="60">
        <f t="shared" si="5"/>
        <v>0</v>
      </c>
      <c r="E20" s="38">
        <f t="shared" si="5"/>
        <v>813484.61</v>
      </c>
      <c r="F20" s="60">
        <f>'TIE-OUT'!P20+RECLASS!P20</f>
        <v>0</v>
      </c>
      <c r="G20" s="38">
        <f>'TIE-OUT'!Q20+RECLASS!Q20</f>
        <v>908654.61</v>
      </c>
      <c r="H20" s="133">
        <f>+Actuals!E10</f>
        <v>0</v>
      </c>
      <c r="I20" s="134">
        <f>+Actuals!F10</f>
        <v>0</v>
      </c>
      <c r="J20" s="133">
        <f>+Actuals!G10</f>
        <v>0</v>
      </c>
      <c r="K20" s="153">
        <f>+Actuals!H10</f>
        <v>0</v>
      </c>
      <c r="L20" s="133">
        <f>+Actuals!I10</f>
        <v>0</v>
      </c>
      <c r="M20" s="134">
        <f>+Actuals!J10</f>
        <v>0</v>
      </c>
      <c r="N20" s="133">
        <f>+Actuals!K10</f>
        <v>0</v>
      </c>
      <c r="O20" s="134">
        <f>+Actuals!L10</f>
        <v>0</v>
      </c>
      <c r="P20" s="133">
        <f>+Actuals!M10</f>
        <v>0</v>
      </c>
      <c r="Q20" s="172">
        <f>+Actuals!N10-95170</f>
        <v>-95170</v>
      </c>
      <c r="R20" s="133">
        <f>+Actuals!O10</f>
        <v>0</v>
      </c>
      <c r="S20" s="134">
        <f>+Actuals!P10</f>
        <v>0</v>
      </c>
      <c r="T20" s="133">
        <f>+Actuals!Q10</f>
        <v>0</v>
      </c>
      <c r="U20" s="134">
        <f>+Actuals!R10</f>
        <v>0</v>
      </c>
      <c r="V20" s="133">
        <f>+Actuals!S10</f>
        <v>0</v>
      </c>
      <c r="W20" s="134">
        <f>+Actuals!T10</f>
        <v>0</v>
      </c>
      <c r="X20" s="133">
        <f>+Actuals!U10</f>
        <v>0</v>
      </c>
      <c r="Y20" s="134">
        <f>+Actuals!V10</f>
        <v>0</v>
      </c>
      <c r="Z20" s="133">
        <f>+Actuals!W10</f>
        <v>0</v>
      </c>
      <c r="AA20" s="134">
        <f>+Actuals!X10</f>
        <v>0</v>
      </c>
      <c r="AB20" s="133">
        <f>+Actuals!Y10</f>
        <v>0</v>
      </c>
      <c r="AC20" s="134">
        <f>+Actuals!Z10</f>
        <v>0</v>
      </c>
      <c r="AD20" s="133">
        <f>+Actuals!AA10</f>
        <v>0</v>
      </c>
      <c r="AE20" s="134">
        <f>+Actuals!AB10</f>
        <v>0</v>
      </c>
      <c r="AF20" s="133">
        <f>+Actuals!AC10</f>
        <v>0</v>
      </c>
      <c r="AG20" s="134">
        <f>+Actuals!AD10</f>
        <v>0</v>
      </c>
      <c r="AH20" s="133">
        <f>+Actuals!AE10</f>
        <v>0</v>
      </c>
      <c r="AI20" s="134">
        <f>+Actuals!AF10</f>
        <v>0</v>
      </c>
      <c r="AJ20" s="133">
        <f>+Actuals!AG10</f>
        <v>0</v>
      </c>
      <c r="AK20" s="134">
        <f>+Actuals!AH10</f>
        <v>0</v>
      </c>
      <c r="AL20" s="133">
        <f>+Actuals!AI10</f>
        <v>0</v>
      </c>
      <c r="AM20" s="134">
        <f>+Actuals!AJ10</f>
        <v>0</v>
      </c>
      <c r="AN20" s="133">
        <f>+Actuals!AK10</f>
        <v>0</v>
      </c>
      <c r="AO20" s="134">
        <f>+Actuals!AL10</f>
        <v>0</v>
      </c>
      <c r="AP20" s="133">
        <f>+Actuals!AM10</f>
        <v>0</v>
      </c>
      <c r="AQ20" s="134">
        <f>+Actuals!AN10</f>
        <v>0</v>
      </c>
      <c r="AR20" s="133">
        <f>+Actuals!AO10</f>
        <v>0</v>
      </c>
      <c r="AS20" s="134">
        <f>+Actuals!AP10</f>
        <v>0</v>
      </c>
      <c r="AT20" s="133">
        <f>+Actuals!AQ10</f>
        <v>0</v>
      </c>
      <c r="AU20" s="134">
        <f>+Actuals!AR10</f>
        <v>0</v>
      </c>
      <c r="AV20" s="133">
        <f>+Actuals!AS10</f>
        <v>0</v>
      </c>
      <c r="AW20" s="134">
        <f>+Actuals!AT10</f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5"/>
        <v>0</v>
      </c>
      <c r="E21" s="38">
        <f t="shared" si="5"/>
        <v>0</v>
      </c>
      <c r="F21" s="60">
        <f>'TIE-OUT'!P21+RECLASS!P21</f>
        <v>0</v>
      </c>
      <c r="G21" s="38">
        <f>'TIE-OUT'!Q21+RECLASS!Q21</f>
        <v>0</v>
      </c>
      <c r="H21" s="133">
        <f>+Actuals!E11</f>
        <v>0</v>
      </c>
      <c r="I21" s="134">
        <f>+Actuals!F11</f>
        <v>0</v>
      </c>
      <c r="J21" s="133">
        <f>+Actuals!G11</f>
        <v>0</v>
      </c>
      <c r="K21" s="153">
        <f>+Actuals!H11</f>
        <v>0</v>
      </c>
      <c r="L21" s="133">
        <f>+Actuals!I11</f>
        <v>0</v>
      </c>
      <c r="M21" s="134">
        <f>+Actuals!J11</f>
        <v>0</v>
      </c>
      <c r="N21" s="133">
        <f>+Actuals!K11</f>
        <v>0</v>
      </c>
      <c r="O21" s="134">
        <f>+Actuals!L11</f>
        <v>0</v>
      </c>
      <c r="P21" s="133">
        <f>+Actuals!M11</f>
        <v>0</v>
      </c>
      <c r="Q21" s="134">
        <f>+Actuals!N11</f>
        <v>0</v>
      </c>
      <c r="R21" s="133">
        <f>+Actuals!O11</f>
        <v>0</v>
      </c>
      <c r="S21" s="134">
        <f>+Actuals!P11</f>
        <v>0</v>
      </c>
      <c r="T21" s="133">
        <f>+Actuals!Q11</f>
        <v>0</v>
      </c>
      <c r="U21" s="134">
        <f>+Actuals!R11</f>
        <v>0</v>
      </c>
      <c r="V21" s="133">
        <f>+Actuals!S11</f>
        <v>0</v>
      </c>
      <c r="W21" s="134">
        <f>+Actuals!T11</f>
        <v>0</v>
      </c>
      <c r="X21" s="133">
        <f>+Actuals!U11</f>
        <v>0</v>
      </c>
      <c r="Y21" s="134">
        <f>+Actuals!V11</f>
        <v>0</v>
      </c>
      <c r="Z21" s="133">
        <f>+Actuals!W11</f>
        <v>0</v>
      </c>
      <c r="AA21" s="134">
        <f>+Actuals!X11</f>
        <v>0</v>
      </c>
      <c r="AB21" s="133">
        <f>+Actuals!Y11</f>
        <v>0</v>
      </c>
      <c r="AC21" s="134">
        <f>+Actuals!Z11</f>
        <v>0</v>
      </c>
      <c r="AD21" s="133">
        <f>+Actuals!AA11</f>
        <v>0</v>
      </c>
      <c r="AE21" s="134">
        <f>+Actuals!AB11</f>
        <v>0</v>
      </c>
      <c r="AF21" s="133">
        <f>+Actuals!AC11</f>
        <v>0</v>
      </c>
      <c r="AG21" s="134">
        <f>+Actuals!AD11</f>
        <v>0</v>
      </c>
      <c r="AH21" s="133">
        <f>+Actuals!AE11</f>
        <v>0</v>
      </c>
      <c r="AI21" s="134">
        <f>+Actuals!AF11</f>
        <v>0</v>
      </c>
      <c r="AJ21" s="133">
        <f>+Actuals!AG11</f>
        <v>0</v>
      </c>
      <c r="AK21" s="134">
        <f>+Actuals!AH11</f>
        <v>0</v>
      </c>
      <c r="AL21" s="133">
        <f>+Actuals!AI11</f>
        <v>0</v>
      </c>
      <c r="AM21" s="134">
        <f>+Actuals!AJ11</f>
        <v>0</v>
      </c>
      <c r="AN21" s="133">
        <f>+Actuals!AK11</f>
        <v>0</v>
      </c>
      <c r="AO21" s="134">
        <f>+Actuals!AL11</f>
        <v>0</v>
      </c>
      <c r="AP21" s="133">
        <f>+Actuals!AM11</f>
        <v>0</v>
      </c>
      <c r="AQ21" s="134">
        <f>+Actuals!AN11</f>
        <v>0</v>
      </c>
      <c r="AR21" s="133">
        <f>+Actuals!AO11</f>
        <v>0</v>
      </c>
      <c r="AS21" s="134">
        <f>+Actuals!AP11</f>
        <v>0</v>
      </c>
      <c r="AT21" s="133">
        <f>+Actuals!AQ11</f>
        <v>0</v>
      </c>
      <c r="AU21" s="134">
        <f>+Actuals!AR11</f>
        <v>0</v>
      </c>
      <c r="AV21" s="133">
        <f>+Actuals!AS11</f>
        <v>0</v>
      </c>
      <c r="AW21" s="134">
        <f>+Actuals!AT11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5"/>
        <v>0</v>
      </c>
      <c r="E22" s="38">
        <f t="shared" si="5"/>
        <v>0</v>
      </c>
      <c r="F22" s="60">
        <f>'TIE-OUT'!P22+RECLASS!P22</f>
        <v>0</v>
      </c>
      <c r="G22" s="38">
        <f>'TIE-OUT'!Q22+RECLASS!Q22</f>
        <v>0</v>
      </c>
      <c r="H22" s="133">
        <f>+Actuals!E12</f>
        <v>0</v>
      </c>
      <c r="I22" s="134">
        <f>+Actuals!F12</f>
        <v>0</v>
      </c>
      <c r="J22" s="133">
        <f>+Actuals!G12</f>
        <v>0</v>
      </c>
      <c r="K22" s="153">
        <f>+Actuals!H12</f>
        <v>0</v>
      </c>
      <c r="L22" s="133">
        <f>+Actuals!I12</f>
        <v>0</v>
      </c>
      <c r="M22" s="134">
        <f>+Actuals!J12</f>
        <v>0</v>
      </c>
      <c r="N22" s="133">
        <f>+Actuals!K12</f>
        <v>0</v>
      </c>
      <c r="O22" s="134">
        <f>+Actuals!L12</f>
        <v>0</v>
      </c>
      <c r="P22" s="133">
        <f>+Actuals!M12</f>
        <v>0</v>
      </c>
      <c r="Q22" s="134">
        <f>+Actuals!N12</f>
        <v>0</v>
      </c>
      <c r="R22" s="133">
        <f>+Actuals!O12</f>
        <v>0</v>
      </c>
      <c r="S22" s="134">
        <f>+Actuals!P12</f>
        <v>0</v>
      </c>
      <c r="T22" s="133">
        <f>+Actuals!Q12</f>
        <v>0</v>
      </c>
      <c r="U22" s="134">
        <f>+Actuals!R12</f>
        <v>0</v>
      </c>
      <c r="V22" s="133">
        <f>+Actuals!S12</f>
        <v>0</v>
      </c>
      <c r="W22" s="134">
        <f>+Actuals!T12</f>
        <v>0</v>
      </c>
      <c r="X22" s="133">
        <f>+Actuals!U12</f>
        <v>0</v>
      </c>
      <c r="Y22" s="134">
        <f>+Actuals!V12</f>
        <v>0</v>
      </c>
      <c r="Z22" s="133">
        <f>+Actuals!W12</f>
        <v>0</v>
      </c>
      <c r="AA22" s="134">
        <f>+Actuals!X12</f>
        <v>0</v>
      </c>
      <c r="AB22" s="133">
        <f>+Actuals!Y12</f>
        <v>0</v>
      </c>
      <c r="AC22" s="134">
        <f>+Actuals!Z12</f>
        <v>0</v>
      </c>
      <c r="AD22" s="133">
        <f>+Actuals!AA12</f>
        <v>0</v>
      </c>
      <c r="AE22" s="134">
        <f>+Actuals!AB12</f>
        <v>0</v>
      </c>
      <c r="AF22" s="133">
        <f>+Actuals!AC12</f>
        <v>0</v>
      </c>
      <c r="AG22" s="134">
        <f>+Actuals!AD12</f>
        <v>0</v>
      </c>
      <c r="AH22" s="133">
        <f>+Actuals!AE12</f>
        <v>0</v>
      </c>
      <c r="AI22" s="134">
        <f>+Actuals!AF12</f>
        <v>0</v>
      </c>
      <c r="AJ22" s="133">
        <f>+Actuals!AG12</f>
        <v>0</v>
      </c>
      <c r="AK22" s="134">
        <f>+Actuals!AH12</f>
        <v>0</v>
      </c>
      <c r="AL22" s="133">
        <f>+Actuals!AI12</f>
        <v>0</v>
      </c>
      <c r="AM22" s="134">
        <f>+Actuals!AJ12</f>
        <v>0</v>
      </c>
      <c r="AN22" s="133">
        <f>+Actuals!AK12</f>
        <v>0</v>
      </c>
      <c r="AO22" s="134">
        <f>+Actuals!AL12</f>
        <v>0</v>
      </c>
      <c r="AP22" s="133">
        <f>+Actuals!AM12</f>
        <v>0</v>
      </c>
      <c r="AQ22" s="134">
        <f>+Actuals!AN12</f>
        <v>0</v>
      </c>
      <c r="AR22" s="133">
        <f>+Actuals!AO12</f>
        <v>0</v>
      </c>
      <c r="AS22" s="134">
        <f>+Actuals!AP12</f>
        <v>0</v>
      </c>
      <c r="AT22" s="133">
        <f>+Actuals!AQ12</f>
        <v>0</v>
      </c>
      <c r="AU22" s="134">
        <f>+Actuals!AR12</f>
        <v>0</v>
      </c>
      <c r="AV22" s="133">
        <f>+Actuals!AS12</f>
        <v>0</v>
      </c>
      <c r="AW22" s="134">
        <f>+Actuals!AT12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5"/>
        <v>0</v>
      </c>
      <c r="E23" s="38">
        <f t="shared" si="5"/>
        <v>0</v>
      </c>
      <c r="F23" s="81">
        <f>'TIE-OUT'!P23+RECLASS!P23</f>
        <v>0</v>
      </c>
      <c r="G23" s="82">
        <f>'TIE-OUT'!Q23+RECLASS!Q23</f>
        <v>0</v>
      </c>
      <c r="H23" s="133">
        <f>+Actuals!E13</f>
        <v>0</v>
      </c>
      <c r="I23" s="134">
        <f>+Actuals!F13</f>
        <v>0</v>
      </c>
      <c r="J23" s="133">
        <f>+Actuals!G13</f>
        <v>0</v>
      </c>
      <c r="K23" s="153">
        <f>+Actuals!H13</f>
        <v>0</v>
      </c>
      <c r="L23" s="133">
        <f>+Actuals!I13</f>
        <v>0</v>
      </c>
      <c r="M23" s="134">
        <f>+Actuals!J13</f>
        <v>0</v>
      </c>
      <c r="N23" s="133">
        <f>+Actuals!K13</f>
        <v>0</v>
      </c>
      <c r="O23" s="134">
        <f>+Actuals!L13</f>
        <v>0</v>
      </c>
      <c r="P23" s="133">
        <f>+Actuals!M13</f>
        <v>0</v>
      </c>
      <c r="Q23" s="134">
        <f>+Actuals!N13</f>
        <v>0</v>
      </c>
      <c r="R23" s="133">
        <f>+Actuals!O13</f>
        <v>0</v>
      </c>
      <c r="S23" s="134">
        <f>+Actuals!P13</f>
        <v>0</v>
      </c>
      <c r="T23" s="133">
        <f>+Actuals!Q13</f>
        <v>0</v>
      </c>
      <c r="U23" s="134">
        <f>+Actuals!R13</f>
        <v>0</v>
      </c>
      <c r="V23" s="133">
        <f>+Actuals!S13</f>
        <v>0</v>
      </c>
      <c r="W23" s="134">
        <f>+Actuals!T13</f>
        <v>0</v>
      </c>
      <c r="X23" s="133">
        <f>+Actuals!U13</f>
        <v>0</v>
      </c>
      <c r="Y23" s="134">
        <f>+Actuals!V13</f>
        <v>0</v>
      </c>
      <c r="Z23" s="133">
        <f>+Actuals!W13</f>
        <v>0</v>
      </c>
      <c r="AA23" s="134">
        <f>+Actuals!X13</f>
        <v>0</v>
      </c>
      <c r="AB23" s="133">
        <f>+Actuals!Y13</f>
        <v>0</v>
      </c>
      <c r="AC23" s="134">
        <f>+Actuals!Z13</f>
        <v>0</v>
      </c>
      <c r="AD23" s="133">
        <f>+Actuals!AA13</f>
        <v>0</v>
      </c>
      <c r="AE23" s="134">
        <f>+Actuals!AB13</f>
        <v>0</v>
      </c>
      <c r="AF23" s="133">
        <f>+Actuals!AC13</f>
        <v>0</v>
      </c>
      <c r="AG23" s="134">
        <f>+Actuals!AD13</f>
        <v>0</v>
      </c>
      <c r="AH23" s="133">
        <f>+Actuals!AE13</f>
        <v>0</v>
      </c>
      <c r="AI23" s="134">
        <f>+Actuals!AF13</f>
        <v>0</v>
      </c>
      <c r="AJ23" s="133">
        <f>+Actuals!AG13</f>
        <v>0</v>
      </c>
      <c r="AK23" s="134">
        <f>+Actuals!AH13</f>
        <v>0</v>
      </c>
      <c r="AL23" s="133">
        <f>+Actuals!AI13</f>
        <v>0</v>
      </c>
      <c r="AM23" s="134">
        <f>+Actuals!AJ13</f>
        <v>0</v>
      </c>
      <c r="AN23" s="133">
        <f>+Actuals!AK13</f>
        <v>0</v>
      </c>
      <c r="AO23" s="134">
        <f>+Actuals!AL13</f>
        <v>0</v>
      </c>
      <c r="AP23" s="133">
        <f>+Actuals!AM13</f>
        <v>0</v>
      </c>
      <c r="AQ23" s="134">
        <f>+Actuals!AN13</f>
        <v>0</v>
      </c>
      <c r="AR23" s="133">
        <f>+Actuals!AO13</f>
        <v>0</v>
      </c>
      <c r="AS23" s="134">
        <f>+Actuals!AP13</f>
        <v>0</v>
      </c>
      <c r="AT23" s="133">
        <f>+Actuals!AQ13</f>
        <v>0</v>
      </c>
      <c r="AU23" s="134">
        <f>+Actuals!AR13</f>
        <v>0</v>
      </c>
      <c r="AV23" s="133">
        <f>+Actuals!AS13</f>
        <v>0</v>
      </c>
      <c r="AW23" s="134">
        <f>+Actuals!AT13</f>
        <v>0</v>
      </c>
    </row>
    <row r="24" spans="1:49" x14ac:dyDescent="0.2">
      <c r="A24" s="9"/>
      <c r="B24" s="7" t="s">
        <v>37</v>
      </c>
      <c r="C24" s="6"/>
      <c r="D24" s="61">
        <f t="shared" ref="D24:AE24" si="6">SUM(D19:D23)</f>
        <v>-5225314</v>
      </c>
      <c r="E24" s="39">
        <f t="shared" si="6"/>
        <v>-8172607.9099999974</v>
      </c>
      <c r="F24" s="61">
        <f t="shared" si="6"/>
        <v>0</v>
      </c>
      <c r="G24" s="39">
        <f t="shared" si="6"/>
        <v>908654.61</v>
      </c>
      <c r="H24" s="61">
        <f t="shared" si="6"/>
        <v>-4358908</v>
      </c>
      <c r="I24" s="39">
        <f t="shared" si="6"/>
        <v>-7632869.3700000001</v>
      </c>
      <c r="J24" s="61">
        <f t="shared" si="6"/>
        <v>-411951</v>
      </c>
      <c r="K24" s="154">
        <f t="shared" si="6"/>
        <v>-703826.41</v>
      </c>
      <c r="L24" s="61">
        <f t="shared" si="6"/>
        <v>-61740</v>
      </c>
      <c r="M24" s="39">
        <f t="shared" si="6"/>
        <v>-103538.1</v>
      </c>
      <c r="N24" s="61">
        <f t="shared" si="6"/>
        <v>-103412</v>
      </c>
      <c r="O24" s="39">
        <f t="shared" si="6"/>
        <v>-178168.44</v>
      </c>
      <c r="P24" s="61">
        <f t="shared" si="6"/>
        <v>148744</v>
      </c>
      <c r="Q24" s="39">
        <f t="shared" si="6"/>
        <v>295590.46999999997</v>
      </c>
      <c r="R24" s="61">
        <f t="shared" si="6"/>
        <v>-108366</v>
      </c>
      <c r="S24" s="39">
        <f t="shared" si="6"/>
        <v>-181116.49</v>
      </c>
      <c r="T24" s="61">
        <f t="shared" si="6"/>
        <v>-519</v>
      </c>
      <c r="U24" s="39">
        <f t="shared" si="6"/>
        <v>-785.79</v>
      </c>
      <c r="V24" s="61">
        <f t="shared" si="6"/>
        <v>6536</v>
      </c>
      <c r="W24" s="39">
        <f t="shared" si="6"/>
        <v>10025.709999999999</v>
      </c>
      <c r="X24" s="61">
        <f t="shared" si="6"/>
        <v>-3192</v>
      </c>
      <c r="Y24" s="39">
        <f t="shared" si="6"/>
        <v>-5200.1499999999996</v>
      </c>
      <c r="Z24" s="61">
        <f t="shared" si="6"/>
        <v>-203375</v>
      </c>
      <c r="AA24" s="39">
        <f t="shared" si="6"/>
        <v>-353719.5</v>
      </c>
      <c r="AB24" s="61">
        <f t="shared" si="6"/>
        <v>2781</v>
      </c>
      <c r="AC24" s="39">
        <f t="shared" si="6"/>
        <v>4554.16</v>
      </c>
      <c r="AD24" s="61">
        <f t="shared" si="6"/>
        <v>-39851</v>
      </c>
      <c r="AE24" s="39">
        <f t="shared" si="6"/>
        <v>-69934.78</v>
      </c>
      <c r="AF24" s="61">
        <f t="shared" ref="AF24:AK24" si="7">SUM(AF19:AF23)</f>
        <v>0</v>
      </c>
      <c r="AG24" s="39">
        <f t="shared" si="7"/>
        <v>0</v>
      </c>
      <c r="AH24" s="61">
        <f t="shared" si="7"/>
        <v>0</v>
      </c>
      <c r="AI24" s="39">
        <f t="shared" si="7"/>
        <v>0</v>
      </c>
      <c r="AJ24" s="61">
        <f t="shared" si="7"/>
        <v>0</v>
      </c>
      <c r="AK24" s="39">
        <f t="shared" si="7"/>
        <v>0</v>
      </c>
      <c r="AL24" s="61">
        <f t="shared" ref="AL24:AQ24" si="8">SUM(AL19:AL23)</f>
        <v>-4854</v>
      </c>
      <c r="AM24" s="39">
        <f t="shared" si="8"/>
        <v>-8588.15</v>
      </c>
      <c r="AN24" s="61">
        <f t="shared" si="8"/>
        <v>0</v>
      </c>
      <c r="AO24" s="39">
        <f t="shared" si="8"/>
        <v>0</v>
      </c>
      <c r="AP24" s="61">
        <f t="shared" si="8"/>
        <v>-87207</v>
      </c>
      <c r="AQ24" s="39">
        <f t="shared" si="8"/>
        <v>-153685.68</v>
      </c>
      <c r="AR24" s="61">
        <f t="shared" ref="AR24:AW24" si="9">SUM(AR19:AR23)</f>
        <v>0</v>
      </c>
      <c r="AS24" s="39">
        <f t="shared" si="9"/>
        <v>0</v>
      </c>
      <c r="AT24" s="61">
        <f t="shared" si="9"/>
        <v>0</v>
      </c>
      <c r="AU24" s="39">
        <f t="shared" si="9"/>
        <v>0</v>
      </c>
      <c r="AV24" s="61">
        <f t="shared" si="9"/>
        <v>0</v>
      </c>
      <c r="AW24" s="39">
        <f t="shared" si="9"/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15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15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-3646818</v>
      </c>
      <c r="E27" s="38">
        <f>SUM(G27,I27,K27,M27,O27,Q27,S27,U27,W27,Y27,AA27,AC27,AE27,AG27,AI27,AK27,AM27,AO27,AQ27,AS27,AU27,AV27)</f>
        <v>-6654069.3785999995</v>
      </c>
      <c r="F27" s="64">
        <f>'TIE-OUT'!P27+RECLASS!P27</f>
        <v>0</v>
      </c>
      <c r="G27" s="68">
        <f>'TIE-OUT'!Q27+RECLASS!Q27</f>
        <v>0</v>
      </c>
      <c r="H27" s="133">
        <f>+Actuals!E14</f>
        <v>780022</v>
      </c>
      <c r="I27" s="134">
        <f>+Actuals!F14</f>
        <v>63214</v>
      </c>
      <c r="J27" s="133">
        <f>+Actuals!G14</f>
        <v>165797</v>
      </c>
      <c r="K27" s="153">
        <f>+Actuals!H14</f>
        <v>1534017.86</v>
      </c>
      <c r="L27" s="133">
        <f>+Actuals!I14</f>
        <v>175188</v>
      </c>
      <c r="M27" s="134">
        <f>+Actuals!J14</f>
        <v>112237.5</v>
      </c>
      <c r="N27" s="133">
        <f>+Actuals!K14</f>
        <v>551554</v>
      </c>
      <c r="O27" s="134">
        <f>+Actuals!L14</f>
        <v>930637.08420000004</v>
      </c>
      <c r="P27" s="133">
        <f>+Actuals!M14</f>
        <v>-5717381</v>
      </c>
      <c r="Q27" s="134">
        <f>+Actuals!N14</f>
        <v>-9974820.509300001</v>
      </c>
      <c r="R27" s="133">
        <f>+Actuals!O14</f>
        <v>555765</v>
      </c>
      <c r="S27" s="134">
        <f>+Actuals!P14</f>
        <v>952207.10850000009</v>
      </c>
      <c r="T27" s="133">
        <f>+Actuals!Q14</f>
        <v>-14015</v>
      </c>
      <c r="U27" s="134">
        <f>+Actuals!R14</f>
        <v>-24771.512500000001</v>
      </c>
      <c r="V27" s="133">
        <f>+Actuals!S14</f>
        <v>-7019</v>
      </c>
      <c r="W27" s="134">
        <f>+Actuals!T14</f>
        <v>-12406.0825</v>
      </c>
      <c r="X27" s="133">
        <f>+Actuals!U14</f>
        <v>3192</v>
      </c>
      <c r="Y27" s="134">
        <f>+Actuals!V14</f>
        <v>5641.86</v>
      </c>
      <c r="Z27" s="133">
        <f>+Actuals!W14</f>
        <v>-400</v>
      </c>
      <c r="AA27" s="134">
        <f>+Actuals!X14</f>
        <v>-674.92</v>
      </c>
      <c r="AB27" s="133">
        <f>+Actuals!Y14</f>
        <v>-5562</v>
      </c>
      <c r="AC27" s="134">
        <f>+Actuals!Z14</f>
        <v>-9384.7626</v>
      </c>
      <c r="AD27" s="133">
        <f>+Actuals!AA14</f>
        <v>42781</v>
      </c>
      <c r="AE27" s="134">
        <f>+Actuals!AB14</f>
        <v>75615.417499999996</v>
      </c>
      <c r="AF27" s="133">
        <f>+Actuals!AC14</f>
        <v>0</v>
      </c>
      <c r="AG27" s="134">
        <f>+Actuals!AD14</f>
        <v>0</v>
      </c>
      <c r="AH27" s="133">
        <f>+Actuals!AE14</f>
        <v>0</v>
      </c>
      <c r="AI27" s="134">
        <f>+Actuals!AF14</f>
        <v>0</v>
      </c>
      <c r="AJ27" s="133">
        <f>+Actuals!AG14</f>
        <v>0</v>
      </c>
      <c r="AK27" s="134">
        <f>+Actuals!AH14</f>
        <v>0</v>
      </c>
      <c r="AL27" s="133">
        <f>+Actuals!AI14</f>
        <v>-176637</v>
      </c>
      <c r="AM27" s="134">
        <f>+Actuals!AJ14</f>
        <v>-305408.63</v>
      </c>
      <c r="AN27" s="133">
        <f>+Actuals!AK14</f>
        <v>-103</v>
      </c>
      <c r="AO27" s="134">
        <f>+Actuals!AL14</f>
        <v>-173.7919</v>
      </c>
      <c r="AP27" s="133">
        <f>+Actuals!AM14</f>
        <v>0</v>
      </c>
      <c r="AQ27" s="134">
        <f>+Actuals!AN14</f>
        <v>0</v>
      </c>
      <c r="AR27" s="133">
        <f>+Actuals!AO14</f>
        <v>0</v>
      </c>
      <c r="AS27" s="134">
        <f>+Actuals!AP14</f>
        <v>0</v>
      </c>
      <c r="AT27" s="133">
        <f>+Actuals!AQ14</f>
        <v>0</v>
      </c>
      <c r="AU27" s="134">
        <f>+Actuals!AR14</f>
        <v>0</v>
      </c>
      <c r="AV27" s="133">
        <f>+Actuals!AS14</f>
        <v>0</v>
      </c>
      <c r="AW27" s="134">
        <f>+Actuals!AT14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-16536600</v>
      </c>
      <c r="E28" s="38">
        <f>SUM(G28,I28,K28,M28,O28,Q28,S28,U28,W28,Y28,AA28,AC28,AE28,AG28,AI28,AK28,AM28,AO28,AQ28,AS28,AU28,AV28)</f>
        <v>-29328596.430900004</v>
      </c>
      <c r="F28" s="81">
        <f>'TIE-OUT'!P28+RECLASS!P28</f>
        <v>0</v>
      </c>
      <c r="G28" s="82">
        <f>'TIE-OUT'!Q28+RECLASS!Q28</f>
        <v>0</v>
      </c>
      <c r="H28" s="133">
        <f>+Actuals!E15</f>
        <v>-9998997</v>
      </c>
      <c r="I28" s="134">
        <f>+Actuals!F15</f>
        <v>-17773461</v>
      </c>
      <c r="J28" s="133">
        <f>+Actuals!G15</f>
        <v>-5456469</v>
      </c>
      <c r="K28" s="153">
        <f>+Actuals!H15</f>
        <v>-9713728.0700000003</v>
      </c>
      <c r="L28" s="133">
        <f>+Actuals!I15</f>
        <v>-1046966</v>
      </c>
      <c r="M28" s="134">
        <f>+Actuals!J15</f>
        <v>-1780587.9108999986</v>
      </c>
      <c r="N28" s="133">
        <f>+Actuals!K15</f>
        <v>-52609</v>
      </c>
      <c r="O28" s="134">
        <f>+Actuals!L15</f>
        <v>-91946.02</v>
      </c>
      <c r="P28" s="133">
        <f>+Actuals!M15</f>
        <v>67386</v>
      </c>
      <c r="Q28" s="134">
        <f>+Actuals!N15</f>
        <v>118146.07</v>
      </c>
      <c r="R28" s="133">
        <f>+Actuals!O15</f>
        <v>-219500</v>
      </c>
      <c r="S28" s="134">
        <f>+Actuals!P15</f>
        <v>-390710.00000000186</v>
      </c>
      <c r="T28" s="133">
        <f>+Actuals!Q15</f>
        <v>-7068</v>
      </c>
      <c r="U28" s="134">
        <f>+Actuals!R15</f>
        <v>-12478.44</v>
      </c>
      <c r="V28" s="133">
        <f>+Actuals!S15</f>
        <v>483</v>
      </c>
      <c r="W28" s="134">
        <f>+Actuals!T15</f>
        <v>859.74</v>
      </c>
      <c r="X28" s="133">
        <f>+Actuals!U15</f>
        <v>6287</v>
      </c>
      <c r="Y28" s="134">
        <f>+Actuals!V15</f>
        <v>11190.86</v>
      </c>
      <c r="Z28" s="133">
        <f>+Actuals!W15</f>
        <v>-25218</v>
      </c>
      <c r="AA28" s="134">
        <f>+Actuals!X15</f>
        <v>-44888.04</v>
      </c>
      <c r="AB28" s="133">
        <f>+Actuals!Y15</f>
        <v>0</v>
      </c>
      <c r="AC28" s="134">
        <f>+Actuals!Z15</f>
        <v>0</v>
      </c>
      <c r="AD28" s="133">
        <f>+Actuals!AA15</f>
        <v>20000</v>
      </c>
      <c r="AE28" s="134">
        <f>+Actuals!AB15</f>
        <v>35600</v>
      </c>
      <c r="AF28" s="133">
        <f>+Actuals!AC15</f>
        <v>0</v>
      </c>
      <c r="AG28" s="134">
        <f>+Actuals!AD15</f>
        <v>0</v>
      </c>
      <c r="AH28" s="133">
        <f>+Actuals!AE15</f>
        <v>-669</v>
      </c>
      <c r="AI28" s="134">
        <f>+Actuals!AF15</f>
        <v>-1190.82</v>
      </c>
      <c r="AJ28" s="133">
        <f>+Actuals!AG15</f>
        <v>0</v>
      </c>
      <c r="AK28" s="134">
        <f>+Actuals!AH15</f>
        <v>0</v>
      </c>
      <c r="AL28" s="133">
        <f>+Actuals!AI15</f>
        <v>176637</v>
      </c>
      <c r="AM28" s="134">
        <f>+Actuals!AJ15</f>
        <v>314413.86</v>
      </c>
      <c r="AN28" s="133">
        <f>+Actuals!AK15</f>
        <v>103</v>
      </c>
      <c r="AO28" s="134">
        <f>+Actuals!AL15</f>
        <v>183.34</v>
      </c>
      <c r="AP28" s="133">
        <f>+Actuals!AM15</f>
        <v>0</v>
      </c>
      <c r="AQ28" s="134">
        <f>+Actuals!AN15</f>
        <v>0</v>
      </c>
      <c r="AR28" s="133">
        <f>+Actuals!AO15</f>
        <v>0</v>
      </c>
      <c r="AS28" s="134">
        <f>+Actuals!AP15</f>
        <v>0</v>
      </c>
      <c r="AT28" s="133">
        <f>+Actuals!AQ15</f>
        <v>0</v>
      </c>
      <c r="AU28" s="134">
        <f>+Actuals!AR15</f>
        <v>0</v>
      </c>
      <c r="AV28" s="133">
        <f>+Actuals!AS15</f>
        <v>0</v>
      </c>
      <c r="AW28" s="134">
        <f>+Actuals!AT15</f>
        <v>0</v>
      </c>
    </row>
    <row r="29" spans="1:49" x14ac:dyDescent="0.2">
      <c r="A29" s="9"/>
      <c r="B29" s="7" t="s">
        <v>41</v>
      </c>
      <c r="C29" s="18"/>
      <c r="D29" s="61">
        <f t="shared" ref="D29:AE29" si="10">SUM(D27:D28)</f>
        <v>-20183418</v>
      </c>
      <c r="E29" s="39">
        <f t="shared" si="10"/>
        <v>-35982665.809500001</v>
      </c>
      <c r="F29" s="61">
        <f t="shared" si="10"/>
        <v>0</v>
      </c>
      <c r="G29" s="39">
        <f t="shared" si="10"/>
        <v>0</v>
      </c>
      <c r="H29" s="61">
        <f t="shared" si="10"/>
        <v>-9218975</v>
      </c>
      <c r="I29" s="39">
        <f t="shared" si="10"/>
        <v>-17710247</v>
      </c>
      <c r="J29" s="61">
        <f t="shared" si="10"/>
        <v>-5290672</v>
      </c>
      <c r="K29" s="154">
        <f t="shared" si="10"/>
        <v>-8179710.21</v>
      </c>
      <c r="L29" s="61">
        <f t="shared" si="10"/>
        <v>-871778</v>
      </c>
      <c r="M29" s="39">
        <f t="shared" si="10"/>
        <v>-1668350.4108999986</v>
      </c>
      <c r="N29" s="61">
        <f t="shared" si="10"/>
        <v>498945</v>
      </c>
      <c r="O29" s="39">
        <f t="shared" si="10"/>
        <v>838691.06420000002</v>
      </c>
      <c r="P29" s="61">
        <f t="shared" si="10"/>
        <v>-5649995</v>
      </c>
      <c r="Q29" s="39">
        <f t="shared" si="10"/>
        <v>-9856674.4393000007</v>
      </c>
      <c r="R29" s="61">
        <f t="shared" si="10"/>
        <v>336265</v>
      </c>
      <c r="S29" s="39">
        <f t="shared" si="10"/>
        <v>561497.10849999823</v>
      </c>
      <c r="T29" s="61">
        <f t="shared" si="10"/>
        <v>-21083</v>
      </c>
      <c r="U29" s="39">
        <f t="shared" si="10"/>
        <v>-37249.952499999999</v>
      </c>
      <c r="V29" s="61">
        <f t="shared" si="10"/>
        <v>-6536</v>
      </c>
      <c r="W29" s="39">
        <f t="shared" si="10"/>
        <v>-11546.342500000001</v>
      </c>
      <c r="X29" s="61">
        <f t="shared" si="10"/>
        <v>9479</v>
      </c>
      <c r="Y29" s="39">
        <f t="shared" si="10"/>
        <v>16832.72</v>
      </c>
      <c r="Z29" s="61">
        <f t="shared" si="10"/>
        <v>-25618</v>
      </c>
      <c r="AA29" s="39">
        <f t="shared" si="10"/>
        <v>-45562.96</v>
      </c>
      <c r="AB29" s="61">
        <f t="shared" si="10"/>
        <v>-5562</v>
      </c>
      <c r="AC29" s="39">
        <f t="shared" si="10"/>
        <v>-9384.7626</v>
      </c>
      <c r="AD29" s="61">
        <f t="shared" si="10"/>
        <v>62781</v>
      </c>
      <c r="AE29" s="39">
        <f t="shared" si="10"/>
        <v>111215.4175</v>
      </c>
      <c r="AF29" s="61">
        <f t="shared" ref="AF29:AK29" si="11">SUM(AF27:AF28)</f>
        <v>0</v>
      </c>
      <c r="AG29" s="39">
        <f t="shared" si="11"/>
        <v>0</v>
      </c>
      <c r="AH29" s="61">
        <f t="shared" si="11"/>
        <v>-669</v>
      </c>
      <c r="AI29" s="39">
        <f t="shared" si="11"/>
        <v>-1190.82</v>
      </c>
      <c r="AJ29" s="61">
        <f t="shared" si="11"/>
        <v>0</v>
      </c>
      <c r="AK29" s="39">
        <f t="shared" si="11"/>
        <v>0</v>
      </c>
      <c r="AL29" s="61">
        <f t="shared" ref="AL29:AQ29" si="12">SUM(AL27:AL28)</f>
        <v>0</v>
      </c>
      <c r="AM29" s="39">
        <f t="shared" si="12"/>
        <v>9005.2299999999814</v>
      </c>
      <c r="AN29" s="61">
        <f t="shared" si="12"/>
        <v>0</v>
      </c>
      <c r="AO29" s="39">
        <f t="shared" si="12"/>
        <v>9.5481000000000051</v>
      </c>
      <c r="AP29" s="61">
        <f t="shared" si="12"/>
        <v>0</v>
      </c>
      <c r="AQ29" s="39">
        <f t="shared" si="12"/>
        <v>0</v>
      </c>
      <c r="AR29" s="61">
        <f t="shared" ref="AR29:AW29" si="13">SUM(AR27:AR28)</f>
        <v>0</v>
      </c>
      <c r="AS29" s="39">
        <f t="shared" si="13"/>
        <v>0</v>
      </c>
      <c r="AT29" s="61">
        <f t="shared" si="13"/>
        <v>0</v>
      </c>
      <c r="AU29" s="39">
        <f t="shared" si="13"/>
        <v>0</v>
      </c>
      <c r="AV29" s="61">
        <f t="shared" si="13"/>
        <v>0</v>
      </c>
      <c r="AW29" s="39">
        <f t="shared" si="13"/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15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15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4">SUM(F32,H32,J32,L32,N32,P32,R32,T32,V32,X32,Z32,AB32,AD32,AF32,AH32,AJ32,AL32,AN32,AP32,AR32,AT32,AU32)</f>
        <v>-58354</v>
      </c>
      <c r="E32" s="38">
        <f t="shared" si="14"/>
        <v>-100485.58600000001</v>
      </c>
      <c r="F32" s="64">
        <f>'TIE-OUT'!P32+RECLASS!P32</f>
        <v>0</v>
      </c>
      <c r="G32" s="68">
        <f>'TIE-OUT'!Q32+RECLASS!Q32</f>
        <v>0</v>
      </c>
      <c r="H32" s="133">
        <f>+Actuals!E16</f>
        <v>0</v>
      </c>
      <c r="I32" s="134">
        <f>+Actuals!F16</f>
        <v>0</v>
      </c>
      <c r="J32" s="133">
        <f>+Actuals!G16</f>
        <v>-15365</v>
      </c>
      <c r="K32" s="153">
        <f>+Actuals!H16</f>
        <v>-26458.53</v>
      </c>
      <c r="L32" s="133">
        <f>+Actuals!I16</f>
        <v>26972</v>
      </c>
      <c r="M32" s="134">
        <f>+Actuals!J16</f>
        <v>46364.535000000003</v>
      </c>
      <c r="N32" s="133">
        <f>+Actuals!K16</f>
        <v>2971</v>
      </c>
      <c r="O32" s="134">
        <f>+Actuals!L16</f>
        <v>2514.9589999999998</v>
      </c>
      <c r="P32" s="133">
        <f>+Actuals!M16</f>
        <v>-1193</v>
      </c>
      <c r="Q32" s="134">
        <f>+Actuals!N16</f>
        <v>1912.9659999999999</v>
      </c>
      <c r="R32" s="133">
        <f>+Actuals!O16</f>
        <v>-71739</v>
      </c>
      <c r="S32" s="134">
        <f>+Actuals!P16</f>
        <v>-157847.88</v>
      </c>
      <c r="T32" s="133">
        <f>+Actuals!Q16</f>
        <v>0</v>
      </c>
      <c r="U32" s="134">
        <f>+Actuals!R16</f>
        <v>6243.8779999999997</v>
      </c>
      <c r="V32" s="133">
        <f>+Actuals!S16</f>
        <v>0</v>
      </c>
      <c r="W32" s="134">
        <f>+Actuals!T16</f>
        <v>-4026.4259999999999</v>
      </c>
      <c r="X32" s="133">
        <f>+Actuals!U16</f>
        <v>0</v>
      </c>
      <c r="Y32" s="134">
        <f>+Actuals!V16</f>
        <v>-19665.297999999999</v>
      </c>
      <c r="Z32" s="133">
        <f>+Actuals!W16</f>
        <v>0</v>
      </c>
      <c r="AA32" s="134">
        <f>+Actuals!X16</f>
        <v>-16397.473999999998</v>
      </c>
      <c r="AB32" s="133">
        <f>+Actuals!Y16</f>
        <v>2781</v>
      </c>
      <c r="AC32" s="134">
        <f>+Actuals!Z16</f>
        <v>73885.486000000004</v>
      </c>
      <c r="AD32" s="133">
        <f>+Actuals!AA16</f>
        <v>-2781</v>
      </c>
      <c r="AE32" s="134">
        <f>+Actuals!AB16</f>
        <v>-7011.8019999999997</v>
      </c>
      <c r="AF32" s="133">
        <f>+Actuals!AC16</f>
        <v>0</v>
      </c>
      <c r="AG32" s="134">
        <f>+Actuals!AD16</f>
        <v>0</v>
      </c>
      <c r="AH32" s="133">
        <f>+Actuals!AE16</f>
        <v>0</v>
      </c>
      <c r="AI32" s="134">
        <f>+Actuals!AF16</f>
        <v>0</v>
      </c>
      <c r="AJ32" s="133">
        <f>+Actuals!AG16</f>
        <v>0</v>
      </c>
      <c r="AK32" s="134">
        <f>+Actuals!AH16</f>
        <v>0</v>
      </c>
      <c r="AL32" s="133">
        <f>+Actuals!AI16</f>
        <v>0</v>
      </c>
      <c r="AM32" s="134">
        <f>+Actuals!AJ16</f>
        <v>0</v>
      </c>
      <c r="AN32" s="133">
        <f>+Actuals!AK16</f>
        <v>0</v>
      </c>
      <c r="AO32" s="134">
        <f>+Actuals!AL16</f>
        <v>0</v>
      </c>
      <c r="AP32" s="133">
        <f>+Actuals!AM16</f>
        <v>0</v>
      </c>
      <c r="AQ32" s="134">
        <f>+Actuals!AN16</f>
        <v>0</v>
      </c>
      <c r="AR32" s="133">
        <f>+Actuals!AO16</f>
        <v>0</v>
      </c>
      <c r="AS32" s="134">
        <f>+Actuals!AP16</f>
        <v>0</v>
      </c>
      <c r="AT32" s="133">
        <f>+Actuals!AQ16</f>
        <v>0</v>
      </c>
      <c r="AU32" s="134">
        <f>+Actuals!AR16</f>
        <v>0</v>
      </c>
      <c r="AV32" s="133">
        <f>+Actuals!AS16</f>
        <v>0</v>
      </c>
      <c r="AW32" s="134">
        <f>+Actuals!AT16</f>
        <v>0</v>
      </c>
    </row>
    <row r="33" spans="1:49" x14ac:dyDescent="0.2">
      <c r="A33" s="9">
        <v>14</v>
      </c>
      <c r="B33" s="7"/>
      <c r="C33" s="18" t="s">
        <v>44</v>
      </c>
      <c r="D33" s="60">
        <f t="shared" si="14"/>
        <v>0</v>
      </c>
      <c r="E33" s="38">
        <f t="shared" si="14"/>
        <v>0</v>
      </c>
      <c r="F33" s="60">
        <f>'TIE-OUT'!P33+RECLASS!P33</f>
        <v>0</v>
      </c>
      <c r="G33" s="38">
        <f>'TIE-OUT'!Q33+RECLASS!Q33</f>
        <v>0</v>
      </c>
      <c r="H33" s="133">
        <f>+Actuals!E17</f>
        <v>0</v>
      </c>
      <c r="I33" s="134">
        <f>+Actuals!F17</f>
        <v>0</v>
      </c>
      <c r="J33" s="133">
        <f>+Actuals!G17</f>
        <v>0</v>
      </c>
      <c r="K33" s="153">
        <f>+Actuals!H17</f>
        <v>0</v>
      </c>
      <c r="L33" s="133">
        <f>+Actuals!I17</f>
        <v>0</v>
      </c>
      <c r="M33" s="134">
        <f>+Actuals!J17</f>
        <v>0</v>
      </c>
      <c r="N33" s="133">
        <f>+Actuals!K17</f>
        <v>0</v>
      </c>
      <c r="O33" s="134">
        <f>+Actuals!L17</f>
        <v>0</v>
      </c>
      <c r="P33" s="133">
        <f>+Actuals!M17</f>
        <v>0</v>
      </c>
      <c r="Q33" s="134">
        <f>+Actuals!N17</f>
        <v>0</v>
      </c>
      <c r="R33" s="133">
        <f>+Actuals!O17</f>
        <v>0</v>
      </c>
      <c r="S33" s="134">
        <f>+Actuals!P17</f>
        <v>0</v>
      </c>
      <c r="T33" s="133">
        <f>+Actuals!Q17</f>
        <v>0</v>
      </c>
      <c r="U33" s="134">
        <f>+Actuals!R17</f>
        <v>0</v>
      </c>
      <c r="V33" s="133">
        <f>+Actuals!S17</f>
        <v>0</v>
      </c>
      <c r="W33" s="134">
        <f>+Actuals!T17</f>
        <v>0</v>
      </c>
      <c r="X33" s="133">
        <f>+Actuals!U17</f>
        <v>0</v>
      </c>
      <c r="Y33" s="134">
        <f>+Actuals!V17</f>
        <v>0</v>
      </c>
      <c r="Z33" s="133">
        <f>+Actuals!W17</f>
        <v>0</v>
      </c>
      <c r="AA33" s="134">
        <f>+Actuals!X17</f>
        <v>0</v>
      </c>
      <c r="AB33" s="133">
        <f>+Actuals!Y17</f>
        <v>0</v>
      </c>
      <c r="AC33" s="134">
        <f>+Actuals!Z17</f>
        <v>0</v>
      </c>
      <c r="AD33" s="133">
        <f>+Actuals!AA17</f>
        <v>0</v>
      </c>
      <c r="AE33" s="134">
        <f>+Actuals!AB17</f>
        <v>0</v>
      </c>
      <c r="AF33" s="133">
        <f>+Actuals!AC17</f>
        <v>0</v>
      </c>
      <c r="AG33" s="134">
        <f>+Actuals!AD17</f>
        <v>0</v>
      </c>
      <c r="AH33" s="133">
        <f>+Actuals!AE17</f>
        <v>0</v>
      </c>
      <c r="AI33" s="134">
        <f>+Actuals!AF17</f>
        <v>0</v>
      </c>
      <c r="AJ33" s="133">
        <f>+Actuals!AG17</f>
        <v>0</v>
      </c>
      <c r="AK33" s="134">
        <f>+Actuals!AH17</f>
        <v>0</v>
      </c>
      <c r="AL33" s="133">
        <f>+Actuals!AI17</f>
        <v>0</v>
      </c>
      <c r="AM33" s="134">
        <f>+Actuals!AJ17</f>
        <v>0</v>
      </c>
      <c r="AN33" s="133">
        <f>+Actuals!AK17</f>
        <v>0</v>
      </c>
      <c r="AO33" s="134">
        <f>+Actuals!AL17</f>
        <v>0</v>
      </c>
      <c r="AP33" s="133">
        <f>+Actuals!AM17</f>
        <v>0</v>
      </c>
      <c r="AQ33" s="134">
        <f>+Actuals!AN17</f>
        <v>0</v>
      </c>
      <c r="AR33" s="133">
        <f>+Actuals!AO17</f>
        <v>0</v>
      </c>
      <c r="AS33" s="134">
        <f>+Actuals!AP17</f>
        <v>0</v>
      </c>
      <c r="AT33" s="133">
        <f>+Actuals!AQ17</f>
        <v>0</v>
      </c>
      <c r="AU33" s="134">
        <f>+Actuals!AR17</f>
        <v>0</v>
      </c>
      <c r="AV33" s="133">
        <f>+Actuals!AS17</f>
        <v>0</v>
      </c>
      <c r="AW33" s="134">
        <f>+Actuals!AT17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4"/>
        <v>0</v>
      </c>
      <c r="E34" s="38">
        <f t="shared" si="14"/>
        <v>0</v>
      </c>
      <c r="F34" s="60">
        <f>'TIE-OUT'!P34+RECLASS!P34</f>
        <v>0</v>
      </c>
      <c r="G34" s="38">
        <f>'TIE-OUT'!Q34+RECLASS!Q34</f>
        <v>0</v>
      </c>
      <c r="H34" s="133">
        <f>+Actuals!E18</f>
        <v>0</v>
      </c>
      <c r="I34" s="134">
        <f>+Actuals!F18</f>
        <v>0</v>
      </c>
      <c r="J34" s="133">
        <f>+Actuals!G18</f>
        <v>0</v>
      </c>
      <c r="K34" s="153">
        <f>+Actuals!H18</f>
        <v>0</v>
      </c>
      <c r="L34" s="133">
        <f>+Actuals!I18</f>
        <v>0</v>
      </c>
      <c r="M34" s="134">
        <f>+Actuals!J18</f>
        <v>0</v>
      </c>
      <c r="N34" s="133">
        <f>+Actuals!K18</f>
        <v>0</v>
      </c>
      <c r="O34" s="134">
        <f>+Actuals!L18</f>
        <v>0</v>
      </c>
      <c r="P34" s="133">
        <f>+Actuals!M18</f>
        <v>0</v>
      </c>
      <c r="Q34" s="134">
        <f>+Actuals!N18</f>
        <v>0</v>
      </c>
      <c r="R34" s="133">
        <f>+Actuals!O18</f>
        <v>0</v>
      </c>
      <c r="S34" s="134">
        <f>+Actuals!P18</f>
        <v>0</v>
      </c>
      <c r="T34" s="133">
        <f>+Actuals!Q18</f>
        <v>0</v>
      </c>
      <c r="U34" s="134">
        <f>+Actuals!R18</f>
        <v>0</v>
      </c>
      <c r="V34" s="133">
        <f>+Actuals!S18</f>
        <v>0</v>
      </c>
      <c r="W34" s="134">
        <f>+Actuals!T18</f>
        <v>0</v>
      </c>
      <c r="X34" s="133">
        <f>+Actuals!U18</f>
        <v>0</v>
      </c>
      <c r="Y34" s="134">
        <f>+Actuals!V18</f>
        <v>0</v>
      </c>
      <c r="Z34" s="133">
        <f>+Actuals!W18</f>
        <v>0</v>
      </c>
      <c r="AA34" s="134">
        <f>+Actuals!X18</f>
        <v>0</v>
      </c>
      <c r="AB34" s="133">
        <f>+Actuals!Y18</f>
        <v>0</v>
      </c>
      <c r="AC34" s="134">
        <f>+Actuals!Z18</f>
        <v>0</v>
      </c>
      <c r="AD34" s="133">
        <f>+Actuals!AA18</f>
        <v>0</v>
      </c>
      <c r="AE34" s="134">
        <f>+Actuals!AB18</f>
        <v>0</v>
      </c>
      <c r="AF34" s="133">
        <f>+Actuals!AC18</f>
        <v>0</v>
      </c>
      <c r="AG34" s="134">
        <f>+Actuals!AD18</f>
        <v>0</v>
      </c>
      <c r="AH34" s="133">
        <f>+Actuals!AE18</f>
        <v>0</v>
      </c>
      <c r="AI34" s="134">
        <f>+Actuals!AF18</f>
        <v>0</v>
      </c>
      <c r="AJ34" s="133">
        <f>+Actuals!AG18</f>
        <v>0</v>
      </c>
      <c r="AK34" s="134">
        <f>+Actuals!AH18</f>
        <v>0</v>
      </c>
      <c r="AL34" s="133">
        <f>+Actuals!AI18</f>
        <v>0</v>
      </c>
      <c r="AM34" s="134">
        <f>+Actuals!AJ18</f>
        <v>0</v>
      </c>
      <c r="AN34" s="133">
        <f>+Actuals!AK18</f>
        <v>0</v>
      </c>
      <c r="AO34" s="134">
        <f>+Actuals!AL18</f>
        <v>0</v>
      </c>
      <c r="AP34" s="133">
        <f>+Actuals!AM18</f>
        <v>0</v>
      </c>
      <c r="AQ34" s="134">
        <f>+Actuals!AN18</f>
        <v>0</v>
      </c>
      <c r="AR34" s="133">
        <f>+Actuals!AO18</f>
        <v>0</v>
      </c>
      <c r="AS34" s="134">
        <f>+Actuals!AP18</f>
        <v>0</v>
      </c>
      <c r="AT34" s="133">
        <f>+Actuals!AQ18</f>
        <v>0</v>
      </c>
      <c r="AU34" s="134">
        <f>+Actuals!AR18</f>
        <v>0</v>
      </c>
      <c r="AV34" s="133">
        <f>+Actuals!AS18</f>
        <v>0</v>
      </c>
      <c r="AW34" s="134">
        <f>+Actuals!AT18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4"/>
        <v>0</v>
      </c>
      <c r="E35" s="38">
        <f t="shared" si="14"/>
        <v>0</v>
      </c>
      <c r="F35" s="81">
        <f>'TIE-OUT'!P35+RECLASS!P35</f>
        <v>0</v>
      </c>
      <c r="G35" s="82">
        <f>'TIE-OUT'!Q35+RECLASS!Q35</f>
        <v>0</v>
      </c>
      <c r="H35" s="133">
        <f>+Actuals!E19</f>
        <v>0</v>
      </c>
      <c r="I35" s="134">
        <f>+Actuals!F19</f>
        <v>0</v>
      </c>
      <c r="J35" s="133">
        <f>+Actuals!G19</f>
        <v>0</v>
      </c>
      <c r="K35" s="153">
        <f>+Actuals!H19</f>
        <v>0</v>
      </c>
      <c r="L35" s="133">
        <f>+Actuals!I19</f>
        <v>0</v>
      </c>
      <c r="M35" s="134">
        <f>+Actuals!J19</f>
        <v>0</v>
      </c>
      <c r="N35" s="133">
        <f>+Actuals!K19</f>
        <v>0</v>
      </c>
      <c r="O35" s="134">
        <f>+Actuals!L19</f>
        <v>0</v>
      </c>
      <c r="P35" s="133">
        <f>+Actuals!M19</f>
        <v>0</v>
      </c>
      <c r="Q35" s="134">
        <f>+Actuals!N19</f>
        <v>0</v>
      </c>
      <c r="R35" s="133">
        <f>+Actuals!O19</f>
        <v>0</v>
      </c>
      <c r="S35" s="134">
        <f>+Actuals!P19</f>
        <v>0</v>
      </c>
      <c r="T35" s="133">
        <f>+Actuals!Q19</f>
        <v>0</v>
      </c>
      <c r="U35" s="134">
        <f>+Actuals!R19</f>
        <v>0</v>
      </c>
      <c r="V35" s="133">
        <f>+Actuals!S19</f>
        <v>0</v>
      </c>
      <c r="W35" s="134">
        <f>+Actuals!T19</f>
        <v>0</v>
      </c>
      <c r="X35" s="133">
        <f>+Actuals!U19</f>
        <v>0</v>
      </c>
      <c r="Y35" s="134">
        <f>+Actuals!V19</f>
        <v>0</v>
      </c>
      <c r="Z35" s="133">
        <f>+Actuals!W19</f>
        <v>0</v>
      </c>
      <c r="AA35" s="134">
        <f>+Actuals!X19</f>
        <v>0</v>
      </c>
      <c r="AB35" s="133">
        <f>+Actuals!Y19</f>
        <v>0</v>
      </c>
      <c r="AC35" s="134">
        <f>+Actuals!Z19</f>
        <v>0</v>
      </c>
      <c r="AD35" s="133">
        <f>+Actuals!AA19</f>
        <v>0</v>
      </c>
      <c r="AE35" s="134">
        <f>+Actuals!AB19</f>
        <v>0</v>
      </c>
      <c r="AF35" s="133">
        <f>+Actuals!AC19</f>
        <v>0</v>
      </c>
      <c r="AG35" s="134">
        <f>+Actuals!AD19</f>
        <v>0</v>
      </c>
      <c r="AH35" s="133">
        <f>+Actuals!AE19</f>
        <v>0</v>
      </c>
      <c r="AI35" s="134">
        <f>+Actuals!AF19</f>
        <v>0</v>
      </c>
      <c r="AJ35" s="133">
        <f>+Actuals!AG19</f>
        <v>0</v>
      </c>
      <c r="AK35" s="134">
        <f>+Actuals!AH19</f>
        <v>0</v>
      </c>
      <c r="AL35" s="133">
        <f>+Actuals!AI19</f>
        <v>0</v>
      </c>
      <c r="AM35" s="134">
        <f>+Actuals!AJ19</f>
        <v>0</v>
      </c>
      <c r="AN35" s="133">
        <f>+Actuals!AK19</f>
        <v>0</v>
      </c>
      <c r="AO35" s="134">
        <f>+Actuals!AL19</f>
        <v>0</v>
      </c>
      <c r="AP35" s="133">
        <f>+Actuals!AM19</f>
        <v>0</v>
      </c>
      <c r="AQ35" s="134">
        <f>+Actuals!AN19</f>
        <v>0</v>
      </c>
      <c r="AR35" s="133">
        <f>+Actuals!AO19</f>
        <v>0</v>
      </c>
      <c r="AS35" s="134">
        <f>+Actuals!AP19</f>
        <v>0</v>
      </c>
      <c r="AT35" s="133">
        <f>+Actuals!AQ19</f>
        <v>0</v>
      </c>
      <c r="AU35" s="134">
        <f>+Actuals!AR19</f>
        <v>0</v>
      </c>
      <c r="AV35" s="133">
        <f>+Actuals!AS19</f>
        <v>0</v>
      </c>
      <c r="AW35" s="134">
        <f>+Actuals!AT19</f>
        <v>0</v>
      </c>
    </row>
    <row r="36" spans="1:49" x14ac:dyDescent="0.2">
      <c r="A36" s="9"/>
      <c r="B36" s="7" t="s">
        <v>47</v>
      </c>
      <c r="C36" s="6"/>
      <c r="D36" s="61">
        <f t="shared" ref="D36:AE36" si="15">SUM(D32:D35)</f>
        <v>-58354</v>
      </c>
      <c r="E36" s="39">
        <f t="shared" si="15"/>
        <v>-100485.58600000001</v>
      </c>
      <c r="F36" s="61">
        <f t="shared" si="15"/>
        <v>0</v>
      </c>
      <c r="G36" s="39">
        <f t="shared" si="15"/>
        <v>0</v>
      </c>
      <c r="H36" s="61">
        <f t="shared" si="15"/>
        <v>0</v>
      </c>
      <c r="I36" s="39">
        <f t="shared" si="15"/>
        <v>0</v>
      </c>
      <c r="J36" s="61">
        <f t="shared" si="15"/>
        <v>-15365</v>
      </c>
      <c r="K36" s="154">
        <f t="shared" si="15"/>
        <v>-26458.53</v>
      </c>
      <c r="L36" s="61">
        <f t="shared" si="15"/>
        <v>26972</v>
      </c>
      <c r="M36" s="39">
        <f t="shared" si="15"/>
        <v>46364.535000000003</v>
      </c>
      <c r="N36" s="61">
        <f t="shared" si="15"/>
        <v>2971</v>
      </c>
      <c r="O36" s="39">
        <f t="shared" si="15"/>
        <v>2514.9589999999998</v>
      </c>
      <c r="P36" s="61">
        <f t="shared" si="15"/>
        <v>-1193</v>
      </c>
      <c r="Q36" s="39">
        <f t="shared" si="15"/>
        <v>1912.9659999999999</v>
      </c>
      <c r="R36" s="61">
        <f t="shared" si="15"/>
        <v>-71739</v>
      </c>
      <c r="S36" s="39">
        <f t="shared" si="15"/>
        <v>-157847.88</v>
      </c>
      <c r="T36" s="61">
        <f t="shared" si="15"/>
        <v>0</v>
      </c>
      <c r="U36" s="39">
        <f t="shared" si="15"/>
        <v>6243.8779999999997</v>
      </c>
      <c r="V36" s="61">
        <f t="shared" si="15"/>
        <v>0</v>
      </c>
      <c r="W36" s="39">
        <f t="shared" si="15"/>
        <v>-4026.4259999999999</v>
      </c>
      <c r="X36" s="61">
        <f t="shared" si="15"/>
        <v>0</v>
      </c>
      <c r="Y36" s="39">
        <f t="shared" si="15"/>
        <v>-19665.297999999999</v>
      </c>
      <c r="Z36" s="61">
        <f t="shared" si="15"/>
        <v>0</v>
      </c>
      <c r="AA36" s="39">
        <f t="shared" si="15"/>
        <v>-16397.473999999998</v>
      </c>
      <c r="AB36" s="61">
        <f t="shared" si="15"/>
        <v>2781</v>
      </c>
      <c r="AC36" s="39">
        <f t="shared" si="15"/>
        <v>73885.486000000004</v>
      </c>
      <c r="AD36" s="61">
        <f t="shared" si="15"/>
        <v>-2781</v>
      </c>
      <c r="AE36" s="39">
        <f t="shared" si="15"/>
        <v>-7011.8019999999997</v>
      </c>
      <c r="AF36" s="61">
        <f t="shared" ref="AF36:AK36" si="16">SUM(AF32:AF35)</f>
        <v>0</v>
      </c>
      <c r="AG36" s="39">
        <f t="shared" si="16"/>
        <v>0</v>
      </c>
      <c r="AH36" s="61">
        <f t="shared" si="16"/>
        <v>0</v>
      </c>
      <c r="AI36" s="39">
        <f t="shared" si="16"/>
        <v>0</v>
      </c>
      <c r="AJ36" s="61">
        <f t="shared" si="16"/>
        <v>0</v>
      </c>
      <c r="AK36" s="39">
        <f t="shared" si="16"/>
        <v>0</v>
      </c>
      <c r="AL36" s="61">
        <f t="shared" ref="AL36:AQ36" si="17">SUM(AL32:AL35)</f>
        <v>0</v>
      </c>
      <c r="AM36" s="39">
        <f t="shared" si="17"/>
        <v>0</v>
      </c>
      <c r="AN36" s="61">
        <f t="shared" si="17"/>
        <v>0</v>
      </c>
      <c r="AO36" s="39">
        <f t="shared" si="17"/>
        <v>0</v>
      </c>
      <c r="AP36" s="61">
        <f t="shared" si="17"/>
        <v>0</v>
      </c>
      <c r="AQ36" s="39">
        <f t="shared" si="17"/>
        <v>0</v>
      </c>
      <c r="AR36" s="61">
        <f t="shared" ref="AR36:AW36" si="18">SUM(AR32:AR35)</f>
        <v>0</v>
      </c>
      <c r="AS36" s="39">
        <f t="shared" si="18"/>
        <v>0</v>
      </c>
      <c r="AT36" s="61">
        <f t="shared" si="18"/>
        <v>0</v>
      </c>
      <c r="AU36" s="39">
        <f t="shared" si="18"/>
        <v>0</v>
      </c>
      <c r="AV36" s="61">
        <f t="shared" si="18"/>
        <v>0</v>
      </c>
      <c r="AW36" s="39">
        <f t="shared" si="18"/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15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15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19">SUM(F39,H39,J39,L39,N39,P39,R39,T39,V39,X39,Z39,AB39,AD39,AF39,AH39,AJ39,AL39,AN39,AP39,AR39,AT39,AU39)</f>
        <v>0</v>
      </c>
      <c r="E39" s="38">
        <f t="shared" si="19"/>
        <v>0</v>
      </c>
      <c r="F39" s="64">
        <f>'TIE-OUT'!P39+RECLASS!P39</f>
        <v>0</v>
      </c>
      <c r="G39" s="68">
        <f>'TIE-OUT'!Q39+RECLASS!Q39</f>
        <v>0</v>
      </c>
      <c r="H39" s="133">
        <f>+Actuals!E20</f>
        <v>0</v>
      </c>
      <c r="I39" s="134">
        <f>+Actuals!F20</f>
        <v>0</v>
      </c>
      <c r="J39" s="133">
        <f>+Actuals!G20</f>
        <v>0</v>
      </c>
      <c r="K39" s="153">
        <f>+Actuals!H20</f>
        <v>0</v>
      </c>
      <c r="L39" s="133">
        <f>+Actuals!I20</f>
        <v>0</v>
      </c>
      <c r="M39" s="134">
        <f>+Actuals!J20</f>
        <v>0</v>
      </c>
      <c r="N39" s="133">
        <f>+Actuals!K20</f>
        <v>-15059</v>
      </c>
      <c r="O39" s="134">
        <f>+Actuals!L20</f>
        <v>-26934.53</v>
      </c>
      <c r="P39" s="133">
        <f>+Actuals!M20</f>
        <v>15059</v>
      </c>
      <c r="Q39" s="134">
        <f>+Actuals!N20</f>
        <v>26934.53</v>
      </c>
      <c r="R39" s="133">
        <f>+Actuals!O20</f>
        <v>0</v>
      </c>
      <c r="S39" s="134">
        <f>+Actuals!P20</f>
        <v>0</v>
      </c>
      <c r="T39" s="133">
        <f>+Actuals!Q20</f>
        <v>0</v>
      </c>
      <c r="U39" s="134">
        <f>+Actuals!R20</f>
        <v>0</v>
      </c>
      <c r="V39" s="133">
        <f>+Actuals!S20</f>
        <v>0</v>
      </c>
      <c r="W39" s="134">
        <f>+Actuals!T20</f>
        <v>0</v>
      </c>
      <c r="X39" s="133">
        <f>+Actuals!U20</f>
        <v>0</v>
      </c>
      <c r="Y39" s="134">
        <f>+Actuals!V20</f>
        <v>0</v>
      </c>
      <c r="Z39" s="133">
        <f>+Actuals!W20</f>
        <v>0</v>
      </c>
      <c r="AA39" s="134">
        <f>+Actuals!X20</f>
        <v>0</v>
      </c>
      <c r="AB39" s="133">
        <f>+Actuals!Y20</f>
        <v>0</v>
      </c>
      <c r="AC39" s="134">
        <f>+Actuals!Z20</f>
        <v>0</v>
      </c>
      <c r="AD39" s="133">
        <f>+Actuals!AA20</f>
        <v>0</v>
      </c>
      <c r="AE39" s="134">
        <f>+Actuals!AB20</f>
        <v>0</v>
      </c>
      <c r="AF39" s="133">
        <f>+Actuals!AC20</f>
        <v>0</v>
      </c>
      <c r="AG39" s="134">
        <f>+Actuals!AD20</f>
        <v>0</v>
      </c>
      <c r="AH39" s="133">
        <f>+Actuals!AE20</f>
        <v>0</v>
      </c>
      <c r="AI39" s="134">
        <f>+Actuals!AF20</f>
        <v>0</v>
      </c>
      <c r="AJ39" s="133">
        <f>+Actuals!AG20</f>
        <v>0</v>
      </c>
      <c r="AK39" s="134">
        <f>+Actuals!AH20</f>
        <v>0</v>
      </c>
      <c r="AL39" s="133">
        <f>+Actuals!AI20</f>
        <v>0</v>
      </c>
      <c r="AM39" s="134">
        <f>+Actuals!AJ20</f>
        <v>0</v>
      </c>
      <c r="AN39" s="133">
        <f>+Actuals!AK20</f>
        <v>0</v>
      </c>
      <c r="AO39" s="134">
        <f>+Actuals!AL20</f>
        <v>0</v>
      </c>
      <c r="AP39" s="133">
        <f>+Actuals!AM20</f>
        <v>0</v>
      </c>
      <c r="AQ39" s="134">
        <f>+Actuals!AN20</f>
        <v>0</v>
      </c>
      <c r="AR39" s="133">
        <f>+Actuals!AO20</f>
        <v>0</v>
      </c>
      <c r="AS39" s="134">
        <f>+Actuals!AP20</f>
        <v>0</v>
      </c>
      <c r="AT39" s="133">
        <f>+Actuals!AQ20</f>
        <v>0</v>
      </c>
      <c r="AU39" s="134">
        <f>+Actuals!AR20</f>
        <v>0</v>
      </c>
      <c r="AV39" s="133">
        <f>+Actuals!AS20</f>
        <v>0</v>
      </c>
      <c r="AW39" s="134">
        <f>+Actuals!AT20</f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19"/>
        <v>0</v>
      </c>
      <c r="E40" s="38">
        <f t="shared" si="19"/>
        <v>-8.9999999850988388E-2</v>
      </c>
      <c r="F40" s="60">
        <f>'TIE-OUT'!P40+RECLASS!P40</f>
        <v>0</v>
      </c>
      <c r="G40" s="38">
        <f>'TIE-OUT'!Q40+RECLASS!Q40</f>
        <v>0</v>
      </c>
      <c r="H40" s="133">
        <f>+Actuals!E21</f>
        <v>-11852259</v>
      </c>
      <c r="I40" s="134">
        <f>+Actuals!F21</f>
        <v>-21138504</v>
      </c>
      <c r="J40" s="133">
        <f>+Actuals!G21</f>
        <v>5389316</v>
      </c>
      <c r="K40" s="153">
        <f>+Actuals!H21</f>
        <v>8419594.8599999994</v>
      </c>
      <c r="L40" s="133">
        <f>+Actuals!I21</f>
        <v>871860</v>
      </c>
      <c r="M40" s="134">
        <f>+Actuals!J21</f>
        <v>1753293.31</v>
      </c>
      <c r="N40" s="133">
        <f>+Actuals!K21</f>
        <v>-9</v>
      </c>
      <c r="O40" s="134">
        <f>+Actuals!L21</f>
        <v>-8185.33</v>
      </c>
      <c r="P40" s="133">
        <f>+Actuals!M21</f>
        <v>5591092</v>
      </c>
      <c r="Q40" s="134">
        <f>+Actuals!N21</f>
        <v>9960313.0700000003</v>
      </c>
      <c r="R40" s="133">
        <f>+Actuals!O21</f>
        <v>0</v>
      </c>
      <c r="S40" s="134">
        <f>+Actuals!P21+1013488</f>
        <v>1013488</v>
      </c>
      <c r="T40" s="133">
        <f>+Actuals!Q21</f>
        <v>0</v>
      </c>
      <c r="U40" s="134">
        <f>+Actuals!R21</f>
        <v>0</v>
      </c>
      <c r="V40" s="133">
        <f>+Actuals!S21</f>
        <v>0</v>
      </c>
      <c r="W40" s="134">
        <f>+Actuals!T21</f>
        <v>0</v>
      </c>
      <c r="X40" s="133">
        <f>+Actuals!U21</f>
        <v>0</v>
      </c>
      <c r="Y40" s="134">
        <f>+Actuals!V21</f>
        <v>0</v>
      </c>
      <c r="Z40" s="133">
        <f>+Actuals!W21</f>
        <v>0</v>
      </c>
      <c r="AA40" s="134">
        <f>+Actuals!X21</f>
        <v>0</v>
      </c>
      <c r="AB40" s="133">
        <f>+Actuals!Y21</f>
        <v>0</v>
      </c>
      <c r="AC40" s="134">
        <f>+Actuals!Z21</f>
        <v>0</v>
      </c>
      <c r="AD40" s="133">
        <f>+Actuals!AA21</f>
        <v>0</v>
      </c>
      <c r="AE40" s="134">
        <f>+Actuals!AB21</f>
        <v>0</v>
      </c>
      <c r="AF40" s="133">
        <f>+Actuals!AC21</f>
        <v>0</v>
      </c>
      <c r="AG40" s="134">
        <f>+Actuals!AD21</f>
        <v>0</v>
      </c>
      <c r="AH40" s="133">
        <f>+Actuals!AE21</f>
        <v>0</v>
      </c>
      <c r="AI40" s="134">
        <f>+Actuals!AF21</f>
        <v>0</v>
      </c>
      <c r="AJ40" s="133">
        <f>+Actuals!AG21</f>
        <v>0</v>
      </c>
      <c r="AK40" s="134">
        <f>+Actuals!AH21</f>
        <v>0</v>
      </c>
      <c r="AL40" s="133">
        <f>+Actuals!AI21</f>
        <v>0</v>
      </c>
      <c r="AM40" s="134">
        <f>+Actuals!AJ21</f>
        <v>0</v>
      </c>
      <c r="AN40" s="133">
        <f>+Actuals!AK21</f>
        <v>0</v>
      </c>
      <c r="AO40" s="134">
        <f>+Actuals!AL21</f>
        <v>0</v>
      </c>
      <c r="AP40" s="133">
        <f>+Actuals!AM21</f>
        <v>0</v>
      </c>
      <c r="AQ40" s="134">
        <f>+Actuals!AN21</f>
        <v>0</v>
      </c>
      <c r="AR40" s="133">
        <f>+Actuals!AO21</f>
        <v>0</v>
      </c>
      <c r="AS40" s="134">
        <f>+Actuals!AP21</f>
        <v>0</v>
      </c>
      <c r="AT40" s="133">
        <f>+Actuals!AQ21</f>
        <v>0</v>
      </c>
      <c r="AU40" s="134">
        <f>+Actuals!AR21</f>
        <v>0</v>
      </c>
      <c r="AV40" s="133">
        <f>+Actuals!AS21</f>
        <v>0</v>
      </c>
      <c r="AW40" s="134">
        <f>+Actuals!AT21</f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19"/>
        <v>0</v>
      </c>
      <c r="E41" s="38">
        <f t="shared" si="19"/>
        <v>0</v>
      </c>
      <c r="F41" s="81">
        <f>'TIE-OUT'!P41+RECLASS!P41</f>
        <v>0</v>
      </c>
      <c r="G41" s="82">
        <f>'TIE-OUT'!Q41+RECLASS!Q41</f>
        <v>0</v>
      </c>
      <c r="H41" s="133">
        <f>+Actuals!E22</f>
        <v>0</v>
      </c>
      <c r="I41" s="134">
        <f>+Actuals!F22</f>
        <v>0</v>
      </c>
      <c r="J41" s="133">
        <f>+Actuals!G22</f>
        <v>0</v>
      </c>
      <c r="K41" s="153">
        <f>+Actuals!H22</f>
        <v>0</v>
      </c>
      <c r="L41" s="133">
        <f>+Actuals!I22</f>
        <v>0</v>
      </c>
      <c r="M41" s="134">
        <f>+Actuals!J22</f>
        <v>0</v>
      </c>
      <c r="N41" s="133">
        <f>+Actuals!K22</f>
        <v>0</v>
      </c>
      <c r="O41" s="134">
        <f>+Actuals!L22</f>
        <v>0</v>
      </c>
      <c r="P41" s="133">
        <f>+Actuals!M22</f>
        <v>0</v>
      </c>
      <c r="Q41" s="134">
        <f>+Actuals!N22</f>
        <v>0</v>
      </c>
      <c r="R41" s="133">
        <f>+Actuals!O22</f>
        <v>0</v>
      </c>
      <c r="S41" s="134">
        <f>+Actuals!P22</f>
        <v>0</v>
      </c>
      <c r="T41" s="133">
        <f>+Actuals!Q22</f>
        <v>0</v>
      </c>
      <c r="U41" s="134">
        <f>+Actuals!R22</f>
        <v>0</v>
      </c>
      <c r="V41" s="133">
        <f>+Actuals!S22</f>
        <v>0</v>
      </c>
      <c r="W41" s="134">
        <f>+Actuals!T22</f>
        <v>0</v>
      </c>
      <c r="X41" s="133">
        <f>+Actuals!U22</f>
        <v>0</v>
      </c>
      <c r="Y41" s="134">
        <f>+Actuals!V22</f>
        <v>0</v>
      </c>
      <c r="Z41" s="133">
        <f>+Actuals!W22</f>
        <v>0</v>
      </c>
      <c r="AA41" s="134">
        <f>+Actuals!X22</f>
        <v>0</v>
      </c>
      <c r="AB41" s="133">
        <f>+Actuals!Y22</f>
        <v>0</v>
      </c>
      <c r="AC41" s="134">
        <f>+Actuals!Z22</f>
        <v>0</v>
      </c>
      <c r="AD41" s="133">
        <f>+Actuals!AA22</f>
        <v>0</v>
      </c>
      <c r="AE41" s="134">
        <f>+Actuals!AB22</f>
        <v>0</v>
      </c>
      <c r="AF41" s="133">
        <f>+Actuals!AC22</f>
        <v>0</v>
      </c>
      <c r="AG41" s="134">
        <f>+Actuals!AD22</f>
        <v>0</v>
      </c>
      <c r="AH41" s="133">
        <f>+Actuals!AE22</f>
        <v>0</v>
      </c>
      <c r="AI41" s="134">
        <f>+Actuals!AF22</f>
        <v>0</v>
      </c>
      <c r="AJ41" s="133">
        <f>+Actuals!AG22</f>
        <v>0</v>
      </c>
      <c r="AK41" s="134">
        <f>+Actuals!AH22</f>
        <v>0</v>
      </c>
      <c r="AL41" s="133">
        <f>+Actuals!AI22</f>
        <v>0</v>
      </c>
      <c r="AM41" s="134">
        <f>+Actuals!AJ22</f>
        <v>0</v>
      </c>
      <c r="AN41" s="133">
        <f>+Actuals!AK22</f>
        <v>0</v>
      </c>
      <c r="AO41" s="134">
        <f>+Actuals!AL22</f>
        <v>0</v>
      </c>
      <c r="AP41" s="133">
        <f>+Actuals!AM22</f>
        <v>0</v>
      </c>
      <c r="AQ41" s="134">
        <f>+Actuals!AN22</f>
        <v>0</v>
      </c>
      <c r="AR41" s="133">
        <f>+Actuals!AO22</f>
        <v>0</v>
      </c>
      <c r="AS41" s="134">
        <f>+Actuals!AP22</f>
        <v>0</v>
      </c>
      <c r="AT41" s="133">
        <f>+Actuals!AQ22</f>
        <v>0</v>
      </c>
      <c r="AU41" s="134">
        <f>+Actuals!AR22</f>
        <v>0</v>
      </c>
      <c r="AV41" s="133">
        <f>+Actuals!AS22</f>
        <v>0</v>
      </c>
      <c r="AW41" s="134">
        <f>+Actuals!AT22</f>
        <v>0</v>
      </c>
    </row>
    <row r="42" spans="1:49" x14ac:dyDescent="0.2">
      <c r="A42" s="9"/>
      <c r="B42" s="7"/>
      <c r="C42" s="53" t="s">
        <v>52</v>
      </c>
      <c r="D42" s="61">
        <f t="shared" ref="D42:AE42" si="20">SUM(D40:D41)</f>
        <v>0</v>
      </c>
      <c r="E42" s="39">
        <f t="shared" si="20"/>
        <v>-8.9999999850988388E-2</v>
      </c>
      <c r="F42" s="61">
        <f t="shared" si="20"/>
        <v>0</v>
      </c>
      <c r="G42" s="39">
        <f t="shared" si="20"/>
        <v>0</v>
      </c>
      <c r="H42" s="61">
        <f t="shared" si="20"/>
        <v>-11852259</v>
      </c>
      <c r="I42" s="39">
        <f t="shared" si="20"/>
        <v>-21138504</v>
      </c>
      <c r="J42" s="61">
        <f t="shared" si="20"/>
        <v>5389316</v>
      </c>
      <c r="K42" s="154">
        <f t="shared" si="20"/>
        <v>8419594.8599999994</v>
      </c>
      <c r="L42" s="61">
        <f t="shared" si="20"/>
        <v>871860</v>
      </c>
      <c r="M42" s="39">
        <f t="shared" si="20"/>
        <v>1753293.31</v>
      </c>
      <c r="N42" s="61">
        <f t="shared" si="20"/>
        <v>-9</v>
      </c>
      <c r="O42" s="39">
        <f t="shared" si="20"/>
        <v>-8185.33</v>
      </c>
      <c r="P42" s="61">
        <f t="shared" si="20"/>
        <v>5591092</v>
      </c>
      <c r="Q42" s="39">
        <f t="shared" si="20"/>
        <v>9960313.0700000003</v>
      </c>
      <c r="R42" s="61">
        <f t="shared" si="20"/>
        <v>0</v>
      </c>
      <c r="S42" s="39">
        <f t="shared" si="20"/>
        <v>1013488</v>
      </c>
      <c r="T42" s="61">
        <f t="shared" si="20"/>
        <v>0</v>
      </c>
      <c r="U42" s="39">
        <f t="shared" si="20"/>
        <v>0</v>
      </c>
      <c r="V42" s="61">
        <f t="shared" si="20"/>
        <v>0</v>
      </c>
      <c r="W42" s="39">
        <f t="shared" si="20"/>
        <v>0</v>
      </c>
      <c r="X42" s="61">
        <f t="shared" si="20"/>
        <v>0</v>
      </c>
      <c r="Y42" s="39">
        <f t="shared" si="20"/>
        <v>0</v>
      </c>
      <c r="Z42" s="61">
        <f t="shared" si="20"/>
        <v>0</v>
      </c>
      <c r="AA42" s="39">
        <f t="shared" si="20"/>
        <v>0</v>
      </c>
      <c r="AB42" s="61">
        <f t="shared" si="20"/>
        <v>0</v>
      </c>
      <c r="AC42" s="39">
        <f t="shared" si="20"/>
        <v>0</v>
      </c>
      <c r="AD42" s="61">
        <f t="shared" si="20"/>
        <v>0</v>
      </c>
      <c r="AE42" s="39">
        <f t="shared" si="20"/>
        <v>0</v>
      </c>
      <c r="AF42" s="61">
        <f t="shared" ref="AF42:AK42" si="21">SUM(AF40:AF41)</f>
        <v>0</v>
      </c>
      <c r="AG42" s="39">
        <f t="shared" si="21"/>
        <v>0</v>
      </c>
      <c r="AH42" s="61">
        <f t="shared" si="21"/>
        <v>0</v>
      </c>
      <c r="AI42" s="39">
        <f t="shared" si="21"/>
        <v>0</v>
      </c>
      <c r="AJ42" s="61">
        <f t="shared" si="21"/>
        <v>0</v>
      </c>
      <c r="AK42" s="39">
        <f t="shared" si="21"/>
        <v>0</v>
      </c>
      <c r="AL42" s="61">
        <f t="shared" ref="AL42:AQ42" si="22">SUM(AL40:AL41)</f>
        <v>0</v>
      </c>
      <c r="AM42" s="39">
        <f t="shared" si="22"/>
        <v>0</v>
      </c>
      <c r="AN42" s="61">
        <f t="shared" si="22"/>
        <v>0</v>
      </c>
      <c r="AO42" s="39">
        <f t="shared" si="22"/>
        <v>0</v>
      </c>
      <c r="AP42" s="61">
        <f t="shared" si="22"/>
        <v>0</v>
      </c>
      <c r="AQ42" s="39">
        <f t="shared" si="22"/>
        <v>0</v>
      </c>
      <c r="AR42" s="61">
        <f t="shared" ref="AR42:AW42" si="23">SUM(AR40:AR41)</f>
        <v>0</v>
      </c>
      <c r="AS42" s="39">
        <f t="shared" si="23"/>
        <v>0</v>
      </c>
      <c r="AT42" s="61">
        <f t="shared" si="23"/>
        <v>0</v>
      </c>
      <c r="AU42" s="39">
        <f t="shared" si="23"/>
        <v>0</v>
      </c>
      <c r="AV42" s="61">
        <f t="shared" si="23"/>
        <v>0</v>
      </c>
      <c r="AW42" s="39">
        <f t="shared" si="23"/>
        <v>0</v>
      </c>
    </row>
    <row r="43" spans="1:49" ht="21" customHeight="1" x14ac:dyDescent="0.2">
      <c r="A43" s="9"/>
      <c r="B43" s="7" t="s">
        <v>53</v>
      </c>
      <c r="C43" s="6"/>
      <c r="D43" s="61">
        <f t="shared" ref="D43:AE43" si="24">D42+D39</f>
        <v>0</v>
      </c>
      <c r="E43" s="39">
        <f t="shared" si="24"/>
        <v>-8.9999999850988388E-2</v>
      </c>
      <c r="F43" s="61">
        <f t="shared" si="24"/>
        <v>0</v>
      </c>
      <c r="G43" s="39">
        <f t="shared" si="24"/>
        <v>0</v>
      </c>
      <c r="H43" s="61">
        <f t="shared" si="24"/>
        <v>-11852259</v>
      </c>
      <c r="I43" s="39">
        <f t="shared" si="24"/>
        <v>-21138504</v>
      </c>
      <c r="J43" s="61">
        <f t="shared" si="24"/>
        <v>5389316</v>
      </c>
      <c r="K43" s="154">
        <f t="shared" si="24"/>
        <v>8419594.8599999994</v>
      </c>
      <c r="L43" s="61">
        <f t="shared" si="24"/>
        <v>871860</v>
      </c>
      <c r="M43" s="39">
        <f t="shared" si="24"/>
        <v>1753293.31</v>
      </c>
      <c r="N43" s="61">
        <f t="shared" si="24"/>
        <v>-15068</v>
      </c>
      <c r="O43" s="39">
        <f t="shared" si="24"/>
        <v>-35119.86</v>
      </c>
      <c r="P43" s="61">
        <f t="shared" si="24"/>
        <v>5606151</v>
      </c>
      <c r="Q43" s="39">
        <f t="shared" si="24"/>
        <v>9987247.5999999996</v>
      </c>
      <c r="R43" s="61">
        <f t="shared" si="24"/>
        <v>0</v>
      </c>
      <c r="S43" s="39">
        <f t="shared" si="24"/>
        <v>1013488</v>
      </c>
      <c r="T43" s="61">
        <f t="shared" si="24"/>
        <v>0</v>
      </c>
      <c r="U43" s="39">
        <f t="shared" si="24"/>
        <v>0</v>
      </c>
      <c r="V43" s="61">
        <f t="shared" si="24"/>
        <v>0</v>
      </c>
      <c r="W43" s="39">
        <f t="shared" si="24"/>
        <v>0</v>
      </c>
      <c r="X43" s="61">
        <f t="shared" si="24"/>
        <v>0</v>
      </c>
      <c r="Y43" s="39">
        <f t="shared" si="24"/>
        <v>0</v>
      </c>
      <c r="Z43" s="61">
        <f t="shared" si="24"/>
        <v>0</v>
      </c>
      <c r="AA43" s="39">
        <f t="shared" si="24"/>
        <v>0</v>
      </c>
      <c r="AB43" s="61">
        <f t="shared" si="24"/>
        <v>0</v>
      </c>
      <c r="AC43" s="39">
        <f t="shared" si="24"/>
        <v>0</v>
      </c>
      <c r="AD43" s="61">
        <f t="shared" si="24"/>
        <v>0</v>
      </c>
      <c r="AE43" s="39">
        <f t="shared" si="24"/>
        <v>0</v>
      </c>
      <c r="AF43" s="61">
        <f t="shared" ref="AF43:AK43" si="25">AF42+AF39</f>
        <v>0</v>
      </c>
      <c r="AG43" s="39">
        <f t="shared" si="25"/>
        <v>0</v>
      </c>
      <c r="AH43" s="61">
        <f t="shared" si="25"/>
        <v>0</v>
      </c>
      <c r="AI43" s="39">
        <f t="shared" si="25"/>
        <v>0</v>
      </c>
      <c r="AJ43" s="61">
        <f t="shared" si="25"/>
        <v>0</v>
      </c>
      <c r="AK43" s="39">
        <f t="shared" si="25"/>
        <v>0</v>
      </c>
      <c r="AL43" s="61">
        <f t="shared" ref="AL43:AQ43" si="26">AL42+AL39</f>
        <v>0</v>
      </c>
      <c r="AM43" s="39">
        <f t="shared" si="26"/>
        <v>0</v>
      </c>
      <c r="AN43" s="61">
        <f t="shared" si="26"/>
        <v>0</v>
      </c>
      <c r="AO43" s="39">
        <f t="shared" si="26"/>
        <v>0</v>
      </c>
      <c r="AP43" s="61">
        <f t="shared" si="26"/>
        <v>0</v>
      </c>
      <c r="AQ43" s="39">
        <f t="shared" si="26"/>
        <v>0</v>
      </c>
      <c r="AR43" s="61">
        <f t="shared" ref="AR43:AW43" si="27">AR42+AR39</f>
        <v>0</v>
      </c>
      <c r="AS43" s="39">
        <f t="shared" si="27"/>
        <v>0</v>
      </c>
      <c r="AT43" s="61">
        <f t="shared" si="27"/>
        <v>0</v>
      </c>
      <c r="AU43" s="39">
        <f t="shared" si="27"/>
        <v>0</v>
      </c>
      <c r="AV43" s="61">
        <f t="shared" si="27"/>
        <v>0</v>
      </c>
      <c r="AW43" s="39">
        <f t="shared" si="27"/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15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0</v>
      </c>
      <c r="E45" s="38">
        <f>SUM(G45,I45,K45,M45,O45,Q45,S45,U45,W45,Y45,AA45,AC45,AE45,AG45,AI45,AK45,AM45,AO45,AQ45,AS45,AU45,AV45)</f>
        <v>0</v>
      </c>
      <c r="F45" s="64">
        <f>'TIE-OUT'!P45+RECLASS!P45</f>
        <v>0</v>
      </c>
      <c r="G45" s="68">
        <f>'TIE-OUT'!Q45+RECLASS!Q45</f>
        <v>0</v>
      </c>
      <c r="H45" s="133">
        <f>+Actuals!E23</f>
        <v>0</v>
      </c>
      <c r="I45" s="134">
        <f>+Actuals!F23</f>
        <v>0</v>
      </c>
      <c r="J45" s="133">
        <f>+Actuals!G23</f>
        <v>0</v>
      </c>
      <c r="K45" s="153">
        <f>+Actuals!H23</f>
        <v>0</v>
      </c>
      <c r="L45" s="133">
        <f>+Actuals!I23</f>
        <v>0</v>
      </c>
      <c r="M45" s="134">
        <f>+Actuals!J23</f>
        <v>0</v>
      </c>
      <c r="N45" s="133">
        <f>+Actuals!K23</f>
        <v>0</v>
      </c>
      <c r="O45" s="134">
        <f>+Actuals!L23</f>
        <v>0</v>
      </c>
      <c r="P45" s="133">
        <f>+Actuals!M23</f>
        <v>0</v>
      </c>
      <c r="Q45" s="134">
        <f>+Actuals!N23</f>
        <v>0</v>
      </c>
      <c r="R45" s="133">
        <f>+Actuals!O23</f>
        <v>0</v>
      </c>
      <c r="S45" s="134">
        <f>+Actuals!P23</f>
        <v>0</v>
      </c>
      <c r="T45" s="133">
        <f>+Actuals!Q23</f>
        <v>0</v>
      </c>
      <c r="U45" s="134">
        <f>+Actuals!R23</f>
        <v>0</v>
      </c>
      <c r="V45" s="133">
        <f>+Actuals!S23</f>
        <v>0</v>
      </c>
      <c r="W45" s="134">
        <f>+Actuals!T23</f>
        <v>0</v>
      </c>
      <c r="X45" s="133">
        <f>+Actuals!U23</f>
        <v>0</v>
      </c>
      <c r="Y45" s="134">
        <f>+Actuals!V23</f>
        <v>0</v>
      </c>
      <c r="Z45" s="133">
        <f>+Actuals!W23</f>
        <v>0</v>
      </c>
      <c r="AA45" s="134">
        <f>+Actuals!X23</f>
        <v>0</v>
      </c>
      <c r="AB45" s="133">
        <f>+Actuals!Y23</f>
        <v>0</v>
      </c>
      <c r="AC45" s="134">
        <f>+Actuals!Z23</f>
        <v>0</v>
      </c>
      <c r="AD45" s="133">
        <f>+Actuals!AA23</f>
        <v>0</v>
      </c>
      <c r="AE45" s="134">
        <f>+Actuals!AB23</f>
        <v>0</v>
      </c>
      <c r="AF45" s="133">
        <f>+Actuals!AC23</f>
        <v>0</v>
      </c>
      <c r="AG45" s="134">
        <f>+Actuals!AD23</f>
        <v>0</v>
      </c>
      <c r="AH45" s="133">
        <f>+Actuals!AE23</f>
        <v>0</v>
      </c>
      <c r="AI45" s="134">
        <f>+Actuals!AF23</f>
        <v>0</v>
      </c>
      <c r="AJ45" s="133">
        <f>+Actuals!AG23</f>
        <v>0</v>
      </c>
      <c r="AK45" s="134">
        <f>+Actuals!AH23</f>
        <v>0</v>
      </c>
      <c r="AL45" s="133">
        <f>+Actuals!AI23</f>
        <v>0</v>
      </c>
      <c r="AM45" s="134">
        <f>+Actuals!AJ23</f>
        <v>0</v>
      </c>
      <c r="AN45" s="133">
        <f>+Actuals!AK23</f>
        <v>0</v>
      </c>
      <c r="AO45" s="134">
        <f>+Actuals!AL23</f>
        <v>0</v>
      </c>
      <c r="AP45" s="133">
        <f>+Actuals!AM23</f>
        <v>0</v>
      </c>
      <c r="AQ45" s="134">
        <f>+Actuals!AN23</f>
        <v>0</v>
      </c>
      <c r="AR45" s="133">
        <f>+Actuals!AO23</f>
        <v>0</v>
      </c>
      <c r="AS45" s="134">
        <f>+Actuals!AP23</f>
        <v>0</v>
      </c>
      <c r="AT45" s="133">
        <f>+Actuals!AQ23</f>
        <v>0</v>
      </c>
      <c r="AU45" s="134">
        <f>+Actuals!AR23</f>
        <v>0</v>
      </c>
      <c r="AV45" s="133">
        <f>+Actuals!AS23</f>
        <v>0</v>
      </c>
      <c r="AW45" s="134">
        <f>+Actuals!AT23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15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0</v>
      </c>
      <c r="E47" s="38">
        <f>SUM(G47,I47,K47,M47,O47,Q47,S47,U47,W47,Y47,AA47,AC47,AE47,AG47,AI47,AK47,AM47,AO47,AQ47,AS47,AU47,AV47)</f>
        <v>-69038</v>
      </c>
      <c r="F47" s="60">
        <f>'TIE-OUT'!P47+RECLASS!P47</f>
        <v>0</v>
      </c>
      <c r="G47" s="38">
        <f>'TIE-OUT'!Q47+RECLASS!Q47</f>
        <v>0</v>
      </c>
      <c r="H47" s="133">
        <f>+Actuals!E24</f>
        <v>0</v>
      </c>
      <c r="I47" s="134">
        <f>+Actuals!F24</f>
        <v>9000</v>
      </c>
      <c r="J47" s="133">
        <f>+Actuals!G24</f>
        <v>0</v>
      </c>
      <c r="K47" s="153">
        <f>+Actuals!H24</f>
        <v>-18000</v>
      </c>
      <c r="L47" s="133">
        <f>+Actuals!I24</f>
        <v>0</v>
      </c>
      <c r="M47" s="134">
        <f>+Actuals!J24</f>
        <v>0</v>
      </c>
      <c r="N47" s="133">
        <f>+Actuals!K24</f>
        <v>0</v>
      </c>
      <c r="O47" s="134">
        <f>+Actuals!L24</f>
        <v>9000</v>
      </c>
      <c r="P47" s="133">
        <f>+Actuals!M24</f>
        <v>0</v>
      </c>
      <c r="Q47" s="134">
        <f>+Actuals!N24</f>
        <v>0</v>
      </c>
      <c r="R47" s="133">
        <f>+Actuals!O24</f>
        <v>0</v>
      </c>
      <c r="S47" s="134">
        <f>+Actuals!P24</f>
        <v>0</v>
      </c>
      <c r="T47" s="133">
        <f>+Actuals!Q24</f>
        <v>0</v>
      </c>
      <c r="U47" s="134">
        <f>+Actuals!R24</f>
        <v>0</v>
      </c>
      <c r="V47" s="133">
        <f>+Actuals!S24</f>
        <v>0</v>
      </c>
      <c r="W47" s="134">
        <f>+Actuals!T24</f>
        <v>0</v>
      </c>
      <c r="X47" s="133">
        <f>+Actuals!U24</f>
        <v>0</v>
      </c>
      <c r="Y47" s="134">
        <f>+Actuals!V24-69038</f>
        <v>-69038</v>
      </c>
      <c r="Z47" s="133">
        <f>+Actuals!W24</f>
        <v>0</v>
      </c>
      <c r="AA47" s="134">
        <f>+Actuals!X24</f>
        <v>0</v>
      </c>
      <c r="AB47" s="133">
        <f>+Actuals!Y24</f>
        <v>0</v>
      </c>
      <c r="AC47" s="134">
        <f>+Actuals!Z24</f>
        <v>0</v>
      </c>
      <c r="AD47" s="133">
        <f>+Actuals!AA24</f>
        <v>0</v>
      </c>
      <c r="AE47" s="134">
        <f>+Actuals!AB24</f>
        <v>0</v>
      </c>
      <c r="AF47" s="133">
        <f>+Actuals!AC24</f>
        <v>0</v>
      </c>
      <c r="AG47" s="134">
        <f>+Actuals!AD24</f>
        <v>0</v>
      </c>
      <c r="AH47" s="133">
        <f>+Actuals!AE24</f>
        <v>0</v>
      </c>
      <c r="AI47" s="134">
        <f>+Actuals!AF24</f>
        <v>0</v>
      </c>
      <c r="AJ47" s="133">
        <f>+Actuals!AG24</f>
        <v>0</v>
      </c>
      <c r="AK47" s="134">
        <f>+Actuals!AH24</f>
        <v>0</v>
      </c>
      <c r="AL47" s="133">
        <f>+Actuals!AI24</f>
        <v>0</v>
      </c>
      <c r="AM47" s="134">
        <f>+Actuals!AJ24</f>
        <v>0</v>
      </c>
      <c r="AN47" s="133">
        <f>+Actuals!AK24</f>
        <v>0</v>
      </c>
      <c r="AO47" s="134">
        <f>+Actuals!AL24</f>
        <v>0</v>
      </c>
      <c r="AP47" s="133">
        <f>+Actuals!AM24</f>
        <v>0</v>
      </c>
      <c r="AQ47" s="134">
        <f>+Actuals!AN24</f>
        <v>0</v>
      </c>
      <c r="AR47" s="133">
        <f>+Actuals!AO24</f>
        <v>0</v>
      </c>
      <c r="AS47" s="134">
        <f>+Actuals!AP24</f>
        <v>0</v>
      </c>
      <c r="AT47" s="133">
        <f>+Actuals!AQ24</f>
        <v>0</v>
      </c>
      <c r="AU47" s="134">
        <f>+Actuals!AR24</f>
        <v>0</v>
      </c>
      <c r="AV47" s="133">
        <f>+Actuals!AS24</f>
        <v>0</v>
      </c>
      <c r="AW47" s="134">
        <f>+Actuals!AT24</f>
        <v>0</v>
      </c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15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0</v>
      </c>
      <c r="E49" s="38">
        <f>SUM(G49,I49,K49,M49,O49,Q49,S49,U49,W49,Y49,AA49,AC49,AE49,AG49,AI49,AK49,AM49,AO49,AQ49,AS49,AU49,AV49)</f>
        <v>0</v>
      </c>
      <c r="F49" s="60">
        <f>'TIE-OUT'!P49+RECLASS!P49</f>
        <v>0</v>
      </c>
      <c r="G49" s="38">
        <f>'TIE-OUT'!Q49+RECLASS!Q49</f>
        <v>0</v>
      </c>
      <c r="H49" s="133">
        <f>+Actuals!E25</f>
        <v>0</v>
      </c>
      <c r="I49" s="134">
        <f>+Actuals!F25</f>
        <v>0</v>
      </c>
      <c r="J49" s="133">
        <f>+Actuals!G25</f>
        <v>0</v>
      </c>
      <c r="K49" s="153">
        <f>+Actuals!H25</f>
        <v>0</v>
      </c>
      <c r="L49" s="133">
        <f>+Actuals!I25</f>
        <v>0</v>
      </c>
      <c r="M49" s="134">
        <f>+Actuals!J25</f>
        <v>0</v>
      </c>
      <c r="N49" s="133">
        <f>+Actuals!K25</f>
        <v>0</v>
      </c>
      <c r="O49" s="134">
        <f>+Actuals!L25</f>
        <v>0</v>
      </c>
      <c r="P49" s="133">
        <f>+Actuals!M25</f>
        <v>0</v>
      </c>
      <c r="Q49" s="134">
        <f>+Actuals!N25</f>
        <v>0</v>
      </c>
      <c r="R49" s="133">
        <f>+Actuals!O25</f>
        <v>0</v>
      </c>
      <c r="S49" s="134">
        <f>+Actuals!P25</f>
        <v>0</v>
      </c>
      <c r="T49" s="133">
        <f>+Actuals!Q25</f>
        <v>0</v>
      </c>
      <c r="U49" s="134">
        <f>+Actuals!R25</f>
        <v>0</v>
      </c>
      <c r="V49" s="133">
        <f>+Actuals!S25</f>
        <v>0</v>
      </c>
      <c r="W49" s="134">
        <f>+Actuals!T25</f>
        <v>0</v>
      </c>
      <c r="X49" s="133">
        <f>+Actuals!U25</f>
        <v>0</v>
      </c>
      <c r="Y49" s="134">
        <f>+Actuals!V25</f>
        <v>0</v>
      </c>
      <c r="Z49" s="133">
        <f>+Actuals!W25</f>
        <v>0</v>
      </c>
      <c r="AA49" s="134">
        <f>+Actuals!X25</f>
        <v>0</v>
      </c>
      <c r="AB49" s="133">
        <f>+Actuals!Y25</f>
        <v>0</v>
      </c>
      <c r="AC49" s="134">
        <f>+Actuals!Z25</f>
        <v>0</v>
      </c>
      <c r="AD49" s="133">
        <f>+Actuals!AA25</f>
        <v>0</v>
      </c>
      <c r="AE49" s="134">
        <f>+Actuals!AB25</f>
        <v>0</v>
      </c>
      <c r="AF49" s="133">
        <f>+Actuals!AC25</f>
        <v>0</v>
      </c>
      <c r="AG49" s="134">
        <f>+Actuals!AD25</f>
        <v>0</v>
      </c>
      <c r="AH49" s="133">
        <f>+Actuals!AE25</f>
        <v>0</v>
      </c>
      <c r="AI49" s="134">
        <f>+Actuals!AF25</f>
        <v>0</v>
      </c>
      <c r="AJ49" s="133">
        <f>+Actuals!AG25</f>
        <v>0</v>
      </c>
      <c r="AK49" s="134">
        <f>+Actuals!AH25</f>
        <v>0</v>
      </c>
      <c r="AL49" s="133">
        <f>+Actuals!AI25</f>
        <v>0</v>
      </c>
      <c r="AM49" s="134">
        <f>+Actuals!AJ25</f>
        <v>0</v>
      </c>
      <c r="AN49" s="133">
        <f>+Actuals!AK25</f>
        <v>0</v>
      </c>
      <c r="AO49" s="134">
        <f>+Actuals!AL25</f>
        <v>0</v>
      </c>
      <c r="AP49" s="133">
        <f>+Actuals!AM25</f>
        <v>0</v>
      </c>
      <c r="AQ49" s="134">
        <f>+Actuals!AN25</f>
        <v>0</v>
      </c>
      <c r="AR49" s="133">
        <f>+Actuals!AO25</f>
        <v>0</v>
      </c>
      <c r="AS49" s="134">
        <f>+Actuals!AP25</f>
        <v>0</v>
      </c>
      <c r="AT49" s="133">
        <f>+Actuals!AQ25</f>
        <v>0</v>
      </c>
      <c r="AU49" s="134">
        <f>+Actuals!AR25</f>
        <v>0</v>
      </c>
      <c r="AV49" s="133">
        <f>+Actuals!AS25</f>
        <v>0</v>
      </c>
      <c r="AW49" s="134">
        <f>+Actuals!AT25</f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15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0</v>
      </c>
      <c r="E51" s="38">
        <f>SUM(G51,I51,K51,M51,O51,Q51,S51,U51,W51,Y51,AA51,AC51,AE51,AG51,AI51,AK51,AM51,AO51,AQ51,AS51,AU51,AV51)</f>
        <v>0</v>
      </c>
      <c r="F51" s="60">
        <f>'TIE-OUT'!P51+RECLASS!P51</f>
        <v>0</v>
      </c>
      <c r="G51" s="38">
        <f>'TIE-OUT'!Q51+RECLASS!Q51</f>
        <v>0</v>
      </c>
      <c r="H51" s="133">
        <f>+Actuals!E26</f>
        <v>0</v>
      </c>
      <c r="I51" s="134">
        <f>+Actuals!F26</f>
        <v>0</v>
      </c>
      <c r="J51" s="133">
        <f>+Actuals!G26</f>
        <v>0</v>
      </c>
      <c r="K51" s="153">
        <f>+Actuals!H26</f>
        <v>0</v>
      </c>
      <c r="L51" s="133">
        <f>+Actuals!I26</f>
        <v>0</v>
      </c>
      <c r="M51" s="134">
        <f>+Actuals!J26</f>
        <v>0</v>
      </c>
      <c r="N51" s="133">
        <f>+Actuals!K26</f>
        <v>0</v>
      </c>
      <c r="O51" s="134">
        <f>+Actuals!L26</f>
        <v>0</v>
      </c>
      <c r="P51" s="133">
        <f>+Actuals!M26</f>
        <v>0</v>
      </c>
      <c r="Q51" s="134">
        <f>+Actuals!N26</f>
        <v>0</v>
      </c>
      <c r="R51" s="133">
        <f>+Actuals!O26</f>
        <v>0</v>
      </c>
      <c r="S51" s="134">
        <f>+Actuals!P26</f>
        <v>0</v>
      </c>
      <c r="T51" s="133">
        <f>+Actuals!Q26</f>
        <v>0</v>
      </c>
      <c r="U51" s="134">
        <f>+Actuals!R26</f>
        <v>0</v>
      </c>
      <c r="V51" s="133">
        <f>+Actuals!S26</f>
        <v>0</v>
      </c>
      <c r="W51" s="134">
        <f>+Actuals!T26</f>
        <v>0</v>
      </c>
      <c r="X51" s="133">
        <f>+Actuals!U26</f>
        <v>0</v>
      </c>
      <c r="Y51" s="134">
        <f>+Actuals!V26</f>
        <v>0</v>
      </c>
      <c r="Z51" s="133">
        <f>+Actuals!W26</f>
        <v>0</v>
      </c>
      <c r="AA51" s="134">
        <f>+Actuals!X26</f>
        <v>0</v>
      </c>
      <c r="AB51" s="133">
        <f>+Actuals!Y26</f>
        <v>0</v>
      </c>
      <c r="AC51" s="134">
        <f>+Actuals!Z26</f>
        <v>0</v>
      </c>
      <c r="AD51" s="133">
        <f>+Actuals!AA26</f>
        <v>0</v>
      </c>
      <c r="AE51" s="134">
        <f>+Actuals!AB26</f>
        <v>0</v>
      </c>
      <c r="AF51" s="133">
        <f>+Actuals!AC26</f>
        <v>0</v>
      </c>
      <c r="AG51" s="134">
        <f>+Actuals!AD26</f>
        <v>0</v>
      </c>
      <c r="AH51" s="133">
        <f>+Actuals!AE26</f>
        <v>0</v>
      </c>
      <c r="AI51" s="134">
        <f>+Actuals!AF26</f>
        <v>0</v>
      </c>
      <c r="AJ51" s="133">
        <f>+Actuals!AG26</f>
        <v>0</v>
      </c>
      <c r="AK51" s="134">
        <f>+Actuals!AH26</f>
        <v>0</v>
      </c>
      <c r="AL51" s="133">
        <f>+Actuals!AI26</f>
        <v>0</v>
      </c>
      <c r="AM51" s="134">
        <f>+Actuals!AJ26</f>
        <v>0</v>
      </c>
      <c r="AN51" s="133">
        <f>+Actuals!AK26</f>
        <v>0</v>
      </c>
      <c r="AO51" s="134">
        <f>+Actuals!AL26</f>
        <v>0</v>
      </c>
      <c r="AP51" s="133">
        <f>+Actuals!AM26</f>
        <v>0</v>
      </c>
      <c r="AQ51" s="134">
        <f>+Actuals!AN26</f>
        <v>0</v>
      </c>
      <c r="AR51" s="133">
        <f>+Actuals!AO26</f>
        <v>0</v>
      </c>
      <c r="AS51" s="134">
        <f>+Actuals!AP26</f>
        <v>0</v>
      </c>
      <c r="AT51" s="133">
        <f>+Actuals!AQ26</f>
        <v>0</v>
      </c>
      <c r="AU51" s="134">
        <f>+Actuals!AR26</f>
        <v>0</v>
      </c>
      <c r="AV51" s="133">
        <f>+Actuals!AS26</f>
        <v>0</v>
      </c>
      <c r="AW51" s="134">
        <f>+Actuals!AT26</f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15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15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-9499</v>
      </c>
      <c r="E54" s="38">
        <f>SUM(G54,I54,K54,M54,O54,Q54,S54,U54,W54,Y54,AA54,AC54,AE54,AG54,AI54,AK54,AM54,AO54,AQ54,AS54,AU54,AV54)</f>
        <v>43004.29</v>
      </c>
      <c r="F54" s="64">
        <f>'TIE-OUT'!P54+RECLASS!P54</f>
        <v>0</v>
      </c>
      <c r="G54" s="68">
        <f>'TIE-OUT'!Q54+RECLASS!Q54</f>
        <v>0</v>
      </c>
      <c r="H54" s="133">
        <f>+Actuals!E27</f>
        <v>-15126574</v>
      </c>
      <c r="I54" s="134">
        <f>+Actuals!F27</f>
        <v>0</v>
      </c>
      <c r="J54" s="133">
        <f>+Actuals!G27</f>
        <v>15126574</v>
      </c>
      <c r="K54" s="153">
        <f>+Actuals!H27</f>
        <v>14160.07</v>
      </c>
      <c r="L54" s="133">
        <f>+Actuals!I27</f>
        <v>-9499</v>
      </c>
      <c r="M54" s="134">
        <f>+Actuals!J27</f>
        <v>28844.22</v>
      </c>
      <c r="N54" s="133">
        <f>+Actuals!K27</f>
        <v>0</v>
      </c>
      <c r="O54" s="134">
        <f>+Actuals!L27</f>
        <v>0</v>
      </c>
      <c r="P54" s="133">
        <f>+Actuals!M27</f>
        <v>0</v>
      </c>
      <c r="Q54" s="134">
        <f>+Actuals!N27</f>
        <v>0</v>
      </c>
      <c r="R54" s="133">
        <f>+Actuals!O27</f>
        <v>0</v>
      </c>
      <c r="S54" s="134">
        <f>+Actuals!P27</f>
        <v>0</v>
      </c>
      <c r="T54" s="133">
        <f>+Actuals!Q27</f>
        <v>0</v>
      </c>
      <c r="U54" s="134">
        <f>+Actuals!R27</f>
        <v>0</v>
      </c>
      <c r="V54" s="133">
        <f>+Actuals!S27</f>
        <v>0</v>
      </c>
      <c r="W54" s="134">
        <f>+Actuals!T27</f>
        <v>-1434</v>
      </c>
      <c r="X54" s="133">
        <f>+Actuals!U27</f>
        <v>0</v>
      </c>
      <c r="Y54" s="134">
        <f>+Actuals!V27</f>
        <v>1434</v>
      </c>
      <c r="Z54" s="133">
        <f>+Actuals!W27</f>
        <v>0</v>
      </c>
      <c r="AA54" s="134">
        <f>+Actuals!X27</f>
        <v>0</v>
      </c>
      <c r="AB54" s="133">
        <f>+Actuals!Y27</f>
        <v>0</v>
      </c>
      <c r="AC54" s="134">
        <f>+Actuals!Z27</f>
        <v>0</v>
      </c>
      <c r="AD54" s="133">
        <f>+Actuals!AA27</f>
        <v>0</v>
      </c>
      <c r="AE54" s="134">
        <f>+Actuals!AB27</f>
        <v>0</v>
      </c>
      <c r="AF54" s="133">
        <f>+Actuals!AC27</f>
        <v>0</v>
      </c>
      <c r="AG54" s="134">
        <f>+Actuals!AD27</f>
        <v>0</v>
      </c>
      <c r="AH54" s="133">
        <f>+Actuals!AE27</f>
        <v>0</v>
      </c>
      <c r="AI54" s="134">
        <f>+Actuals!AF27</f>
        <v>0</v>
      </c>
      <c r="AJ54" s="133">
        <f>+Actuals!AG27</f>
        <v>0</v>
      </c>
      <c r="AK54" s="134">
        <f>+Actuals!AH27</f>
        <v>0</v>
      </c>
      <c r="AL54" s="133">
        <f>+Actuals!AI27</f>
        <v>0</v>
      </c>
      <c r="AM54" s="134">
        <f>+Actuals!AJ27</f>
        <v>0</v>
      </c>
      <c r="AN54" s="133">
        <f>+Actuals!AK27</f>
        <v>0</v>
      </c>
      <c r="AO54" s="134">
        <f>+Actuals!AL27</f>
        <v>0</v>
      </c>
      <c r="AP54" s="133">
        <f>+Actuals!AM27</f>
        <v>0</v>
      </c>
      <c r="AQ54" s="134">
        <f>+Actuals!AN27</f>
        <v>0</v>
      </c>
      <c r="AR54" s="133">
        <f>+Actuals!AO27</f>
        <v>0</v>
      </c>
      <c r="AS54" s="134">
        <f>+Actuals!AP27</f>
        <v>0</v>
      </c>
      <c r="AT54" s="133">
        <f>+Actuals!AQ27</f>
        <v>0</v>
      </c>
      <c r="AU54" s="134">
        <f>+Actuals!AR27</f>
        <v>0</v>
      </c>
      <c r="AV54" s="133">
        <f>+Actuals!AS27</f>
        <v>0</v>
      </c>
      <c r="AW54" s="134">
        <f>+Actuals!AT27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0</v>
      </c>
      <c r="E55" s="38">
        <f>SUM(G55,I55,K55,M55,O55,Q55,S55,U55,W55,Y55,AA55,AC55,AE55,AG55,AI55,AK55,AM55,AO55,AQ55,AS55,AU55,AV55)</f>
        <v>-912625</v>
      </c>
      <c r="F55" s="81">
        <f>'TIE-OUT'!P55+RECLASS!P55</f>
        <v>0</v>
      </c>
      <c r="G55" s="82">
        <f>'TIE-OUT'!Q55+RECLASS!Q55</f>
        <v>0</v>
      </c>
      <c r="H55" s="133">
        <f>+Actuals!E28</f>
        <v>0</v>
      </c>
      <c r="I55" s="134">
        <f>+Actuals!F28</f>
        <v>0</v>
      </c>
      <c r="J55" s="133">
        <f>+Actuals!G28</f>
        <v>0</v>
      </c>
      <c r="K55" s="153">
        <f>+Actuals!H28</f>
        <v>0</v>
      </c>
      <c r="L55" s="133">
        <f>+Actuals!I28</f>
        <v>0</v>
      </c>
      <c r="M55" s="134">
        <f>+Actuals!J28</f>
        <v>0</v>
      </c>
      <c r="N55" s="133">
        <f>+Actuals!K28</f>
        <v>0</v>
      </c>
      <c r="O55" s="134">
        <f>+Actuals!L28</f>
        <v>0</v>
      </c>
      <c r="P55" s="133">
        <f>+Actuals!M28</f>
        <v>0</v>
      </c>
      <c r="Q55" s="172">
        <f>+Actuals!N28-1083457</f>
        <v>-1083457</v>
      </c>
      <c r="R55" s="133">
        <f>+Actuals!O28</f>
        <v>0</v>
      </c>
      <c r="S55" s="134">
        <f>+Actuals!P28</f>
        <v>0</v>
      </c>
      <c r="T55" s="133">
        <f>+Actuals!Q28</f>
        <v>0</v>
      </c>
      <c r="U55" s="134">
        <f>+Actuals!R28+170832</f>
        <v>170832</v>
      </c>
      <c r="V55" s="133">
        <f>+Actuals!S28</f>
        <v>0</v>
      </c>
      <c r="W55" s="134">
        <f>+Actuals!T28</f>
        <v>0</v>
      </c>
      <c r="X55" s="133">
        <f>+Actuals!U28</f>
        <v>0</v>
      </c>
      <c r="Y55" s="134">
        <f>+Actuals!V28</f>
        <v>0</v>
      </c>
      <c r="Z55" s="133">
        <f>+Actuals!W28</f>
        <v>0</v>
      </c>
      <c r="AA55" s="134">
        <f>+Actuals!X28</f>
        <v>0</v>
      </c>
      <c r="AB55" s="133">
        <f>+Actuals!Y28</f>
        <v>0</v>
      </c>
      <c r="AC55" s="134">
        <f>+Actuals!Z28</f>
        <v>0</v>
      </c>
      <c r="AD55" s="133">
        <f>+Actuals!AA28</f>
        <v>0</v>
      </c>
      <c r="AE55" s="134">
        <f>+Actuals!AB28</f>
        <v>0</v>
      </c>
      <c r="AF55" s="133">
        <f>+Actuals!AC28</f>
        <v>0</v>
      </c>
      <c r="AG55" s="134">
        <f>+Actuals!AD28</f>
        <v>0</v>
      </c>
      <c r="AH55" s="133">
        <f>+Actuals!AE28</f>
        <v>0</v>
      </c>
      <c r="AI55" s="134">
        <f>+Actuals!AF28</f>
        <v>0</v>
      </c>
      <c r="AJ55" s="133">
        <f>+Actuals!AG28</f>
        <v>0</v>
      </c>
      <c r="AK55" s="134">
        <f>+Actuals!AH28</f>
        <v>0</v>
      </c>
      <c r="AL55" s="133">
        <f>+Actuals!AI28</f>
        <v>0</v>
      </c>
      <c r="AM55" s="134">
        <f>+Actuals!AJ28</f>
        <v>0</v>
      </c>
      <c r="AN55" s="133">
        <f>+Actuals!AK28</f>
        <v>0</v>
      </c>
      <c r="AO55" s="134">
        <f>+Actuals!AL28</f>
        <v>0</v>
      </c>
      <c r="AP55" s="133">
        <f>+Actuals!AM28</f>
        <v>0</v>
      </c>
      <c r="AQ55" s="134">
        <f>+Actuals!AN28</f>
        <v>0</v>
      </c>
      <c r="AR55" s="133">
        <f>+Actuals!AO28</f>
        <v>0</v>
      </c>
      <c r="AS55" s="134">
        <f>+Actuals!AP28</f>
        <v>0</v>
      </c>
      <c r="AT55" s="133">
        <f>+Actuals!AQ28</f>
        <v>0</v>
      </c>
      <c r="AU55" s="134">
        <f>+Actuals!AR28</f>
        <v>0</v>
      </c>
      <c r="AV55" s="133">
        <f>+Actuals!AS28</f>
        <v>0</v>
      </c>
      <c r="AW55" s="134">
        <f>+Actuals!AT28</f>
        <v>0</v>
      </c>
    </row>
    <row r="56" spans="1:49" x14ac:dyDescent="0.2">
      <c r="A56" s="9"/>
      <c r="B56" s="7" t="s">
        <v>61</v>
      </c>
      <c r="C56" s="6"/>
      <c r="D56" s="61">
        <f t="shared" ref="D56:AE56" si="28">SUM(D54:D55)</f>
        <v>-9499</v>
      </c>
      <c r="E56" s="39">
        <f t="shared" si="28"/>
        <v>-869620.71</v>
      </c>
      <c r="F56" s="61">
        <f t="shared" si="28"/>
        <v>0</v>
      </c>
      <c r="G56" s="39">
        <f t="shared" si="28"/>
        <v>0</v>
      </c>
      <c r="H56" s="61">
        <f t="shared" si="28"/>
        <v>-15126574</v>
      </c>
      <c r="I56" s="39">
        <f t="shared" si="28"/>
        <v>0</v>
      </c>
      <c r="J56" s="61">
        <f t="shared" si="28"/>
        <v>15126574</v>
      </c>
      <c r="K56" s="154">
        <f t="shared" si="28"/>
        <v>14160.07</v>
      </c>
      <c r="L56" s="61">
        <f t="shared" si="28"/>
        <v>-9499</v>
      </c>
      <c r="M56" s="39">
        <f t="shared" si="28"/>
        <v>28844.22</v>
      </c>
      <c r="N56" s="61">
        <f t="shared" si="28"/>
        <v>0</v>
      </c>
      <c r="O56" s="39">
        <f t="shared" si="28"/>
        <v>0</v>
      </c>
      <c r="P56" s="61">
        <f t="shared" si="28"/>
        <v>0</v>
      </c>
      <c r="Q56" s="39">
        <f t="shared" si="28"/>
        <v>-1083457</v>
      </c>
      <c r="R56" s="61">
        <f t="shared" si="28"/>
        <v>0</v>
      </c>
      <c r="S56" s="39">
        <f t="shared" si="28"/>
        <v>0</v>
      </c>
      <c r="T56" s="61">
        <f t="shared" si="28"/>
        <v>0</v>
      </c>
      <c r="U56" s="39">
        <f t="shared" si="28"/>
        <v>170832</v>
      </c>
      <c r="V56" s="61">
        <f t="shared" si="28"/>
        <v>0</v>
      </c>
      <c r="W56" s="39">
        <f t="shared" si="28"/>
        <v>-1434</v>
      </c>
      <c r="X56" s="61">
        <f t="shared" si="28"/>
        <v>0</v>
      </c>
      <c r="Y56" s="39">
        <f t="shared" si="28"/>
        <v>1434</v>
      </c>
      <c r="Z56" s="61">
        <f t="shared" si="28"/>
        <v>0</v>
      </c>
      <c r="AA56" s="39">
        <f t="shared" si="28"/>
        <v>0</v>
      </c>
      <c r="AB56" s="61">
        <f t="shared" si="28"/>
        <v>0</v>
      </c>
      <c r="AC56" s="39">
        <f t="shared" si="28"/>
        <v>0</v>
      </c>
      <c r="AD56" s="61">
        <f t="shared" si="28"/>
        <v>0</v>
      </c>
      <c r="AE56" s="39">
        <f t="shared" si="28"/>
        <v>0</v>
      </c>
      <c r="AF56" s="61">
        <f t="shared" ref="AF56:AK56" si="29">SUM(AF54:AF55)</f>
        <v>0</v>
      </c>
      <c r="AG56" s="39">
        <f t="shared" si="29"/>
        <v>0</v>
      </c>
      <c r="AH56" s="61">
        <f t="shared" si="29"/>
        <v>0</v>
      </c>
      <c r="AI56" s="39">
        <f t="shared" si="29"/>
        <v>0</v>
      </c>
      <c r="AJ56" s="61">
        <f t="shared" si="29"/>
        <v>0</v>
      </c>
      <c r="AK56" s="39">
        <f t="shared" si="29"/>
        <v>0</v>
      </c>
      <c r="AL56" s="61">
        <f t="shared" ref="AL56:AQ56" si="30">SUM(AL54:AL55)</f>
        <v>0</v>
      </c>
      <c r="AM56" s="39">
        <f t="shared" si="30"/>
        <v>0</v>
      </c>
      <c r="AN56" s="61">
        <f t="shared" si="30"/>
        <v>0</v>
      </c>
      <c r="AO56" s="39">
        <f t="shared" si="30"/>
        <v>0</v>
      </c>
      <c r="AP56" s="61">
        <f t="shared" si="30"/>
        <v>0</v>
      </c>
      <c r="AQ56" s="39">
        <f t="shared" si="30"/>
        <v>0</v>
      </c>
      <c r="AR56" s="61">
        <f t="shared" ref="AR56:AW56" si="31">SUM(AR54:AR55)</f>
        <v>0</v>
      </c>
      <c r="AS56" s="39">
        <f t="shared" si="31"/>
        <v>0</v>
      </c>
      <c r="AT56" s="61">
        <f t="shared" si="31"/>
        <v>0</v>
      </c>
      <c r="AU56" s="39">
        <f t="shared" si="31"/>
        <v>0</v>
      </c>
      <c r="AV56" s="61">
        <f t="shared" si="31"/>
        <v>0</v>
      </c>
      <c r="AW56" s="39">
        <f t="shared" si="31"/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15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15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0</v>
      </c>
      <c r="E59" s="38">
        <f>SUM(G59,I59,K59,M59,O59,Q59,S59,U59,W59,Y59,AA59,AC59,AE59,AG59,AI59,AK59,AM59,AO59,AQ59,AS59,AU59,AV59)</f>
        <v>10116.98</v>
      </c>
      <c r="F59" s="64">
        <f>'TIE-OUT'!P59+RECLASS!P59</f>
        <v>0</v>
      </c>
      <c r="G59" s="68">
        <f>'TIE-OUT'!Q59+RECLASS!Q59</f>
        <v>0</v>
      </c>
      <c r="H59" s="133">
        <f>+Actuals!E29</f>
        <v>0</v>
      </c>
      <c r="I59" s="134">
        <f>+Actuals!F29</f>
        <v>0</v>
      </c>
      <c r="J59" s="133">
        <f>+Actuals!G29</f>
        <v>0</v>
      </c>
      <c r="K59" s="153">
        <f>+Actuals!H29</f>
        <v>0</v>
      </c>
      <c r="L59" s="133">
        <f>+Actuals!I29</f>
        <v>0</v>
      </c>
      <c r="M59" s="134">
        <f>+Actuals!J29</f>
        <v>0</v>
      </c>
      <c r="N59" s="133">
        <f>+Actuals!K29</f>
        <v>0</v>
      </c>
      <c r="O59" s="134">
        <f>+Actuals!L29</f>
        <v>0</v>
      </c>
      <c r="P59" s="133">
        <f>+Actuals!M29</f>
        <v>0</v>
      </c>
      <c r="Q59" s="134">
        <f>+Actuals!N29</f>
        <v>0</v>
      </c>
      <c r="R59" s="133">
        <f>+Actuals!O29</f>
        <v>0</v>
      </c>
      <c r="S59" s="134">
        <f>+Actuals!P29</f>
        <v>312.5</v>
      </c>
      <c r="T59" s="133">
        <f>+Actuals!Q29</f>
        <v>0</v>
      </c>
      <c r="U59" s="134">
        <f>+Actuals!R29</f>
        <v>0</v>
      </c>
      <c r="V59" s="133">
        <f>+Actuals!S29</f>
        <v>0</v>
      </c>
      <c r="W59" s="134">
        <f>+Actuals!T29</f>
        <v>0</v>
      </c>
      <c r="X59" s="133">
        <f>+Actuals!U29</f>
        <v>0</v>
      </c>
      <c r="Y59" s="134">
        <f>+Actuals!V29</f>
        <v>0</v>
      </c>
      <c r="Z59" s="133">
        <f>+Actuals!W29</f>
        <v>0</v>
      </c>
      <c r="AA59" s="134">
        <f>+Actuals!X29</f>
        <v>0</v>
      </c>
      <c r="AB59" s="133">
        <f>+Actuals!Y29</f>
        <v>0</v>
      </c>
      <c r="AC59" s="134">
        <f>+Actuals!Z29</f>
        <v>9804.48</v>
      </c>
      <c r="AD59" s="133">
        <f>+Actuals!AA29</f>
        <v>0</v>
      </c>
      <c r="AE59" s="134">
        <f>+Actuals!AB29</f>
        <v>0</v>
      </c>
      <c r="AF59" s="133">
        <f>+Actuals!AC29</f>
        <v>0</v>
      </c>
      <c r="AG59" s="134">
        <f>+Actuals!AD29</f>
        <v>0</v>
      </c>
      <c r="AH59" s="133">
        <f>+Actuals!AE29</f>
        <v>0</v>
      </c>
      <c r="AI59" s="134">
        <f>+Actuals!AF29</f>
        <v>0</v>
      </c>
      <c r="AJ59" s="133">
        <f>+Actuals!AG29</f>
        <v>0</v>
      </c>
      <c r="AK59" s="134">
        <f>+Actuals!AH29</f>
        <v>0</v>
      </c>
      <c r="AL59" s="133">
        <f>+Actuals!AI29</f>
        <v>0</v>
      </c>
      <c r="AM59" s="134">
        <f>+Actuals!AJ29</f>
        <v>0</v>
      </c>
      <c r="AN59" s="133">
        <f>+Actuals!AK29</f>
        <v>0</v>
      </c>
      <c r="AO59" s="134">
        <f>+Actuals!AL29</f>
        <v>0</v>
      </c>
      <c r="AP59" s="133">
        <f>+Actuals!AM29</f>
        <v>0</v>
      </c>
      <c r="AQ59" s="134">
        <f>+Actuals!AN29</f>
        <v>0</v>
      </c>
      <c r="AR59" s="133">
        <f>+Actuals!AO29</f>
        <v>0</v>
      </c>
      <c r="AS59" s="134">
        <f>+Actuals!AP29</f>
        <v>0</v>
      </c>
      <c r="AT59" s="133">
        <f>+Actuals!AQ29</f>
        <v>0</v>
      </c>
      <c r="AU59" s="134">
        <f>+Actuals!AR29</f>
        <v>0</v>
      </c>
      <c r="AV59" s="133">
        <f>+Actuals!AS29</f>
        <v>0</v>
      </c>
      <c r="AW59" s="134">
        <f>+Actuals!AT29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4066916</v>
      </c>
      <c r="F60" s="81">
        <f>'TIE-OUT'!P60+RECLASS!P60</f>
        <v>0</v>
      </c>
      <c r="G60" s="82">
        <f>'TIE-OUT'!Q60+RECLASS!Q60</f>
        <v>0</v>
      </c>
      <c r="H60" s="133">
        <f>+Actuals!E30</f>
        <v>0</v>
      </c>
      <c r="I60" s="134">
        <f>+Actuals!F30</f>
        <v>0</v>
      </c>
      <c r="J60" s="133">
        <f>+Actuals!G30</f>
        <v>0</v>
      </c>
      <c r="K60" s="153">
        <f>+Actuals!H30</f>
        <v>0</v>
      </c>
      <c r="L60" s="133">
        <f>+Actuals!I30</f>
        <v>0</v>
      </c>
      <c r="M60" s="134">
        <f>+Actuals!J30</f>
        <v>0</v>
      </c>
      <c r="N60" s="133">
        <f>+Actuals!K30</f>
        <v>0</v>
      </c>
      <c r="O60" s="134">
        <f>+Actuals!L30</f>
        <v>0</v>
      </c>
      <c r="P60" s="133">
        <f>+Actuals!M30</f>
        <v>0</v>
      </c>
      <c r="Q60" s="134">
        <f>+Actuals!N30+984675+3171868-10073-2824-30199+4645-51176</f>
        <v>4066916</v>
      </c>
      <c r="R60" s="133">
        <f>+Actuals!O30</f>
        <v>0</v>
      </c>
      <c r="S60" s="134">
        <f>+Actuals!P30</f>
        <v>0</v>
      </c>
      <c r="T60" s="133">
        <f>+Actuals!Q30</f>
        <v>0</v>
      </c>
      <c r="U60" s="134">
        <f>+Actuals!R30</f>
        <v>0</v>
      </c>
      <c r="V60" s="133">
        <f>+Actuals!S30</f>
        <v>0</v>
      </c>
      <c r="W60" s="134">
        <f>+Actuals!T30</f>
        <v>0</v>
      </c>
      <c r="X60" s="133">
        <f>+Actuals!U30</f>
        <v>0</v>
      </c>
      <c r="Y60" s="134">
        <f>+Actuals!V30</f>
        <v>0</v>
      </c>
      <c r="Z60" s="133">
        <f>+Actuals!W30</f>
        <v>0</v>
      </c>
      <c r="AA60" s="134">
        <f>+Actuals!X30</f>
        <v>0</v>
      </c>
      <c r="AB60" s="133">
        <f>+Actuals!Y30</f>
        <v>0</v>
      </c>
      <c r="AC60" s="134">
        <f>+Actuals!Z30</f>
        <v>0</v>
      </c>
      <c r="AD60" s="133">
        <f>+Actuals!AA30</f>
        <v>0</v>
      </c>
      <c r="AE60" s="134">
        <f>+Actuals!AB30</f>
        <v>0</v>
      </c>
      <c r="AF60" s="133">
        <f>+Actuals!AC30</f>
        <v>0</v>
      </c>
      <c r="AG60" s="134">
        <f>+Actuals!AD30</f>
        <v>0</v>
      </c>
      <c r="AH60" s="133">
        <f>+Actuals!AE30</f>
        <v>0</v>
      </c>
      <c r="AI60" s="134">
        <f>+Actuals!AF30</f>
        <v>0</v>
      </c>
      <c r="AJ60" s="133">
        <f>+Actuals!AG30</f>
        <v>0</v>
      </c>
      <c r="AK60" s="134">
        <f>+Actuals!AH30</f>
        <v>0</v>
      </c>
      <c r="AL60" s="133">
        <f>+Actuals!AI30</f>
        <v>0</v>
      </c>
      <c r="AM60" s="134">
        <f>+Actuals!AJ30</f>
        <v>0</v>
      </c>
      <c r="AN60" s="133">
        <f>+Actuals!AK30</f>
        <v>0</v>
      </c>
      <c r="AO60" s="134">
        <f>+Actuals!AL30</f>
        <v>0</v>
      </c>
      <c r="AP60" s="133">
        <f>+Actuals!AM30</f>
        <v>0</v>
      </c>
      <c r="AQ60" s="134">
        <f>+Actuals!AN30</f>
        <v>0</v>
      </c>
      <c r="AR60" s="133">
        <f>+Actuals!AO30</f>
        <v>0</v>
      </c>
      <c r="AS60" s="134">
        <f>+Actuals!AP30</f>
        <v>0</v>
      </c>
      <c r="AT60" s="133">
        <f>+Actuals!AQ30</f>
        <v>0</v>
      </c>
      <c r="AU60" s="134">
        <f>+Actuals!AR30</f>
        <v>0</v>
      </c>
      <c r="AV60" s="133">
        <f>+Actuals!AS30</f>
        <v>0</v>
      </c>
      <c r="AW60" s="134">
        <f>+Actuals!AT30</f>
        <v>0</v>
      </c>
    </row>
    <row r="61" spans="1:49" x14ac:dyDescent="0.2">
      <c r="A61" s="9"/>
      <c r="B61" s="62" t="s">
        <v>65</v>
      </c>
      <c r="C61" s="6"/>
      <c r="D61" s="61">
        <f t="shared" ref="D61:AE61" si="32">SUM(D59:D60)</f>
        <v>0</v>
      </c>
      <c r="E61" s="39">
        <f t="shared" si="32"/>
        <v>4077032.98</v>
      </c>
      <c r="F61" s="61">
        <f t="shared" si="32"/>
        <v>0</v>
      </c>
      <c r="G61" s="39">
        <f t="shared" si="32"/>
        <v>0</v>
      </c>
      <c r="H61" s="61">
        <f t="shared" si="32"/>
        <v>0</v>
      </c>
      <c r="I61" s="39">
        <f t="shared" si="32"/>
        <v>0</v>
      </c>
      <c r="J61" s="61">
        <f t="shared" si="32"/>
        <v>0</v>
      </c>
      <c r="K61" s="154">
        <f t="shared" si="32"/>
        <v>0</v>
      </c>
      <c r="L61" s="61">
        <f t="shared" si="32"/>
        <v>0</v>
      </c>
      <c r="M61" s="39">
        <f t="shared" si="32"/>
        <v>0</v>
      </c>
      <c r="N61" s="61">
        <f t="shared" si="32"/>
        <v>0</v>
      </c>
      <c r="O61" s="39">
        <f t="shared" si="32"/>
        <v>0</v>
      </c>
      <c r="P61" s="61">
        <f t="shared" si="32"/>
        <v>0</v>
      </c>
      <c r="Q61" s="39">
        <f t="shared" si="32"/>
        <v>4066916</v>
      </c>
      <c r="R61" s="61">
        <f t="shared" si="32"/>
        <v>0</v>
      </c>
      <c r="S61" s="39">
        <f t="shared" si="32"/>
        <v>312.5</v>
      </c>
      <c r="T61" s="61">
        <f t="shared" si="32"/>
        <v>0</v>
      </c>
      <c r="U61" s="39">
        <f t="shared" si="32"/>
        <v>0</v>
      </c>
      <c r="V61" s="61">
        <f t="shared" si="32"/>
        <v>0</v>
      </c>
      <c r="W61" s="39">
        <f t="shared" si="32"/>
        <v>0</v>
      </c>
      <c r="X61" s="61">
        <f t="shared" si="32"/>
        <v>0</v>
      </c>
      <c r="Y61" s="39">
        <f t="shared" si="32"/>
        <v>0</v>
      </c>
      <c r="Z61" s="61">
        <f t="shared" si="32"/>
        <v>0</v>
      </c>
      <c r="AA61" s="39">
        <f t="shared" si="32"/>
        <v>0</v>
      </c>
      <c r="AB61" s="61">
        <f t="shared" si="32"/>
        <v>0</v>
      </c>
      <c r="AC61" s="39">
        <f t="shared" si="32"/>
        <v>9804.48</v>
      </c>
      <c r="AD61" s="61">
        <f t="shared" si="32"/>
        <v>0</v>
      </c>
      <c r="AE61" s="39">
        <f t="shared" si="32"/>
        <v>0</v>
      </c>
      <c r="AF61" s="61">
        <f t="shared" ref="AF61:AK61" si="33">SUM(AF59:AF60)</f>
        <v>0</v>
      </c>
      <c r="AG61" s="39">
        <f t="shared" si="33"/>
        <v>0</v>
      </c>
      <c r="AH61" s="61">
        <f t="shared" si="33"/>
        <v>0</v>
      </c>
      <c r="AI61" s="39">
        <f t="shared" si="33"/>
        <v>0</v>
      </c>
      <c r="AJ61" s="61">
        <f t="shared" si="33"/>
        <v>0</v>
      </c>
      <c r="AK61" s="39">
        <f t="shared" si="33"/>
        <v>0</v>
      </c>
      <c r="AL61" s="61">
        <f t="shared" ref="AL61:AQ61" si="34">SUM(AL59:AL60)</f>
        <v>0</v>
      </c>
      <c r="AM61" s="39">
        <f t="shared" si="34"/>
        <v>0</v>
      </c>
      <c r="AN61" s="61">
        <f t="shared" si="34"/>
        <v>0</v>
      </c>
      <c r="AO61" s="39">
        <f t="shared" si="34"/>
        <v>0</v>
      </c>
      <c r="AP61" s="61">
        <f t="shared" si="34"/>
        <v>0</v>
      </c>
      <c r="AQ61" s="39">
        <f t="shared" si="34"/>
        <v>0</v>
      </c>
      <c r="AR61" s="61">
        <f t="shared" ref="AR61:AW61" si="35">SUM(AR59:AR60)</f>
        <v>0</v>
      </c>
      <c r="AS61" s="39">
        <f t="shared" si="35"/>
        <v>0</v>
      </c>
      <c r="AT61" s="61">
        <f t="shared" si="35"/>
        <v>0</v>
      </c>
      <c r="AU61" s="39">
        <f t="shared" si="35"/>
        <v>0</v>
      </c>
      <c r="AV61" s="61">
        <f t="shared" si="35"/>
        <v>0</v>
      </c>
      <c r="AW61" s="39">
        <f t="shared" si="35"/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15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15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-19940734</v>
      </c>
      <c r="E64" s="38">
        <f>SUM(G64,I64,K64,M64,O64,Q64,S64,U64,W64,Y64,AA64,AC64,AE64,AG64,AI64,AK64,AM64,AO64,AQ64,AS64,AU64,AV64)</f>
        <v>-2377150.8899999997</v>
      </c>
      <c r="F64" s="64">
        <f>'TIE-OUT'!P64+RECLASS!P64</f>
        <v>0</v>
      </c>
      <c r="G64" s="68">
        <f>'TIE-OUT'!Q64+RECLASS!Q64</f>
        <v>0</v>
      </c>
      <c r="H64" s="133">
        <f>+Actuals!E31</f>
        <v>0</v>
      </c>
      <c r="I64" s="134">
        <f>+Actuals!F31</f>
        <v>0</v>
      </c>
      <c r="J64" s="133">
        <f>+Actuals!G31</f>
        <v>-29349944</v>
      </c>
      <c r="K64" s="153">
        <f>+Actuals!H31</f>
        <v>-2468196.37</v>
      </c>
      <c r="L64" s="133">
        <f>+Actuals!I31</f>
        <v>794442</v>
      </c>
      <c r="M64" s="134">
        <f>+Actuals!J31</f>
        <v>-4645.08</v>
      </c>
      <c r="N64" s="133">
        <f>+Actuals!K31</f>
        <v>7481830</v>
      </c>
      <c r="O64" s="134">
        <f>+Actuals!L31</f>
        <v>83989.31</v>
      </c>
      <c r="P64" s="133">
        <f>+Actuals!M31</f>
        <v>867165</v>
      </c>
      <c r="Q64" s="134">
        <f>+Actuals!N31</f>
        <v>-19489.509999999998</v>
      </c>
      <c r="R64" s="133">
        <f>+Actuals!O31</f>
        <v>41781</v>
      </c>
      <c r="S64" s="134">
        <f>+Actuals!P31</f>
        <v>158.33000000000001</v>
      </c>
      <c r="T64" s="133">
        <f>+Actuals!Q31</f>
        <v>39431</v>
      </c>
      <c r="U64" s="134">
        <f>+Actuals!R31</f>
        <v>4534.6899999999996</v>
      </c>
      <c r="V64" s="133">
        <f>+Actuals!S31</f>
        <v>13555</v>
      </c>
      <c r="W64" s="134">
        <f>+Actuals!T31</f>
        <v>3328.38</v>
      </c>
      <c r="X64" s="133">
        <f>+Actuals!U31</f>
        <v>-7603</v>
      </c>
      <c r="Y64" s="134">
        <f>+Actuals!V31</f>
        <v>-593.34</v>
      </c>
      <c r="Z64" s="133">
        <f>+Actuals!W31</f>
        <v>-246</v>
      </c>
      <c r="AA64" s="134">
        <f>+Actuals!X31</f>
        <v>-32.49</v>
      </c>
      <c r="AB64" s="133">
        <f>+Actuals!Y31</f>
        <v>2781</v>
      </c>
      <c r="AC64" s="134">
        <f>+Actuals!Z31</f>
        <v>0</v>
      </c>
      <c r="AD64" s="133">
        <f>+Actuals!AA31</f>
        <v>179664</v>
      </c>
      <c r="AE64" s="134">
        <f>+Actuals!AB31</f>
        <v>17863.990000000002</v>
      </c>
      <c r="AF64" s="133">
        <f>+Actuals!AC31</f>
        <v>0</v>
      </c>
      <c r="AG64" s="134">
        <f>+Actuals!AD31</f>
        <v>0</v>
      </c>
      <c r="AH64" s="133">
        <f>+Actuals!AE31</f>
        <v>0</v>
      </c>
      <c r="AI64" s="134">
        <f>+Actuals!AF31</f>
        <v>0</v>
      </c>
      <c r="AJ64" s="133">
        <f>+Actuals!AG31</f>
        <v>538</v>
      </c>
      <c r="AK64" s="134">
        <f>+Actuals!AH31</f>
        <v>-5.38</v>
      </c>
      <c r="AL64" s="133">
        <f>+Actuals!AI31</f>
        <v>641</v>
      </c>
      <c r="AM64" s="134">
        <f>+Actuals!AJ31</f>
        <v>93.66</v>
      </c>
      <c r="AN64" s="133">
        <f>+Actuals!AK31</f>
        <v>0</v>
      </c>
      <c r="AO64" s="134">
        <f>+Actuals!AL31</f>
        <v>0</v>
      </c>
      <c r="AP64" s="133">
        <f>+Actuals!AM31</f>
        <v>-4769</v>
      </c>
      <c r="AQ64" s="134">
        <f>+Actuals!AN31</f>
        <v>5842.92</v>
      </c>
      <c r="AR64" s="133">
        <f>+Actuals!AO31</f>
        <v>0</v>
      </c>
      <c r="AS64" s="134">
        <f>+Actuals!AP31</f>
        <v>0</v>
      </c>
      <c r="AT64" s="133">
        <f>+Actuals!AQ31</f>
        <v>0</v>
      </c>
      <c r="AU64" s="134">
        <f>+Actuals!AR31</f>
        <v>0</v>
      </c>
      <c r="AV64" s="133">
        <f>+Actuals!AS31</f>
        <v>0</v>
      </c>
      <c r="AW64" s="134">
        <f>+Actuals!AT31</f>
        <v>0</v>
      </c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0</v>
      </c>
      <c r="E65" s="38">
        <f>SUM(G65,I65,K65,M65,O65,Q65,S65,U65,W65,Y65,AA65,AC65,AE65,AG65,AI65,AK65,AM65,AO65,AQ65,AS65,AU65,AV65)</f>
        <v>-1720610</v>
      </c>
      <c r="F65" s="81">
        <f>'TIE-OUT'!P65+RECLASS!P65</f>
        <v>0</v>
      </c>
      <c r="G65" s="82">
        <f>'TIE-OUT'!Q65+RECLASS!Q65</f>
        <v>0</v>
      </c>
      <c r="H65" s="133">
        <f>+Actuals!E32</f>
        <v>0</v>
      </c>
      <c r="I65" s="134">
        <f>+Actuals!F32</f>
        <v>0</v>
      </c>
      <c r="J65" s="133">
        <f>+Actuals!G32</f>
        <v>0</v>
      </c>
      <c r="K65" s="153">
        <f>+Actuals!H32</f>
        <v>0</v>
      </c>
      <c r="L65" s="133">
        <f>+Actuals!I32</f>
        <v>0</v>
      </c>
      <c r="M65" s="134">
        <f>+Actuals!J32</f>
        <v>0</v>
      </c>
      <c r="N65" s="133">
        <f>+Actuals!K32</f>
        <v>0</v>
      </c>
      <c r="O65" s="134">
        <f>+Actuals!L32</f>
        <v>0</v>
      </c>
      <c r="P65" s="133">
        <f>+Actuals!M32</f>
        <v>0</v>
      </c>
      <c r="Q65" s="134">
        <f>+Actuals!N32</f>
        <v>0</v>
      </c>
      <c r="R65" s="133">
        <f>+Actuals!O32</f>
        <v>0</v>
      </c>
      <c r="S65" s="134">
        <f>+Actuals!P32-2175-234</f>
        <v>-2409</v>
      </c>
      <c r="T65" s="133">
        <f>+Actuals!Q32</f>
        <v>0</v>
      </c>
      <c r="U65" s="134">
        <f>+Actuals!R32</f>
        <v>0</v>
      </c>
      <c r="V65" s="133">
        <f>+Actuals!S32</f>
        <v>0</v>
      </c>
      <c r="W65" s="165">
        <f>+Actuals!T32-1692942+277-2486-842</f>
        <v>-1695993</v>
      </c>
      <c r="X65" s="133">
        <f>+Actuals!U32</f>
        <v>0</v>
      </c>
      <c r="Y65" s="165">
        <f>+Actuals!V32+398-5833</f>
        <v>-5435</v>
      </c>
      <c r="Z65" s="133">
        <f>+Actuals!W32</f>
        <v>0</v>
      </c>
      <c r="AA65" s="134">
        <f>+Actuals!X32</f>
        <v>0</v>
      </c>
      <c r="AB65" s="133">
        <f>+Actuals!Y32</f>
        <v>0</v>
      </c>
      <c r="AC65" s="134">
        <f>+Actuals!Z32+1</f>
        <v>1</v>
      </c>
      <c r="AD65" s="133">
        <f>+Actuals!AA32</f>
        <v>0</v>
      </c>
      <c r="AE65" s="134">
        <f>+Actuals!AB32-16774</f>
        <v>-16774</v>
      </c>
      <c r="AF65" s="133">
        <f>+Actuals!AC32</f>
        <v>0</v>
      </c>
      <c r="AG65" s="134">
        <f>+Actuals!AD32</f>
        <v>0</v>
      </c>
      <c r="AH65" s="133">
        <f>+Actuals!AE32</f>
        <v>0</v>
      </c>
      <c r="AI65" s="134">
        <f>+Actuals!AF32</f>
        <v>0</v>
      </c>
      <c r="AJ65" s="133">
        <f>+Actuals!AG32</f>
        <v>0</v>
      </c>
      <c r="AK65" s="134">
        <f>+Actuals!AH32</f>
        <v>0</v>
      </c>
      <c r="AL65" s="133">
        <f>+Actuals!AI32</f>
        <v>0</v>
      </c>
      <c r="AM65" s="134">
        <f>+Actuals!AJ32</f>
        <v>0</v>
      </c>
      <c r="AN65" s="133">
        <f>+Actuals!AK32</f>
        <v>0</v>
      </c>
      <c r="AO65" s="134">
        <f>+Actuals!AL32</f>
        <v>0</v>
      </c>
      <c r="AP65" s="133">
        <f>+Actuals!AM32</f>
        <v>0</v>
      </c>
      <c r="AQ65" s="134">
        <f>+Actuals!AN32</f>
        <v>0</v>
      </c>
      <c r="AR65" s="133">
        <f>+Actuals!AO32</f>
        <v>0</v>
      </c>
      <c r="AS65" s="134">
        <f>+Actuals!AP32</f>
        <v>0</v>
      </c>
      <c r="AT65" s="133">
        <f>+Actuals!AQ32</f>
        <v>0</v>
      </c>
      <c r="AU65" s="134">
        <f>+Actuals!AR32</f>
        <v>0</v>
      </c>
      <c r="AV65" s="133">
        <f>+Actuals!AS32</f>
        <v>0</v>
      </c>
      <c r="AW65" s="134">
        <f>+Actuals!AT32</f>
        <v>0</v>
      </c>
    </row>
    <row r="66" spans="1:49" x14ac:dyDescent="0.2">
      <c r="A66" s="9"/>
      <c r="B66" s="7" t="s">
        <v>68</v>
      </c>
      <c r="C66" s="6"/>
      <c r="D66" s="61">
        <f t="shared" ref="D66:AE66" si="36">SUM(D64:D65)</f>
        <v>-19940734</v>
      </c>
      <c r="E66" s="39">
        <f t="shared" si="36"/>
        <v>-4097760.8899999997</v>
      </c>
      <c r="F66" s="61">
        <f t="shared" si="36"/>
        <v>0</v>
      </c>
      <c r="G66" s="39">
        <f t="shared" si="36"/>
        <v>0</v>
      </c>
      <c r="H66" s="61">
        <f t="shared" si="36"/>
        <v>0</v>
      </c>
      <c r="I66" s="39">
        <f t="shared" si="36"/>
        <v>0</v>
      </c>
      <c r="J66" s="61">
        <f t="shared" si="36"/>
        <v>-29349944</v>
      </c>
      <c r="K66" s="154">
        <f t="shared" si="36"/>
        <v>-2468196.37</v>
      </c>
      <c r="L66" s="61">
        <f t="shared" si="36"/>
        <v>794442</v>
      </c>
      <c r="M66" s="39">
        <f t="shared" si="36"/>
        <v>-4645.08</v>
      </c>
      <c r="N66" s="61">
        <f t="shared" si="36"/>
        <v>7481830</v>
      </c>
      <c r="O66" s="39">
        <f t="shared" si="36"/>
        <v>83989.31</v>
      </c>
      <c r="P66" s="61">
        <f t="shared" si="36"/>
        <v>867165</v>
      </c>
      <c r="Q66" s="39">
        <f t="shared" si="36"/>
        <v>-19489.509999999998</v>
      </c>
      <c r="R66" s="61">
        <f t="shared" si="36"/>
        <v>41781</v>
      </c>
      <c r="S66" s="39">
        <f t="shared" si="36"/>
        <v>-2250.67</v>
      </c>
      <c r="T66" s="61">
        <f t="shared" si="36"/>
        <v>39431</v>
      </c>
      <c r="U66" s="39">
        <f t="shared" si="36"/>
        <v>4534.6899999999996</v>
      </c>
      <c r="V66" s="61">
        <f t="shared" si="36"/>
        <v>13555</v>
      </c>
      <c r="W66" s="39">
        <f t="shared" si="36"/>
        <v>-1692664.62</v>
      </c>
      <c r="X66" s="61">
        <f t="shared" si="36"/>
        <v>-7603</v>
      </c>
      <c r="Y66" s="39">
        <f t="shared" si="36"/>
        <v>-6028.34</v>
      </c>
      <c r="Z66" s="61">
        <f t="shared" si="36"/>
        <v>-246</v>
      </c>
      <c r="AA66" s="39">
        <f t="shared" si="36"/>
        <v>-32.49</v>
      </c>
      <c r="AB66" s="61">
        <f t="shared" si="36"/>
        <v>2781</v>
      </c>
      <c r="AC66" s="39">
        <f t="shared" si="36"/>
        <v>1</v>
      </c>
      <c r="AD66" s="61">
        <f t="shared" si="36"/>
        <v>179664</v>
      </c>
      <c r="AE66" s="39">
        <f t="shared" si="36"/>
        <v>1089.9900000000016</v>
      </c>
      <c r="AF66" s="61">
        <f t="shared" ref="AF66:AK66" si="37">SUM(AF64:AF65)</f>
        <v>0</v>
      </c>
      <c r="AG66" s="39">
        <f t="shared" si="37"/>
        <v>0</v>
      </c>
      <c r="AH66" s="61">
        <f t="shared" si="37"/>
        <v>0</v>
      </c>
      <c r="AI66" s="39">
        <f t="shared" si="37"/>
        <v>0</v>
      </c>
      <c r="AJ66" s="61">
        <f t="shared" si="37"/>
        <v>538</v>
      </c>
      <c r="AK66" s="39">
        <f t="shared" si="37"/>
        <v>-5.38</v>
      </c>
      <c r="AL66" s="61">
        <f t="shared" ref="AL66:AQ66" si="38">SUM(AL64:AL65)</f>
        <v>641</v>
      </c>
      <c r="AM66" s="39">
        <f t="shared" si="38"/>
        <v>93.66</v>
      </c>
      <c r="AN66" s="61">
        <f t="shared" si="38"/>
        <v>0</v>
      </c>
      <c r="AO66" s="39">
        <f t="shared" si="38"/>
        <v>0</v>
      </c>
      <c r="AP66" s="61">
        <f t="shared" si="38"/>
        <v>-4769</v>
      </c>
      <c r="AQ66" s="39">
        <f t="shared" si="38"/>
        <v>5842.92</v>
      </c>
      <c r="AR66" s="61">
        <f t="shared" ref="AR66:AW66" si="39">SUM(AR64:AR65)</f>
        <v>0</v>
      </c>
      <c r="AS66" s="39">
        <f t="shared" si="39"/>
        <v>0</v>
      </c>
      <c r="AT66" s="61">
        <f t="shared" si="39"/>
        <v>0</v>
      </c>
      <c r="AU66" s="39">
        <f t="shared" si="39"/>
        <v>0</v>
      </c>
      <c r="AV66" s="61">
        <f t="shared" si="39"/>
        <v>0</v>
      </c>
      <c r="AW66" s="39">
        <f t="shared" si="39"/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15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15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15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0</v>
      </c>
      <c r="F70" s="64">
        <f>'TIE-OUT'!P70+RECLASS!P70</f>
        <v>0</v>
      </c>
      <c r="G70" s="68">
        <f>'TIE-OUT'!Q70+RECLASS!Q70</f>
        <v>0</v>
      </c>
      <c r="H70" s="133">
        <f>+Actuals!E33</f>
        <v>0</v>
      </c>
      <c r="I70" s="134">
        <f>+Actuals!F33</f>
        <v>0</v>
      </c>
      <c r="J70" s="133">
        <f>+Actuals!G33</f>
        <v>0</v>
      </c>
      <c r="K70" s="153">
        <f>+Actuals!H33</f>
        <v>0</v>
      </c>
      <c r="L70" s="133">
        <f>+Actuals!I33</f>
        <v>0</v>
      </c>
      <c r="M70" s="134">
        <f>+Actuals!J33</f>
        <v>0</v>
      </c>
      <c r="N70" s="133">
        <f>+Actuals!K33</f>
        <v>0</v>
      </c>
      <c r="O70" s="134">
        <f>+Actuals!L33</f>
        <v>0</v>
      </c>
      <c r="P70" s="133">
        <f>+Actuals!M33</f>
        <v>0</v>
      </c>
      <c r="Q70" s="134">
        <f>+Actuals!N33</f>
        <v>0</v>
      </c>
      <c r="R70" s="133">
        <f>+Actuals!O33</f>
        <v>0</v>
      </c>
      <c r="S70" s="134">
        <f>+Actuals!P33</f>
        <v>0</v>
      </c>
      <c r="T70" s="133">
        <f>+Actuals!Q33</f>
        <v>0</v>
      </c>
      <c r="U70" s="134">
        <f>+Actuals!R33</f>
        <v>0</v>
      </c>
      <c r="V70" s="133">
        <f>+Actuals!S33</f>
        <v>0</v>
      </c>
      <c r="W70" s="134">
        <f>+Actuals!T33</f>
        <v>0</v>
      </c>
      <c r="X70" s="133">
        <f>+Actuals!U33</f>
        <v>0</v>
      </c>
      <c r="Y70" s="134">
        <f>+Actuals!V33</f>
        <v>0</v>
      </c>
      <c r="Z70" s="133">
        <f>+Actuals!W33</f>
        <v>0</v>
      </c>
      <c r="AA70" s="134">
        <f>+Actuals!X33</f>
        <v>0</v>
      </c>
      <c r="AB70" s="133">
        <f>+Actuals!Y33</f>
        <v>0</v>
      </c>
      <c r="AC70" s="134">
        <f>+Actuals!Z33</f>
        <v>0</v>
      </c>
      <c r="AD70" s="133">
        <f>+Actuals!AA33</f>
        <v>0</v>
      </c>
      <c r="AE70" s="134">
        <f>+Actuals!AB33</f>
        <v>0</v>
      </c>
      <c r="AF70" s="133">
        <f>+Actuals!AC33</f>
        <v>0</v>
      </c>
      <c r="AG70" s="134">
        <f>+Actuals!AD33</f>
        <v>0</v>
      </c>
      <c r="AH70" s="133">
        <f>+Actuals!AE33</f>
        <v>0</v>
      </c>
      <c r="AI70" s="134">
        <f>+Actuals!AF33</f>
        <v>0</v>
      </c>
      <c r="AJ70" s="133">
        <f>+Actuals!AG33</f>
        <v>0</v>
      </c>
      <c r="AK70" s="134">
        <f>+Actuals!AH33</f>
        <v>0</v>
      </c>
      <c r="AL70" s="133">
        <f>+Actuals!AI33</f>
        <v>0</v>
      </c>
      <c r="AM70" s="134">
        <f>+Actuals!AJ33</f>
        <v>0</v>
      </c>
      <c r="AN70" s="133">
        <f>+Actuals!AK33</f>
        <v>0</v>
      </c>
      <c r="AO70" s="134">
        <f>+Actuals!AL33</f>
        <v>0</v>
      </c>
      <c r="AP70" s="133">
        <f>+Actuals!AM33</f>
        <v>0</v>
      </c>
      <c r="AQ70" s="134">
        <f>+Actuals!AN33</f>
        <v>0</v>
      </c>
      <c r="AR70" s="133">
        <f>+Actuals!AO33</f>
        <v>0</v>
      </c>
      <c r="AS70" s="134">
        <f>+Actuals!AP33</f>
        <v>0</v>
      </c>
      <c r="AT70" s="133">
        <f>+Actuals!AQ33</f>
        <v>0</v>
      </c>
      <c r="AU70" s="134">
        <f>+Actuals!AR33</f>
        <v>0</v>
      </c>
      <c r="AV70" s="133">
        <f>+Actuals!AS33</f>
        <v>0</v>
      </c>
      <c r="AW70" s="134">
        <f>+Actuals!AT33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81">
        <f>'TIE-OUT'!P71+RECLASS!P71</f>
        <v>0</v>
      </c>
      <c r="G71" s="82">
        <f>'TIE-OUT'!Q71+RECLASS!Q71</f>
        <v>0</v>
      </c>
      <c r="H71" s="133">
        <f>+Actuals!E34</f>
        <v>0</v>
      </c>
      <c r="I71" s="134">
        <f>+Actuals!F34</f>
        <v>0</v>
      </c>
      <c r="J71" s="133">
        <f>+Actuals!G34</f>
        <v>0</v>
      </c>
      <c r="K71" s="153">
        <f>+Actuals!H34</f>
        <v>0</v>
      </c>
      <c r="L71" s="133">
        <f>+Actuals!I34</f>
        <v>0</v>
      </c>
      <c r="M71" s="134">
        <f>+Actuals!J34</f>
        <v>0</v>
      </c>
      <c r="N71" s="133">
        <f>+Actuals!K34</f>
        <v>0</v>
      </c>
      <c r="O71" s="134">
        <f>+Actuals!L34</f>
        <v>0</v>
      </c>
      <c r="P71" s="133">
        <f>+Actuals!M34</f>
        <v>0</v>
      </c>
      <c r="Q71" s="134">
        <f>+Actuals!N34</f>
        <v>0</v>
      </c>
      <c r="R71" s="133">
        <f>+Actuals!O34</f>
        <v>0</v>
      </c>
      <c r="S71" s="134">
        <f>+Actuals!P34</f>
        <v>0</v>
      </c>
      <c r="T71" s="133">
        <f>+Actuals!Q34</f>
        <v>0</v>
      </c>
      <c r="U71" s="134">
        <f>+Actuals!R34</f>
        <v>0</v>
      </c>
      <c r="V71" s="133">
        <f>+Actuals!S34</f>
        <v>0</v>
      </c>
      <c r="W71" s="134">
        <f>+Actuals!T34</f>
        <v>0</v>
      </c>
      <c r="X71" s="133">
        <f>+Actuals!U34</f>
        <v>0</v>
      </c>
      <c r="Y71" s="134">
        <f>+Actuals!V34</f>
        <v>0</v>
      </c>
      <c r="Z71" s="133">
        <f>+Actuals!W34</f>
        <v>0</v>
      </c>
      <c r="AA71" s="134">
        <f>+Actuals!X34</f>
        <v>0</v>
      </c>
      <c r="AB71" s="133">
        <f>+Actuals!Y34</f>
        <v>0</v>
      </c>
      <c r="AC71" s="134">
        <f>+Actuals!Z34</f>
        <v>0</v>
      </c>
      <c r="AD71" s="133">
        <f>+Actuals!AA34</f>
        <v>0</v>
      </c>
      <c r="AE71" s="134">
        <f>+Actuals!AB34</f>
        <v>0</v>
      </c>
      <c r="AF71" s="133">
        <f>+Actuals!AC34</f>
        <v>0</v>
      </c>
      <c r="AG71" s="134">
        <f>+Actuals!AD34</f>
        <v>0</v>
      </c>
      <c r="AH71" s="133">
        <f>+Actuals!AE34</f>
        <v>0</v>
      </c>
      <c r="AI71" s="134">
        <f>+Actuals!AF34</f>
        <v>0</v>
      </c>
      <c r="AJ71" s="133">
        <f>+Actuals!AG34</f>
        <v>0</v>
      </c>
      <c r="AK71" s="134">
        <f>+Actuals!AH34</f>
        <v>0</v>
      </c>
      <c r="AL71" s="133">
        <f>+Actuals!AI34</f>
        <v>0</v>
      </c>
      <c r="AM71" s="134">
        <f>+Actuals!AJ34</f>
        <v>0</v>
      </c>
      <c r="AN71" s="133">
        <f>+Actuals!AK34</f>
        <v>0</v>
      </c>
      <c r="AO71" s="134">
        <f>+Actuals!AL34</f>
        <v>0</v>
      </c>
      <c r="AP71" s="133">
        <f>+Actuals!AM34</f>
        <v>0</v>
      </c>
      <c r="AQ71" s="134">
        <f>+Actuals!AN34</f>
        <v>0</v>
      </c>
      <c r="AR71" s="133">
        <f>+Actuals!AO34</f>
        <v>0</v>
      </c>
      <c r="AS71" s="134">
        <f>+Actuals!AP34</f>
        <v>0</v>
      </c>
      <c r="AT71" s="133">
        <f>+Actuals!AQ34</f>
        <v>0</v>
      </c>
      <c r="AU71" s="134">
        <f>+Actuals!AR34</f>
        <v>0</v>
      </c>
      <c r="AV71" s="133">
        <f>+Actuals!AS34</f>
        <v>0</v>
      </c>
      <c r="AW71" s="134">
        <f>+Actuals!AT34</f>
        <v>0</v>
      </c>
    </row>
    <row r="72" spans="1:49" x14ac:dyDescent="0.2">
      <c r="A72" s="9"/>
      <c r="B72" s="3"/>
      <c r="C72" s="55" t="s">
        <v>73</v>
      </c>
      <c r="D72" s="61">
        <f t="shared" ref="D72:AE72" si="40">SUM(D70:D71)</f>
        <v>0</v>
      </c>
      <c r="E72" s="39">
        <f t="shared" si="40"/>
        <v>0</v>
      </c>
      <c r="F72" s="61">
        <f t="shared" si="40"/>
        <v>0</v>
      </c>
      <c r="G72" s="39">
        <f t="shared" si="40"/>
        <v>0</v>
      </c>
      <c r="H72" s="61">
        <f t="shared" si="40"/>
        <v>0</v>
      </c>
      <c r="I72" s="39">
        <f t="shared" si="40"/>
        <v>0</v>
      </c>
      <c r="J72" s="61">
        <f t="shared" si="40"/>
        <v>0</v>
      </c>
      <c r="K72" s="154">
        <f t="shared" si="40"/>
        <v>0</v>
      </c>
      <c r="L72" s="61">
        <f t="shared" si="40"/>
        <v>0</v>
      </c>
      <c r="M72" s="39">
        <f t="shared" si="40"/>
        <v>0</v>
      </c>
      <c r="N72" s="61">
        <f t="shared" si="40"/>
        <v>0</v>
      </c>
      <c r="O72" s="39">
        <f t="shared" si="40"/>
        <v>0</v>
      </c>
      <c r="P72" s="61">
        <f t="shared" si="40"/>
        <v>0</v>
      </c>
      <c r="Q72" s="39">
        <f t="shared" si="40"/>
        <v>0</v>
      </c>
      <c r="R72" s="61">
        <f t="shared" si="40"/>
        <v>0</v>
      </c>
      <c r="S72" s="39">
        <f t="shared" si="40"/>
        <v>0</v>
      </c>
      <c r="T72" s="61">
        <f t="shared" si="40"/>
        <v>0</v>
      </c>
      <c r="U72" s="39">
        <f t="shared" si="40"/>
        <v>0</v>
      </c>
      <c r="V72" s="61">
        <f t="shared" si="40"/>
        <v>0</v>
      </c>
      <c r="W72" s="39">
        <f t="shared" si="40"/>
        <v>0</v>
      </c>
      <c r="X72" s="61">
        <f t="shared" si="40"/>
        <v>0</v>
      </c>
      <c r="Y72" s="39">
        <f t="shared" si="40"/>
        <v>0</v>
      </c>
      <c r="Z72" s="61">
        <f t="shared" si="40"/>
        <v>0</v>
      </c>
      <c r="AA72" s="39">
        <f t="shared" si="40"/>
        <v>0</v>
      </c>
      <c r="AB72" s="61">
        <f t="shared" si="40"/>
        <v>0</v>
      </c>
      <c r="AC72" s="39">
        <f t="shared" si="40"/>
        <v>0</v>
      </c>
      <c r="AD72" s="61">
        <f t="shared" si="40"/>
        <v>0</v>
      </c>
      <c r="AE72" s="39">
        <f t="shared" si="40"/>
        <v>0</v>
      </c>
      <c r="AF72" s="61">
        <f t="shared" ref="AF72:AK72" si="41">SUM(AF70:AF71)</f>
        <v>0</v>
      </c>
      <c r="AG72" s="39">
        <f t="shared" si="41"/>
        <v>0</v>
      </c>
      <c r="AH72" s="61">
        <f t="shared" si="41"/>
        <v>0</v>
      </c>
      <c r="AI72" s="39">
        <f t="shared" si="41"/>
        <v>0</v>
      </c>
      <c r="AJ72" s="61">
        <f t="shared" si="41"/>
        <v>0</v>
      </c>
      <c r="AK72" s="39">
        <f t="shared" si="41"/>
        <v>0</v>
      </c>
      <c r="AL72" s="61">
        <f t="shared" ref="AL72:AQ72" si="42">SUM(AL70:AL71)</f>
        <v>0</v>
      </c>
      <c r="AM72" s="39">
        <f t="shared" si="42"/>
        <v>0</v>
      </c>
      <c r="AN72" s="61">
        <f t="shared" si="42"/>
        <v>0</v>
      </c>
      <c r="AO72" s="39">
        <f t="shared" si="42"/>
        <v>0</v>
      </c>
      <c r="AP72" s="61">
        <f t="shared" si="42"/>
        <v>0</v>
      </c>
      <c r="AQ72" s="39">
        <f t="shared" si="42"/>
        <v>0</v>
      </c>
      <c r="AR72" s="61">
        <f t="shared" ref="AR72:AW72" si="43">SUM(AR70:AR71)</f>
        <v>0</v>
      </c>
      <c r="AS72" s="39">
        <f t="shared" si="43"/>
        <v>0</v>
      </c>
      <c r="AT72" s="61">
        <f t="shared" si="43"/>
        <v>0</v>
      </c>
      <c r="AU72" s="39">
        <f t="shared" si="43"/>
        <v>0</v>
      </c>
      <c r="AV72" s="61">
        <f t="shared" si="43"/>
        <v>0</v>
      </c>
      <c r="AW72" s="39">
        <f t="shared" si="43"/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44">SUM(F73,H73,J73,L73,N73,P73,R73,T73,V73,X73,Z73,AB73,AD73,AF73,AH73,AJ73,AL73,AN73,AP73,AR73,AT73,AU73)</f>
        <v>0</v>
      </c>
      <c r="E73" s="38">
        <f t="shared" ref="E73:E81" si="45">SUM(G73,I73,K73,M73,O73,Q73,S73,U73,W73,Y73,AA73,AC73,AE73,AG73,AI73,AK73,AM73,AO73,AQ73,AS73,AU73,AV73)</f>
        <v>0</v>
      </c>
      <c r="F73" s="60">
        <f>'TIE-OUT'!P73+RECLASS!P73</f>
        <v>0</v>
      </c>
      <c r="G73" s="60">
        <f>'TIE-OUT'!Q73+RECLASS!Q73</f>
        <v>0</v>
      </c>
      <c r="H73" s="133">
        <f>+Actuals!E35</f>
        <v>0</v>
      </c>
      <c r="I73" s="134">
        <f>+Actuals!F35</f>
        <v>0</v>
      </c>
      <c r="J73" s="133">
        <f>+Actuals!G35</f>
        <v>0</v>
      </c>
      <c r="K73" s="153">
        <f>+Actuals!H35</f>
        <v>0</v>
      </c>
      <c r="L73" s="133">
        <f>+Actuals!I35</f>
        <v>0</v>
      </c>
      <c r="M73" s="134">
        <f>+Actuals!J35</f>
        <v>0</v>
      </c>
      <c r="N73" s="133">
        <f>+Actuals!K35</f>
        <v>0</v>
      </c>
      <c r="O73" s="134">
        <f>+Actuals!L35</f>
        <v>0</v>
      </c>
      <c r="P73" s="133">
        <f>+Actuals!M35</f>
        <v>0</v>
      </c>
      <c r="Q73" s="134">
        <f>+Actuals!N35</f>
        <v>0</v>
      </c>
      <c r="R73" s="133">
        <f>+Actuals!O35</f>
        <v>0</v>
      </c>
      <c r="S73" s="134">
        <f>+Actuals!P35</f>
        <v>0</v>
      </c>
      <c r="T73" s="133">
        <f>+Actuals!Q35</f>
        <v>0</v>
      </c>
      <c r="U73" s="134">
        <f>+Actuals!R35</f>
        <v>0</v>
      </c>
      <c r="V73" s="133">
        <f>+Actuals!S35</f>
        <v>0</v>
      </c>
      <c r="W73" s="134">
        <f>+Actuals!T35</f>
        <v>0</v>
      </c>
      <c r="X73" s="133">
        <f>+Actuals!U35</f>
        <v>0</v>
      </c>
      <c r="Y73" s="134">
        <f>+Actuals!V35</f>
        <v>0</v>
      </c>
      <c r="Z73" s="133">
        <f>+Actuals!W35</f>
        <v>0</v>
      </c>
      <c r="AA73" s="134">
        <f>+Actuals!X35</f>
        <v>0</v>
      </c>
      <c r="AB73" s="133">
        <f>+Actuals!Y35</f>
        <v>0</v>
      </c>
      <c r="AC73" s="134">
        <f>+Actuals!Z35</f>
        <v>0</v>
      </c>
      <c r="AD73" s="133">
        <f>+Actuals!AA35</f>
        <v>0</v>
      </c>
      <c r="AE73" s="134">
        <f>+Actuals!AB35</f>
        <v>0</v>
      </c>
      <c r="AF73" s="133">
        <f>+Actuals!AC35</f>
        <v>0</v>
      </c>
      <c r="AG73" s="134">
        <f>+Actuals!AD35</f>
        <v>0</v>
      </c>
      <c r="AH73" s="133">
        <f>+Actuals!AE35</f>
        <v>0</v>
      </c>
      <c r="AI73" s="134">
        <f>+Actuals!AF35</f>
        <v>0</v>
      </c>
      <c r="AJ73" s="133">
        <f>+Actuals!AG35</f>
        <v>0</v>
      </c>
      <c r="AK73" s="134">
        <f>+Actuals!AH35</f>
        <v>0</v>
      </c>
      <c r="AL73" s="133">
        <f>+Actuals!AI35</f>
        <v>0</v>
      </c>
      <c r="AM73" s="134">
        <f>+Actuals!AJ35</f>
        <v>0</v>
      </c>
      <c r="AN73" s="133">
        <f>+Actuals!AK35</f>
        <v>0</v>
      </c>
      <c r="AO73" s="134">
        <f>+Actuals!AL35</f>
        <v>0</v>
      </c>
      <c r="AP73" s="133">
        <f>+Actuals!AM35</f>
        <v>0</v>
      </c>
      <c r="AQ73" s="134">
        <f>+Actuals!AN35</f>
        <v>0</v>
      </c>
      <c r="AR73" s="133">
        <f>+Actuals!AO35</f>
        <v>0</v>
      </c>
      <c r="AS73" s="134">
        <f>+Actuals!AP35</f>
        <v>0</v>
      </c>
      <c r="AT73" s="133">
        <f>+Actuals!AQ35</f>
        <v>0</v>
      </c>
      <c r="AU73" s="134">
        <f>+Actuals!AR35</f>
        <v>0</v>
      </c>
      <c r="AV73" s="133">
        <f>+Actuals!AS35</f>
        <v>0</v>
      </c>
      <c r="AW73" s="134">
        <f>+Actuals!AT35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44"/>
        <v>0</v>
      </c>
      <c r="E74" s="38">
        <f t="shared" si="45"/>
        <v>254800</v>
      </c>
      <c r="F74" s="60">
        <f>'TIE-OUT'!P74+RECLASS!P74</f>
        <v>0</v>
      </c>
      <c r="G74" s="60">
        <f>'TIE-OUT'!Q74+RECLASS!Q74</f>
        <v>254800</v>
      </c>
      <c r="H74" s="133">
        <f>+Actuals!E36</f>
        <v>0</v>
      </c>
      <c r="I74" s="134">
        <f>+Actuals!F36</f>
        <v>0</v>
      </c>
      <c r="J74" s="133">
        <f>+Actuals!G36</f>
        <v>0</v>
      </c>
      <c r="K74" s="153">
        <f>+Actuals!H36</f>
        <v>0</v>
      </c>
      <c r="L74" s="133">
        <f>+Actuals!I36</f>
        <v>0</v>
      </c>
      <c r="M74" s="134">
        <f>+Actuals!J36</f>
        <v>0</v>
      </c>
      <c r="N74" s="133">
        <f>+Actuals!K36</f>
        <v>0</v>
      </c>
      <c r="O74" s="134">
        <f>+Actuals!L36</f>
        <v>0</v>
      </c>
      <c r="P74" s="133">
        <f>+Actuals!M36</f>
        <v>0</v>
      </c>
      <c r="Q74" s="134">
        <f>+Actuals!N36</f>
        <v>0</v>
      </c>
      <c r="R74" s="133">
        <f>+Actuals!O36</f>
        <v>0</v>
      </c>
      <c r="S74" s="134">
        <f>+Actuals!P36</f>
        <v>0</v>
      </c>
      <c r="T74" s="133">
        <f>+Actuals!Q36</f>
        <v>0</v>
      </c>
      <c r="U74" s="134">
        <f>+Actuals!R36</f>
        <v>0</v>
      </c>
      <c r="V74" s="133">
        <f>+Actuals!S36</f>
        <v>0</v>
      </c>
      <c r="W74" s="134">
        <f>+Actuals!T36</f>
        <v>0</v>
      </c>
      <c r="X74" s="133">
        <f>+Actuals!U36</f>
        <v>0</v>
      </c>
      <c r="Y74" s="134">
        <f>+Actuals!V36</f>
        <v>0</v>
      </c>
      <c r="Z74" s="133">
        <f>+Actuals!W36</f>
        <v>0</v>
      </c>
      <c r="AA74" s="134">
        <f>+Actuals!X36</f>
        <v>0</v>
      </c>
      <c r="AB74" s="133">
        <f>+Actuals!Y36</f>
        <v>0</v>
      </c>
      <c r="AC74" s="134">
        <f>+Actuals!Z36</f>
        <v>0</v>
      </c>
      <c r="AD74" s="133">
        <f>+Actuals!AA36</f>
        <v>0</v>
      </c>
      <c r="AE74" s="134">
        <f>+Actuals!AB36</f>
        <v>0</v>
      </c>
      <c r="AF74" s="133">
        <f>+Actuals!AC36</f>
        <v>0</v>
      </c>
      <c r="AG74" s="134">
        <f>+Actuals!AD36</f>
        <v>0</v>
      </c>
      <c r="AH74" s="133">
        <f>+Actuals!AE36</f>
        <v>0</v>
      </c>
      <c r="AI74" s="134">
        <f>+Actuals!AF36</f>
        <v>0</v>
      </c>
      <c r="AJ74" s="133">
        <f>+Actuals!AG36</f>
        <v>0</v>
      </c>
      <c r="AK74" s="134">
        <f>+Actuals!AH36</f>
        <v>0</v>
      </c>
      <c r="AL74" s="133">
        <f>+Actuals!AI36</f>
        <v>0</v>
      </c>
      <c r="AM74" s="134">
        <f>+Actuals!AJ36</f>
        <v>0</v>
      </c>
      <c r="AN74" s="133">
        <f>+Actuals!AK36</f>
        <v>0</v>
      </c>
      <c r="AO74" s="134">
        <f>+Actuals!AL36</f>
        <v>0</v>
      </c>
      <c r="AP74" s="133">
        <f>+Actuals!AM36</f>
        <v>0</v>
      </c>
      <c r="AQ74" s="134">
        <f>+Actuals!AN36</f>
        <v>0</v>
      </c>
      <c r="AR74" s="133">
        <f>+Actuals!AO36</f>
        <v>0</v>
      </c>
      <c r="AS74" s="134">
        <f>+Actuals!AP36</f>
        <v>0</v>
      </c>
      <c r="AT74" s="133">
        <f>+Actuals!AQ36</f>
        <v>0</v>
      </c>
      <c r="AU74" s="134">
        <f>+Actuals!AR36</f>
        <v>0</v>
      </c>
      <c r="AV74" s="133">
        <f>+Actuals!AS36</f>
        <v>0</v>
      </c>
      <c r="AW74" s="134">
        <f>+Actuals!AT36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44"/>
        <v>0</v>
      </c>
      <c r="E75" s="38">
        <f t="shared" si="45"/>
        <v>0</v>
      </c>
      <c r="F75" s="60">
        <f>'TIE-OUT'!P75+RECLASS!P75</f>
        <v>0</v>
      </c>
      <c r="G75" s="60">
        <f>'TIE-OUT'!Q75+RECLASS!Q75</f>
        <v>0</v>
      </c>
      <c r="H75" s="133">
        <f>+Actuals!E37</f>
        <v>0</v>
      </c>
      <c r="I75" s="134">
        <f>+Actuals!F37</f>
        <v>0</v>
      </c>
      <c r="J75" s="133">
        <f>+Actuals!G37</f>
        <v>0</v>
      </c>
      <c r="K75" s="153">
        <f>+Actuals!H37</f>
        <v>0</v>
      </c>
      <c r="L75" s="133">
        <f>+Actuals!I37</f>
        <v>0</v>
      </c>
      <c r="M75" s="134">
        <f>+Actuals!J37</f>
        <v>0</v>
      </c>
      <c r="N75" s="133">
        <f>+Actuals!K37</f>
        <v>0</v>
      </c>
      <c r="O75" s="134">
        <f>+Actuals!L37</f>
        <v>0</v>
      </c>
      <c r="P75" s="133">
        <f>+Actuals!M37</f>
        <v>0</v>
      </c>
      <c r="Q75" s="134">
        <f>+Actuals!N37</f>
        <v>0</v>
      </c>
      <c r="R75" s="133">
        <f>+Actuals!O37</f>
        <v>0</v>
      </c>
      <c r="S75" s="134">
        <f>+Actuals!P37</f>
        <v>0</v>
      </c>
      <c r="T75" s="133">
        <f>+Actuals!Q37</f>
        <v>0</v>
      </c>
      <c r="U75" s="134">
        <f>+Actuals!R37</f>
        <v>0</v>
      </c>
      <c r="V75" s="133">
        <f>+Actuals!S37</f>
        <v>0</v>
      </c>
      <c r="W75" s="134">
        <f>+Actuals!T37</f>
        <v>0</v>
      </c>
      <c r="X75" s="133">
        <f>+Actuals!U37</f>
        <v>0</v>
      </c>
      <c r="Y75" s="134">
        <f>+Actuals!V37</f>
        <v>0</v>
      </c>
      <c r="Z75" s="133">
        <f>+Actuals!W37</f>
        <v>0</v>
      </c>
      <c r="AA75" s="134">
        <f>+Actuals!X37</f>
        <v>0</v>
      </c>
      <c r="AB75" s="133">
        <f>+Actuals!Y37</f>
        <v>0</v>
      </c>
      <c r="AC75" s="134">
        <f>+Actuals!Z37</f>
        <v>0</v>
      </c>
      <c r="AD75" s="133">
        <f>+Actuals!AA37</f>
        <v>0</v>
      </c>
      <c r="AE75" s="134">
        <f>+Actuals!AB37</f>
        <v>0</v>
      </c>
      <c r="AF75" s="133">
        <f>+Actuals!AC37</f>
        <v>0</v>
      </c>
      <c r="AG75" s="134">
        <f>+Actuals!AD37</f>
        <v>0</v>
      </c>
      <c r="AH75" s="133">
        <f>+Actuals!AE37</f>
        <v>0</v>
      </c>
      <c r="AI75" s="134">
        <f>+Actuals!AF37</f>
        <v>0</v>
      </c>
      <c r="AJ75" s="133">
        <f>+Actuals!AG37</f>
        <v>0</v>
      </c>
      <c r="AK75" s="134">
        <f>+Actuals!AH37</f>
        <v>0</v>
      </c>
      <c r="AL75" s="133">
        <f>+Actuals!AI37</f>
        <v>0</v>
      </c>
      <c r="AM75" s="134">
        <f>+Actuals!AJ37</f>
        <v>0</v>
      </c>
      <c r="AN75" s="133">
        <f>+Actuals!AK37</f>
        <v>0</v>
      </c>
      <c r="AO75" s="134">
        <f>+Actuals!AL37</f>
        <v>0</v>
      </c>
      <c r="AP75" s="133">
        <f>+Actuals!AM37</f>
        <v>0</v>
      </c>
      <c r="AQ75" s="134">
        <f>+Actuals!AN37</f>
        <v>0</v>
      </c>
      <c r="AR75" s="133">
        <f>+Actuals!AO37</f>
        <v>0</v>
      </c>
      <c r="AS75" s="134">
        <f>+Actuals!AP37</f>
        <v>0</v>
      </c>
      <c r="AT75" s="133">
        <f>+Actuals!AQ37</f>
        <v>0</v>
      </c>
      <c r="AU75" s="134">
        <f>+Actuals!AR37</f>
        <v>0</v>
      </c>
      <c r="AV75" s="133">
        <f>+Actuals!AS37</f>
        <v>0</v>
      </c>
      <c r="AW75" s="134">
        <f>+Actuals!AT37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44"/>
        <v>0</v>
      </c>
      <c r="E76" s="38">
        <f t="shared" si="45"/>
        <v>0</v>
      </c>
      <c r="F76" s="60">
        <f>'TIE-OUT'!P76+RECLASS!P76</f>
        <v>0</v>
      </c>
      <c r="G76" s="60">
        <f>'TIE-OUT'!Q76+RECLASS!Q76</f>
        <v>0</v>
      </c>
      <c r="H76" s="133">
        <f>+Actuals!E38</f>
        <v>0</v>
      </c>
      <c r="I76" s="134">
        <f>+Actuals!F38</f>
        <v>0</v>
      </c>
      <c r="J76" s="133">
        <f>+Actuals!G38</f>
        <v>0</v>
      </c>
      <c r="K76" s="153">
        <f>+Actuals!H38</f>
        <v>0</v>
      </c>
      <c r="L76" s="133">
        <f>+Actuals!I38</f>
        <v>0</v>
      </c>
      <c r="M76" s="134">
        <f>+Actuals!J38</f>
        <v>0</v>
      </c>
      <c r="N76" s="133">
        <f>+Actuals!K38</f>
        <v>0</v>
      </c>
      <c r="O76" s="134">
        <f>+Actuals!L38</f>
        <v>0</v>
      </c>
      <c r="P76" s="133">
        <f>+Actuals!M38</f>
        <v>0</v>
      </c>
      <c r="Q76" s="134">
        <f>+Actuals!N38</f>
        <v>0</v>
      </c>
      <c r="R76" s="133">
        <f>+Actuals!O38</f>
        <v>0</v>
      </c>
      <c r="S76" s="134">
        <f>+Actuals!P38</f>
        <v>0</v>
      </c>
      <c r="T76" s="133">
        <f>+Actuals!Q38</f>
        <v>0</v>
      </c>
      <c r="U76" s="134">
        <f>+Actuals!R38</f>
        <v>0</v>
      </c>
      <c r="V76" s="133">
        <f>+Actuals!S38</f>
        <v>0</v>
      </c>
      <c r="W76" s="134">
        <f>+Actuals!T38</f>
        <v>0</v>
      </c>
      <c r="X76" s="133">
        <f>+Actuals!U38</f>
        <v>0</v>
      </c>
      <c r="Y76" s="134">
        <f>+Actuals!V38</f>
        <v>0</v>
      </c>
      <c r="Z76" s="133">
        <f>+Actuals!W38</f>
        <v>0</v>
      </c>
      <c r="AA76" s="134">
        <f>+Actuals!X38</f>
        <v>0</v>
      </c>
      <c r="AB76" s="133">
        <f>+Actuals!Y38</f>
        <v>0</v>
      </c>
      <c r="AC76" s="134">
        <f>+Actuals!Z38</f>
        <v>0</v>
      </c>
      <c r="AD76" s="133">
        <f>+Actuals!AA38</f>
        <v>0</v>
      </c>
      <c r="AE76" s="134">
        <f>+Actuals!AB38</f>
        <v>0</v>
      </c>
      <c r="AF76" s="133">
        <f>+Actuals!AC38</f>
        <v>0</v>
      </c>
      <c r="AG76" s="134">
        <f>+Actuals!AD38</f>
        <v>0</v>
      </c>
      <c r="AH76" s="133">
        <f>+Actuals!AE38</f>
        <v>0</v>
      </c>
      <c r="AI76" s="134">
        <f>+Actuals!AF38</f>
        <v>0</v>
      </c>
      <c r="AJ76" s="133">
        <f>+Actuals!AG38</f>
        <v>0</v>
      </c>
      <c r="AK76" s="134">
        <f>+Actuals!AH38</f>
        <v>0</v>
      </c>
      <c r="AL76" s="133">
        <f>+Actuals!AI38</f>
        <v>0</v>
      </c>
      <c r="AM76" s="134">
        <f>+Actuals!AJ38</f>
        <v>0</v>
      </c>
      <c r="AN76" s="133">
        <f>+Actuals!AK38</f>
        <v>0</v>
      </c>
      <c r="AO76" s="134">
        <f>+Actuals!AL38</f>
        <v>0</v>
      </c>
      <c r="AP76" s="133">
        <f>+Actuals!AM38</f>
        <v>0</v>
      </c>
      <c r="AQ76" s="134">
        <f>+Actuals!AN38</f>
        <v>0</v>
      </c>
      <c r="AR76" s="133">
        <f>+Actuals!AO38</f>
        <v>0</v>
      </c>
      <c r="AS76" s="134">
        <f>+Actuals!AP38</f>
        <v>0</v>
      </c>
      <c r="AT76" s="133">
        <f>+Actuals!AQ38</f>
        <v>0</v>
      </c>
      <c r="AU76" s="134">
        <f>+Actuals!AR38</f>
        <v>0</v>
      </c>
      <c r="AV76" s="133">
        <f>+Actuals!AS38</f>
        <v>0</v>
      </c>
      <c r="AW76" s="134">
        <f>+Actuals!AT38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44"/>
        <v>0</v>
      </c>
      <c r="E77" s="38">
        <f t="shared" si="45"/>
        <v>-820000</v>
      </c>
      <c r="F77" s="60">
        <f>'TIE-OUT'!P77+RECLASS!P77</f>
        <v>0</v>
      </c>
      <c r="G77" s="60">
        <f>'TIE-OUT'!Q77+RECLASS!Q77</f>
        <v>-820000</v>
      </c>
      <c r="H77" s="133">
        <f>+Actuals!E39</f>
        <v>0</v>
      </c>
      <c r="I77" s="134">
        <f>+Actuals!F39</f>
        <v>0</v>
      </c>
      <c r="J77" s="133">
        <f>+Actuals!G39</f>
        <v>0</v>
      </c>
      <c r="K77" s="153">
        <f>+Actuals!H39</f>
        <v>0</v>
      </c>
      <c r="L77" s="133">
        <f>+Actuals!I39</f>
        <v>0</v>
      </c>
      <c r="M77" s="134">
        <f>+Actuals!J39</f>
        <v>0</v>
      </c>
      <c r="N77" s="133">
        <f>+Actuals!K39</f>
        <v>0</v>
      </c>
      <c r="O77" s="134">
        <f>+Actuals!L39</f>
        <v>0</v>
      </c>
      <c r="P77" s="133">
        <f>+Actuals!M39</f>
        <v>0</v>
      </c>
      <c r="Q77" s="134">
        <f>+Actuals!N39</f>
        <v>0</v>
      </c>
      <c r="R77" s="133">
        <f>+Actuals!O39</f>
        <v>0</v>
      </c>
      <c r="S77" s="134">
        <f>+Actuals!P39</f>
        <v>0</v>
      </c>
      <c r="T77" s="133">
        <f>+Actuals!Q39</f>
        <v>0</v>
      </c>
      <c r="U77" s="134">
        <f>+Actuals!R39</f>
        <v>0</v>
      </c>
      <c r="V77" s="133">
        <f>+Actuals!S39</f>
        <v>0</v>
      </c>
      <c r="W77" s="134">
        <f>+Actuals!T39</f>
        <v>0</v>
      </c>
      <c r="X77" s="133">
        <f>+Actuals!U39</f>
        <v>0</v>
      </c>
      <c r="Y77" s="134">
        <f>+Actuals!V39</f>
        <v>0</v>
      </c>
      <c r="Z77" s="133">
        <f>+Actuals!W39</f>
        <v>0</v>
      </c>
      <c r="AA77" s="134">
        <f>+Actuals!X39</f>
        <v>0</v>
      </c>
      <c r="AB77" s="133">
        <f>+Actuals!Y39</f>
        <v>0</v>
      </c>
      <c r="AC77" s="134">
        <f>+Actuals!Z39</f>
        <v>0</v>
      </c>
      <c r="AD77" s="133">
        <f>+Actuals!AA39</f>
        <v>0</v>
      </c>
      <c r="AE77" s="134">
        <f>+Actuals!AB39</f>
        <v>0</v>
      </c>
      <c r="AF77" s="133">
        <f>+Actuals!AC39</f>
        <v>0</v>
      </c>
      <c r="AG77" s="134">
        <f>+Actuals!AD39</f>
        <v>0</v>
      </c>
      <c r="AH77" s="133">
        <f>+Actuals!AE39</f>
        <v>0</v>
      </c>
      <c r="AI77" s="134">
        <f>+Actuals!AF39</f>
        <v>0</v>
      </c>
      <c r="AJ77" s="133">
        <f>+Actuals!AG39</f>
        <v>0</v>
      </c>
      <c r="AK77" s="134">
        <f>+Actuals!AH39</f>
        <v>0</v>
      </c>
      <c r="AL77" s="133">
        <f>+Actuals!AI39</f>
        <v>0</v>
      </c>
      <c r="AM77" s="134">
        <f>+Actuals!AJ39</f>
        <v>0</v>
      </c>
      <c r="AN77" s="133">
        <f>+Actuals!AK39</f>
        <v>0</v>
      </c>
      <c r="AO77" s="134">
        <f>+Actuals!AL39</f>
        <v>0</v>
      </c>
      <c r="AP77" s="133">
        <f>+Actuals!AM39</f>
        <v>0</v>
      </c>
      <c r="AQ77" s="134">
        <f>+Actuals!AN39</f>
        <v>0</v>
      </c>
      <c r="AR77" s="133">
        <f>+Actuals!AO39</f>
        <v>0</v>
      </c>
      <c r="AS77" s="134">
        <f>+Actuals!AP39</f>
        <v>0</v>
      </c>
      <c r="AT77" s="133">
        <f>+Actuals!AQ39</f>
        <v>0</v>
      </c>
      <c r="AU77" s="134">
        <f>+Actuals!AR39</f>
        <v>0</v>
      </c>
      <c r="AV77" s="133">
        <f>+Actuals!AS39</f>
        <v>0</v>
      </c>
      <c r="AW77" s="134">
        <f>+Actuals!AT39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44"/>
        <v>0</v>
      </c>
      <c r="E78" s="38">
        <f t="shared" si="45"/>
        <v>0</v>
      </c>
      <c r="F78" s="60">
        <f>'TIE-OUT'!P78+RECLASS!P78</f>
        <v>0</v>
      </c>
      <c r="G78" s="60">
        <f>'TIE-OUT'!Q78+RECLASS!Q78</f>
        <v>0</v>
      </c>
      <c r="H78" s="133">
        <f>+Actuals!E40</f>
        <v>0</v>
      </c>
      <c r="I78" s="134">
        <f>+Actuals!F40</f>
        <v>0</v>
      </c>
      <c r="J78" s="133">
        <f>+Actuals!G40</f>
        <v>0</v>
      </c>
      <c r="K78" s="153">
        <f>+Actuals!H40</f>
        <v>0</v>
      </c>
      <c r="L78" s="133">
        <f>+Actuals!I40</f>
        <v>0</v>
      </c>
      <c r="M78" s="134">
        <f>+Actuals!J40</f>
        <v>0</v>
      </c>
      <c r="N78" s="133">
        <f>+Actuals!K40</f>
        <v>0</v>
      </c>
      <c r="O78" s="134">
        <f>+Actuals!L40</f>
        <v>0</v>
      </c>
      <c r="P78" s="133">
        <f>+Actuals!M40</f>
        <v>0</v>
      </c>
      <c r="Q78" s="134">
        <f>+Actuals!N40</f>
        <v>0</v>
      </c>
      <c r="R78" s="133">
        <f>+Actuals!O40</f>
        <v>0</v>
      </c>
      <c r="S78" s="134">
        <f>+Actuals!P40</f>
        <v>0</v>
      </c>
      <c r="T78" s="133">
        <f>+Actuals!Q40</f>
        <v>0</v>
      </c>
      <c r="U78" s="134">
        <f>+Actuals!R40</f>
        <v>0</v>
      </c>
      <c r="V78" s="133">
        <f>+Actuals!S40</f>
        <v>0</v>
      </c>
      <c r="W78" s="134">
        <f>+Actuals!T40</f>
        <v>0</v>
      </c>
      <c r="X78" s="133">
        <f>+Actuals!U40</f>
        <v>0</v>
      </c>
      <c r="Y78" s="134">
        <f>+Actuals!V40</f>
        <v>0</v>
      </c>
      <c r="Z78" s="133">
        <f>+Actuals!W40</f>
        <v>0</v>
      </c>
      <c r="AA78" s="134">
        <f>+Actuals!X40</f>
        <v>0</v>
      </c>
      <c r="AB78" s="133">
        <f>+Actuals!Y40</f>
        <v>0</v>
      </c>
      <c r="AC78" s="134">
        <f>+Actuals!Z40</f>
        <v>0</v>
      </c>
      <c r="AD78" s="133">
        <f>+Actuals!AA40</f>
        <v>0</v>
      </c>
      <c r="AE78" s="134">
        <f>+Actuals!AB40</f>
        <v>0</v>
      </c>
      <c r="AF78" s="133">
        <f>+Actuals!AC40</f>
        <v>0</v>
      </c>
      <c r="AG78" s="134">
        <f>+Actuals!AD40</f>
        <v>0</v>
      </c>
      <c r="AH78" s="133">
        <f>+Actuals!AE40</f>
        <v>0</v>
      </c>
      <c r="AI78" s="134">
        <f>+Actuals!AF40</f>
        <v>0</v>
      </c>
      <c r="AJ78" s="133">
        <f>+Actuals!AG40</f>
        <v>0</v>
      </c>
      <c r="AK78" s="134">
        <f>+Actuals!AH40</f>
        <v>0</v>
      </c>
      <c r="AL78" s="133">
        <f>+Actuals!AI40</f>
        <v>0</v>
      </c>
      <c r="AM78" s="134">
        <f>+Actuals!AJ40</f>
        <v>0</v>
      </c>
      <c r="AN78" s="133">
        <f>+Actuals!AK40</f>
        <v>0</v>
      </c>
      <c r="AO78" s="134">
        <f>+Actuals!AL40</f>
        <v>0</v>
      </c>
      <c r="AP78" s="133">
        <f>+Actuals!AM40</f>
        <v>0</v>
      </c>
      <c r="AQ78" s="134">
        <f>+Actuals!AN40</f>
        <v>0</v>
      </c>
      <c r="AR78" s="133">
        <f>+Actuals!AO40</f>
        <v>0</v>
      </c>
      <c r="AS78" s="134">
        <f>+Actuals!AP40</f>
        <v>0</v>
      </c>
      <c r="AT78" s="133">
        <f>+Actuals!AQ40</f>
        <v>0</v>
      </c>
      <c r="AU78" s="134">
        <f>+Actuals!AR40</f>
        <v>0</v>
      </c>
      <c r="AV78" s="133">
        <f>+Actuals!AS40</f>
        <v>0</v>
      </c>
      <c r="AW78" s="134">
        <f>+Actuals!AT40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44"/>
        <v>0</v>
      </c>
      <c r="E79" s="38">
        <f t="shared" si="45"/>
        <v>0</v>
      </c>
      <c r="F79" s="60">
        <f>'TIE-OUT'!P79+RECLASS!P79</f>
        <v>0</v>
      </c>
      <c r="G79" s="60">
        <f>'TIE-OUT'!Q79+RECLASS!Q79</f>
        <v>0</v>
      </c>
      <c r="H79" s="133">
        <f>+Actuals!E41</f>
        <v>0</v>
      </c>
      <c r="I79" s="134">
        <f>+Actuals!F41</f>
        <v>0</v>
      </c>
      <c r="J79" s="133">
        <f>+Actuals!G41</f>
        <v>0</v>
      </c>
      <c r="K79" s="153">
        <f>+Actuals!H41</f>
        <v>0</v>
      </c>
      <c r="L79" s="133">
        <f>+Actuals!I41</f>
        <v>0</v>
      </c>
      <c r="M79" s="134">
        <f>+Actuals!J41</f>
        <v>0</v>
      </c>
      <c r="N79" s="133">
        <f>+Actuals!K41</f>
        <v>0</v>
      </c>
      <c r="O79" s="134">
        <f>+Actuals!L41</f>
        <v>0</v>
      </c>
      <c r="P79" s="133">
        <f>+Actuals!M41</f>
        <v>0</v>
      </c>
      <c r="Q79" s="134">
        <f>+Actuals!N41</f>
        <v>0</v>
      </c>
      <c r="R79" s="133">
        <f>+Actuals!O41</f>
        <v>0</v>
      </c>
      <c r="S79" s="134">
        <f>+Actuals!P41</f>
        <v>0</v>
      </c>
      <c r="T79" s="133">
        <f>+Actuals!Q41</f>
        <v>0</v>
      </c>
      <c r="U79" s="134">
        <f>+Actuals!R41</f>
        <v>0</v>
      </c>
      <c r="V79" s="133">
        <f>+Actuals!S41</f>
        <v>0</v>
      </c>
      <c r="W79" s="134">
        <f>+Actuals!T41</f>
        <v>0</v>
      </c>
      <c r="X79" s="133">
        <f>+Actuals!U41</f>
        <v>0</v>
      </c>
      <c r="Y79" s="134">
        <f>+Actuals!V41</f>
        <v>0</v>
      </c>
      <c r="Z79" s="133">
        <f>+Actuals!W41</f>
        <v>0</v>
      </c>
      <c r="AA79" s="134">
        <f>+Actuals!X41</f>
        <v>0</v>
      </c>
      <c r="AB79" s="133">
        <f>+Actuals!Y41</f>
        <v>0</v>
      </c>
      <c r="AC79" s="134">
        <f>+Actuals!Z41</f>
        <v>0</v>
      </c>
      <c r="AD79" s="133">
        <f>+Actuals!AA41</f>
        <v>0</v>
      </c>
      <c r="AE79" s="134">
        <f>+Actuals!AB41</f>
        <v>0</v>
      </c>
      <c r="AF79" s="133">
        <f>+Actuals!AC41</f>
        <v>0</v>
      </c>
      <c r="AG79" s="134">
        <f>+Actuals!AD41</f>
        <v>0</v>
      </c>
      <c r="AH79" s="133">
        <f>+Actuals!AE41</f>
        <v>0</v>
      </c>
      <c r="AI79" s="134">
        <f>+Actuals!AF41</f>
        <v>0</v>
      </c>
      <c r="AJ79" s="133">
        <f>+Actuals!AG41</f>
        <v>0</v>
      </c>
      <c r="AK79" s="134">
        <f>+Actuals!AH41</f>
        <v>0</v>
      </c>
      <c r="AL79" s="133">
        <f>+Actuals!AI41</f>
        <v>0</v>
      </c>
      <c r="AM79" s="134">
        <f>+Actuals!AJ41</f>
        <v>0</v>
      </c>
      <c r="AN79" s="133">
        <f>+Actuals!AK41</f>
        <v>0</v>
      </c>
      <c r="AO79" s="134">
        <f>+Actuals!AL41</f>
        <v>0</v>
      </c>
      <c r="AP79" s="133">
        <f>+Actuals!AM41</f>
        <v>0</v>
      </c>
      <c r="AQ79" s="134">
        <f>+Actuals!AN41</f>
        <v>0</v>
      </c>
      <c r="AR79" s="133">
        <f>+Actuals!AO41</f>
        <v>0</v>
      </c>
      <c r="AS79" s="134">
        <f>+Actuals!AP41</f>
        <v>0</v>
      </c>
      <c r="AT79" s="133">
        <f>+Actuals!AQ41</f>
        <v>0</v>
      </c>
      <c r="AU79" s="134">
        <f>+Actuals!AR41</f>
        <v>0</v>
      </c>
      <c r="AV79" s="133">
        <f>+Actuals!AS41</f>
        <v>0</v>
      </c>
      <c r="AW79" s="134">
        <f>+Actuals!AT41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44"/>
        <v>0</v>
      </c>
      <c r="E80" s="38">
        <f t="shared" si="45"/>
        <v>0</v>
      </c>
      <c r="F80" s="60">
        <f>'TIE-OUT'!P80+RECLASS!P80</f>
        <v>0</v>
      </c>
      <c r="G80" s="60">
        <f>'TIE-OUT'!Q80+RECLASS!Q80</f>
        <v>0</v>
      </c>
      <c r="H80" s="133">
        <f>+Actuals!E42</f>
        <v>0</v>
      </c>
      <c r="I80" s="134">
        <f>+Actuals!F42</f>
        <v>0</v>
      </c>
      <c r="J80" s="133">
        <f>+Actuals!G42</f>
        <v>0</v>
      </c>
      <c r="K80" s="153">
        <f>+Actuals!H42</f>
        <v>0</v>
      </c>
      <c r="L80" s="133">
        <f>+Actuals!I42</f>
        <v>0</v>
      </c>
      <c r="M80" s="134">
        <f>+Actuals!J42</f>
        <v>0</v>
      </c>
      <c r="N80" s="133">
        <f>+Actuals!K42</f>
        <v>0</v>
      </c>
      <c r="O80" s="134">
        <f>+Actuals!L42</f>
        <v>0</v>
      </c>
      <c r="P80" s="133">
        <f>+Actuals!M42</f>
        <v>0</v>
      </c>
      <c r="Q80" s="134">
        <f>+Actuals!N42</f>
        <v>0</v>
      </c>
      <c r="R80" s="133">
        <f>+Actuals!O42</f>
        <v>0</v>
      </c>
      <c r="S80" s="134">
        <f>+Actuals!P42</f>
        <v>0</v>
      </c>
      <c r="T80" s="133">
        <f>+Actuals!Q42</f>
        <v>0</v>
      </c>
      <c r="U80" s="134">
        <f>+Actuals!R42</f>
        <v>0</v>
      </c>
      <c r="V80" s="133">
        <f>+Actuals!S42</f>
        <v>0</v>
      </c>
      <c r="W80" s="134">
        <f>+Actuals!T42</f>
        <v>0</v>
      </c>
      <c r="X80" s="133">
        <f>+Actuals!U42</f>
        <v>0</v>
      </c>
      <c r="Y80" s="134">
        <f>+Actuals!V42</f>
        <v>0</v>
      </c>
      <c r="Z80" s="133">
        <f>+Actuals!W42</f>
        <v>0</v>
      </c>
      <c r="AA80" s="134">
        <f>+Actuals!X42</f>
        <v>0</v>
      </c>
      <c r="AB80" s="133">
        <f>+Actuals!Y42</f>
        <v>0</v>
      </c>
      <c r="AC80" s="134">
        <f>+Actuals!Z42</f>
        <v>0</v>
      </c>
      <c r="AD80" s="133">
        <f>+Actuals!AA42</f>
        <v>0</v>
      </c>
      <c r="AE80" s="134">
        <f>+Actuals!AB42</f>
        <v>0</v>
      </c>
      <c r="AF80" s="133">
        <f>+Actuals!AC42</f>
        <v>0</v>
      </c>
      <c r="AG80" s="134">
        <f>+Actuals!AD42</f>
        <v>0</v>
      </c>
      <c r="AH80" s="133">
        <f>+Actuals!AE42</f>
        <v>0</v>
      </c>
      <c r="AI80" s="134">
        <f>+Actuals!AF42</f>
        <v>0</v>
      </c>
      <c r="AJ80" s="133">
        <f>+Actuals!AG42</f>
        <v>0</v>
      </c>
      <c r="AK80" s="134">
        <f>+Actuals!AH42</f>
        <v>0</v>
      </c>
      <c r="AL80" s="133">
        <f>+Actuals!AI42</f>
        <v>0</v>
      </c>
      <c r="AM80" s="134">
        <f>+Actuals!AJ42</f>
        <v>0</v>
      </c>
      <c r="AN80" s="133">
        <f>+Actuals!AK42</f>
        <v>0</v>
      </c>
      <c r="AO80" s="134">
        <f>+Actuals!AL42</f>
        <v>0</v>
      </c>
      <c r="AP80" s="133">
        <f>+Actuals!AM42</f>
        <v>0</v>
      </c>
      <c r="AQ80" s="134">
        <f>+Actuals!AN42</f>
        <v>0</v>
      </c>
      <c r="AR80" s="133">
        <f>+Actuals!AO42</f>
        <v>0</v>
      </c>
      <c r="AS80" s="134">
        <f>+Actuals!AP42</f>
        <v>0</v>
      </c>
      <c r="AT80" s="133">
        <f>+Actuals!AQ42</f>
        <v>0</v>
      </c>
      <c r="AU80" s="134">
        <f>+Actuals!AR42</f>
        <v>0</v>
      </c>
      <c r="AV80" s="133">
        <f>+Actuals!AS42</f>
        <v>0</v>
      </c>
      <c r="AW80" s="134">
        <f>+Actuals!AT42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44"/>
        <v>0</v>
      </c>
      <c r="E81" s="38">
        <f t="shared" si="45"/>
        <v>4900</v>
      </c>
      <c r="F81" s="60">
        <f>'TIE-OUT'!P81+RECLASS!P81</f>
        <v>0</v>
      </c>
      <c r="G81" s="60">
        <f>'TIE-OUT'!Q81+RECLASS!Q81</f>
        <v>0</v>
      </c>
      <c r="H81" s="133">
        <f>+Actuals!E43</f>
        <v>0</v>
      </c>
      <c r="I81" s="134">
        <f>+Actuals!F43</f>
        <v>0</v>
      </c>
      <c r="J81" s="133">
        <f>+Actuals!G43</f>
        <v>0</v>
      </c>
      <c r="K81" s="153">
        <f>+Actuals!H43+4900</f>
        <v>4900</v>
      </c>
      <c r="L81" s="133">
        <f>+Actuals!I43</f>
        <v>0</v>
      </c>
      <c r="M81" s="134">
        <f>+Actuals!J43</f>
        <v>0</v>
      </c>
      <c r="N81" s="133">
        <f>+Actuals!K43</f>
        <v>0</v>
      </c>
      <c r="O81" s="134">
        <f>+Actuals!L43</f>
        <v>0</v>
      </c>
      <c r="P81" s="133">
        <f>+Actuals!M43</f>
        <v>0</v>
      </c>
      <c r="Q81" s="134">
        <f>+Actuals!N43</f>
        <v>0</v>
      </c>
      <c r="R81" s="133">
        <f>+Actuals!O43</f>
        <v>0</v>
      </c>
      <c r="S81" s="134">
        <f>+Actuals!P43</f>
        <v>0</v>
      </c>
      <c r="T81" s="133">
        <f>+Actuals!Q43</f>
        <v>0</v>
      </c>
      <c r="U81" s="134">
        <f>+Actuals!R43</f>
        <v>0</v>
      </c>
      <c r="V81" s="133">
        <f>+Actuals!S43</f>
        <v>0</v>
      </c>
      <c r="W81" s="134">
        <f>+Actuals!T43</f>
        <v>0</v>
      </c>
      <c r="X81" s="133">
        <f>+Actuals!U43</f>
        <v>0</v>
      </c>
      <c r="Y81" s="134">
        <f>+Actuals!V43</f>
        <v>0</v>
      </c>
      <c r="Z81" s="133">
        <f>+Actuals!W43</f>
        <v>0</v>
      </c>
      <c r="AA81" s="134">
        <f>+Actuals!X43</f>
        <v>0</v>
      </c>
      <c r="AB81" s="133">
        <f>+Actuals!Y43</f>
        <v>0</v>
      </c>
      <c r="AC81" s="134">
        <f>+Actuals!Z43</f>
        <v>0</v>
      </c>
      <c r="AD81" s="133">
        <f>+Actuals!AA43</f>
        <v>0</v>
      </c>
      <c r="AE81" s="134">
        <f>+Actuals!AB43</f>
        <v>0</v>
      </c>
      <c r="AF81" s="133">
        <f>+Actuals!AC43</f>
        <v>0</v>
      </c>
      <c r="AG81" s="134">
        <f>+Actuals!AD43</f>
        <v>0</v>
      </c>
      <c r="AH81" s="133">
        <f>+Actuals!AE43</f>
        <v>0</v>
      </c>
      <c r="AI81" s="134">
        <f>+Actuals!AF43</f>
        <v>0</v>
      </c>
      <c r="AJ81" s="133">
        <f>+Actuals!AG43</f>
        <v>0</v>
      </c>
      <c r="AK81" s="134">
        <f>+Actuals!AH43</f>
        <v>0</v>
      </c>
      <c r="AL81" s="133">
        <f>+Actuals!AI43</f>
        <v>0</v>
      </c>
      <c r="AM81" s="134">
        <f>+Actuals!AJ43</f>
        <v>0</v>
      </c>
      <c r="AN81" s="133">
        <f>+Actuals!AK43</f>
        <v>0</v>
      </c>
      <c r="AO81" s="134">
        <f>+Actuals!AL43</f>
        <v>0</v>
      </c>
      <c r="AP81" s="133">
        <f>+Actuals!AM43</f>
        <v>0</v>
      </c>
      <c r="AQ81" s="134">
        <f>+Actuals!AN43</f>
        <v>0</v>
      </c>
      <c r="AR81" s="133">
        <f>+Actuals!AO43</f>
        <v>0</v>
      </c>
      <c r="AS81" s="134">
        <f>+Actuals!AP43</f>
        <v>0</v>
      </c>
      <c r="AT81" s="133">
        <f>+Actuals!AQ43</f>
        <v>0</v>
      </c>
      <c r="AU81" s="134">
        <f>+Actuals!AR43</f>
        <v>0</v>
      </c>
      <c r="AV81" s="133">
        <f>+Actuals!AS43</f>
        <v>0</v>
      </c>
      <c r="AW81" s="134">
        <f>+Actuals!AT43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-1034588.4954999941</v>
      </c>
      <c r="F82" s="92">
        <f>F16+F24+F29+F36+F43+F45+F47+F49</f>
        <v>0</v>
      </c>
      <c r="G82" s="93">
        <f>SUM(G72:G81)+G16+G24+G29+G36+G43+G45+G47+G49+G51+G56+G61+G66</f>
        <v>-2555679.69</v>
      </c>
      <c r="H82" s="92">
        <f>H16+H24+H29+H36+H43+H45+H47+H49</f>
        <v>0</v>
      </c>
      <c r="I82" s="93">
        <f>SUM(I72:I81)+I16+I24+I29+I36+I43+I45+I47+I49+I51+I56+I61+I66</f>
        <v>1281442.7800000012</v>
      </c>
      <c r="J82" s="92">
        <f>J16+J24+J29+J36+J43+J45+J47+J49</f>
        <v>0</v>
      </c>
      <c r="K82" s="118">
        <f>SUM(K72:K81)+K16+K24+K29+K36+K43+K45+K47+K49+K51+K56+K61+K66</f>
        <v>-2446570.56</v>
      </c>
      <c r="L82" s="92">
        <f>L16+L24+L29+L36+L43+L45+L47+L49</f>
        <v>0</v>
      </c>
      <c r="M82" s="93">
        <f>SUM(M72:M81)+M16+M24+M29+M36+M43+M45+M47+M49+M51+M56+M61+M66</f>
        <v>347595.99410000123</v>
      </c>
      <c r="N82" s="92">
        <f>N16+N24+N29+N36+N43+N45+N47+N49</f>
        <v>0</v>
      </c>
      <c r="O82" s="93">
        <f>SUM(O72:O81)+O16+O24+O29+O36+O43+O45+O47+O49+O51+O56+O61+O66</f>
        <v>-25570.366800000062</v>
      </c>
      <c r="P82" s="92">
        <f>P16+P24+P29+P36+P43+P45+P47+P49</f>
        <v>0</v>
      </c>
      <c r="Q82" s="93">
        <f>SUM(Q72:Q81)+Q16+Q24+Q29+Q36+Q43+Q45+Q47+Q49+Q51+Q56+Q61+Q66</f>
        <v>2870676.126699999</v>
      </c>
      <c r="R82" s="92">
        <f>R16+R24+R29+R36+R43+R45+R47+R49</f>
        <v>0</v>
      </c>
      <c r="S82" s="93">
        <f>SUM(S72:S81)+S16+S24+S29+S36+S43+S45+S47+S49+S51+S56+S61+S66</f>
        <v>948103.73849999823</v>
      </c>
      <c r="T82" s="92">
        <f>T16+T24+T29+T36+T43+T45+T47+T49</f>
        <v>0</v>
      </c>
      <c r="U82" s="93">
        <f>SUM(U72:U81)+U16+U24+U29+U36+U43+U45+U47+U49+U51+U56+U61+U66</f>
        <v>197597.51550000001</v>
      </c>
      <c r="V82" s="92">
        <f>V16+V24+V29+V36+V43+V45+V47+V49</f>
        <v>0</v>
      </c>
      <c r="W82" s="93">
        <f>SUM(W72:W81)+W16+W24+W29+W36+W43+W45+W47+W49+W51+W56+W61+W66</f>
        <v>-1699645.6685000001</v>
      </c>
      <c r="X82" s="92">
        <f>X16+X24+X29+X36+X43+X45+X47+X49</f>
        <v>0</v>
      </c>
      <c r="Y82" s="93">
        <f>SUM(Y72:Y81)+Y16+Y24+Y29+Y36+Y43+Y45+Y47+Y49+Y51+Y56+Y61+Y66</f>
        <v>-92720.288</v>
      </c>
      <c r="Z82" s="92">
        <f>Z16+Z24+Z29+Z36+Z43+Z45+Z47+Z49</f>
        <v>0</v>
      </c>
      <c r="AA82" s="93">
        <f>SUM(AA72:AA81)+AA16+AA24+AA29+AA36+AA43+AA45+AA47+AA49+AA51+AA56+AA61+AA66</f>
        <v>34154.636000000006</v>
      </c>
      <c r="AB82" s="92">
        <f>AB16+AB24+AB29+AB36+AB43+AB45+AB47+AB49</f>
        <v>0</v>
      </c>
      <c r="AC82" s="93">
        <f>SUM(AC72:AC81)+AC16+AC24+AC29+AC36+AC43+AC45+AC47+AC49+AC51+AC56+AC61+AC66</f>
        <v>78860.363400000002</v>
      </c>
      <c r="AD82" s="92">
        <f>AD16+AD24+AD29+AD36+AD43+AD45+AD47+AD49</f>
        <v>0</v>
      </c>
      <c r="AE82" s="93">
        <f>SUM(AE72:AE81)+AE16+AE24+AE29+AE36+AE43+AE45+AE47+AE49+AE51+AE56+AE61+AE66</f>
        <v>585.94549999999435</v>
      </c>
      <c r="AF82" s="92">
        <f>AF16+AF24+AF29+AF36+AF43+AF45+AF47+AF49</f>
        <v>0</v>
      </c>
      <c r="AG82" s="93">
        <f>SUM(AG72:AG81)+AG16+AG24+AG29+AG36+AG43+AG45+AG47+AG49+AG51+AG56+AG61+AG66</f>
        <v>-188.08</v>
      </c>
      <c r="AH82" s="92">
        <f>AH16+AH24+AH29+AH36+AH43+AH45+AH47+AH49</f>
        <v>0</v>
      </c>
      <c r="AI82" s="93">
        <f>SUM(AI72:AI81)+AI16+AI24+AI29+AI36+AI43+AI45+AI47+AI49+AI51+AI56+AI61+AI66</f>
        <v>-6.6899999999998272</v>
      </c>
      <c r="AJ82" s="92">
        <f>AJ16+AJ24+AJ29+AJ36+AJ43+AJ45+AJ47+AJ49</f>
        <v>0</v>
      </c>
      <c r="AK82" s="93">
        <f>SUM(AK72:AK81)+AK16+AK24+AK29+AK36+AK43+AK45+AK47+AK49+AK51+AK56+AK61+AK66</f>
        <v>-5.38</v>
      </c>
      <c r="AL82" s="92">
        <f>AL16+AL24+AL29+AL36+AL43+AL45+AL47+AL49</f>
        <v>0</v>
      </c>
      <c r="AM82" s="93">
        <f>SUM(AM72:AM81)+AM16+AM24+AM29+AM36+AM43+AM45+AM47+AM49+AM51+AM56+AM61+AM66</f>
        <v>15751.039999999981</v>
      </c>
      <c r="AN82" s="92">
        <f>AN16+AN24+AN29+AN36+AN43+AN45+AN47+AN49</f>
        <v>0</v>
      </c>
      <c r="AO82" s="93">
        <f>SUM(AO72:AO81)+AO16+AO24+AO29+AO36+AO43+AO45+AO47+AO49+AO51+AO56+AO61+AO66</f>
        <v>9.5481000000000051</v>
      </c>
      <c r="AP82" s="92">
        <f>AP16+AP24+AP29+AP36+AP43+AP45+AP47+AP49</f>
        <v>0</v>
      </c>
      <c r="AQ82" s="93">
        <f>SUM(AQ72:AQ81)+AQ16+AQ24+AQ29+AQ36+AQ43+AQ45+AQ47+AQ49+AQ51+AQ56+AQ61+AQ66</f>
        <v>11020.539999999995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  <c r="C84" s="111" t="s">
        <v>108</v>
      </c>
    </row>
    <row r="85" spans="1:49" x14ac:dyDescent="0.2">
      <c r="A85" s="4"/>
      <c r="B85" s="3"/>
      <c r="C85" s="112" t="s">
        <v>109</v>
      </c>
      <c r="E85" s="31">
        <f>SUM(F85:AE85)</f>
        <v>0</v>
      </c>
      <c r="I85" s="31"/>
      <c r="K85" s="156">
        <v>0</v>
      </c>
      <c r="M85" s="31">
        <v>0</v>
      </c>
      <c r="O85" s="31">
        <v>0</v>
      </c>
      <c r="Q85" s="31">
        <v>0</v>
      </c>
      <c r="S85" s="31">
        <v>0</v>
      </c>
      <c r="U85" s="31">
        <v>0</v>
      </c>
      <c r="W85" s="31">
        <v>0</v>
      </c>
      <c r="Y85" s="31">
        <v>0</v>
      </c>
      <c r="AA85" s="31">
        <v>0</v>
      </c>
      <c r="AC85" s="31">
        <v>0</v>
      </c>
      <c r="AE85" s="31">
        <v>0</v>
      </c>
      <c r="AG85" s="31">
        <v>0</v>
      </c>
      <c r="AI85" s="31">
        <v>0</v>
      </c>
      <c r="AK85" s="31">
        <v>0</v>
      </c>
      <c r="AM85" s="31">
        <v>0</v>
      </c>
      <c r="AO85" s="31">
        <v>0</v>
      </c>
      <c r="AQ85" s="31">
        <v>0</v>
      </c>
      <c r="AS85" s="31">
        <v>0</v>
      </c>
      <c r="AU85" s="31">
        <v>0</v>
      </c>
      <c r="AW85" s="31">
        <v>0</v>
      </c>
    </row>
    <row r="86" spans="1:49" x14ac:dyDescent="0.2">
      <c r="A86" s="4"/>
      <c r="B86" s="3"/>
      <c r="C86" s="112" t="s">
        <v>110</v>
      </c>
      <c r="E86" s="31">
        <f>SUM(F86:AE86)</f>
        <v>0</v>
      </c>
      <c r="I86" s="31">
        <f>(I51-I85)*0.8929</f>
        <v>0</v>
      </c>
      <c r="K86" s="156">
        <f>(K51-K85)*0.8929</f>
        <v>0</v>
      </c>
      <c r="M86" s="31">
        <f>(M51-M85)*0.8929</f>
        <v>0</v>
      </c>
      <c r="O86" s="31">
        <f>(O51-O85)*0.8929</f>
        <v>0</v>
      </c>
      <c r="Q86" s="31">
        <f>(Q51-Q85)*0.8929</f>
        <v>0</v>
      </c>
      <c r="S86" s="31">
        <f>(S51-S85)*0.8929</f>
        <v>0</v>
      </c>
      <c r="U86" s="31">
        <f>(U51-U85)*0.8929</f>
        <v>0</v>
      </c>
      <c r="W86" s="31">
        <f>(W51-W85)*0.8929</f>
        <v>0</v>
      </c>
      <c r="Y86" s="31">
        <f>(Y51-Y85)*0.8929</f>
        <v>0</v>
      </c>
      <c r="AA86" s="31">
        <f>(AA51-AA85)*0.8929</f>
        <v>0</v>
      </c>
      <c r="AC86" s="31">
        <f>(AC51-AC85)*0.8929</f>
        <v>0</v>
      </c>
      <c r="AE86" s="31">
        <f>(AE51-AE85)*0.8929</f>
        <v>0</v>
      </c>
      <c r="AG86" s="31">
        <f>(AG51-AG85)*0.8929</f>
        <v>0</v>
      </c>
      <c r="AI86" s="31">
        <f>(AI51-AI85)*0.8929</f>
        <v>0</v>
      </c>
      <c r="AK86" s="31">
        <f>(AK51-AK85)*0.8929</f>
        <v>0</v>
      </c>
      <c r="AM86" s="31">
        <f>(AM51-AM85)*0.8929</f>
        <v>0</v>
      </c>
      <c r="AO86" s="31">
        <f>(AO51-AO85)*0.8929</f>
        <v>0</v>
      </c>
      <c r="AQ86" s="31">
        <f>(AQ51-AQ85)*0.8929</f>
        <v>0</v>
      </c>
      <c r="AS86" s="31">
        <f>(AS51-AS85)*0.8929</f>
        <v>0</v>
      </c>
      <c r="AU86" s="31">
        <f>(AU51-AU85)*0.8929</f>
        <v>0</v>
      </c>
      <c r="AW86" s="31">
        <f>(AW51-AW85)*0.8929</f>
        <v>0</v>
      </c>
    </row>
    <row r="87" spans="1:49" x14ac:dyDescent="0.2">
      <c r="A87" s="4"/>
      <c r="B87" s="3"/>
      <c r="C87" s="113" t="s">
        <v>111</v>
      </c>
      <c r="E87" s="31">
        <f>SUM(F87:AE87)</f>
        <v>0</v>
      </c>
      <c r="I87" s="31">
        <f>(I51-I85)*0.1071</f>
        <v>0</v>
      </c>
      <c r="K87" s="156">
        <f>(K51-K85)*0.1071</f>
        <v>0</v>
      </c>
      <c r="M87" s="31">
        <f>(M51-M85)*0.1071</f>
        <v>0</v>
      </c>
      <c r="O87" s="31">
        <f>(O51-O85)*0.1071</f>
        <v>0</v>
      </c>
      <c r="Q87" s="31">
        <f>(Q51-Q85)*0.1071</f>
        <v>0</v>
      </c>
      <c r="S87" s="31">
        <f>(S51-S85)*0.1071</f>
        <v>0</v>
      </c>
      <c r="U87" s="31">
        <f>(U51-U85)*0.1071</f>
        <v>0</v>
      </c>
      <c r="W87" s="31">
        <f>(W51-W85)*0.1071</f>
        <v>0</v>
      </c>
      <c r="Y87" s="31">
        <f>(Y51-Y85)*0.1071</f>
        <v>0</v>
      </c>
      <c r="AA87" s="31">
        <f>(AA51-AA85)*0.1071</f>
        <v>0</v>
      </c>
      <c r="AC87" s="31">
        <f>(AC51-AC85)*0.1071</f>
        <v>0</v>
      </c>
      <c r="AE87" s="31">
        <f>(AE51-AE85)*0.1071</f>
        <v>0</v>
      </c>
      <c r="AG87" s="31">
        <f>(AG51-AG85)*0.1071</f>
        <v>0</v>
      </c>
      <c r="AI87" s="31">
        <f>(AI51-AI85)*0.1071</f>
        <v>0</v>
      </c>
      <c r="AK87" s="31">
        <f>(AK51-AK85)*0.1071</f>
        <v>0</v>
      </c>
      <c r="AM87" s="31">
        <f>(AM51-AM85)*0.1071</f>
        <v>0</v>
      </c>
      <c r="AO87" s="31">
        <f>(AO51-AO85)*0.1071</f>
        <v>0</v>
      </c>
      <c r="AQ87" s="31">
        <f>(AQ51-AQ85)*0.1071</f>
        <v>0</v>
      </c>
      <c r="AS87" s="31">
        <f>(AS51-AS85)*0.1071</f>
        <v>0</v>
      </c>
      <c r="AU87" s="31">
        <f>(AU51-AU85)*0.1071</f>
        <v>0</v>
      </c>
      <c r="AW87" s="31">
        <f>(AW51-AW85)*0.1071</f>
        <v>0</v>
      </c>
    </row>
    <row r="88" spans="1:49" ht="13.5" thickBot="1" x14ac:dyDescent="0.25">
      <c r="A88" s="4"/>
      <c r="B88" s="3"/>
      <c r="C88" s="114" t="s">
        <v>86</v>
      </c>
      <c r="E88" s="115">
        <f>SUM(E85:E87)</f>
        <v>0</v>
      </c>
      <c r="I88" s="115">
        <f>SUM(I85:I87)</f>
        <v>0</v>
      </c>
      <c r="K88" s="157">
        <f>SUM(K85:K87)</f>
        <v>0</v>
      </c>
      <c r="M88" s="115">
        <f>SUM(M85:M87)</f>
        <v>0</v>
      </c>
      <c r="O88" s="115">
        <f>SUM(O85:O87)</f>
        <v>0</v>
      </c>
      <c r="Q88" s="115">
        <f>SUM(Q85:Q87)</f>
        <v>0</v>
      </c>
      <c r="S88" s="115">
        <f>SUM(S85:S87)</f>
        <v>0</v>
      </c>
      <c r="U88" s="115">
        <f>SUM(U85:U87)</f>
        <v>0</v>
      </c>
      <c r="W88" s="115">
        <f>SUM(W85:W87)</f>
        <v>0</v>
      </c>
      <c r="Y88" s="115">
        <f>SUM(Y85:Y87)</f>
        <v>0</v>
      </c>
      <c r="AA88" s="115">
        <f>SUM(AA85:AA87)</f>
        <v>0</v>
      </c>
      <c r="AC88" s="115">
        <f>SUM(AC85:AC87)</f>
        <v>0</v>
      </c>
      <c r="AE88" s="115">
        <f>SUM(AE85:AE87)</f>
        <v>0</v>
      </c>
      <c r="AG88" s="115">
        <f>SUM(AG85:AG87)</f>
        <v>0</v>
      </c>
      <c r="AI88" s="115">
        <f>SUM(AI85:AI87)</f>
        <v>0</v>
      </c>
      <c r="AK88" s="115">
        <f>SUM(AK85:AK87)</f>
        <v>0</v>
      </c>
      <c r="AM88" s="115">
        <f>SUM(AM85:AM87)</f>
        <v>0</v>
      </c>
      <c r="AO88" s="115">
        <f>SUM(AO85:AO87)</f>
        <v>0</v>
      </c>
      <c r="AQ88" s="115">
        <f>SUM(AQ85:AQ87)</f>
        <v>0</v>
      </c>
      <c r="AS88" s="115">
        <f>SUM(AS85:AS87)</f>
        <v>0</v>
      </c>
      <c r="AU88" s="115">
        <f>SUM(AU85:AU87)</f>
        <v>0</v>
      </c>
      <c r="AW88" s="115">
        <f>SUM(AW85:AW87)</f>
        <v>0</v>
      </c>
    </row>
    <row r="89" spans="1:49" ht="13.5" thickTop="1" x14ac:dyDescent="0.2">
      <c r="A89" s="4"/>
      <c r="B89" s="3"/>
      <c r="E89" s="37"/>
    </row>
    <row r="90" spans="1:49" x14ac:dyDescent="0.2">
      <c r="A90" s="4"/>
      <c r="B90" s="3"/>
      <c r="C90" s="3" t="s">
        <v>112</v>
      </c>
      <c r="E90" s="31">
        <f>SUM(F90:AE90)</f>
        <v>43004.29</v>
      </c>
      <c r="I90" s="45">
        <f>I54</f>
        <v>0</v>
      </c>
      <c r="K90" s="155">
        <f>K54</f>
        <v>14160.07</v>
      </c>
      <c r="M90" s="45">
        <f>M54</f>
        <v>28844.22</v>
      </c>
      <c r="O90" s="45">
        <f>O54</f>
        <v>0</v>
      </c>
      <c r="Q90" s="45">
        <f>Q54</f>
        <v>0</v>
      </c>
      <c r="S90" s="45">
        <f>S54</f>
        <v>0</v>
      </c>
      <c r="U90" s="45">
        <f>U54</f>
        <v>0</v>
      </c>
      <c r="W90" s="45">
        <f>W54</f>
        <v>-1434</v>
      </c>
      <c r="Y90" s="45">
        <f>Y54</f>
        <v>1434</v>
      </c>
      <c r="AA90" s="45">
        <f>AA54</f>
        <v>0</v>
      </c>
      <c r="AC90" s="45">
        <f>AC54</f>
        <v>0</v>
      </c>
      <c r="AE90" s="45">
        <f>AE54</f>
        <v>0</v>
      </c>
      <c r="AG90" s="45">
        <f>AG54</f>
        <v>0</v>
      </c>
      <c r="AI90" s="45">
        <f>AI54</f>
        <v>0</v>
      </c>
      <c r="AK90" s="45">
        <f>AK54</f>
        <v>0</v>
      </c>
      <c r="AM90" s="45">
        <f>AM54</f>
        <v>0</v>
      </c>
      <c r="AO90" s="45">
        <f>AO54</f>
        <v>0</v>
      </c>
      <c r="AQ90" s="45">
        <f>AQ54</f>
        <v>0</v>
      </c>
      <c r="AS90" s="45">
        <f>AS54</f>
        <v>0</v>
      </c>
      <c r="AU90" s="45">
        <f>AU54</f>
        <v>0</v>
      </c>
      <c r="AW90" s="45">
        <f>AW54</f>
        <v>0</v>
      </c>
    </row>
    <row r="91" spans="1:49" x14ac:dyDescent="0.2">
      <c r="A91" s="4"/>
      <c r="B91" s="3"/>
      <c r="C91" s="116" t="s">
        <v>113</v>
      </c>
      <c r="E91" s="31">
        <f>SUM(F91:AE91)</f>
        <v>-912625</v>
      </c>
      <c r="I91" s="45">
        <f>I55</f>
        <v>0</v>
      </c>
      <c r="K91" s="155">
        <f>K55</f>
        <v>0</v>
      </c>
      <c r="M91" s="45">
        <f>M55</f>
        <v>0</v>
      </c>
      <c r="O91" s="45">
        <f>O55</f>
        <v>0</v>
      </c>
      <c r="Q91" s="45">
        <f>Q55</f>
        <v>-1083457</v>
      </c>
      <c r="S91" s="45">
        <f>S55</f>
        <v>0</v>
      </c>
      <c r="U91" s="45">
        <f>U55</f>
        <v>170832</v>
      </c>
      <c r="W91" s="45">
        <f>W55</f>
        <v>0</v>
      </c>
      <c r="Y91" s="45">
        <f>Y55</f>
        <v>0</v>
      </c>
      <c r="AA91" s="45">
        <f>AA55</f>
        <v>0</v>
      </c>
      <c r="AC91" s="45">
        <f>AC55</f>
        <v>0</v>
      </c>
      <c r="AE91" s="45">
        <f>AE55</f>
        <v>0</v>
      </c>
      <c r="AG91" s="45">
        <f>AG55</f>
        <v>0</v>
      </c>
      <c r="AI91" s="45">
        <f>AI55</f>
        <v>0</v>
      </c>
      <c r="AK91" s="45">
        <f>AK55</f>
        <v>0</v>
      </c>
      <c r="AM91" s="45">
        <f>AM55</f>
        <v>0</v>
      </c>
      <c r="AO91" s="45">
        <f>AO55</f>
        <v>0</v>
      </c>
      <c r="AQ91" s="45">
        <f>AQ55</f>
        <v>0</v>
      </c>
      <c r="AS91" s="45">
        <f>AS55</f>
        <v>0</v>
      </c>
      <c r="AU91" s="45">
        <f>AU55</f>
        <v>0</v>
      </c>
      <c r="AW91" s="45">
        <f>AW55</f>
        <v>0</v>
      </c>
    </row>
    <row r="92" spans="1:49" ht="13.5" thickBot="1" x14ac:dyDescent="0.25">
      <c r="A92" s="4"/>
      <c r="B92" s="3"/>
      <c r="C92" s="114" t="s">
        <v>114</v>
      </c>
      <c r="E92" s="115">
        <f>SUM(E90:E91)</f>
        <v>-869620.71</v>
      </c>
    </row>
    <row r="93" spans="1:49" ht="13.5" thickTop="1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verticalDpi="300" r:id="rId1"/>
  <headerFooter alignWithMargins="0">
    <oddFooter>&amp;CPage &amp;P&amp;R&amp;D  &amp;T</oddFoot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AW187"/>
  <sheetViews>
    <sheetView zoomScale="75" workbookViewId="0">
      <pane xSplit="3" ySplit="9" topLeftCell="T75" activePane="bottomRight" state="frozen"/>
      <selection activeCell="D61" sqref="D61"/>
      <selection pane="topRight" activeCell="D61" sqref="D61"/>
      <selection pane="bottomLeft" activeCell="D61" sqref="D61"/>
      <selection pane="bottomRight"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27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29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47065333</v>
      </c>
      <c r="E11" s="38">
        <f t="shared" si="0"/>
        <v>96800844.420000002</v>
      </c>
      <c r="F11" s="60">
        <f>('TIE-OUT'!P11+'TIE-OUT'!R11)+(RECLASS!P11+RECLASS!R11)</f>
        <v>0</v>
      </c>
      <c r="G11" s="38">
        <f>('TIE-OUT'!Q11+'TIE-OUT'!S11)+(RECLASS!Q11+RECLASS!S11)</f>
        <v>0</v>
      </c>
      <c r="H11" s="60">
        <f>'TX-EGM-GL'!H11+'TX-HPL-GL '!H11</f>
        <v>47303169</v>
      </c>
      <c r="I11" s="38">
        <f>'TX-EGM-GL'!I11+'TX-HPL-GL '!I11</f>
        <v>95748948.50999999</v>
      </c>
      <c r="J11" s="60">
        <f>'TX-EGM-GL'!J11+'TX-HPL-GL '!J11</f>
        <v>-3845473</v>
      </c>
      <c r="K11" s="38">
        <f>'TX-EGM-GL'!K11+'TX-HPL-GL '!K11</f>
        <v>-6529358.7200000016</v>
      </c>
      <c r="L11" s="60">
        <f>'TX-EGM-GL'!L11+'TX-HPL-GL '!L11</f>
        <v>2628806</v>
      </c>
      <c r="M11" s="38">
        <f>'TX-EGM-GL'!M11+'TX-HPL-GL '!M11</f>
        <v>3623094.82</v>
      </c>
      <c r="N11" s="60">
        <f>'TX-EGM-GL'!N11+'TX-HPL-GL '!N11</f>
        <v>-588683</v>
      </c>
      <c r="O11" s="38">
        <f>'TX-EGM-GL'!O11+'TX-HPL-GL '!O11</f>
        <v>-218404.42000000004</v>
      </c>
      <c r="P11" s="60">
        <f>'TX-EGM-GL'!P11+'TX-HPL-GL '!P11</f>
        <v>1454229</v>
      </c>
      <c r="Q11" s="38">
        <f>'TX-EGM-GL'!Q11+'TX-HPL-GL '!Q11</f>
        <v>3983111.87</v>
      </c>
      <c r="R11" s="60">
        <f>'TX-EGM-GL'!R11+'TX-HPL-GL '!R11</f>
        <v>-156146</v>
      </c>
      <c r="S11" s="38">
        <f>'TX-EGM-GL'!S11+'TX-HPL-GL '!S11</f>
        <v>-287067</v>
      </c>
      <c r="T11" s="60">
        <f>'TX-EGM-GL'!T11+'TX-HPL-GL '!T11</f>
        <v>-7039</v>
      </c>
      <c r="U11" s="38">
        <f>'TX-EGM-GL'!U11+'TX-HPL-GL '!U11</f>
        <v>-22941.569999999992</v>
      </c>
      <c r="V11" s="60">
        <f>'TX-EGM-GL'!V11+'TX-HPL-GL '!V11</f>
        <v>15500</v>
      </c>
      <c r="W11" s="38">
        <f>'TX-EGM-GL'!W11+'TX-HPL-GL '!W11</f>
        <v>-29895.920000000002</v>
      </c>
      <c r="X11" s="60">
        <f>'TX-EGM-GL'!X11+'TX-HPL-GL '!X11</f>
        <v>-2978</v>
      </c>
      <c r="Y11" s="38">
        <f>'TX-EGM-GL'!Y11+'TX-HPL-GL '!Y11</f>
        <v>2904.3500000000004</v>
      </c>
      <c r="Z11" s="60">
        <f>'TX-EGM-GL'!Z11+'TX-HPL-GL '!Z11</f>
        <v>208747</v>
      </c>
      <c r="AA11" s="38">
        <f>'TX-EGM-GL'!AA11+'TX-HPL-GL '!AA11</f>
        <v>442894.48</v>
      </c>
      <c r="AB11" s="60">
        <f>'TX-EGM-GL'!AB11+'TX-HPL-GL '!AB11</f>
        <v>13142</v>
      </c>
      <c r="AC11" s="38">
        <f>'TX-EGM-GL'!AC11+'TX-HPL-GL '!AC11</f>
        <v>7815.92</v>
      </c>
      <c r="AD11" s="60">
        <f>'TX-EGM-GL'!AD11+'TX-HPL-GL '!AD11</f>
        <v>-40149</v>
      </c>
      <c r="AE11" s="38">
        <f>'TX-EGM-GL'!AE11+'TX-HPL-GL '!AE11</f>
        <v>-68622.880000000005</v>
      </c>
      <c r="AF11" s="60">
        <f>'TX-EGM-GL'!AP11+'TX-HPL-GL '!AP11</f>
        <v>87207</v>
      </c>
      <c r="AG11" s="38">
        <f>'TX-EGM-GL'!AQ11+'TX-HPL-GL '!AQ11</f>
        <v>158863.29999999999</v>
      </c>
      <c r="AH11" s="60">
        <f>'TX-EGM-GL'!AR11+'TX-HPL-GL '!AR11</f>
        <v>0</v>
      </c>
      <c r="AI11" s="38">
        <f>'TX-EGM-GL'!AS11+'TX-HPL-GL '!AS11</f>
        <v>0</v>
      </c>
      <c r="AJ11" s="60">
        <f>'TX-EGM-GL'!AT11+'TX-HPL-GL '!AT11</f>
        <v>-4999</v>
      </c>
      <c r="AK11" s="38">
        <f>'TX-EGM-GL'!AU11+'TX-HPL-GL '!AU11</f>
        <v>-10498.32</v>
      </c>
      <c r="AL11" s="60">
        <f>'TX-EGM-GL'!AX11+'TX-HPL-GL '!AX11</f>
        <v>0</v>
      </c>
      <c r="AM11" s="38">
        <f>'TX-EGM-GL'!AY11+'TX-HPL-GL '!AY11</f>
        <v>0</v>
      </c>
      <c r="AN11" s="60">
        <f>'TX-EGM-GL'!AZ11+'TX-HPL-GL '!AZ11</f>
        <v>0</v>
      </c>
      <c r="AO11" s="38">
        <f>'TX-EGM-GL'!BA11+'TX-HPL-GL '!BA11</f>
        <v>0</v>
      </c>
      <c r="AP11" s="60">
        <f>'TX-EGM-GL'!BB11+'TX-HPL-GL '!BB11</f>
        <v>0</v>
      </c>
      <c r="AQ11" s="38">
        <f>'TX-EGM-GL'!BC11+'TX-HPL-GL '!BC11</f>
        <v>0</v>
      </c>
      <c r="AR11" s="60">
        <f>'TX-EGM-GL'!BD11+'TX-HPL-GL '!BD11</f>
        <v>0</v>
      </c>
      <c r="AS11" s="38">
        <f>'TX-EGM-GL'!BE11+'TX-HPL-GL '!BE11</f>
        <v>0</v>
      </c>
      <c r="AT11" s="60">
        <f>'TX-EGM-GL'!BF11+'TX-HPL-GL '!BF11</f>
        <v>0</v>
      </c>
      <c r="AU11" s="38">
        <f>'TX-EGM-GL'!BG11+'TX-HPL-GL '!BG11</f>
        <v>0</v>
      </c>
      <c r="AV11" s="60">
        <f>'TX-EGM-GL'!BH11+'TX-HPL-GL '!BH11</f>
        <v>0</v>
      </c>
      <c r="AW11" s="38">
        <f>'TX-EGM-GL'!BI11+'TX-HPL-GL '!BI11</f>
        <v>0</v>
      </c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-16185896.16</v>
      </c>
      <c r="F12" s="60">
        <f>('TIE-OUT'!P12+'TIE-OUT'!R12)+(RECLASS!P12+RECLASS!R12)</f>
        <v>0</v>
      </c>
      <c r="G12" s="38">
        <f>('TIE-OUT'!Q12+'TIE-OUT'!S12)+(RECLASS!Q12+RECLASS!S12)</f>
        <v>-16185896.16</v>
      </c>
      <c r="H12" s="60">
        <f>'TX-EGM-GL'!H12+'TX-HPL-GL '!H12</f>
        <v>0</v>
      </c>
      <c r="I12" s="38">
        <f>'TX-EGM-GL'!I12+'TX-HPL-GL '!I12</f>
        <v>0</v>
      </c>
      <c r="J12" s="60">
        <f>'TX-EGM-GL'!J12+'TX-HPL-GL '!J12</f>
        <v>0</v>
      </c>
      <c r="K12" s="38">
        <f>'TX-EGM-GL'!K12+'TX-HPL-GL '!K12</f>
        <v>0</v>
      </c>
      <c r="L12" s="60">
        <f>'TX-EGM-GL'!L12+'TX-HPL-GL '!L12</f>
        <v>0</v>
      </c>
      <c r="M12" s="38">
        <f>'TX-EGM-GL'!M12+'TX-HPL-GL '!M12</f>
        <v>0</v>
      </c>
      <c r="N12" s="60">
        <f>'TX-EGM-GL'!N12+'TX-HPL-GL '!N12</f>
        <v>0</v>
      </c>
      <c r="O12" s="38">
        <f>'TX-EGM-GL'!O12+'TX-HPL-GL '!O12</f>
        <v>0</v>
      </c>
      <c r="P12" s="60">
        <f>'TX-EGM-GL'!P12+'TX-HPL-GL '!P12</f>
        <v>0</v>
      </c>
      <c r="Q12" s="38">
        <f>'TX-EGM-GL'!Q12+'TX-HPL-GL '!Q12</f>
        <v>0</v>
      </c>
      <c r="R12" s="60">
        <f>'TX-EGM-GL'!R12+'TX-HPL-GL '!R12</f>
        <v>0</v>
      </c>
      <c r="S12" s="38">
        <f>'TX-EGM-GL'!S12+'TX-HPL-GL '!S12</f>
        <v>0</v>
      </c>
      <c r="T12" s="60">
        <f>'TX-EGM-GL'!T12+'TX-HPL-GL '!T12</f>
        <v>0</v>
      </c>
      <c r="U12" s="38">
        <f>'TX-EGM-GL'!U12+'TX-HPL-GL '!U12</f>
        <v>0</v>
      </c>
      <c r="V12" s="60">
        <f>'TX-EGM-GL'!V12+'TX-HPL-GL '!V12</f>
        <v>0</v>
      </c>
      <c r="W12" s="38">
        <f>'TX-EGM-GL'!W12+'TX-HPL-GL '!W12</f>
        <v>0</v>
      </c>
      <c r="X12" s="60">
        <f>'TX-EGM-GL'!X12+'TX-HPL-GL '!X12</f>
        <v>0</v>
      </c>
      <c r="Y12" s="38">
        <f>'TX-EGM-GL'!Y12+'TX-HPL-GL '!Y12</f>
        <v>0</v>
      </c>
      <c r="Z12" s="60">
        <f>'TX-EGM-GL'!Z12+'TX-HPL-GL '!Z12</f>
        <v>0</v>
      </c>
      <c r="AA12" s="38">
        <f>'TX-EGM-GL'!AA12+'TX-HPL-GL '!AA12</f>
        <v>0</v>
      </c>
      <c r="AB12" s="60">
        <f>'TX-EGM-GL'!AB12+'TX-HPL-GL '!AB12</f>
        <v>0</v>
      </c>
      <c r="AC12" s="38">
        <f>'TX-EGM-GL'!AC12+'TX-HPL-GL '!AC12</f>
        <v>0</v>
      </c>
      <c r="AD12" s="60">
        <f>'TX-EGM-GL'!AD12+'TX-HPL-GL '!AD12</f>
        <v>0</v>
      </c>
      <c r="AE12" s="38">
        <f>'TX-EGM-GL'!AE12+'TX-HPL-GL '!AE12</f>
        <v>0</v>
      </c>
      <c r="AF12" s="60">
        <f>'TX-EGM-GL'!AP12+'TX-HPL-GL '!AP12</f>
        <v>0</v>
      </c>
      <c r="AG12" s="38">
        <f>'TX-EGM-GL'!AQ12+'TX-HPL-GL '!AQ12</f>
        <v>0</v>
      </c>
      <c r="AH12" s="60">
        <f>'TX-EGM-GL'!AR12+'TX-HPL-GL '!AR12</f>
        <v>0</v>
      </c>
      <c r="AI12" s="38">
        <f>'TX-EGM-GL'!AS12+'TX-HPL-GL '!AS12</f>
        <v>0</v>
      </c>
      <c r="AJ12" s="60">
        <f>'TX-EGM-GL'!AT12+'TX-HPL-GL '!AT12</f>
        <v>0</v>
      </c>
      <c r="AK12" s="38">
        <f>'TX-EGM-GL'!AU12+'TX-HPL-GL '!AU12</f>
        <v>0</v>
      </c>
      <c r="AL12" s="60">
        <f>'TX-EGM-GL'!AX12+'TX-HPL-GL '!AX12</f>
        <v>0</v>
      </c>
      <c r="AM12" s="38">
        <f>'TX-EGM-GL'!AY12+'TX-HPL-GL '!AY12</f>
        <v>0</v>
      </c>
      <c r="AN12" s="60">
        <f>'TX-EGM-GL'!AZ12+'TX-HPL-GL '!AZ12</f>
        <v>0</v>
      </c>
      <c r="AO12" s="38">
        <f>'TX-EGM-GL'!BA12+'TX-HPL-GL '!BA12</f>
        <v>0</v>
      </c>
      <c r="AP12" s="60">
        <f>'TX-EGM-GL'!BB12+'TX-HPL-GL '!BB12</f>
        <v>0</v>
      </c>
      <c r="AQ12" s="38">
        <f>'TX-EGM-GL'!BC12+'TX-HPL-GL '!BC12</f>
        <v>0</v>
      </c>
      <c r="AR12" s="60">
        <f>'TX-EGM-GL'!BD12+'TX-HPL-GL '!BD12</f>
        <v>0</v>
      </c>
      <c r="AS12" s="38">
        <f>'TX-EGM-GL'!BE12+'TX-HPL-GL '!BE12</f>
        <v>0</v>
      </c>
      <c r="AT12" s="60">
        <f>'TX-EGM-GL'!BF12+'TX-HPL-GL '!BF12</f>
        <v>0</v>
      </c>
      <c r="AU12" s="38">
        <f>'TX-EGM-GL'!BG12+'TX-HPL-GL '!BG12</f>
        <v>0</v>
      </c>
      <c r="AV12" s="60">
        <f>'TX-EGM-GL'!BH12+'TX-HPL-GL '!BH12</f>
        <v>0</v>
      </c>
      <c r="AW12" s="38">
        <f>'TX-EGM-GL'!BI12+'TX-HPL-GL '!BI12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5503413</v>
      </c>
      <c r="E13" s="38">
        <f t="shared" si="0"/>
        <v>9717449</v>
      </c>
      <c r="F13" s="60">
        <f>('TIE-OUT'!P13+'TIE-OUT'!R13)+(RECLASS!P13+RECLASS!R13)</f>
        <v>0</v>
      </c>
      <c r="G13" s="38">
        <f>('TIE-OUT'!Q13+'TIE-OUT'!S13)+(RECLASS!Q13+RECLASS!S13)</f>
        <v>0</v>
      </c>
      <c r="H13" s="60">
        <f>'TX-EGM-GL'!H13+'TX-HPL-GL '!H13</f>
        <v>5503413</v>
      </c>
      <c r="I13" s="38">
        <f>'TX-EGM-GL'!I13+'TX-HPL-GL '!I13</f>
        <v>9717449</v>
      </c>
      <c r="J13" s="60">
        <f>'TX-EGM-GL'!J13+'TX-HPL-GL '!J13</f>
        <v>0</v>
      </c>
      <c r="K13" s="38">
        <f>'TX-EGM-GL'!K13+'TX-HPL-GL '!K13</f>
        <v>0</v>
      </c>
      <c r="L13" s="60">
        <f>'TX-EGM-GL'!L13+'TX-HPL-GL '!L13</f>
        <v>0</v>
      </c>
      <c r="M13" s="38">
        <f>'TX-EGM-GL'!M13+'TX-HPL-GL '!M13</f>
        <v>0</v>
      </c>
      <c r="N13" s="60">
        <f>'TX-EGM-GL'!N13+'TX-HPL-GL '!N13</f>
        <v>-563127</v>
      </c>
      <c r="O13" s="38">
        <f>'TX-EGM-GL'!O13+'TX-HPL-GL '!O13</f>
        <v>-987233</v>
      </c>
      <c r="P13" s="60">
        <f>'TX-EGM-GL'!P13+'TX-HPL-GL '!P13</f>
        <v>-15405</v>
      </c>
      <c r="Q13" s="38">
        <f>'TX-EGM-GL'!Q13+'TX-HPL-GL '!Q13</f>
        <v>8261</v>
      </c>
      <c r="R13" s="60">
        <f>'TX-EGM-GL'!R13+'TX-HPL-GL '!R13</f>
        <v>0</v>
      </c>
      <c r="S13" s="38">
        <f>'TX-EGM-GL'!S13+'TX-HPL-GL '!S13</f>
        <v>0</v>
      </c>
      <c r="T13" s="60">
        <f>'TX-EGM-GL'!T13+'TX-HPL-GL '!T13</f>
        <v>0</v>
      </c>
      <c r="U13" s="38">
        <f>'TX-EGM-GL'!U13+'TX-HPL-GL '!U13</f>
        <v>0</v>
      </c>
      <c r="V13" s="60">
        <f>'TX-EGM-GL'!V13+'TX-HPL-GL '!V13</f>
        <v>0</v>
      </c>
      <c r="W13" s="38">
        <f>'TX-EGM-GL'!W13+'TX-HPL-GL '!W13</f>
        <v>0</v>
      </c>
      <c r="X13" s="60">
        <f>'TX-EGM-GL'!X13+'TX-HPL-GL '!X13</f>
        <v>0</v>
      </c>
      <c r="Y13" s="38">
        <f>'TX-EGM-GL'!Y13+'TX-HPL-GL '!Y13</f>
        <v>0</v>
      </c>
      <c r="Z13" s="60">
        <f>'TX-EGM-GL'!Z13+'TX-HPL-GL '!Z13</f>
        <v>2570465</v>
      </c>
      <c r="AA13" s="38">
        <f>'TX-EGM-GL'!AA13+'TX-HPL-GL '!AA13</f>
        <v>4646111</v>
      </c>
      <c r="AB13" s="60">
        <f>'TX-EGM-GL'!AB13+'TX-HPL-GL '!AB13</f>
        <v>2630465</v>
      </c>
      <c r="AC13" s="38">
        <f>'TX-EGM-GL'!AC13+'TX-HPL-GL '!AC13</f>
        <v>4752911</v>
      </c>
      <c r="AD13" s="60">
        <f>'TX-EGM-GL'!AD13+'TX-HPL-GL '!AD13</f>
        <v>-4622398</v>
      </c>
      <c r="AE13" s="38">
        <f>'TX-EGM-GL'!AE13+'TX-HPL-GL '!AE13</f>
        <v>-8420050</v>
      </c>
      <c r="AF13" s="60">
        <f>'TX-EGM-GL'!AP13+'TX-HPL-GL '!AP13</f>
        <v>0</v>
      </c>
      <c r="AG13" s="38">
        <f>'TX-EGM-GL'!AQ13+'TX-HPL-GL '!AQ13</f>
        <v>0</v>
      </c>
      <c r="AH13" s="60">
        <f>'TX-EGM-GL'!AR13+'TX-HPL-GL '!AR13</f>
        <v>0</v>
      </c>
      <c r="AI13" s="38">
        <f>'TX-EGM-GL'!AS13+'TX-HPL-GL '!AS13</f>
        <v>0</v>
      </c>
      <c r="AJ13" s="60">
        <f>'TX-EGM-GL'!AT13+'TX-HPL-GL '!AT13</f>
        <v>0</v>
      </c>
      <c r="AK13" s="38">
        <f>'TX-EGM-GL'!AU13+'TX-HPL-GL '!AU13</f>
        <v>0</v>
      </c>
      <c r="AL13" s="60">
        <f>'TX-EGM-GL'!AX13+'TX-HPL-GL '!AX13</f>
        <v>0</v>
      </c>
      <c r="AM13" s="38">
        <f>'TX-EGM-GL'!AY13+'TX-HPL-GL '!AY13</f>
        <v>0</v>
      </c>
      <c r="AN13" s="60">
        <f>'TX-EGM-GL'!AZ13+'TX-HPL-GL '!AZ13</f>
        <v>0</v>
      </c>
      <c r="AO13" s="38">
        <f>'TX-EGM-GL'!BA13+'TX-HPL-GL '!BA13</f>
        <v>0</v>
      </c>
      <c r="AP13" s="60">
        <f>'TX-EGM-GL'!BB13+'TX-HPL-GL '!BB13</f>
        <v>0</v>
      </c>
      <c r="AQ13" s="38">
        <f>'TX-EGM-GL'!BC13+'TX-HPL-GL '!BC13</f>
        <v>0</v>
      </c>
      <c r="AR13" s="60">
        <f>'TX-EGM-GL'!BD13+'TX-HPL-GL '!BD13</f>
        <v>0</v>
      </c>
      <c r="AS13" s="38">
        <f>'TX-EGM-GL'!BE13+'TX-HPL-GL '!BE13</f>
        <v>0</v>
      </c>
      <c r="AT13" s="60">
        <f>'TX-EGM-GL'!BF13+'TX-HPL-GL '!BF13</f>
        <v>0</v>
      </c>
      <c r="AU13" s="38">
        <f>'TX-EGM-GL'!BG13+'TX-HPL-GL '!BG13</f>
        <v>0</v>
      </c>
      <c r="AV13" s="60">
        <f>'TX-EGM-GL'!BH13+'TX-HPL-GL '!BH13</f>
        <v>0</v>
      </c>
      <c r="AW13" s="38">
        <f>'TX-EGM-GL'!BI13+'TX-HPL-GL '!BI13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('TIE-OUT'!P14+'TIE-OUT'!R14)+(RECLASS!P14+RECLASS!R14)</f>
        <v>0</v>
      </c>
      <c r="G14" s="38">
        <f>('TIE-OUT'!Q14+'TIE-OUT'!S14)+(RECLASS!Q14+RECLASS!S14)</f>
        <v>0</v>
      </c>
      <c r="H14" s="60">
        <f>'TX-EGM-GL'!H14+'TX-HPL-GL '!H14</f>
        <v>0</v>
      </c>
      <c r="I14" s="38">
        <f>'TX-EGM-GL'!I14+'TX-HPL-GL '!I14</f>
        <v>0</v>
      </c>
      <c r="J14" s="60">
        <f>'TX-EGM-GL'!J14+'TX-HPL-GL '!J14</f>
        <v>0</v>
      </c>
      <c r="K14" s="38">
        <f>'TX-EGM-GL'!K14+'TX-HPL-GL '!K14</f>
        <v>0</v>
      </c>
      <c r="L14" s="60">
        <f>'TX-EGM-GL'!L14+'TX-HPL-GL '!L14</f>
        <v>0</v>
      </c>
      <c r="M14" s="38">
        <f>'TX-EGM-GL'!M14+'TX-HPL-GL '!M14</f>
        <v>0</v>
      </c>
      <c r="N14" s="60">
        <f>'TX-EGM-GL'!N14+'TX-HPL-GL '!N14</f>
        <v>0</v>
      </c>
      <c r="O14" s="38">
        <f>'TX-EGM-GL'!O14+'TX-HPL-GL '!O14</f>
        <v>0</v>
      </c>
      <c r="P14" s="60">
        <f>'TX-EGM-GL'!P14+'TX-HPL-GL '!P14</f>
        <v>0</v>
      </c>
      <c r="Q14" s="38">
        <f>'TX-EGM-GL'!Q14+'TX-HPL-GL '!Q14</f>
        <v>0</v>
      </c>
      <c r="R14" s="60">
        <f>'TX-EGM-GL'!R14+'TX-HPL-GL '!R14</f>
        <v>0</v>
      </c>
      <c r="S14" s="38">
        <f>'TX-EGM-GL'!S14+'TX-HPL-GL '!S14</f>
        <v>0</v>
      </c>
      <c r="T14" s="60">
        <f>'TX-EGM-GL'!T14+'TX-HPL-GL '!T14</f>
        <v>0</v>
      </c>
      <c r="U14" s="38">
        <f>'TX-EGM-GL'!U14+'TX-HPL-GL '!U14</f>
        <v>0</v>
      </c>
      <c r="V14" s="60">
        <f>'TX-EGM-GL'!V14+'TX-HPL-GL '!V14</f>
        <v>0</v>
      </c>
      <c r="W14" s="38">
        <f>'TX-EGM-GL'!W14+'TX-HPL-GL '!W14</f>
        <v>0</v>
      </c>
      <c r="X14" s="60">
        <f>'TX-EGM-GL'!X14+'TX-HPL-GL '!X14</f>
        <v>0</v>
      </c>
      <c r="Y14" s="38">
        <f>'TX-EGM-GL'!Y14+'TX-HPL-GL '!Y14</f>
        <v>0</v>
      </c>
      <c r="Z14" s="60">
        <f>'TX-EGM-GL'!Z14+'TX-HPL-GL '!Z14</f>
        <v>0</v>
      </c>
      <c r="AA14" s="38">
        <f>'TX-EGM-GL'!AA14+'TX-HPL-GL '!AA14</f>
        <v>0</v>
      </c>
      <c r="AB14" s="60">
        <f>'TX-EGM-GL'!AB14+'TX-HPL-GL '!AB14</f>
        <v>0</v>
      </c>
      <c r="AC14" s="38">
        <f>'TX-EGM-GL'!AC14+'TX-HPL-GL '!AC14</f>
        <v>0</v>
      </c>
      <c r="AD14" s="60">
        <f>'TX-EGM-GL'!AD14+'TX-HPL-GL '!AD14</f>
        <v>0</v>
      </c>
      <c r="AE14" s="38">
        <f>'TX-EGM-GL'!AE14+'TX-HPL-GL '!AE14</f>
        <v>0</v>
      </c>
      <c r="AF14" s="60">
        <f>'TX-EGM-GL'!AP14+'TX-HPL-GL '!AP14</f>
        <v>0</v>
      </c>
      <c r="AG14" s="38">
        <f>'TX-EGM-GL'!AQ14+'TX-HPL-GL '!AQ14</f>
        <v>0</v>
      </c>
      <c r="AH14" s="60">
        <f>'TX-EGM-GL'!AR14+'TX-HPL-GL '!AR14</f>
        <v>0</v>
      </c>
      <c r="AI14" s="38">
        <f>'TX-EGM-GL'!AS14+'TX-HPL-GL '!AS14</f>
        <v>0</v>
      </c>
      <c r="AJ14" s="60">
        <f>'TX-EGM-GL'!AT14+'TX-HPL-GL '!AT14</f>
        <v>0</v>
      </c>
      <c r="AK14" s="38">
        <f>'TX-EGM-GL'!AU14+'TX-HPL-GL '!AU14</f>
        <v>0</v>
      </c>
      <c r="AL14" s="60">
        <f>'TX-EGM-GL'!AX14+'TX-HPL-GL '!AX14</f>
        <v>0</v>
      </c>
      <c r="AM14" s="38">
        <f>'TX-EGM-GL'!AY14+'TX-HPL-GL '!AY14</f>
        <v>0</v>
      </c>
      <c r="AN14" s="60">
        <f>'TX-EGM-GL'!AZ14+'TX-HPL-GL '!AZ14</f>
        <v>0</v>
      </c>
      <c r="AO14" s="38">
        <f>'TX-EGM-GL'!BA14+'TX-HPL-GL '!BA14</f>
        <v>0</v>
      </c>
      <c r="AP14" s="60">
        <f>'TX-EGM-GL'!BB14+'TX-HPL-GL '!BB14</f>
        <v>0</v>
      </c>
      <c r="AQ14" s="38">
        <f>'TX-EGM-GL'!BC14+'TX-HPL-GL '!BC14</f>
        <v>0</v>
      </c>
      <c r="AR14" s="60">
        <f>'TX-EGM-GL'!BD14+'TX-HPL-GL '!BD14</f>
        <v>0</v>
      </c>
      <c r="AS14" s="38">
        <f>'TX-EGM-GL'!BE14+'TX-HPL-GL '!BE14</f>
        <v>0</v>
      </c>
      <c r="AT14" s="60">
        <f>'TX-EGM-GL'!BF14+'TX-HPL-GL '!BF14</f>
        <v>0</v>
      </c>
      <c r="AU14" s="38">
        <f>'TX-EGM-GL'!BG14+'TX-HPL-GL '!BG14</f>
        <v>0</v>
      </c>
      <c r="AV14" s="60">
        <f>'TX-EGM-GL'!BH14+'TX-HPL-GL '!BH14</f>
        <v>0</v>
      </c>
      <c r="AW14" s="38">
        <f>'TX-EGM-GL'!BI14+'TX-HPL-GL '!BI14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('TIE-OUT'!P15+'TIE-OUT'!R15)+(RECLASS!P15+RECLASS!R15)</f>
        <v>0</v>
      </c>
      <c r="G15" s="82">
        <f>('TIE-OUT'!Q15+'TIE-OUT'!S15)+(RECLASS!Q15+RECLASS!S15)</f>
        <v>0</v>
      </c>
      <c r="H15" s="60">
        <f>'TX-EGM-GL'!H15+'TX-HPL-GL '!H15</f>
        <v>0</v>
      </c>
      <c r="I15" s="38">
        <f>'TX-EGM-GL'!I15+'TX-HPL-GL '!I15</f>
        <v>0</v>
      </c>
      <c r="J15" s="60">
        <f>'TX-EGM-GL'!J15+'TX-HPL-GL '!J15</f>
        <v>0</v>
      </c>
      <c r="K15" s="38">
        <f>'TX-EGM-GL'!K15+'TX-HPL-GL '!K15</f>
        <v>0</v>
      </c>
      <c r="L15" s="60">
        <f>'TX-EGM-GL'!L15+'TX-HPL-GL '!L15</f>
        <v>0</v>
      </c>
      <c r="M15" s="38">
        <f>'TX-EGM-GL'!M15+'TX-HPL-GL '!M15</f>
        <v>0</v>
      </c>
      <c r="N15" s="60">
        <f>'TX-EGM-GL'!N15+'TX-HPL-GL '!N15</f>
        <v>0</v>
      </c>
      <c r="O15" s="38">
        <f>'TX-EGM-GL'!O15+'TX-HPL-GL '!O15</f>
        <v>0</v>
      </c>
      <c r="P15" s="60">
        <f>'TX-EGM-GL'!P15+'TX-HPL-GL '!P15</f>
        <v>0</v>
      </c>
      <c r="Q15" s="38">
        <f>'TX-EGM-GL'!Q15+'TX-HPL-GL '!Q15</f>
        <v>0</v>
      </c>
      <c r="R15" s="60">
        <f>'TX-EGM-GL'!R15+'TX-HPL-GL '!R15</f>
        <v>0</v>
      </c>
      <c r="S15" s="38">
        <f>'TX-EGM-GL'!S15+'TX-HPL-GL '!S15</f>
        <v>0</v>
      </c>
      <c r="T15" s="60">
        <f>'TX-EGM-GL'!T15+'TX-HPL-GL '!T15</f>
        <v>0</v>
      </c>
      <c r="U15" s="38">
        <f>'TX-EGM-GL'!U15+'TX-HPL-GL '!U15</f>
        <v>0</v>
      </c>
      <c r="V15" s="60">
        <f>'TX-EGM-GL'!V15+'TX-HPL-GL '!V15</f>
        <v>0</v>
      </c>
      <c r="W15" s="38">
        <f>'TX-EGM-GL'!W15+'TX-HPL-GL '!W15</f>
        <v>0</v>
      </c>
      <c r="X15" s="60">
        <f>'TX-EGM-GL'!X15+'TX-HPL-GL '!X15</f>
        <v>0</v>
      </c>
      <c r="Y15" s="38">
        <f>'TX-EGM-GL'!Y15+'TX-HPL-GL '!Y15</f>
        <v>0</v>
      </c>
      <c r="Z15" s="60">
        <f>'TX-EGM-GL'!Z15+'TX-HPL-GL '!Z15</f>
        <v>0</v>
      </c>
      <c r="AA15" s="38">
        <f>'TX-EGM-GL'!AA15+'TX-HPL-GL '!AA15</f>
        <v>0</v>
      </c>
      <c r="AB15" s="60">
        <f>'TX-EGM-GL'!AB15+'TX-HPL-GL '!AB15</f>
        <v>0</v>
      </c>
      <c r="AC15" s="38">
        <f>'TX-EGM-GL'!AC15+'TX-HPL-GL '!AC15</f>
        <v>0</v>
      </c>
      <c r="AD15" s="60">
        <f>'TX-EGM-GL'!AD15+'TX-HPL-GL '!AD15</f>
        <v>0</v>
      </c>
      <c r="AE15" s="38">
        <f>'TX-EGM-GL'!AE15+'TX-HPL-GL '!AE15</f>
        <v>0</v>
      </c>
      <c r="AF15" s="60">
        <f>'TX-EGM-GL'!AP15+'TX-HPL-GL '!AP15</f>
        <v>0</v>
      </c>
      <c r="AG15" s="38">
        <f>'TX-EGM-GL'!AQ15+'TX-HPL-GL '!AQ15</f>
        <v>0</v>
      </c>
      <c r="AH15" s="60">
        <f>'TX-EGM-GL'!AR15+'TX-HPL-GL '!AR15</f>
        <v>0</v>
      </c>
      <c r="AI15" s="38">
        <f>'TX-EGM-GL'!AS15+'TX-HPL-GL '!AS15</f>
        <v>0</v>
      </c>
      <c r="AJ15" s="60">
        <f>'TX-EGM-GL'!AT15+'TX-HPL-GL '!AT15</f>
        <v>0</v>
      </c>
      <c r="AK15" s="38">
        <f>'TX-EGM-GL'!AU15+'TX-HPL-GL '!AU15</f>
        <v>0</v>
      </c>
      <c r="AL15" s="60">
        <f>'TX-EGM-GL'!AX15+'TX-HPL-GL '!AX15</f>
        <v>0</v>
      </c>
      <c r="AM15" s="38">
        <f>'TX-EGM-GL'!AY15+'TX-HPL-GL '!AY15</f>
        <v>0</v>
      </c>
      <c r="AN15" s="60">
        <f>'TX-EGM-GL'!AZ15+'TX-HPL-GL '!AZ15</f>
        <v>0</v>
      </c>
      <c r="AO15" s="38">
        <f>'TX-EGM-GL'!BA15+'TX-HPL-GL '!BA15</f>
        <v>0</v>
      </c>
      <c r="AP15" s="60">
        <f>'TX-EGM-GL'!BB15+'TX-HPL-GL '!BB15</f>
        <v>0</v>
      </c>
      <c r="AQ15" s="38">
        <f>'TX-EGM-GL'!BC15+'TX-HPL-GL '!BC15</f>
        <v>0</v>
      </c>
      <c r="AR15" s="60">
        <f>'TX-EGM-GL'!BD15+'TX-HPL-GL '!BD15</f>
        <v>0</v>
      </c>
      <c r="AS15" s="38">
        <f>'TX-EGM-GL'!BE15+'TX-HPL-GL '!BE15</f>
        <v>0</v>
      </c>
      <c r="AT15" s="60">
        <f>'TX-EGM-GL'!BF15+'TX-HPL-GL '!BF15</f>
        <v>0</v>
      </c>
      <c r="AU15" s="38">
        <f>'TX-EGM-GL'!BG15+'TX-HPL-GL '!BG15</f>
        <v>0</v>
      </c>
      <c r="AV15" s="60">
        <f>'TX-EGM-GL'!BH15+'TX-HPL-GL '!BH15</f>
        <v>0</v>
      </c>
      <c r="AW15" s="38">
        <f>'TX-EGM-GL'!BI15+'TX-HPL-GL '!BI15</f>
        <v>0</v>
      </c>
    </row>
    <row r="16" spans="1:49" x14ac:dyDescent="0.2">
      <c r="A16" s="9"/>
      <c r="B16" s="7" t="s">
        <v>34</v>
      </c>
      <c r="C16" s="6"/>
      <c r="D16" s="61">
        <f>SUM(D11:D15)</f>
        <v>52568746</v>
      </c>
      <c r="E16" s="39">
        <f>SUM(E11:E15)</f>
        <v>90332397.260000005</v>
      </c>
      <c r="F16" s="61">
        <f t="shared" ref="F16:AD16" si="1">SUM(F11:F15)</f>
        <v>0</v>
      </c>
      <c r="G16" s="39">
        <f t="shared" si="1"/>
        <v>-16185896.16</v>
      </c>
      <c r="H16" s="61">
        <f t="shared" si="1"/>
        <v>52806582</v>
      </c>
      <c r="I16" s="39">
        <f t="shared" si="1"/>
        <v>105466397.50999999</v>
      </c>
      <c r="J16" s="61">
        <f t="shared" si="1"/>
        <v>-3845473</v>
      </c>
      <c r="K16" s="39">
        <f t="shared" si="1"/>
        <v>-6529358.7200000016</v>
      </c>
      <c r="L16" s="61">
        <f t="shared" si="1"/>
        <v>2628806</v>
      </c>
      <c r="M16" s="39">
        <f t="shared" si="1"/>
        <v>3623094.82</v>
      </c>
      <c r="N16" s="61">
        <f t="shared" si="1"/>
        <v>-1151810</v>
      </c>
      <c r="O16" s="39">
        <f t="shared" si="1"/>
        <v>-1205637.42</v>
      </c>
      <c r="P16" s="61">
        <f t="shared" si="1"/>
        <v>1438824</v>
      </c>
      <c r="Q16" s="39">
        <f t="shared" si="1"/>
        <v>3991372.87</v>
      </c>
      <c r="R16" s="61">
        <f t="shared" si="1"/>
        <v>-156146</v>
      </c>
      <c r="S16" s="39">
        <f t="shared" si="1"/>
        <v>-287067</v>
      </c>
      <c r="T16" s="61">
        <f t="shared" si="1"/>
        <v>-7039</v>
      </c>
      <c r="U16" s="39">
        <f t="shared" ref="U16:AE16" si="2">SUM(U11:U15)</f>
        <v>-22941.569999999992</v>
      </c>
      <c r="V16" s="61">
        <f t="shared" si="1"/>
        <v>15500</v>
      </c>
      <c r="W16" s="39">
        <f t="shared" si="2"/>
        <v>-29895.920000000002</v>
      </c>
      <c r="X16" s="61">
        <f t="shared" si="1"/>
        <v>-2978</v>
      </c>
      <c r="Y16" s="39">
        <f t="shared" si="2"/>
        <v>2904.3500000000004</v>
      </c>
      <c r="Z16" s="61">
        <f t="shared" si="1"/>
        <v>2779212</v>
      </c>
      <c r="AA16" s="39">
        <f t="shared" si="2"/>
        <v>5089005.4800000004</v>
      </c>
      <c r="AB16" s="61">
        <f t="shared" si="1"/>
        <v>2643607</v>
      </c>
      <c r="AC16" s="39">
        <f t="shared" si="2"/>
        <v>4760726.92</v>
      </c>
      <c r="AD16" s="61">
        <f t="shared" si="1"/>
        <v>-4662547</v>
      </c>
      <c r="AE16" s="39">
        <f t="shared" si="2"/>
        <v>-8488672.8800000008</v>
      </c>
      <c r="AF16" s="61">
        <f t="shared" ref="AF16:AK16" si="3">SUM(AF11:AF15)</f>
        <v>87207</v>
      </c>
      <c r="AG16" s="39">
        <f t="shared" si="3"/>
        <v>158863.29999999999</v>
      </c>
      <c r="AH16" s="61">
        <f t="shared" si="3"/>
        <v>0</v>
      </c>
      <c r="AI16" s="39">
        <f t="shared" si="3"/>
        <v>0</v>
      </c>
      <c r="AJ16" s="61">
        <f t="shared" si="3"/>
        <v>-4999</v>
      </c>
      <c r="AK16" s="39">
        <f t="shared" si="3"/>
        <v>-10498.32</v>
      </c>
      <c r="AL16" s="61">
        <f t="shared" ref="AL16:AQ16" si="4">SUM(AL11:AL15)</f>
        <v>0</v>
      </c>
      <c r="AM16" s="39">
        <f t="shared" si="4"/>
        <v>0</v>
      </c>
      <c r="AN16" s="61">
        <f t="shared" si="4"/>
        <v>0</v>
      </c>
      <c r="AO16" s="39">
        <f t="shared" si="4"/>
        <v>0</v>
      </c>
      <c r="AP16" s="61">
        <f t="shared" si="4"/>
        <v>0</v>
      </c>
      <c r="AQ16" s="39">
        <f t="shared" si="4"/>
        <v>0</v>
      </c>
      <c r="AR16" s="61">
        <f t="shared" ref="AR16:AW16" si="5">SUM(AR11:AR15)</f>
        <v>0</v>
      </c>
      <c r="AS16" s="39">
        <f t="shared" si="5"/>
        <v>0</v>
      </c>
      <c r="AT16" s="61">
        <f t="shared" si="5"/>
        <v>0</v>
      </c>
      <c r="AU16" s="39">
        <f t="shared" si="5"/>
        <v>0</v>
      </c>
      <c r="AV16" s="61">
        <f t="shared" si="5"/>
        <v>0</v>
      </c>
      <c r="AW16" s="39">
        <f t="shared" si="5"/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6">SUM(F19,H19,J19,L19,N19,P19,R19,T19,V19,X19,Z19,AB19,AD19,AF19,AH19,AJ19,AL19,AN19,AP19,AR19,AT19,AU19)</f>
        <v>-26315727</v>
      </c>
      <c r="E19" s="38">
        <f t="shared" si="6"/>
        <v>-52978487.950000003</v>
      </c>
      <c r="F19" s="64">
        <f>('TIE-OUT'!P19+'TIE-OUT'!R19)+(RECLASS!P19+RECLASS!R19)</f>
        <v>0</v>
      </c>
      <c r="G19" s="68">
        <f>('TIE-OUT'!Q19+'TIE-OUT'!S19)+(RECLASS!Q19+RECLASS!S19)</f>
        <v>0</v>
      </c>
      <c r="H19" s="60">
        <f>'TX-EGM-GL'!H19+'TX-HPL-GL '!H19</f>
        <v>-30560037</v>
      </c>
      <c r="I19" s="38">
        <f>'TX-EGM-GL'!I19+'TX-HPL-GL '!I19</f>
        <v>-53426243.239999995</v>
      </c>
      <c r="J19" s="60">
        <f>'TX-EGM-GL'!J19+'TX-HPL-GL '!J19</f>
        <v>18835932</v>
      </c>
      <c r="K19" s="38">
        <f>'TX-EGM-GL'!K19+'TX-HPL-GL '!K19</f>
        <v>1290478.46</v>
      </c>
      <c r="L19" s="60">
        <f>'TX-EGM-GL'!L19+'TX-HPL-GL '!L19</f>
        <v>-12876116</v>
      </c>
      <c r="M19" s="38">
        <f>'TX-EGM-GL'!M19+'TX-HPL-GL '!M19</f>
        <v>8597077.4000000004</v>
      </c>
      <c r="N19" s="60">
        <f>'TX-EGM-GL'!N19+'TX-HPL-GL '!N19</f>
        <v>-103708</v>
      </c>
      <c r="O19" s="38">
        <f>'TX-EGM-GL'!O19+'TX-HPL-GL '!O19</f>
        <v>-178513.65</v>
      </c>
      <c r="P19" s="60">
        <f>'TX-EGM-GL'!P19+'TX-HPL-GL '!P19</f>
        <v>-1377925</v>
      </c>
      <c r="Q19" s="38">
        <f>'TX-EGM-GL'!Q19+'TX-HPL-GL '!Q19</f>
        <v>-2201324.2700000005</v>
      </c>
      <c r="R19" s="60">
        <f>'TX-EGM-GL'!R19+'TX-HPL-GL '!R19</f>
        <v>-88366</v>
      </c>
      <c r="S19" s="38">
        <f>'TX-EGM-GL'!S19+'TX-HPL-GL '!S19</f>
        <v>-145815.28</v>
      </c>
      <c r="T19" s="60">
        <f>'TX-EGM-GL'!T19+'TX-HPL-GL '!T19</f>
        <v>-4447</v>
      </c>
      <c r="U19" s="38">
        <f>'TX-EGM-GL'!U19+'TX-HPL-GL '!U19</f>
        <v>-6792420.5300000003</v>
      </c>
      <c r="V19" s="60">
        <f>'TX-EGM-GL'!V19+'TX-HPL-GL '!V19</f>
        <v>6779</v>
      </c>
      <c r="W19" s="38">
        <f>'TX-EGM-GL'!W19+'TX-HPL-GL '!W19</f>
        <v>130254.73999999999</v>
      </c>
      <c r="X19" s="60">
        <f>'TX-EGM-GL'!X19+'TX-HPL-GL '!X19</f>
        <v>-23573</v>
      </c>
      <c r="Y19" s="38">
        <f>'TX-EGM-GL'!Y19+'TX-HPL-GL '!Y19</f>
        <v>-38377.71</v>
      </c>
      <c r="Z19" s="60">
        <f>'TX-EGM-GL'!Z19+'TX-HPL-GL '!Z19</f>
        <v>-203375</v>
      </c>
      <c r="AA19" s="38">
        <f>'TX-EGM-GL'!AA19+'TX-HPL-GL '!AA19</f>
        <v>-353719.51</v>
      </c>
      <c r="AB19" s="60">
        <f>'TX-EGM-GL'!AB19+'TX-HPL-GL '!AB19</f>
        <v>9051</v>
      </c>
      <c r="AC19" s="38">
        <f>'TX-EGM-GL'!AC19+'TX-HPL-GL '!AC19</f>
        <v>15119.11</v>
      </c>
      <c r="AD19" s="60">
        <f>'TX-EGM-GL'!AD19+'TX-HPL-GL '!AD19</f>
        <v>137032</v>
      </c>
      <c r="AE19" s="38">
        <f>'TX-EGM-GL'!AE19+'TX-HPL-GL '!AE19</f>
        <v>242548.12000000002</v>
      </c>
      <c r="AF19" s="60">
        <f>'TX-EGM-GL'!AP19+'TX-HPL-GL '!AP19</f>
        <v>-87224</v>
      </c>
      <c r="AG19" s="38">
        <f>'TX-EGM-GL'!AQ19+'TX-HPL-GL '!AQ19</f>
        <v>-153714.56</v>
      </c>
      <c r="AH19" s="60">
        <f>'TX-EGM-GL'!AR19+'TX-HPL-GL '!AR19</f>
        <v>-678</v>
      </c>
      <c r="AI19" s="38">
        <f>'TX-EGM-GL'!AS19+'TX-HPL-GL '!AS19</f>
        <v>-1105.1400000000001</v>
      </c>
      <c r="AJ19" s="60">
        <f>'TX-EGM-GL'!AT19+'TX-HPL-GL '!AT19</f>
        <v>20928</v>
      </c>
      <c r="AK19" s="38">
        <f>'TX-EGM-GL'!AU19+'TX-HPL-GL '!AU19</f>
        <v>37268.11</v>
      </c>
      <c r="AL19" s="60">
        <f>'TX-EGM-GL'!AX19+'TX-HPL-GL '!AX19</f>
        <v>0</v>
      </c>
      <c r="AM19" s="38">
        <f>'TX-EGM-GL'!AY19+'TX-HPL-GL '!AY19</f>
        <v>0</v>
      </c>
      <c r="AN19" s="60">
        <f>'TX-EGM-GL'!AZ19+'TX-HPL-GL '!AZ19</f>
        <v>0</v>
      </c>
      <c r="AO19" s="38">
        <f>'TX-EGM-GL'!BA19+'TX-HPL-GL '!BA19</f>
        <v>0</v>
      </c>
      <c r="AP19" s="60">
        <f>'TX-EGM-GL'!BB19+'TX-HPL-GL '!BB19</f>
        <v>0</v>
      </c>
      <c r="AQ19" s="38">
        <f>'TX-EGM-GL'!BC19+'TX-HPL-GL '!BC19</f>
        <v>0</v>
      </c>
      <c r="AR19" s="60">
        <f>'TX-EGM-GL'!BD19+'TX-HPL-GL '!BD19</f>
        <v>0</v>
      </c>
      <c r="AS19" s="38">
        <f>'TX-EGM-GL'!BE19+'TX-HPL-GL '!BE19</f>
        <v>0</v>
      </c>
      <c r="AT19" s="60">
        <f>'TX-EGM-GL'!BF19+'TX-HPL-GL '!BF19</f>
        <v>0</v>
      </c>
      <c r="AU19" s="38">
        <f>'TX-EGM-GL'!BG19+'TX-HPL-GL '!BG19</f>
        <v>0</v>
      </c>
      <c r="AV19" s="60">
        <f>'TX-EGM-GL'!BH19+'TX-HPL-GL '!BH19</f>
        <v>0</v>
      </c>
      <c r="AW19" s="38">
        <f>'TX-EGM-GL'!BI19+'TX-HPL-GL '!BI19</f>
        <v>0</v>
      </c>
    </row>
    <row r="20" spans="1:49" x14ac:dyDescent="0.2">
      <c r="A20" s="9">
        <v>7</v>
      </c>
      <c r="B20" s="7"/>
      <c r="C20" s="18" t="s">
        <v>30</v>
      </c>
      <c r="D20" s="60">
        <f t="shared" si="6"/>
        <v>0</v>
      </c>
      <c r="E20" s="38">
        <f t="shared" si="6"/>
        <v>3132421.89</v>
      </c>
      <c r="F20" s="60">
        <f>('TIE-OUT'!P20+'TIE-OUT'!R20)+(RECLASS!P20+RECLASS!R20)</f>
        <v>0</v>
      </c>
      <c r="G20" s="38">
        <f>('TIE-OUT'!Q20+'TIE-OUT'!S20)+(RECLASS!Q20+RECLASS!S20)</f>
        <v>3351591.89</v>
      </c>
      <c r="H20" s="60">
        <f>'TX-EGM-GL'!H20+'TX-HPL-GL '!H20</f>
        <v>0</v>
      </c>
      <c r="I20" s="38">
        <f>'TX-EGM-GL'!I20+'TX-HPL-GL '!I20</f>
        <v>0</v>
      </c>
      <c r="J20" s="60">
        <f>'TX-EGM-GL'!J20+'TX-HPL-GL '!J20</f>
        <v>0</v>
      </c>
      <c r="K20" s="38">
        <f>'TX-EGM-GL'!K20+'TX-HPL-GL '!K20</f>
        <v>0</v>
      </c>
      <c r="L20" s="60">
        <f>'TX-EGM-GL'!L20+'TX-HPL-GL '!L20</f>
        <v>0</v>
      </c>
      <c r="M20" s="38">
        <f>'TX-EGM-GL'!M20+'TX-HPL-GL '!M20</f>
        <v>0</v>
      </c>
      <c r="N20" s="60">
        <f>'TX-EGM-GL'!N20+'TX-HPL-GL '!N20</f>
        <v>0</v>
      </c>
      <c r="O20" s="38">
        <f>'TX-EGM-GL'!O20+'TX-HPL-GL '!O20</f>
        <v>0</v>
      </c>
      <c r="P20" s="60">
        <f>'TX-EGM-GL'!P20+'TX-HPL-GL '!P20</f>
        <v>0</v>
      </c>
      <c r="Q20" s="38">
        <f>'TX-EGM-GL'!Q20+'TX-HPL-GL '!Q20</f>
        <v>-95170</v>
      </c>
      <c r="R20" s="60">
        <f>'TX-EGM-GL'!R20+'TX-HPL-GL '!R20</f>
        <v>0</v>
      </c>
      <c r="S20" s="38">
        <f>'TX-EGM-GL'!S20+'TX-HPL-GL '!S20</f>
        <v>0</v>
      </c>
      <c r="T20" s="60">
        <f>'TX-EGM-GL'!T20+'TX-HPL-GL '!T20</f>
        <v>0</v>
      </c>
      <c r="U20" s="38">
        <f>'TX-EGM-GL'!U20+'TX-HPL-GL '!U20</f>
        <v>0</v>
      </c>
      <c r="V20" s="60">
        <f>'TX-EGM-GL'!V20+'TX-HPL-GL '!V20</f>
        <v>0</v>
      </c>
      <c r="W20" s="38">
        <f>'TX-EGM-GL'!W20+'TX-HPL-GL '!W20</f>
        <v>0</v>
      </c>
      <c r="X20" s="60">
        <f>'TX-EGM-GL'!X20+'TX-HPL-GL '!X20</f>
        <v>0</v>
      </c>
      <c r="Y20" s="38">
        <f>'TX-EGM-GL'!Y20+'TX-HPL-GL '!Y20</f>
        <v>0</v>
      </c>
      <c r="Z20" s="60">
        <f>'TX-EGM-GL'!Z20+'TX-HPL-GL '!Z20</f>
        <v>0</v>
      </c>
      <c r="AA20" s="38">
        <f>'TX-EGM-GL'!AA20+'TX-HPL-GL '!AA20</f>
        <v>-124000</v>
      </c>
      <c r="AB20" s="60">
        <f>'TX-EGM-GL'!AB20+'TX-HPL-GL '!AB20</f>
        <v>0</v>
      </c>
      <c r="AC20" s="38">
        <f>'TX-EGM-GL'!AC20+'TX-HPL-GL '!AC20</f>
        <v>0</v>
      </c>
      <c r="AD20" s="60">
        <f>'TX-EGM-GL'!AD20+'TX-HPL-GL '!AD20</f>
        <v>0</v>
      </c>
      <c r="AE20" s="38">
        <f>'TX-EGM-GL'!AE20+'TX-HPL-GL '!AE20</f>
        <v>0</v>
      </c>
      <c r="AF20" s="60">
        <f>'TX-EGM-GL'!AP20+'TX-HPL-GL '!AP20</f>
        <v>0</v>
      </c>
      <c r="AG20" s="38">
        <f>'TX-EGM-GL'!AQ20+'TX-HPL-GL '!AQ20</f>
        <v>0</v>
      </c>
      <c r="AH20" s="60">
        <f>'TX-EGM-GL'!AR20+'TX-HPL-GL '!AR20</f>
        <v>0</v>
      </c>
      <c r="AI20" s="38">
        <f>'TX-EGM-GL'!AS20+'TX-HPL-GL '!AS20</f>
        <v>0</v>
      </c>
      <c r="AJ20" s="60">
        <f>'TX-EGM-GL'!AT20+'TX-HPL-GL '!AT20</f>
        <v>0</v>
      </c>
      <c r="AK20" s="38">
        <f>'TX-EGM-GL'!AU20+'TX-HPL-GL '!AU20</f>
        <v>0</v>
      </c>
      <c r="AL20" s="60">
        <f>'TX-EGM-GL'!AX20+'TX-HPL-GL '!AX20</f>
        <v>0</v>
      </c>
      <c r="AM20" s="38">
        <f>'TX-EGM-GL'!AY20+'TX-HPL-GL '!AY20</f>
        <v>0</v>
      </c>
      <c r="AN20" s="60">
        <f>'TX-EGM-GL'!AZ20+'TX-HPL-GL '!AZ20</f>
        <v>0</v>
      </c>
      <c r="AO20" s="38">
        <f>'TX-EGM-GL'!BA20+'TX-HPL-GL '!BA20</f>
        <v>0</v>
      </c>
      <c r="AP20" s="60">
        <f>'TX-EGM-GL'!BB20+'TX-HPL-GL '!BB20</f>
        <v>0</v>
      </c>
      <c r="AQ20" s="38">
        <f>'TX-EGM-GL'!BC20+'TX-HPL-GL '!BC20</f>
        <v>0</v>
      </c>
      <c r="AR20" s="60">
        <f>'TX-EGM-GL'!BD20+'TX-HPL-GL '!BD20</f>
        <v>0</v>
      </c>
      <c r="AS20" s="38">
        <f>'TX-EGM-GL'!BE20+'TX-HPL-GL '!BE20</f>
        <v>0</v>
      </c>
      <c r="AT20" s="60">
        <f>'TX-EGM-GL'!BF20+'TX-HPL-GL '!BF20</f>
        <v>0</v>
      </c>
      <c r="AU20" s="38">
        <f>'TX-EGM-GL'!BG20+'TX-HPL-GL '!BG20</f>
        <v>0</v>
      </c>
      <c r="AV20" s="60">
        <f>'TX-EGM-GL'!BH20+'TX-HPL-GL '!BH20</f>
        <v>0</v>
      </c>
      <c r="AW20" s="38">
        <f>'TX-EGM-GL'!BI20+'TX-HPL-GL '!BI20</f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6"/>
        <v>-4169082</v>
      </c>
      <c r="E21" s="38">
        <f t="shared" si="6"/>
        <v>-7317489</v>
      </c>
      <c r="F21" s="60">
        <f>('TIE-OUT'!P21+'TIE-OUT'!R21)+(RECLASS!P21+RECLASS!R21)</f>
        <v>0</v>
      </c>
      <c r="G21" s="38">
        <f>('TIE-OUT'!Q21+'TIE-OUT'!S21)+(RECLASS!Q21+RECLASS!S21)</f>
        <v>0</v>
      </c>
      <c r="H21" s="60">
        <f>'TX-EGM-GL'!H21+'TX-HPL-GL '!H21</f>
        <v>-4169082</v>
      </c>
      <c r="I21" s="38">
        <f>'TX-EGM-GL'!I21+'TX-HPL-GL '!I21</f>
        <v>-7317489</v>
      </c>
      <c r="J21" s="60">
        <f>'TX-EGM-GL'!J21+'TX-HPL-GL '!J21</f>
        <v>0</v>
      </c>
      <c r="K21" s="38">
        <f>'TX-EGM-GL'!K21+'TX-HPL-GL '!K21</f>
        <v>0</v>
      </c>
      <c r="L21" s="60">
        <f>'TX-EGM-GL'!L21+'TX-HPL-GL '!L21</f>
        <v>0</v>
      </c>
      <c r="M21" s="38">
        <f>'TX-EGM-GL'!M21+'TX-HPL-GL '!M21</f>
        <v>0</v>
      </c>
      <c r="N21" s="60">
        <f>'TX-EGM-GL'!N21+'TX-HPL-GL '!N21</f>
        <v>-890</v>
      </c>
      <c r="O21" s="38">
        <f>'TX-EGM-GL'!O21+'TX-HPL-GL '!O21</f>
        <v>-1416</v>
      </c>
      <c r="P21" s="60">
        <f>'TX-EGM-GL'!P21+'TX-HPL-GL '!P21</f>
        <v>15405</v>
      </c>
      <c r="Q21" s="38">
        <f>'TX-EGM-GL'!Q21+'TX-HPL-GL '!Q21</f>
        <v>23646</v>
      </c>
      <c r="R21" s="60">
        <f>'TX-EGM-GL'!R21+'TX-HPL-GL '!R21</f>
        <v>0</v>
      </c>
      <c r="S21" s="38">
        <f>'TX-EGM-GL'!S21+'TX-HPL-GL '!S21</f>
        <v>0</v>
      </c>
      <c r="T21" s="60">
        <f>'TX-EGM-GL'!T21+'TX-HPL-GL '!T21</f>
        <v>0</v>
      </c>
      <c r="U21" s="38">
        <f>'TX-EGM-GL'!U21+'TX-HPL-GL '!U21</f>
        <v>0</v>
      </c>
      <c r="V21" s="60">
        <f>'TX-EGM-GL'!V21+'TX-HPL-GL '!V21</f>
        <v>0</v>
      </c>
      <c r="W21" s="38">
        <f>'TX-EGM-GL'!W21+'TX-HPL-GL '!W21</f>
        <v>0</v>
      </c>
      <c r="X21" s="60">
        <f>'TX-EGM-GL'!X21+'TX-HPL-GL '!X21</f>
        <v>0</v>
      </c>
      <c r="Y21" s="38">
        <f>'TX-EGM-GL'!Y21+'TX-HPL-GL '!Y21</f>
        <v>0</v>
      </c>
      <c r="Z21" s="60">
        <f>'TX-EGM-GL'!Z21+'TX-HPL-GL '!Z21</f>
        <v>-2570465</v>
      </c>
      <c r="AA21" s="38">
        <f>'TX-EGM-GL'!AA21+'TX-HPL-GL '!AA21</f>
        <v>-4646111</v>
      </c>
      <c r="AB21" s="60">
        <f>'TX-EGM-GL'!AB21+'TX-HPL-GL '!AB21</f>
        <v>-2630465</v>
      </c>
      <c r="AC21" s="38">
        <f>'TX-EGM-GL'!AC21+'TX-HPL-GL '!AC21</f>
        <v>-4752911</v>
      </c>
      <c r="AD21" s="60">
        <f>'TX-EGM-GL'!AD21+'TX-HPL-GL '!AD21</f>
        <v>5186415</v>
      </c>
      <c r="AE21" s="38">
        <f>'TX-EGM-GL'!AE21+'TX-HPL-GL '!AE21</f>
        <v>9376792</v>
      </c>
      <c r="AF21" s="60">
        <f>'TX-EGM-GL'!AP21+'TX-HPL-GL '!AP21</f>
        <v>0</v>
      </c>
      <c r="AG21" s="38">
        <f>'TX-EGM-GL'!AQ21+'TX-HPL-GL '!AQ21</f>
        <v>0</v>
      </c>
      <c r="AH21" s="60">
        <f>'TX-EGM-GL'!AR21+'TX-HPL-GL '!AR21</f>
        <v>0</v>
      </c>
      <c r="AI21" s="38">
        <f>'TX-EGM-GL'!AS21+'TX-HPL-GL '!AS21</f>
        <v>0</v>
      </c>
      <c r="AJ21" s="60">
        <f>'TX-EGM-GL'!AT21+'TX-HPL-GL '!AT21</f>
        <v>0</v>
      </c>
      <c r="AK21" s="38">
        <f>'TX-EGM-GL'!AU21+'TX-HPL-GL '!AU21</f>
        <v>0</v>
      </c>
      <c r="AL21" s="60">
        <f>'TX-EGM-GL'!AX21+'TX-HPL-GL '!AX21</f>
        <v>0</v>
      </c>
      <c r="AM21" s="38">
        <f>'TX-EGM-GL'!AY21+'TX-HPL-GL '!AY21</f>
        <v>0</v>
      </c>
      <c r="AN21" s="60">
        <f>'TX-EGM-GL'!AZ21+'TX-HPL-GL '!AZ21</f>
        <v>0</v>
      </c>
      <c r="AO21" s="38">
        <f>'TX-EGM-GL'!BA21+'TX-HPL-GL '!BA21</f>
        <v>0</v>
      </c>
      <c r="AP21" s="60">
        <f>'TX-EGM-GL'!BB21+'TX-HPL-GL '!BB21</f>
        <v>0</v>
      </c>
      <c r="AQ21" s="38">
        <f>'TX-EGM-GL'!BC21+'TX-HPL-GL '!BC21</f>
        <v>0</v>
      </c>
      <c r="AR21" s="60">
        <f>'TX-EGM-GL'!BD21+'TX-HPL-GL '!BD21</f>
        <v>0</v>
      </c>
      <c r="AS21" s="38">
        <f>'TX-EGM-GL'!BE21+'TX-HPL-GL '!BE21</f>
        <v>0</v>
      </c>
      <c r="AT21" s="60">
        <f>'TX-EGM-GL'!BF21+'TX-HPL-GL '!BF21</f>
        <v>0</v>
      </c>
      <c r="AU21" s="38">
        <f>'TX-EGM-GL'!BG21+'TX-HPL-GL '!BG21</f>
        <v>0</v>
      </c>
      <c r="AV21" s="60">
        <f>'TX-EGM-GL'!BH21+'TX-HPL-GL '!BH21</f>
        <v>0</v>
      </c>
      <c r="AW21" s="38">
        <f>'TX-EGM-GL'!BI21+'TX-HPL-GL '!BI21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6"/>
        <v>0</v>
      </c>
      <c r="E22" s="38">
        <f t="shared" si="6"/>
        <v>0</v>
      </c>
      <c r="F22" s="60">
        <f>('TIE-OUT'!P22+'TIE-OUT'!R22)+(RECLASS!P22+RECLASS!R22)</f>
        <v>0</v>
      </c>
      <c r="G22" s="38">
        <f>('TIE-OUT'!Q22+'TIE-OUT'!S22)+(RECLASS!Q22+RECLASS!S22)</f>
        <v>0</v>
      </c>
      <c r="H22" s="60">
        <f>'TX-EGM-GL'!H22+'TX-HPL-GL '!H22</f>
        <v>0</v>
      </c>
      <c r="I22" s="38">
        <f>'TX-EGM-GL'!I22+'TX-HPL-GL '!I22</f>
        <v>0</v>
      </c>
      <c r="J22" s="60">
        <f>'TX-EGM-GL'!J22+'TX-HPL-GL '!J22</f>
        <v>0</v>
      </c>
      <c r="K22" s="38">
        <f>'TX-EGM-GL'!K22+'TX-HPL-GL '!K22</f>
        <v>0</v>
      </c>
      <c r="L22" s="60">
        <f>'TX-EGM-GL'!L22+'TX-HPL-GL '!L22</f>
        <v>0</v>
      </c>
      <c r="M22" s="38">
        <f>'TX-EGM-GL'!M22+'TX-HPL-GL '!M22</f>
        <v>0</v>
      </c>
      <c r="N22" s="60">
        <f>'TX-EGM-GL'!N22+'TX-HPL-GL '!N22</f>
        <v>0</v>
      </c>
      <c r="O22" s="38">
        <f>'TX-EGM-GL'!O22+'TX-HPL-GL '!O22</f>
        <v>0</v>
      </c>
      <c r="P22" s="60">
        <f>'TX-EGM-GL'!P22+'TX-HPL-GL '!P22</f>
        <v>0</v>
      </c>
      <c r="Q22" s="38">
        <f>'TX-EGM-GL'!Q22+'TX-HPL-GL '!Q22</f>
        <v>0</v>
      </c>
      <c r="R22" s="60">
        <f>'TX-EGM-GL'!R22+'TX-HPL-GL '!R22</f>
        <v>0</v>
      </c>
      <c r="S22" s="38">
        <f>'TX-EGM-GL'!S22+'TX-HPL-GL '!S22</f>
        <v>0</v>
      </c>
      <c r="T22" s="60">
        <f>'TX-EGM-GL'!T22+'TX-HPL-GL '!T22</f>
        <v>0</v>
      </c>
      <c r="U22" s="38">
        <f>'TX-EGM-GL'!U22+'TX-HPL-GL '!U22</f>
        <v>0</v>
      </c>
      <c r="V22" s="60">
        <f>'TX-EGM-GL'!V22+'TX-HPL-GL '!V22</f>
        <v>0</v>
      </c>
      <c r="W22" s="38">
        <f>'TX-EGM-GL'!W22+'TX-HPL-GL '!W22</f>
        <v>0</v>
      </c>
      <c r="X22" s="60">
        <f>'TX-EGM-GL'!X22+'TX-HPL-GL '!X22</f>
        <v>0</v>
      </c>
      <c r="Y22" s="38">
        <f>'TX-EGM-GL'!Y22+'TX-HPL-GL '!Y22</f>
        <v>0</v>
      </c>
      <c r="Z22" s="60">
        <f>'TX-EGM-GL'!Z22+'TX-HPL-GL '!Z22</f>
        <v>0</v>
      </c>
      <c r="AA22" s="38">
        <f>'TX-EGM-GL'!AA22+'TX-HPL-GL '!AA22</f>
        <v>0</v>
      </c>
      <c r="AB22" s="60">
        <f>'TX-EGM-GL'!AB22+'TX-HPL-GL '!AB22</f>
        <v>0</v>
      </c>
      <c r="AC22" s="38">
        <f>'TX-EGM-GL'!AC22+'TX-HPL-GL '!AC22</f>
        <v>0</v>
      </c>
      <c r="AD22" s="60">
        <f>'TX-EGM-GL'!AD22+'TX-HPL-GL '!AD22</f>
        <v>0</v>
      </c>
      <c r="AE22" s="38">
        <f>'TX-EGM-GL'!AE22+'TX-HPL-GL '!AE22</f>
        <v>0</v>
      </c>
      <c r="AF22" s="60">
        <f>'TX-EGM-GL'!AP22+'TX-HPL-GL '!AP22</f>
        <v>0</v>
      </c>
      <c r="AG22" s="38">
        <f>'TX-EGM-GL'!AQ22+'TX-HPL-GL '!AQ22</f>
        <v>0</v>
      </c>
      <c r="AH22" s="60">
        <f>'TX-EGM-GL'!AR22+'TX-HPL-GL '!AR22</f>
        <v>0</v>
      </c>
      <c r="AI22" s="38">
        <f>'TX-EGM-GL'!AS22+'TX-HPL-GL '!AS22</f>
        <v>0</v>
      </c>
      <c r="AJ22" s="60">
        <f>'TX-EGM-GL'!AT22+'TX-HPL-GL '!AT22</f>
        <v>0</v>
      </c>
      <c r="AK22" s="38">
        <f>'TX-EGM-GL'!AU22+'TX-HPL-GL '!AU22</f>
        <v>0</v>
      </c>
      <c r="AL22" s="60">
        <f>'TX-EGM-GL'!AX22+'TX-HPL-GL '!AX22</f>
        <v>0</v>
      </c>
      <c r="AM22" s="38">
        <f>'TX-EGM-GL'!AY22+'TX-HPL-GL '!AY22</f>
        <v>0</v>
      </c>
      <c r="AN22" s="60">
        <f>'TX-EGM-GL'!AZ22+'TX-HPL-GL '!AZ22</f>
        <v>0</v>
      </c>
      <c r="AO22" s="38">
        <f>'TX-EGM-GL'!BA22+'TX-HPL-GL '!BA22</f>
        <v>0</v>
      </c>
      <c r="AP22" s="60">
        <f>'TX-EGM-GL'!BB22+'TX-HPL-GL '!BB22</f>
        <v>0</v>
      </c>
      <c r="AQ22" s="38">
        <f>'TX-EGM-GL'!BC22+'TX-HPL-GL '!BC22</f>
        <v>0</v>
      </c>
      <c r="AR22" s="60">
        <f>'TX-EGM-GL'!BD22+'TX-HPL-GL '!BD22</f>
        <v>0</v>
      </c>
      <c r="AS22" s="38">
        <f>'TX-EGM-GL'!BE22+'TX-HPL-GL '!BE22</f>
        <v>0</v>
      </c>
      <c r="AT22" s="60">
        <f>'TX-EGM-GL'!BF22+'TX-HPL-GL '!BF22</f>
        <v>0</v>
      </c>
      <c r="AU22" s="38">
        <f>'TX-EGM-GL'!BG22+'TX-HPL-GL '!BG22</f>
        <v>0</v>
      </c>
      <c r="AV22" s="60">
        <f>'TX-EGM-GL'!BH22+'TX-HPL-GL '!BH22</f>
        <v>0</v>
      </c>
      <c r="AW22" s="38">
        <f>'TX-EGM-GL'!BI22+'TX-HPL-GL '!BI22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6"/>
        <v>9009</v>
      </c>
      <c r="E23" s="38">
        <f t="shared" si="6"/>
        <v>15454.2</v>
      </c>
      <c r="F23" s="81">
        <f>('TIE-OUT'!P23+'TIE-OUT'!R23)+(RECLASS!P23+RECLASS!R23)</f>
        <v>0</v>
      </c>
      <c r="G23" s="82">
        <f>('TIE-OUT'!Q23+'TIE-OUT'!S23)+(RECLASS!Q23+RECLASS!S23)</f>
        <v>0</v>
      </c>
      <c r="H23" s="60">
        <f>'TX-EGM-GL'!H23+'TX-HPL-GL '!H23</f>
        <v>0</v>
      </c>
      <c r="I23" s="38">
        <f>'TX-EGM-GL'!I23+'TX-HPL-GL '!I23</f>
        <v>0</v>
      </c>
      <c r="J23" s="60">
        <f>'TX-EGM-GL'!J23+'TX-HPL-GL '!J23</f>
        <v>8455</v>
      </c>
      <c r="K23" s="38">
        <f>'TX-EGM-GL'!K23+'TX-HPL-GL '!K23</f>
        <v>14500</v>
      </c>
      <c r="L23" s="60">
        <f>'TX-EGM-GL'!L23+'TX-HPL-GL '!L23</f>
        <v>-46</v>
      </c>
      <c r="M23" s="38">
        <f>'TX-EGM-GL'!M23+'TX-HPL-GL '!M23</f>
        <v>-79</v>
      </c>
      <c r="N23" s="60">
        <f>'TX-EGM-GL'!N23+'TX-HPL-GL '!N23</f>
        <v>600</v>
      </c>
      <c r="O23" s="38">
        <f>'TX-EGM-GL'!O23+'TX-HPL-GL '!O23</f>
        <v>1033.2</v>
      </c>
      <c r="P23" s="60">
        <f>'TX-EGM-GL'!P23+'TX-HPL-GL '!P23</f>
        <v>0</v>
      </c>
      <c r="Q23" s="38">
        <f>'TX-EGM-GL'!Q23+'TX-HPL-GL '!Q23</f>
        <v>0</v>
      </c>
      <c r="R23" s="60">
        <f>'TX-EGM-GL'!R23+'TX-HPL-GL '!R23</f>
        <v>0</v>
      </c>
      <c r="S23" s="38">
        <f>'TX-EGM-GL'!S23+'TX-HPL-GL '!S23</f>
        <v>0</v>
      </c>
      <c r="T23" s="60">
        <f>'TX-EGM-GL'!T23+'TX-HPL-GL '!T23</f>
        <v>0</v>
      </c>
      <c r="U23" s="38">
        <f>'TX-EGM-GL'!U23+'TX-HPL-GL '!U23</f>
        <v>0</v>
      </c>
      <c r="V23" s="60">
        <f>'TX-EGM-GL'!V23+'TX-HPL-GL '!V23</f>
        <v>0</v>
      </c>
      <c r="W23" s="38">
        <f>'TX-EGM-GL'!W23+'TX-HPL-GL '!W23</f>
        <v>0</v>
      </c>
      <c r="X23" s="60">
        <f>'TX-EGM-GL'!X23+'TX-HPL-GL '!X23</f>
        <v>0</v>
      </c>
      <c r="Y23" s="38">
        <f>'TX-EGM-GL'!Y23+'TX-HPL-GL '!Y23</f>
        <v>0</v>
      </c>
      <c r="Z23" s="60">
        <f>'TX-EGM-GL'!Z23+'TX-HPL-GL '!Z23</f>
        <v>0</v>
      </c>
      <c r="AA23" s="38">
        <f>'TX-EGM-GL'!AA23+'TX-HPL-GL '!AA23</f>
        <v>0</v>
      </c>
      <c r="AB23" s="60">
        <f>'TX-EGM-GL'!AB23+'TX-HPL-GL '!AB23</f>
        <v>0</v>
      </c>
      <c r="AC23" s="38">
        <f>'TX-EGM-GL'!AC23+'TX-HPL-GL '!AC23</f>
        <v>0</v>
      </c>
      <c r="AD23" s="60">
        <f>'TX-EGM-GL'!AD23+'TX-HPL-GL '!AD23</f>
        <v>0</v>
      </c>
      <c r="AE23" s="38">
        <f>'TX-EGM-GL'!AE23+'TX-HPL-GL '!AE23</f>
        <v>0</v>
      </c>
      <c r="AF23" s="60">
        <f>'TX-EGM-GL'!AP23+'TX-HPL-GL '!AP23</f>
        <v>0</v>
      </c>
      <c r="AG23" s="38">
        <f>'TX-EGM-GL'!AQ23+'TX-HPL-GL '!AQ23</f>
        <v>0</v>
      </c>
      <c r="AH23" s="60">
        <f>'TX-EGM-GL'!AR23+'TX-HPL-GL '!AR23</f>
        <v>0</v>
      </c>
      <c r="AI23" s="38">
        <f>'TX-EGM-GL'!AS23+'TX-HPL-GL '!AS23</f>
        <v>0</v>
      </c>
      <c r="AJ23" s="60">
        <f>'TX-EGM-GL'!AT23+'TX-HPL-GL '!AT23</f>
        <v>0</v>
      </c>
      <c r="AK23" s="38">
        <f>'TX-EGM-GL'!AU23+'TX-HPL-GL '!AU23</f>
        <v>0</v>
      </c>
      <c r="AL23" s="60">
        <f>'TX-EGM-GL'!AX23+'TX-HPL-GL '!AX23</f>
        <v>0</v>
      </c>
      <c r="AM23" s="38">
        <f>'TX-EGM-GL'!AY23+'TX-HPL-GL '!AY23</f>
        <v>0</v>
      </c>
      <c r="AN23" s="60">
        <f>'TX-EGM-GL'!AZ23+'TX-HPL-GL '!AZ23</f>
        <v>0</v>
      </c>
      <c r="AO23" s="38">
        <f>'TX-EGM-GL'!BA23+'TX-HPL-GL '!BA23</f>
        <v>0</v>
      </c>
      <c r="AP23" s="60">
        <f>'TX-EGM-GL'!BB23+'TX-HPL-GL '!BB23</f>
        <v>0</v>
      </c>
      <c r="AQ23" s="38">
        <f>'TX-EGM-GL'!BC23+'TX-HPL-GL '!BC23</f>
        <v>0</v>
      </c>
      <c r="AR23" s="60">
        <f>'TX-EGM-GL'!BD23+'TX-HPL-GL '!BD23</f>
        <v>0</v>
      </c>
      <c r="AS23" s="38">
        <f>'TX-EGM-GL'!BE23+'TX-HPL-GL '!BE23</f>
        <v>0</v>
      </c>
      <c r="AT23" s="60">
        <f>'TX-EGM-GL'!BF23+'TX-HPL-GL '!BF23</f>
        <v>0</v>
      </c>
      <c r="AU23" s="38">
        <f>'TX-EGM-GL'!BG23+'TX-HPL-GL '!BG23</f>
        <v>0</v>
      </c>
      <c r="AV23" s="60">
        <f>'TX-EGM-GL'!BH23+'TX-HPL-GL '!BH23</f>
        <v>0</v>
      </c>
      <c r="AW23" s="38">
        <f>'TX-EGM-GL'!BI23+'TX-HPL-GL '!BI23</f>
        <v>0</v>
      </c>
    </row>
    <row r="24" spans="1:49" x14ac:dyDescent="0.2">
      <c r="A24" s="9"/>
      <c r="B24" s="7" t="s">
        <v>37</v>
      </c>
      <c r="C24" s="6"/>
      <c r="D24" s="61">
        <f>SUM(D19:D23)</f>
        <v>-30475800</v>
      </c>
      <c r="E24" s="39">
        <f>SUM(E19:E23)</f>
        <v>-57148100.859999999</v>
      </c>
      <c r="F24" s="61">
        <f t="shared" ref="F24:AD24" si="7">SUM(F19:F23)</f>
        <v>0</v>
      </c>
      <c r="G24" s="39">
        <f t="shared" si="7"/>
        <v>3351591.89</v>
      </c>
      <c r="H24" s="61">
        <f t="shared" si="7"/>
        <v>-34729119</v>
      </c>
      <c r="I24" s="39">
        <f t="shared" si="7"/>
        <v>-60743732.239999995</v>
      </c>
      <c r="J24" s="61">
        <f t="shared" si="7"/>
        <v>18844387</v>
      </c>
      <c r="K24" s="39">
        <f t="shared" si="7"/>
        <v>1304978.46</v>
      </c>
      <c r="L24" s="61">
        <f t="shared" si="7"/>
        <v>-12876162</v>
      </c>
      <c r="M24" s="39">
        <f t="shared" si="7"/>
        <v>8596998.4000000004</v>
      </c>
      <c r="N24" s="61">
        <f t="shared" si="7"/>
        <v>-103998</v>
      </c>
      <c r="O24" s="39">
        <f t="shared" si="7"/>
        <v>-178896.44999999998</v>
      </c>
      <c r="P24" s="61">
        <f t="shared" si="7"/>
        <v>-1362520</v>
      </c>
      <c r="Q24" s="39">
        <f t="shared" si="7"/>
        <v>-2272848.2700000005</v>
      </c>
      <c r="R24" s="61">
        <f t="shared" si="7"/>
        <v>-88366</v>
      </c>
      <c r="S24" s="39">
        <f t="shared" si="7"/>
        <v>-145815.28</v>
      </c>
      <c r="T24" s="61">
        <f t="shared" si="7"/>
        <v>-4447</v>
      </c>
      <c r="U24" s="39">
        <f t="shared" ref="U24:AE24" si="8">SUM(U19:U23)</f>
        <v>-6792420.5300000003</v>
      </c>
      <c r="V24" s="61">
        <f t="shared" si="7"/>
        <v>6779</v>
      </c>
      <c r="W24" s="39">
        <f t="shared" si="8"/>
        <v>130254.73999999999</v>
      </c>
      <c r="X24" s="61">
        <f t="shared" si="7"/>
        <v>-23573</v>
      </c>
      <c r="Y24" s="39">
        <f t="shared" si="8"/>
        <v>-38377.71</v>
      </c>
      <c r="Z24" s="61">
        <f t="shared" si="7"/>
        <v>-2773840</v>
      </c>
      <c r="AA24" s="39">
        <f t="shared" si="8"/>
        <v>-5123830.51</v>
      </c>
      <c r="AB24" s="61">
        <f t="shared" si="7"/>
        <v>-2621414</v>
      </c>
      <c r="AC24" s="39">
        <f t="shared" si="8"/>
        <v>-4737791.8899999997</v>
      </c>
      <c r="AD24" s="61">
        <f t="shared" si="7"/>
        <v>5323447</v>
      </c>
      <c r="AE24" s="39">
        <f t="shared" si="8"/>
        <v>9619340.1199999992</v>
      </c>
      <c r="AF24" s="61">
        <f t="shared" ref="AF24:AK24" si="9">SUM(AF19:AF23)</f>
        <v>-87224</v>
      </c>
      <c r="AG24" s="39">
        <f t="shared" si="9"/>
        <v>-153714.56</v>
      </c>
      <c r="AH24" s="61">
        <f t="shared" si="9"/>
        <v>-678</v>
      </c>
      <c r="AI24" s="39">
        <f t="shared" si="9"/>
        <v>-1105.1400000000001</v>
      </c>
      <c r="AJ24" s="61">
        <f t="shared" si="9"/>
        <v>20928</v>
      </c>
      <c r="AK24" s="39">
        <f t="shared" si="9"/>
        <v>37268.11</v>
      </c>
      <c r="AL24" s="61">
        <f t="shared" ref="AL24:AQ24" si="10">SUM(AL19:AL23)</f>
        <v>0</v>
      </c>
      <c r="AM24" s="39">
        <f t="shared" si="10"/>
        <v>0</v>
      </c>
      <c r="AN24" s="61">
        <f t="shared" si="10"/>
        <v>0</v>
      </c>
      <c r="AO24" s="39">
        <f t="shared" si="10"/>
        <v>0</v>
      </c>
      <c r="AP24" s="61">
        <f t="shared" si="10"/>
        <v>0</v>
      </c>
      <c r="AQ24" s="39">
        <f t="shared" si="10"/>
        <v>0</v>
      </c>
      <c r="AR24" s="61">
        <f t="shared" ref="AR24:AW24" si="11">SUM(AR19:AR23)</f>
        <v>0</v>
      </c>
      <c r="AS24" s="39">
        <f t="shared" si="11"/>
        <v>0</v>
      </c>
      <c r="AT24" s="61">
        <f t="shared" si="11"/>
        <v>0</v>
      </c>
      <c r="AU24" s="39">
        <f t="shared" si="11"/>
        <v>0</v>
      </c>
      <c r="AV24" s="61">
        <f t="shared" si="11"/>
        <v>0</v>
      </c>
      <c r="AW24" s="39">
        <f t="shared" si="11"/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5362891</v>
      </c>
      <c r="E27" s="38">
        <f>SUM(G27,I27,K27,M27,O27,Q27,S27,U27,W27,Y27,AA27,AC27,AE27,AG27,AI27,AK27,AM27,AO27,AQ27,AS27,AU27,AV27)</f>
        <v>9374197.5032999981</v>
      </c>
      <c r="F27" s="64">
        <f>('TIE-OUT'!P27+'TIE-OUT'!R27)+(RECLASS!P27+RECLASS!R27)</f>
        <v>0</v>
      </c>
      <c r="G27" s="68">
        <f>('TIE-OUT'!Q27+'TIE-OUT'!S27)+(RECLASS!Q27+RECLASS!S27)</f>
        <v>0</v>
      </c>
      <c r="H27" s="60">
        <f>'TX-EGM-GL'!H27+'TX-HPL-GL '!H27</f>
        <v>2389507</v>
      </c>
      <c r="I27" s="38">
        <f>'TX-EGM-GL'!I27+'TX-HPL-GL '!I27</f>
        <v>2928097</v>
      </c>
      <c r="J27" s="60">
        <f>'TX-EGM-GL'!J27+'TX-HPL-GL '!J27</f>
        <v>7137827</v>
      </c>
      <c r="K27" s="38">
        <f>'TX-EGM-GL'!K27+'TX-HPL-GL '!K27</f>
        <v>13944231.219999999</v>
      </c>
      <c r="L27" s="60">
        <f>'TX-EGM-GL'!L27+'TX-HPL-GL '!L27</f>
        <v>93272</v>
      </c>
      <c r="M27" s="38">
        <f>'TX-EGM-GL'!M27+'TX-HPL-GL '!M27</f>
        <v>-33573.149999999994</v>
      </c>
      <c r="N27" s="60">
        <f>'TX-EGM-GL'!N27+'TX-HPL-GL '!N27</f>
        <v>551554</v>
      </c>
      <c r="O27" s="38">
        <f>'TX-EGM-GL'!O27+'TX-HPL-GL '!O27</f>
        <v>930637.2942</v>
      </c>
      <c r="P27" s="60">
        <f>'TX-EGM-GL'!P27+'TX-HPL-GL '!P27</f>
        <v>-5334614</v>
      </c>
      <c r="Q27" s="38">
        <f>'TX-EGM-GL'!Q27+'TX-HPL-GL '!Q27</f>
        <v>-9293495.2493000012</v>
      </c>
      <c r="R27" s="60">
        <f>'TX-EGM-GL'!R27+'TX-HPL-GL '!R27</f>
        <v>510277</v>
      </c>
      <c r="S27" s="38">
        <f>'TX-EGM-GL'!S27+'TX-HPL-GL '!S27</f>
        <v>871238.46850000008</v>
      </c>
      <c r="T27" s="60">
        <f>'TX-EGM-GL'!T27+'TX-HPL-GL '!T27</f>
        <v>-10102</v>
      </c>
      <c r="U27" s="38">
        <f>'TX-EGM-GL'!U27+'TX-HPL-GL '!U27</f>
        <v>-17805.512500000001</v>
      </c>
      <c r="V27" s="60">
        <f>'TX-EGM-GL'!V27+'TX-HPL-GL '!V27</f>
        <v>-29805</v>
      </c>
      <c r="W27" s="38">
        <f>'TX-EGM-GL'!W27+'TX-HPL-GL '!W27</f>
        <v>-52966.082500000004</v>
      </c>
      <c r="X27" s="60">
        <f>'TX-EGM-GL'!X27+'TX-HPL-GL '!X27</f>
        <v>19208</v>
      </c>
      <c r="Y27" s="38">
        <f>'TX-EGM-GL'!Y27+'TX-HPL-GL '!Y27</f>
        <v>34150.339999999997</v>
      </c>
      <c r="Z27" s="60">
        <f>'TX-EGM-GL'!Z27+'TX-HPL-GL '!Z27</f>
        <v>24818</v>
      </c>
      <c r="AA27" s="38">
        <f>'TX-EGM-GL'!AA27+'TX-HPL-GL '!AA27</f>
        <v>44213.120000000003</v>
      </c>
      <c r="AB27" s="60">
        <f>'TX-EGM-GL'!AB27+'TX-HPL-GL '!AB27</f>
        <v>-11832</v>
      </c>
      <c r="AC27" s="38">
        <f>'TX-EGM-GL'!AC27+'TX-HPL-GL '!AC27</f>
        <v>-20545.3626</v>
      </c>
      <c r="AD27" s="60">
        <f>'TX-EGM-GL'!AD27+'TX-HPL-GL '!AD27</f>
        <v>22781</v>
      </c>
      <c r="AE27" s="38">
        <f>'TX-EGM-GL'!AE27+'TX-HPL-GL '!AE27</f>
        <v>40015.417499999996</v>
      </c>
      <c r="AF27" s="60">
        <f>'TX-EGM-GL'!AP27+'TX-HPL-GL '!AP27</f>
        <v>0</v>
      </c>
      <c r="AG27" s="38">
        <f>'TX-EGM-GL'!AQ27+'TX-HPL-GL '!AQ27</f>
        <v>0</v>
      </c>
      <c r="AH27" s="60">
        <f>'TX-EGM-GL'!AR27+'TX-HPL-GL '!AR27</f>
        <v>0</v>
      </c>
      <c r="AI27" s="38">
        <f>'TX-EGM-GL'!AS27+'TX-HPL-GL '!AS27</f>
        <v>0</v>
      </c>
      <c r="AJ27" s="60">
        <f>'TX-EGM-GL'!AT27+'TX-HPL-GL '!AT27</f>
        <v>0</v>
      </c>
      <c r="AK27" s="38">
        <f>'TX-EGM-GL'!AU27+'TX-HPL-GL '!AU27</f>
        <v>0</v>
      </c>
      <c r="AL27" s="60">
        <f>'TX-EGM-GL'!AX27+'TX-HPL-GL '!AX27</f>
        <v>0</v>
      </c>
      <c r="AM27" s="38">
        <f>'TX-EGM-GL'!AY27+'TX-HPL-GL '!AY27</f>
        <v>0</v>
      </c>
      <c r="AN27" s="60">
        <f>'TX-EGM-GL'!AZ27+'TX-HPL-GL '!AZ27</f>
        <v>0</v>
      </c>
      <c r="AO27" s="38">
        <f>'TX-EGM-GL'!BA27+'TX-HPL-GL '!BA27</f>
        <v>0</v>
      </c>
      <c r="AP27" s="60">
        <f>'TX-EGM-GL'!BB27+'TX-HPL-GL '!BB27</f>
        <v>0</v>
      </c>
      <c r="AQ27" s="38">
        <f>'TX-EGM-GL'!BC27+'TX-HPL-GL '!BC27</f>
        <v>0</v>
      </c>
      <c r="AR27" s="60">
        <f>'TX-EGM-GL'!BD27+'TX-HPL-GL '!BD27</f>
        <v>0</v>
      </c>
      <c r="AS27" s="38">
        <f>'TX-EGM-GL'!BE27+'TX-HPL-GL '!BE27</f>
        <v>0</v>
      </c>
      <c r="AT27" s="60">
        <f>'TX-EGM-GL'!BF27+'TX-HPL-GL '!BF27</f>
        <v>0</v>
      </c>
      <c r="AU27" s="38">
        <f>'TX-EGM-GL'!BG27+'TX-HPL-GL '!BG27</f>
        <v>0</v>
      </c>
      <c r="AV27" s="60">
        <f>'TX-EGM-GL'!BH27+'TX-HPL-GL '!BH27</f>
        <v>0</v>
      </c>
      <c r="AW27" s="38">
        <f>'TX-EGM-GL'!BI27+'TX-HPL-GL '!BI27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-18331512</v>
      </c>
      <c r="E28" s="38">
        <f>SUM(G28,I28,K28,M28,O28,Q28,S28,U28,W28,Y28,AA28,AC28,AE28,AG28,AI28,AK28,AM28,AO28,AQ28,AS28,AU28,AV28)</f>
        <v>-28308435.680900004</v>
      </c>
      <c r="F28" s="81">
        <f>('TIE-OUT'!P28+'TIE-OUT'!R28)+(RECLASS!P28+RECLASS!R28)</f>
        <v>0</v>
      </c>
      <c r="G28" s="82">
        <f>('TIE-OUT'!Q28+'TIE-OUT'!S28)+(RECLASS!Q28+RECLASS!S28)</f>
        <v>0</v>
      </c>
      <c r="H28" s="60">
        <f>'TX-EGM-GL'!H28+'TX-HPL-GL '!H28</f>
        <v>-13832465</v>
      </c>
      <c r="I28" s="38">
        <f>'TX-EGM-GL'!I28+'TX-HPL-GL '!I28</f>
        <v>-24558364</v>
      </c>
      <c r="J28" s="60">
        <f>'TX-EGM-GL'!J28+'TX-HPL-GL '!J28</f>
        <v>-23024558</v>
      </c>
      <c r="K28" s="38">
        <f>'TX-EGM-GL'!K28+'TX-HPL-GL '!K28</f>
        <v>-18234076.370000001</v>
      </c>
      <c r="L28" s="60">
        <f>'TX-EGM-GL'!L28+'TX-HPL-GL '!L28</f>
        <v>11679273</v>
      </c>
      <c r="M28" s="38">
        <f>'TX-EGM-GL'!M28+'TX-HPL-GL '!M28</f>
        <v>-1753925.5308999987</v>
      </c>
      <c r="N28" s="60">
        <f>'TX-EGM-GL'!N28+'TX-HPL-GL '!N28</f>
        <v>-136765</v>
      </c>
      <c r="O28" s="38">
        <f>'TX-EGM-GL'!O28+'TX-HPL-GL '!O28</f>
        <v>-242630.5</v>
      </c>
      <c r="P28" s="60">
        <f>'TX-EGM-GL'!P28+'TX-HPL-GL '!P28</f>
        <v>5658469</v>
      </c>
      <c r="Q28" s="38">
        <f>'TX-EGM-GL'!Q28+'TX-HPL-GL '!Q28</f>
        <v>10070273.810000001</v>
      </c>
      <c r="R28" s="60">
        <f>'TX-EGM-GL'!R28+'TX-HPL-GL '!R28</f>
        <v>-219500</v>
      </c>
      <c r="S28" s="38">
        <f>'TX-EGM-GL'!S28+'TX-HPL-GL '!S28</f>
        <v>-390710.00000000186</v>
      </c>
      <c r="T28" s="60">
        <f>'TX-EGM-GL'!T28+'TX-HPL-GL '!T28</f>
        <v>-151251</v>
      </c>
      <c r="U28" s="38">
        <f>'TX-EGM-GL'!U28+'TX-HPL-GL '!U28</f>
        <v>6515779.5599999996</v>
      </c>
      <c r="V28" s="60">
        <f>'TX-EGM-GL'!V28+'TX-HPL-GL '!V28</f>
        <v>154615</v>
      </c>
      <c r="W28" s="38">
        <f>'TX-EGM-GL'!W28+'TX-HPL-GL '!W28</f>
        <v>275213.74</v>
      </c>
      <c r="X28" s="60">
        <f>'TX-EGM-GL'!X28+'TX-HPL-GL '!X28</f>
        <v>6287</v>
      </c>
      <c r="Y28" s="38">
        <f>'TX-EGM-GL'!Y28+'TX-HPL-GL '!Y28</f>
        <v>11190.86</v>
      </c>
      <c r="Z28" s="60">
        <f>'TX-EGM-GL'!Z28+'TX-HPL-GL '!Z28</f>
        <v>-25218</v>
      </c>
      <c r="AA28" s="38">
        <f>'TX-EGM-GL'!AA28+'TX-HPL-GL '!AA28</f>
        <v>-44888.04</v>
      </c>
      <c r="AB28" s="60">
        <f>'TX-EGM-GL'!AB28+'TX-HPL-GL '!AB28</f>
        <v>4551</v>
      </c>
      <c r="AC28" s="38">
        <f>'TX-EGM-GL'!AC28+'TX-HPL-GL '!AC28</f>
        <v>8100.78</v>
      </c>
      <c r="AD28" s="60">
        <f>'TX-EGM-GL'!AD28+'TX-HPL-GL '!AD28</f>
        <v>20000</v>
      </c>
      <c r="AE28" s="38">
        <f>'TX-EGM-GL'!AE28+'TX-HPL-GL '!AE28</f>
        <v>35600</v>
      </c>
      <c r="AF28" s="60">
        <f>'TX-EGM-GL'!AP28+'TX-HPL-GL '!AP28</f>
        <v>1535050</v>
      </c>
      <c r="AG28" s="38">
        <f>'TX-EGM-GL'!AQ28+'TX-HPL-GL '!AQ28</f>
        <v>0.01</v>
      </c>
      <c r="AH28" s="60">
        <f>'TX-EGM-GL'!AR28+'TX-HPL-GL '!AR28</f>
        <v>0</v>
      </c>
      <c r="AI28" s="38">
        <f>'TX-EGM-GL'!AS28+'TX-HPL-GL '!AS28</f>
        <v>0</v>
      </c>
      <c r="AJ28" s="60">
        <f>'TX-EGM-GL'!AT28+'TX-HPL-GL '!AT28</f>
        <v>0</v>
      </c>
      <c r="AK28" s="38">
        <f>'TX-EGM-GL'!AU28+'TX-HPL-GL '!AU28</f>
        <v>0</v>
      </c>
      <c r="AL28" s="60">
        <f>'TX-EGM-GL'!AX28+'TX-HPL-GL '!AX28</f>
        <v>0</v>
      </c>
      <c r="AM28" s="38">
        <f>'TX-EGM-GL'!AY28+'TX-HPL-GL '!AY28</f>
        <v>0</v>
      </c>
      <c r="AN28" s="60">
        <f>'TX-EGM-GL'!AZ28+'TX-HPL-GL '!AZ28</f>
        <v>0</v>
      </c>
      <c r="AO28" s="38">
        <f>'TX-EGM-GL'!BA28+'TX-HPL-GL '!BA28</f>
        <v>0</v>
      </c>
      <c r="AP28" s="60">
        <f>'TX-EGM-GL'!BB28+'TX-HPL-GL '!BB28</f>
        <v>0</v>
      </c>
      <c r="AQ28" s="38">
        <f>'TX-EGM-GL'!BC28+'TX-HPL-GL '!BC28</f>
        <v>0</v>
      </c>
      <c r="AR28" s="60">
        <f>'TX-EGM-GL'!BD28+'TX-HPL-GL '!BD28</f>
        <v>0</v>
      </c>
      <c r="AS28" s="38">
        <f>'TX-EGM-GL'!BE28+'TX-HPL-GL '!BE28</f>
        <v>0</v>
      </c>
      <c r="AT28" s="60">
        <f>'TX-EGM-GL'!BF28+'TX-HPL-GL '!BF28</f>
        <v>0</v>
      </c>
      <c r="AU28" s="38">
        <f>'TX-EGM-GL'!BG28+'TX-HPL-GL '!BG28</f>
        <v>0</v>
      </c>
      <c r="AV28" s="60">
        <f>'TX-EGM-GL'!BH28+'TX-HPL-GL '!BH28</f>
        <v>0</v>
      </c>
      <c r="AW28" s="38">
        <f>'TX-EGM-GL'!BI28+'TX-HPL-GL '!BI28</f>
        <v>0</v>
      </c>
    </row>
    <row r="29" spans="1:49" x14ac:dyDescent="0.2">
      <c r="A29" s="9"/>
      <c r="B29" s="7" t="s">
        <v>41</v>
      </c>
      <c r="C29" s="18"/>
      <c r="D29" s="61">
        <f>SUM(D27:D28)</f>
        <v>-12968621</v>
      </c>
      <c r="E29" s="39">
        <f>SUM(E27:E28)</f>
        <v>-18934238.177600004</v>
      </c>
      <c r="F29" s="61">
        <f t="shared" ref="F29:AD29" si="12">SUM(F27:F28)</f>
        <v>0</v>
      </c>
      <c r="G29" s="39">
        <f t="shared" si="12"/>
        <v>0</v>
      </c>
      <c r="H29" s="61">
        <f t="shared" si="12"/>
        <v>-11442958</v>
      </c>
      <c r="I29" s="39">
        <f t="shared" si="12"/>
        <v>-21630267</v>
      </c>
      <c r="J29" s="61">
        <f t="shared" si="12"/>
        <v>-15886731</v>
      </c>
      <c r="K29" s="39">
        <f t="shared" si="12"/>
        <v>-4289845.1500000022</v>
      </c>
      <c r="L29" s="61">
        <f t="shared" si="12"/>
        <v>11772545</v>
      </c>
      <c r="M29" s="39">
        <f t="shared" si="12"/>
        <v>-1787498.6808999986</v>
      </c>
      <c r="N29" s="61">
        <f t="shared" si="12"/>
        <v>414789</v>
      </c>
      <c r="O29" s="39">
        <f t="shared" si="12"/>
        <v>688006.7942</v>
      </c>
      <c r="P29" s="61">
        <f t="shared" si="12"/>
        <v>323855</v>
      </c>
      <c r="Q29" s="39">
        <f t="shared" si="12"/>
        <v>776778.56069999933</v>
      </c>
      <c r="R29" s="61">
        <f t="shared" si="12"/>
        <v>290777</v>
      </c>
      <c r="S29" s="39">
        <f t="shared" si="12"/>
        <v>480528.46849999821</v>
      </c>
      <c r="T29" s="61">
        <f t="shared" si="12"/>
        <v>-161353</v>
      </c>
      <c r="U29" s="39">
        <f t="shared" ref="U29:AE29" si="13">SUM(U27:U28)</f>
        <v>6497974.0474999994</v>
      </c>
      <c r="V29" s="61">
        <f t="shared" si="12"/>
        <v>124810</v>
      </c>
      <c r="W29" s="39">
        <f t="shared" si="13"/>
        <v>222247.65749999997</v>
      </c>
      <c r="X29" s="61">
        <f t="shared" si="12"/>
        <v>25495</v>
      </c>
      <c r="Y29" s="39">
        <f t="shared" si="13"/>
        <v>45341.2</v>
      </c>
      <c r="Z29" s="61">
        <f t="shared" si="12"/>
        <v>-400</v>
      </c>
      <c r="AA29" s="39">
        <f t="shared" si="13"/>
        <v>-674.91999999999825</v>
      </c>
      <c r="AB29" s="61">
        <f t="shared" si="12"/>
        <v>-7281</v>
      </c>
      <c r="AC29" s="39">
        <f t="shared" si="13"/>
        <v>-12444.582600000002</v>
      </c>
      <c r="AD29" s="61">
        <f t="shared" si="12"/>
        <v>42781</v>
      </c>
      <c r="AE29" s="39">
        <f t="shared" si="13"/>
        <v>75615.417499999996</v>
      </c>
      <c r="AF29" s="61">
        <f t="shared" ref="AF29:AK29" si="14">SUM(AF27:AF28)</f>
        <v>1535050</v>
      </c>
      <c r="AG29" s="39">
        <f t="shared" si="14"/>
        <v>0.01</v>
      </c>
      <c r="AH29" s="61">
        <f t="shared" si="14"/>
        <v>0</v>
      </c>
      <c r="AI29" s="39">
        <f t="shared" si="14"/>
        <v>0</v>
      </c>
      <c r="AJ29" s="61">
        <f t="shared" si="14"/>
        <v>0</v>
      </c>
      <c r="AK29" s="39">
        <f t="shared" si="14"/>
        <v>0</v>
      </c>
      <c r="AL29" s="61">
        <f t="shared" ref="AL29:AQ29" si="15">SUM(AL27:AL28)</f>
        <v>0</v>
      </c>
      <c r="AM29" s="39">
        <f t="shared" si="15"/>
        <v>0</v>
      </c>
      <c r="AN29" s="61">
        <f t="shared" si="15"/>
        <v>0</v>
      </c>
      <c r="AO29" s="39">
        <f t="shared" si="15"/>
        <v>0</v>
      </c>
      <c r="AP29" s="61">
        <f t="shared" si="15"/>
        <v>0</v>
      </c>
      <c r="AQ29" s="39">
        <f t="shared" si="15"/>
        <v>0</v>
      </c>
      <c r="AR29" s="61">
        <f t="shared" ref="AR29:AW29" si="16">SUM(AR27:AR28)</f>
        <v>0</v>
      </c>
      <c r="AS29" s="39">
        <f t="shared" si="16"/>
        <v>0</v>
      </c>
      <c r="AT29" s="61">
        <f t="shared" si="16"/>
        <v>0</v>
      </c>
      <c r="AU29" s="39">
        <f t="shared" si="16"/>
        <v>0</v>
      </c>
      <c r="AV29" s="61">
        <f t="shared" si="16"/>
        <v>0</v>
      </c>
      <c r="AW29" s="39">
        <f t="shared" si="16"/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7">SUM(F32,H32,J32,L32,N32,P32,R32,T32,V32,X32,Z32,AB32,AD32,AF32,AH32,AJ32,AL32,AN32,AP32,AR32,AT32,AU32)</f>
        <v>-108229</v>
      </c>
      <c r="E32" s="38">
        <f t="shared" si="17"/>
        <v>-189626.70600000001</v>
      </c>
      <c r="F32" s="64">
        <f>('TIE-OUT'!P32+'TIE-OUT'!R32)+(RECLASS!P32+RECLASS!R32)</f>
        <v>0</v>
      </c>
      <c r="G32" s="68">
        <f>('TIE-OUT'!Q32+'TIE-OUT'!S32)+(RECLASS!Q32+RECLASS!S32)</f>
        <v>0</v>
      </c>
      <c r="H32" s="60">
        <f>'TX-EGM-GL'!H32+'TX-HPL-GL '!H32</f>
        <v>0</v>
      </c>
      <c r="I32" s="38">
        <f>'TX-EGM-GL'!I32+'TX-HPL-GL '!I32</f>
        <v>0</v>
      </c>
      <c r="J32" s="60">
        <f>'TX-EGM-GL'!J32+'TX-HPL-GL '!J32</f>
        <v>-18034</v>
      </c>
      <c r="K32" s="38">
        <f>'TX-EGM-GL'!K32+'TX-HPL-GL '!K32</f>
        <v>-31035.53</v>
      </c>
      <c r="L32" s="60">
        <f>'TX-EGM-GL'!L32+'TX-HPL-GL '!L32</f>
        <v>443</v>
      </c>
      <c r="M32" s="38">
        <f>'TX-EGM-GL'!M32+'TX-HPL-GL '!M32</f>
        <v>866.53500000000349</v>
      </c>
      <c r="N32" s="60">
        <f>'TX-EGM-GL'!N32+'TX-HPL-GL '!N32</f>
        <v>-142496</v>
      </c>
      <c r="O32" s="38">
        <f>'TX-EGM-GL'!O32+'TX-HPL-GL '!O32</f>
        <v>-264951.011</v>
      </c>
      <c r="P32" s="60">
        <f>'TX-EGM-GL'!P32+'TX-HPL-GL '!P32</f>
        <v>-1193</v>
      </c>
      <c r="Q32" s="38">
        <f>'TX-EGM-GL'!Q32+'TX-HPL-GL '!Q32</f>
        <v>18680.806</v>
      </c>
      <c r="R32" s="60">
        <f>'TX-EGM-GL'!R32+'TX-HPL-GL '!R32</f>
        <v>95831</v>
      </c>
      <c r="S32" s="38">
        <f>'TX-EGM-GL'!S32+'TX-HPL-GL '!S32</f>
        <v>127451.04999999999</v>
      </c>
      <c r="T32" s="60">
        <f>'TX-EGM-GL'!T32+'TX-HPL-GL '!T32</f>
        <v>14</v>
      </c>
      <c r="U32" s="38">
        <f>'TX-EGM-GL'!U32+'TX-HPL-GL '!U32</f>
        <v>6275.3779999999997</v>
      </c>
      <c r="V32" s="60">
        <f>'TX-EGM-GL'!V32+'TX-HPL-GL '!V32</f>
        <v>-257</v>
      </c>
      <c r="W32" s="38">
        <f>'TX-EGM-GL'!W32+'TX-HPL-GL '!W32</f>
        <v>-4896.7610000000004</v>
      </c>
      <c r="X32" s="60">
        <f>'TX-EGM-GL'!X32+'TX-HPL-GL '!X32</f>
        <v>86</v>
      </c>
      <c r="Y32" s="38">
        <f>'TX-EGM-GL'!Y32+'TX-HPL-GL '!Y32</f>
        <v>-19276.937999999998</v>
      </c>
      <c r="Z32" s="60">
        <f>'TX-EGM-GL'!Z32+'TX-HPL-GL '!Z32</f>
        <v>-6924</v>
      </c>
      <c r="AA32" s="38">
        <f>'TX-EGM-GL'!AA32+'TX-HPL-GL '!AA32</f>
        <v>-28140.243999999999</v>
      </c>
      <c r="AB32" s="60">
        <f>'TX-EGM-GL'!AB32+'TX-HPL-GL '!AB32</f>
        <v>169340</v>
      </c>
      <c r="AC32" s="38">
        <f>'TX-EGM-GL'!AC32+'TX-HPL-GL '!AC32</f>
        <v>360700.08900000004</v>
      </c>
      <c r="AD32" s="60">
        <f>'TX-EGM-GL'!AD32+'TX-HPL-GL '!AD32</f>
        <v>-159664</v>
      </c>
      <c r="AE32" s="38">
        <f>'TX-EGM-GL'!AE32+'TX-HPL-GL '!AE32</f>
        <v>-277164.32800000004</v>
      </c>
      <c r="AF32" s="60">
        <f>'TX-EGM-GL'!AP32+'TX-HPL-GL '!AP32</f>
        <v>-1</v>
      </c>
      <c r="AG32" s="38">
        <f>'TX-EGM-GL'!AQ32+'TX-HPL-GL '!AQ32</f>
        <v>-1.722</v>
      </c>
      <c r="AH32" s="60">
        <f>'TX-EGM-GL'!AR32+'TX-HPL-GL '!AR32</f>
        <v>6969</v>
      </c>
      <c r="AI32" s="38">
        <f>'TX-EGM-GL'!AS32+'TX-HPL-GL '!AS32</f>
        <v>12000.62</v>
      </c>
      <c r="AJ32" s="60">
        <f>'TX-EGM-GL'!AT32+'TX-HPL-GL '!AT32</f>
        <v>-52343</v>
      </c>
      <c r="AK32" s="38">
        <f>'TX-EGM-GL'!AU32+'TX-HPL-GL '!AU32</f>
        <v>-90134.65</v>
      </c>
      <c r="AL32" s="60">
        <f>'TX-EGM-GL'!AX32+'TX-HPL-GL '!AX32</f>
        <v>0</v>
      </c>
      <c r="AM32" s="38">
        <f>'TX-EGM-GL'!AY32+'TX-HPL-GL '!AY32</f>
        <v>0</v>
      </c>
      <c r="AN32" s="60">
        <f>'TX-EGM-GL'!AZ32+'TX-HPL-GL '!AZ32</f>
        <v>0</v>
      </c>
      <c r="AO32" s="38">
        <f>'TX-EGM-GL'!BA32+'TX-HPL-GL '!BA32</f>
        <v>0</v>
      </c>
      <c r="AP32" s="60">
        <f>'TX-EGM-GL'!BB32+'TX-HPL-GL '!BB32</f>
        <v>0</v>
      </c>
      <c r="AQ32" s="38">
        <f>'TX-EGM-GL'!BC32+'TX-HPL-GL '!BC32</f>
        <v>0</v>
      </c>
      <c r="AR32" s="60">
        <f>'TX-EGM-GL'!BD32+'TX-HPL-GL '!BD32</f>
        <v>0</v>
      </c>
      <c r="AS32" s="38">
        <f>'TX-EGM-GL'!BE32+'TX-HPL-GL '!BE32</f>
        <v>0</v>
      </c>
      <c r="AT32" s="60">
        <f>'TX-EGM-GL'!BF32+'TX-HPL-GL '!BF32</f>
        <v>0</v>
      </c>
      <c r="AU32" s="38">
        <f>'TX-EGM-GL'!BG32+'TX-HPL-GL '!BG32</f>
        <v>0</v>
      </c>
      <c r="AV32" s="60">
        <f>'TX-EGM-GL'!BH32+'TX-HPL-GL '!BH32</f>
        <v>0</v>
      </c>
      <c r="AW32" s="38">
        <f>'TX-EGM-GL'!BI32+'TX-HPL-GL '!BI32</f>
        <v>0</v>
      </c>
    </row>
    <row r="33" spans="1:49" x14ac:dyDescent="0.2">
      <c r="A33" s="9">
        <v>14</v>
      </c>
      <c r="B33" s="7"/>
      <c r="C33" s="18" t="s">
        <v>44</v>
      </c>
      <c r="D33" s="60">
        <f t="shared" si="17"/>
        <v>0</v>
      </c>
      <c r="E33" s="38">
        <f t="shared" si="17"/>
        <v>0</v>
      </c>
      <c r="F33" s="60">
        <f>('TIE-OUT'!P33+'TIE-OUT'!R33)+(RECLASS!P33+RECLASS!R33)</f>
        <v>0</v>
      </c>
      <c r="G33" s="38">
        <f>('TIE-OUT'!Q33+'TIE-OUT'!S33)+(RECLASS!Q33+RECLASS!S33)</f>
        <v>0</v>
      </c>
      <c r="H33" s="60">
        <f>'TX-EGM-GL'!H33+'TX-HPL-GL '!H33</f>
        <v>0</v>
      </c>
      <c r="I33" s="38">
        <f>'TX-EGM-GL'!I33+'TX-HPL-GL '!I33</f>
        <v>0</v>
      </c>
      <c r="J33" s="60">
        <f>'TX-EGM-GL'!J33+'TX-HPL-GL '!J33</f>
        <v>0</v>
      </c>
      <c r="K33" s="38">
        <f>'TX-EGM-GL'!K33+'TX-HPL-GL '!K33</f>
        <v>0</v>
      </c>
      <c r="L33" s="60">
        <f>'TX-EGM-GL'!L33+'TX-HPL-GL '!L33</f>
        <v>0</v>
      </c>
      <c r="M33" s="38">
        <f>'TX-EGM-GL'!M33+'TX-HPL-GL '!M33</f>
        <v>0</v>
      </c>
      <c r="N33" s="60">
        <f>'TX-EGM-GL'!N33+'TX-HPL-GL '!N33</f>
        <v>0</v>
      </c>
      <c r="O33" s="38">
        <f>'TX-EGM-GL'!O33+'TX-HPL-GL '!O33</f>
        <v>0</v>
      </c>
      <c r="P33" s="60">
        <f>'TX-EGM-GL'!P33+'TX-HPL-GL '!P33</f>
        <v>0</v>
      </c>
      <c r="Q33" s="38">
        <f>'TX-EGM-GL'!Q33+'TX-HPL-GL '!Q33</f>
        <v>0</v>
      </c>
      <c r="R33" s="60">
        <f>'TX-EGM-GL'!R33+'TX-HPL-GL '!R33</f>
        <v>0</v>
      </c>
      <c r="S33" s="38">
        <f>'TX-EGM-GL'!S33+'TX-HPL-GL '!S33</f>
        <v>0</v>
      </c>
      <c r="T33" s="60">
        <f>'TX-EGM-GL'!T33+'TX-HPL-GL '!T33</f>
        <v>0</v>
      </c>
      <c r="U33" s="38">
        <f>'TX-EGM-GL'!U33+'TX-HPL-GL '!U33</f>
        <v>0</v>
      </c>
      <c r="V33" s="60">
        <f>'TX-EGM-GL'!V33+'TX-HPL-GL '!V33</f>
        <v>0</v>
      </c>
      <c r="W33" s="38">
        <f>'TX-EGM-GL'!W33+'TX-HPL-GL '!W33</f>
        <v>0</v>
      </c>
      <c r="X33" s="60">
        <f>'TX-EGM-GL'!X33+'TX-HPL-GL '!X33</f>
        <v>0</v>
      </c>
      <c r="Y33" s="38">
        <f>'TX-EGM-GL'!Y33+'TX-HPL-GL '!Y33</f>
        <v>0</v>
      </c>
      <c r="Z33" s="60">
        <f>'TX-EGM-GL'!Z33+'TX-HPL-GL '!Z33</f>
        <v>0</v>
      </c>
      <c r="AA33" s="38">
        <f>'TX-EGM-GL'!AA33+'TX-HPL-GL '!AA33</f>
        <v>0</v>
      </c>
      <c r="AB33" s="60">
        <f>'TX-EGM-GL'!AB33+'TX-HPL-GL '!AB33</f>
        <v>0</v>
      </c>
      <c r="AC33" s="38">
        <f>'TX-EGM-GL'!AC33+'TX-HPL-GL '!AC33</f>
        <v>0</v>
      </c>
      <c r="AD33" s="60">
        <f>'TX-EGM-GL'!AD33+'TX-HPL-GL '!AD33</f>
        <v>0</v>
      </c>
      <c r="AE33" s="38">
        <f>'TX-EGM-GL'!AE33+'TX-HPL-GL '!AE33</f>
        <v>0</v>
      </c>
      <c r="AF33" s="60">
        <f>'TX-EGM-GL'!AP33+'TX-HPL-GL '!AP33</f>
        <v>0</v>
      </c>
      <c r="AG33" s="38">
        <f>'TX-EGM-GL'!AQ33+'TX-HPL-GL '!AQ33</f>
        <v>0</v>
      </c>
      <c r="AH33" s="60">
        <f>'TX-EGM-GL'!AR33+'TX-HPL-GL '!AR33</f>
        <v>0</v>
      </c>
      <c r="AI33" s="38">
        <f>'TX-EGM-GL'!AS33+'TX-HPL-GL '!AS33</f>
        <v>0</v>
      </c>
      <c r="AJ33" s="60">
        <f>'TX-EGM-GL'!AT33+'TX-HPL-GL '!AT33</f>
        <v>0</v>
      </c>
      <c r="AK33" s="38">
        <f>'TX-EGM-GL'!AU33+'TX-HPL-GL '!AU33</f>
        <v>0</v>
      </c>
      <c r="AL33" s="60">
        <f>'TX-EGM-GL'!AX33+'TX-HPL-GL '!AX33</f>
        <v>0</v>
      </c>
      <c r="AM33" s="38">
        <f>'TX-EGM-GL'!AY33+'TX-HPL-GL '!AY33</f>
        <v>0</v>
      </c>
      <c r="AN33" s="60">
        <f>'TX-EGM-GL'!AZ33+'TX-HPL-GL '!AZ33</f>
        <v>0</v>
      </c>
      <c r="AO33" s="38">
        <f>'TX-EGM-GL'!BA33+'TX-HPL-GL '!BA33</f>
        <v>0</v>
      </c>
      <c r="AP33" s="60">
        <f>'TX-EGM-GL'!BB33+'TX-HPL-GL '!BB33</f>
        <v>0</v>
      </c>
      <c r="AQ33" s="38">
        <f>'TX-EGM-GL'!BC33+'TX-HPL-GL '!BC33</f>
        <v>0</v>
      </c>
      <c r="AR33" s="60">
        <f>'TX-EGM-GL'!BD33+'TX-HPL-GL '!BD33</f>
        <v>0</v>
      </c>
      <c r="AS33" s="38">
        <f>'TX-EGM-GL'!BE33+'TX-HPL-GL '!BE33</f>
        <v>0</v>
      </c>
      <c r="AT33" s="60">
        <f>'TX-EGM-GL'!BF33+'TX-HPL-GL '!BF33</f>
        <v>0</v>
      </c>
      <c r="AU33" s="38">
        <f>'TX-EGM-GL'!BG33+'TX-HPL-GL '!BG33</f>
        <v>0</v>
      </c>
      <c r="AV33" s="60">
        <f>'TX-EGM-GL'!BH33+'TX-HPL-GL '!BH33</f>
        <v>0</v>
      </c>
      <c r="AW33" s="38">
        <f>'TX-EGM-GL'!BI33+'TX-HPL-GL '!BI33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7"/>
        <v>0</v>
      </c>
      <c r="E34" s="38">
        <f t="shared" si="17"/>
        <v>0</v>
      </c>
      <c r="F34" s="60">
        <f>('TIE-OUT'!P34+'TIE-OUT'!R34)+(RECLASS!P34+RECLASS!R34)</f>
        <v>0</v>
      </c>
      <c r="G34" s="38">
        <f>('TIE-OUT'!Q34+'TIE-OUT'!S34)+(RECLASS!Q34+RECLASS!S34)</f>
        <v>0</v>
      </c>
      <c r="H34" s="60">
        <f>'TX-EGM-GL'!H34+'TX-HPL-GL '!H34</f>
        <v>0</v>
      </c>
      <c r="I34" s="38">
        <f>'TX-EGM-GL'!I34+'TX-HPL-GL '!I34</f>
        <v>0</v>
      </c>
      <c r="J34" s="60">
        <f>'TX-EGM-GL'!J34+'TX-HPL-GL '!J34</f>
        <v>0</v>
      </c>
      <c r="K34" s="38">
        <f>'TX-EGM-GL'!K34+'TX-HPL-GL '!K34</f>
        <v>0</v>
      </c>
      <c r="L34" s="60">
        <f>'TX-EGM-GL'!L34+'TX-HPL-GL '!L34</f>
        <v>0</v>
      </c>
      <c r="M34" s="38">
        <f>'TX-EGM-GL'!M34+'TX-HPL-GL '!M34</f>
        <v>0</v>
      </c>
      <c r="N34" s="60">
        <f>'TX-EGM-GL'!N34+'TX-HPL-GL '!N34</f>
        <v>0</v>
      </c>
      <c r="O34" s="38">
        <f>'TX-EGM-GL'!O34+'TX-HPL-GL '!O34</f>
        <v>0</v>
      </c>
      <c r="P34" s="60">
        <f>'TX-EGM-GL'!P34+'TX-HPL-GL '!P34</f>
        <v>0</v>
      </c>
      <c r="Q34" s="38">
        <f>'TX-EGM-GL'!Q34+'TX-HPL-GL '!Q34</f>
        <v>0</v>
      </c>
      <c r="R34" s="60">
        <f>'TX-EGM-GL'!R34+'TX-HPL-GL '!R34</f>
        <v>0</v>
      </c>
      <c r="S34" s="38">
        <f>'TX-EGM-GL'!S34+'TX-HPL-GL '!S34</f>
        <v>0</v>
      </c>
      <c r="T34" s="60">
        <f>'TX-EGM-GL'!T34+'TX-HPL-GL '!T34</f>
        <v>0</v>
      </c>
      <c r="U34" s="38">
        <f>'TX-EGM-GL'!U34+'TX-HPL-GL '!U34</f>
        <v>0</v>
      </c>
      <c r="V34" s="60">
        <f>'TX-EGM-GL'!V34+'TX-HPL-GL '!V34</f>
        <v>0</v>
      </c>
      <c r="W34" s="38">
        <f>'TX-EGM-GL'!W34+'TX-HPL-GL '!W34</f>
        <v>0</v>
      </c>
      <c r="X34" s="60">
        <f>'TX-EGM-GL'!X34+'TX-HPL-GL '!X34</f>
        <v>0</v>
      </c>
      <c r="Y34" s="38">
        <f>'TX-EGM-GL'!Y34+'TX-HPL-GL '!Y34</f>
        <v>0</v>
      </c>
      <c r="Z34" s="60">
        <f>'TX-EGM-GL'!Z34+'TX-HPL-GL '!Z34</f>
        <v>0</v>
      </c>
      <c r="AA34" s="38">
        <f>'TX-EGM-GL'!AA34+'TX-HPL-GL '!AA34</f>
        <v>0</v>
      </c>
      <c r="AB34" s="60">
        <f>'TX-EGM-GL'!AB34+'TX-HPL-GL '!AB34</f>
        <v>0</v>
      </c>
      <c r="AC34" s="38">
        <f>'TX-EGM-GL'!AC34+'TX-HPL-GL '!AC34</f>
        <v>0</v>
      </c>
      <c r="AD34" s="60">
        <f>'TX-EGM-GL'!AD34+'TX-HPL-GL '!AD34</f>
        <v>0</v>
      </c>
      <c r="AE34" s="38">
        <f>'TX-EGM-GL'!AE34+'TX-HPL-GL '!AE34</f>
        <v>0</v>
      </c>
      <c r="AF34" s="60">
        <f>'TX-EGM-GL'!AP34+'TX-HPL-GL '!AP34</f>
        <v>0</v>
      </c>
      <c r="AG34" s="38">
        <f>'TX-EGM-GL'!AQ34+'TX-HPL-GL '!AQ34</f>
        <v>0</v>
      </c>
      <c r="AH34" s="60">
        <f>'TX-EGM-GL'!AR34+'TX-HPL-GL '!AR34</f>
        <v>0</v>
      </c>
      <c r="AI34" s="38">
        <f>'TX-EGM-GL'!AS34+'TX-HPL-GL '!AS34</f>
        <v>0</v>
      </c>
      <c r="AJ34" s="60">
        <f>'TX-EGM-GL'!AT34+'TX-HPL-GL '!AT34</f>
        <v>0</v>
      </c>
      <c r="AK34" s="38">
        <f>'TX-EGM-GL'!AU34+'TX-HPL-GL '!AU34</f>
        <v>0</v>
      </c>
      <c r="AL34" s="60">
        <f>'TX-EGM-GL'!AX34+'TX-HPL-GL '!AX34</f>
        <v>0</v>
      </c>
      <c r="AM34" s="38">
        <f>'TX-EGM-GL'!AY34+'TX-HPL-GL '!AY34</f>
        <v>0</v>
      </c>
      <c r="AN34" s="60">
        <f>'TX-EGM-GL'!AZ34+'TX-HPL-GL '!AZ34</f>
        <v>0</v>
      </c>
      <c r="AO34" s="38">
        <f>'TX-EGM-GL'!BA34+'TX-HPL-GL '!BA34</f>
        <v>0</v>
      </c>
      <c r="AP34" s="60">
        <f>'TX-EGM-GL'!BB34+'TX-HPL-GL '!BB34</f>
        <v>0</v>
      </c>
      <c r="AQ34" s="38">
        <f>'TX-EGM-GL'!BC34+'TX-HPL-GL '!BC34</f>
        <v>0</v>
      </c>
      <c r="AR34" s="60">
        <f>'TX-EGM-GL'!BD34+'TX-HPL-GL '!BD34</f>
        <v>0</v>
      </c>
      <c r="AS34" s="38">
        <f>'TX-EGM-GL'!BE34+'TX-HPL-GL '!BE34</f>
        <v>0</v>
      </c>
      <c r="AT34" s="60">
        <f>'TX-EGM-GL'!BF34+'TX-HPL-GL '!BF34</f>
        <v>0</v>
      </c>
      <c r="AU34" s="38">
        <f>'TX-EGM-GL'!BG34+'TX-HPL-GL '!BG34</f>
        <v>0</v>
      </c>
      <c r="AV34" s="60">
        <f>'TX-EGM-GL'!BH34+'TX-HPL-GL '!BH34</f>
        <v>0</v>
      </c>
      <c r="AW34" s="38">
        <f>'TX-EGM-GL'!BI34+'TX-HPL-GL '!BI34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7"/>
        <v>0</v>
      </c>
      <c r="E35" s="38">
        <f t="shared" si="17"/>
        <v>0.01</v>
      </c>
      <c r="F35" s="81">
        <f>('TIE-OUT'!P35+'TIE-OUT'!R35)+(RECLASS!P35+RECLASS!R35)</f>
        <v>0</v>
      </c>
      <c r="G35" s="82">
        <f>('TIE-OUT'!Q35+'TIE-OUT'!S35)+(RECLASS!Q35+RECLASS!S35)</f>
        <v>0</v>
      </c>
      <c r="H35" s="60">
        <f>'TX-EGM-GL'!H35+'TX-HPL-GL '!H35</f>
        <v>0</v>
      </c>
      <c r="I35" s="38">
        <f>'TX-EGM-GL'!I35+'TX-HPL-GL '!I35</f>
        <v>0.01</v>
      </c>
      <c r="J35" s="60">
        <f>'TX-EGM-GL'!J35+'TX-HPL-GL '!J35</f>
        <v>0</v>
      </c>
      <c r="K35" s="38">
        <f>'TX-EGM-GL'!K35+'TX-HPL-GL '!K35</f>
        <v>0</v>
      </c>
      <c r="L35" s="60">
        <f>'TX-EGM-GL'!L35+'TX-HPL-GL '!L35</f>
        <v>0</v>
      </c>
      <c r="M35" s="38">
        <f>'TX-EGM-GL'!M35+'TX-HPL-GL '!M35</f>
        <v>0</v>
      </c>
      <c r="N35" s="60">
        <f>'TX-EGM-GL'!N35+'TX-HPL-GL '!N35</f>
        <v>0</v>
      </c>
      <c r="O35" s="38">
        <f>'TX-EGM-GL'!O35+'TX-HPL-GL '!O35</f>
        <v>0</v>
      </c>
      <c r="P35" s="60">
        <f>'TX-EGM-GL'!P35+'TX-HPL-GL '!P35</f>
        <v>0</v>
      </c>
      <c r="Q35" s="38">
        <f>'TX-EGM-GL'!Q35+'TX-HPL-GL '!Q35</f>
        <v>0</v>
      </c>
      <c r="R35" s="60">
        <f>'TX-EGM-GL'!R35+'TX-HPL-GL '!R35</f>
        <v>0</v>
      </c>
      <c r="S35" s="38">
        <f>'TX-EGM-GL'!S35+'TX-HPL-GL '!S35</f>
        <v>0</v>
      </c>
      <c r="T35" s="60">
        <f>'TX-EGM-GL'!T35+'TX-HPL-GL '!T35</f>
        <v>0</v>
      </c>
      <c r="U35" s="38">
        <f>'TX-EGM-GL'!U35+'TX-HPL-GL '!U35</f>
        <v>0</v>
      </c>
      <c r="V35" s="60">
        <f>'TX-EGM-GL'!V35+'TX-HPL-GL '!V35</f>
        <v>0</v>
      </c>
      <c r="W35" s="38">
        <f>'TX-EGM-GL'!W35+'TX-HPL-GL '!W35</f>
        <v>0</v>
      </c>
      <c r="X35" s="60">
        <f>'TX-EGM-GL'!X35+'TX-HPL-GL '!X35</f>
        <v>0</v>
      </c>
      <c r="Y35" s="38">
        <f>'TX-EGM-GL'!Y35+'TX-HPL-GL '!Y35</f>
        <v>0</v>
      </c>
      <c r="Z35" s="60">
        <f>'TX-EGM-GL'!Z35+'TX-HPL-GL '!Z35</f>
        <v>0</v>
      </c>
      <c r="AA35" s="38">
        <f>'TX-EGM-GL'!AA35+'TX-HPL-GL '!AA35</f>
        <v>0</v>
      </c>
      <c r="AB35" s="60">
        <f>'TX-EGM-GL'!AB35+'TX-HPL-GL '!AB35</f>
        <v>0</v>
      </c>
      <c r="AC35" s="38">
        <f>'TX-EGM-GL'!AC35+'TX-HPL-GL '!AC35</f>
        <v>0</v>
      </c>
      <c r="AD35" s="60">
        <f>'TX-EGM-GL'!AD35+'TX-HPL-GL '!AD35</f>
        <v>0</v>
      </c>
      <c r="AE35" s="38">
        <f>'TX-EGM-GL'!AE35+'TX-HPL-GL '!AE35</f>
        <v>0</v>
      </c>
      <c r="AF35" s="60">
        <f>'TX-EGM-GL'!AP35+'TX-HPL-GL '!AP35</f>
        <v>0</v>
      </c>
      <c r="AG35" s="38">
        <f>'TX-EGM-GL'!AQ35+'TX-HPL-GL '!AQ35</f>
        <v>0</v>
      </c>
      <c r="AH35" s="60">
        <f>'TX-EGM-GL'!AR35+'TX-HPL-GL '!AR35</f>
        <v>0</v>
      </c>
      <c r="AI35" s="38">
        <f>'TX-EGM-GL'!AS35+'TX-HPL-GL '!AS35</f>
        <v>0</v>
      </c>
      <c r="AJ35" s="60">
        <f>'TX-EGM-GL'!AT35+'TX-HPL-GL '!AT35</f>
        <v>0</v>
      </c>
      <c r="AK35" s="38">
        <f>'TX-EGM-GL'!AU35+'TX-HPL-GL '!AU35</f>
        <v>0</v>
      </c>
      <c r="AL35" s="60">
        <f>'TX-EGM-GL'!AX35+'TX-HPL-GL '!AX35</f>
        <v>0</v>
      </c>
      <c r="AM35" s="38">
        <f>'TX-EGM-GL'!AY35+'TX-HPL-GL '!AY35</f>
        <v>0</v>
      </c>
      <c r="AN35" s="60">
        <f>'TX-EGM-GL'!AZ35+'TX-HPL-GL '!AZ35</f>
        <v>0</v>
      </c>
      <c r="AO35" s="38">
        <f>'TX-EGM-GL'!BA35+'TX-HPL-GL '!BA35</f>
        <v>0</v>
      </c>
      <c r="AP35" s="60">
        <f>'TX-EGM-GL'!BB35+'TX-HPL-GL '!BB35</f>
        <v>0</v>
      </c>
      <c r="AQ35" s="38">
        <f>'TX-EGM-GL'!BC35+'TX-HPL-GL '!BC35</f>
        <v>0</v>
      </c>
      <c r="AR35" s="60">
        <f>'TX-EGM-GL'!BD35+'TX-HPL-GL '!BD35</f>
        <v>0</v>
      </c>
      <c r="AS35" s="38">
        <f>'TX-EGM-GL'!BE35+'TX-HPL-GL '!BE35</f>
        <v>0</v>
      </c>
      <c r="AT35" s="60">
        <f>'TX-EGM-GL'!BF35+'TX-HPL-GL '!BF35</f>
        <v>0</v>
      </c>
      <c r="AU35" s="38">
        <f>'TX-EGM-GL'!BG35+'TX-HPL-GL '!BG35</f>
        <v>0</v>
      </c>
      <c r="AV35" s="60">
        <f>'TX-EGM-GL'!BH35+'TX-HPL-GL '!BH35</f>
        <v>0</v>
      </c>
      <c r="AW35" s="38">
        <f>'TX-EGM-GL'!BI35+'TX-HPL-GL '!BI35</f>
        <v>0</v>
      </c>
    </row>
    <row r="36" spans="1:49" x14ac:dyDescent="0.2">
      <c r="A36" s="9"/>
      <c r="B36" s="7" t="s">
        <v>47</v>
      </c>
      <c r="C36" s="6"/>
      <c r="D36" s="61">
        <f>SUM(D32:D35)</f>
        <v>-108229</v>
      </c>
      <c r="E36" s="39">
        <f>SUM(E32:E35)</f>
        <v>-189626.696</v>
      </c>
      <c r="F36" s="61">
        <f t="shared" ref="F36:AD36" si="18">SUM(F32:F35)</f>
        <v>0</v>
      </c>
      <c r="G36" s="39">
        <f t="shared" si="18"/>
        <v>0</v>
      </c>
      <c r="H36" s="61">
        <f t="shared" si="18"/>
        <v>0</v>
      </c>
      <c r="I36" s="39">
        <f t="shared" si="18"/>
        <v>0.01</v>
      </c>
      <c r="J36" s="61">
        <f t="shared" si="18"/>
        <v>-18034</v>
      </c>
      <c r="K36" s="39">
        <f t="shared" si="18"/>
        <v>-31035.53</v>
      </c>
      <c r="L36" s="61">
        <f t="shared" si="18"/>
        <v>443</v>
      </c>
      <c r="M36" s="39">
        <f t="shared" si="18"/>
        <v>866.53500000000349</v>
      </c>
      <c r="N36" s="61">
        <f t="shared" si="18"/>
        <v>-142496</v>
      </c>
      <c r="O36" s="39">
        <f t="shared" si="18"/>
        <v>-264951.011</v>
      </c>
      <c r="P36" s="61">
        <f t="shared" si="18"/>
        <v>-1193</v>
      </c>
      <c r="Q36" s="39">
        <f t="shared" si="18"/>
        <v>18680.806</v>
      </c>
      <c r="R36" s="61">
        <f t="shared" si="18"/>
        <v>95831</v>
      </c>
      <c r="S36" s="39">
        <f t="shared" si="18"/>
        <v>127451.04999999999</v>
      </c>
      <c r="T36" s="61">
        <f t="shared" si="18"/>
        <v>14</v>
      </c>
      <c r="U36" s="39">
        <f t="shared" ref="U36:AE36" si="19">SUM(U32:U35)</f>
        <v>6275.3779999999997</v>
      </c>
      <c r="V36" s="61">
        <f t="shared" si="18"/>
        <v>-257</v>
      </c>
      <c r="W36" s="39">
        <f t="shared" si="19"/>
        <v>-4896.7610000000004</v>
      </c>
      <c r="X36" s="61">
        <f t="shared" si="18"/>
        <v>86</v>
      </c>
      <c r="Y36" s="39">
        <f t="shared" si="19"/>
        <v>-19276.937999999998</v>
      </c>
      <c r="Z36" s="61">
        <f t="shared" si="18"/>
        <v>-6924</v>
      </c>
      <c r="AA36" s="39">
        <f t="shared" si="19"/>
        <v>-28140.243999999999</v>
      </c>
      <c r="AB36" s="61">
        <f t="shared" si="18"/>
        <v>169340</v>
      </c>
      <c r="AC36" s="39">
        <f t="shared" si="19"/>
        <v>360700.08900000004</v>
      </c>
      <c r="AD36" s="61">
        <f t="shared" si="18"/>
        <v>-159664</v>
      </c>
      <c r="AE36" s="39">
        <f t="shared" si="19"/>
        <v>-277164.32800000004</v>
      </c>
      <c r="AF36" s="61">
        <f t="shared" ref="AF36:AK36" si="20">SUM(AF32:AF35)</f>
        <v>-1</v>
      </c>
      <c r="AG36" s="39">
        <f t="shared" si="20"/>
        <v>-1.722</v>
      </c>
      <c r="AH36" s="61">
        <f t="shared" si="20"/>
        <v>6969</v>
      </c>
      <c r="AI36" s="39">
        <f t="shared" si="20"/>
        <v>12000.62</v>
      </c>
      <c r="AJ36" s="61">
        <f t="shared" si="20"/>
        <v>-52343</v>
      </c>
      <c r="AK36" s="39">
        <f t="shared" si="20"/>
        <v>-90134.65</v>
      </c>
      <c r="AL36" s="61">
        <f t="shared" ref="AL36:AQ36" si="21">SUM(AL32:AL35)</f>
        <v>0</v>
      </c>
      <c r="AM36" s="39">
        <f t="shared" si="21"/>
        <v>0</v>
      </c>
      <c r="AN36" s="61">
        <f t="shared" si="21"/>
        <v>0</v>
      </c>
      <c r="AO36" s="39">
        <f t="shared" si="21"/>
        <v>0</v>
      </c>
      <c r="AP36" s="61">
        <f t="shared" si="21"/>
        <v>0</v>
      </c>
      <c r="AQ36" s="39">
        <f t="shared" si="21"/>
        <v>0</v>
      </c>
      <c r="AR36" s="61">
        <f t="shared" ref="AR36:AW36" si="22">SUM(AR32:AR35)</f>
        <v>0</v>
      </c>
      <c r="AS36" s="39">
        <f t="shared" si="22"/>
        <v>0</v>
      </c>
      <c r="AT36" s="61">
        <f t="shared" si="22"/>
        <v>0</v>
      </c>
      <c r="AU36" s="39">
        <f t="shared" si="22"/>
        <v>0</v>
      </c>
      <c r="AV36" s="61">
        <f t="shared" si="22"/>
        <v>0</v>
      </c>
      <c r="AW36" s="39">
        <f t="shared" si="22"/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23">SUM(F39,H39,J39,L39,N39,P39,R39,T39,V39,X39,Z39,AB39,AD39,AF39,AH39,AJ39,AL39,AN39,AP39,AR39,AT39,AU39)</f>
        <v>548052</v>
      </c>
      <c r="E39" s="38">
        <f t="shared" si="23"/>
        <v>1205941.8500000001</v>
      </c>
      <c r="F39" s="64">
        <f>('TIE-OUT'!P39+'TIE-OUT'!R39)+(RECLASS!P39+RECLASS!R39)</f>
        <v>0</v>
      </c>
      <c r="G39" s="68">
        <f>('TIE-OUT'!Q39+'TIE-OUT'!S39)+(RECLASS!Q39+RECLASS!S39)</f>
        <v>0</v>
      </c>
      <c r="H39" s="60">
        <f>'TX-EGM-GL'!H39+'TX-HPL-GL '!H39</f>
        <v>5774754</v>
      </c>
      <c r="I39" s="38">
        <f>'TX-EGM-GL'!I39+'TX-HPL-GL '!I39</f>
        <v>10299274</v>
      </c>
      <c r="J39" s="60">
        <f>'TX-EGM-GL'!J39+'TX-HPL-GL '!J39</f>
        <v>-5774754</v>
      </c>
      <c r="K39" s="38">
        <f>'TX-EGM-GL'!K39+'TX-HPL-GL '!K39</f>
        <v>-10299274</v>
      </c>
      <c r="L39" s="60">
        <f>'TX-EGM-GL'!L39+'TX-HPL-GL '!L39</f>
        <v>-18900</v>
      </c>
      <c r="M39" s="38">
        <f>'TX-EGM-GL'!M39+'TX-HPL-GL '!M39</f>
        <v>-33642</v>
      </c>
      <c r="N39" s="60">
        <f>'TX-EGM-GL'!N39+'TX-HPL-GL '!N39</f>
        <v>-15059</v>
      </c>
      <c r="O39" s="38">
        <f>'TX-EGM-GL'!O39+'TX-HPL-GL '!O39</f>
        <v>-26934.53</v>
      </c>
      <c r="P39" s="60">
        <f>'TX-EGM-GL'!P39+'TX-HPL-GL '!P39</f>
        <v>15059</v>
      </c>
      <c r="Q39" s="38">
        <f>'TX-EGM-GL'!Q39+'TX-HPL-GL '!Q39</f>
        <v>26934.53</v>
      </c>
      <c r="R39" s="60">
        <f>'TX-EGM-GL'!R39+'TX-HPL-GL '!R39</f>
        <v>0</v>
      </c>
      <c r="S39" s="38">
        <f>'TX-EGM-GL'!S39+'TX-HPL-GL '!S39</f>
        <v>0</v>
      </c>
      <c r="T39" s="60">
        <f>'TX-EGM-GL'!T39+'TX-HPL-GL '!T39</f>
        <v>0</v>
      </c>
      <c r="U39" s="38">
        <f>'TX-EGM-GL'!U39+'TX-HPL-GL '!U39</f>
        <v>0</v>
      </c>
      <c r="V39" s="60">
        <f>'TX-EGM-GL'!V39+'TX-HPL-GL '!V39</f>
        <v>0</v>
      </c>
      <c r="W39" s="38">
        <f>'TX-EGM-GL'!W39+'TX-HPL-GL '!W39</f>
        <v>0</v>
      </c>
      <c r="X39" s="60">
        <f>'TX-EGM-GL'!X39+'TX-HPL-GL '!X39</f>
        <v>0</v>
      </c>
      <c r="Y39" s="38">
        <f>'TX-EGM-GL'!Y39+'TX-HPL-GL '!Y39</f>
        <v>0</v>
      </c>
      <c r="Z39" s="60">
        <f>'TX-EGM-GL'!Z39+'TX-HPL-GL '!Z39</f>
        <v>0</v>
      </c>
      <c r="AA39" s="38">
        <f>'TX-EGM-GL'!AA39+'TX-HPL-GL '!AA39</f>
        <v>0</v>
      </c>
      <c r="AB39" s="60">
        <f>'TX-EGM-GL'!AB39+'TX-HPL-GL '!AB39</f>
        <v>0</v>
      </c>
      <c r="AC39" s="38">
        <f>'TX-EGM-GL'!AC39+'TX-HPL-GL '!AC39</f>
        <v>0</v>
      </c>
      <c r="AD39" s="60">
        <f>'TX-EGM-GL'!AD39+'TX-HPL-GL '!AD39</f>
        <v>0</v>
      </c>
      <c r="AE39" s="38">
        <f>'TX-EGM-GL'!AE39+'TX-HPL-GL '!AE39</f>
        <v>0</v>
      </c>
      <c r="AF39" s="60">
        <f>'TX-EGM-GL'!AP39+'TX-HPL-GL '!AP39</f>
        <v>0</v>
      </c>
      <c r="AG39" s="38">
        <f>'TX-EGM-GL'!AQ39+'TX-HPL-GL '!AQ39</f>
        <v>0</v>
      </c>
      <c r="AH39" s="60">
        <f>'TX-EGM-GL'!AR39+'TX-HPL-GL '!AR39</f>
        <v>0</v>
      </c>
      <c r="AI39" s="38">
        <f>'TX-EGM-GL'!AS39+'TX-HPL-GL '!AS39</f>
        <v>0</v>
      </c>
      <c r="AJ39" s="60">
        <f>'TX-EGM-GL'!AT39+'TX-HPL-GL '!AT39</f>
        <v>566952</v>
      </c>
      <c r="AK39" s="38">
        <f>'TX-EGM-GL'!AU39+'TX-HPL-GL '!AU39</f>
        <v>1239583.8500000001</v>
      </c>
      <c r="AL39" s="60">
        <f>'TX-EGM-GL'!AX39+'TX-HPL-GL '!AX39</f>
        <v>0</v>
      </c>
      <c r="AM39" s="38">
        <f>'TX-EGM-GL'!AY39+'TX-HPL-GL '!AY39</f>
        <v>0</v>
      </c>
      <c r="AN39" s="60">
        <f>'TX-EGM-GL'!AZ39+'TX-HPL-GL '!AZ39</f>
        <v>0</v>
      </c>
      <c r="AO39" s="38">
        <f>'TX-EGM-GL'!BA39+'TX-HPL-GL '!BA39</f>
        <v>0</v>
      </c>
      <c r="AP39" s="60">
        <f>'TX-EGM-GL'!BB39+'TX-HPL-GL '!BB39</f>
        <v>0</v>
      </c>
      <c r="AQ39" s="38">
        <f>'TX-EGM-GL'!BC39+'TX-HPL-GL '!BC39</f>
        <v>0</v>
      </c>
      <c r="AR39" s="60">
        <f>'TX-EGM-GL'!BD39+'TX-HPL-GL '!BD39</f>
        <v>0</v>
      </c>
      <c r="AS39" s="38">
        <f>'TX-EGM-GL'!BE39+'TX-HPL-GL '!BE39</f>
        <v>0</v>
      </c>
      <c r="AT39" s="60">
        <f>'TX-EGM-GL'!BF39+'TX-HPL-GL '!BF39</f>
        <v>0</v>
      </c>
      <c r="AU39" s="38">
        <f>'TX-EGM-GL'!BG39+'TX-HPL-GL '!BG39</f>
        <v>0</v>
      </c>
      <c r="AV39" s="60">
        <f>'TX-EGM-GL'!BH39+'TX-HPL-GL '!BH39</f>
        <v>0</v>
      </c>
      <c r="AW39" s="38">
        <f>'TX-EGM-GL'!BI39+'TX-HPL-GL '!BI39</f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23"/>
        <v>-7531075</v>
      </c>
      <c r="E40" s="38">
        <f t="shared" si="23"/>
        <v>-14770008.319999998</v>
      </c>
      <c r="F40" s="60">
        <f>('TIE-OUT'!P40+'TIE-OUT'!R40)+(RECLASS!P40+RECLASS!R40)</f>
        <v>0</v>
      </c>
      <c r="G40" s="38">
        <f>('TIE-OUT'!Q40+'TIE-OUT'!S40)+(RECLASS!Q40+RECLASS!S40)</f>
        <v>0</v>
      </c>
      <c r="H40" s="60">
        <f>'TX-EGM-GL'!H40+'TX-HPL-GL '!H40</f>
        <v>-12412259</v>
      </c>
      <c r="I40" s="38">
        <f>'TX-EGM-GL'!I40+'TX-HPL-GL '!I40</f>
        <v>-22131944</v>
      </c>
      <c r="J40" s="60">
        <f>'TX-EGM-GL'!J40+'TX-HPL-GL '!J40</f>
        <v>5408216</v>
      </c>
      <c r="K40" s="38">
        <f>'TX-EGM-GL'!K40+'TX-HPL-GL '!K40</f>
        <v>8453123.459999999</v>
      </c>
      <c r="L40" s="60">
        <f>'TX-EGM-GL'!L40+'TX-HPL-GL '!L40</f>
        <v>871860</v>
      </c>
      <c r="M40" s="38">
        <f>'TX-EGM-GL'!M40+'TX-HPL-GL '!M40</f>
        <v>1753293.31</v>
      </c>
      <c r="N40" s="60">
        <f>'TX-EGM-GL'!N40+'TX-HPL-GL '!N40</f>
        <v>-833129</v>
      </c>
      <c r="O40" s="38">
        <f>'TX-EGM-GL'!O40+'TX-HPL-GL '!O40</f>
        <v>-8185.34</v>
      </c>
      <c r="P40" s="60">
        <f>'TX-EGM-GL'!P40+'TX-HPL-GL '!P40</f>
        <v>-24125</v>
      </c>
      <c r="Q40" s="38">
        <f>'TX-EGM-GL'!Q40+'TX-HPL-GL '!Q40</f>
        <v>-2441053.17</v>
      </c>
      <c r="R40" s="60">
        <f>'TX-EGM-GL'!R40+'TX-HPL-GL '!R40</f>
        <v>23534</v>
      </c>
      <c r="S40" s="38">
        <f>'TX-EGM-GL'!S40+'TX-HPL-GL '!S40</f>
        <v>1059637.0900000001</v>
      </c>
      <c r="T40" s="60">
        <f>'TX-EGM-GL'!T40+'TX-HPL-GL '!T40</f>
        <v>600</v>
      </c>
      <c r="U40" s="38">
        <f>'TX-EGM-GL'!U40+'TX-HPL-GL '!U40</f>
        <v>644846.47</v>
      </c>
      <c r="V40" s="60">
        <f>'TX-EGM-GL'!V40+'TX-HPL-GL '!V40</f>
        <v>6988</v>
      </c>
      <c r="W40" s="38">
        <f>'TX-EGM-GL'!W40+'TX-HPL-GL '!W40</f>
        <v>100774.21</v>
      </c>
      <c r="X40" s="60">
        <f>'TX-EGM-GL'!X40+'TX-HPL-GL '!X40</f>
        <v>-6450</v>
      </c>
      <c r="Y40" s="38">
        <f>'TX-EGM-GL'!Y40+'TX-HPL-GL '!Y40</f>
        <v>-11714.87</v>
      </c>
      <c r="Z40" s="60">
        <f>'TX-EGM-GL'!Z40+'TX-HPL-GL '!Z40</f>
        <v>0</v>
      </c>
      <c r="AA40" s="38">
        <f>'TX-EGM-GL'!AA40+'TX-HPL-GL '!AA40</f>
        <v>0</v>
      </c>
      <c r="AB40" s="60">
        <f>'TX-EGM-GL'!AB40+'TX-HPL-GL '!AB40</f>
        <v>0</v>
      </c>
      <c r="AC40" s="38">
        <f>'TX-EGM-GL'!AC40+'TX-HPL-GL '!AC40</f>
        <v>0</v>
      </c>
      <c r="AD40" s="60">
        <f>'TX-EGM-GL'!AD40+'TX-HPL-GL '!AD40</f>
        <v>0</v>
      </c>
      <c r="AE40" s="38">
        <f>'TX-EGM-GL'!AE40+'TX-HPL-GL '!AE40</f>
        <v>-950605.3</v>
      </c>
      <c r="AF40" s="60">
        <f>'TX-EGM-GL'!AP40+'TX-HPL-GL '!AP40</f>
        <v>0</v>
      </c>
      <c r="AG40" s="38">
        <f>'TX-EGM-GL'!AQ40+'TX-HPL-GL '!AQ40</f>
        <v>0</v>
      </c>
      <c r="AH40" s="60">
        <f>'TX-EGM-GL'!AR40+'TX-HPL-GL '!AR40</f>
        <v>0</v>
      </c>
      <c r="AI40" s="38">
        <f>'TX-EGM-GL'!AS40+'TX-HPL-GL '!AS40</f>
        <v>0</v>
      </c>
      <c r="AJ40" s="60">
        <f>'TX-EGM-GL'!AT40+'TX-HPL-GL '!AT40</f>
        <v>-566310</v>
      </c>
      <c r="AK40" s="38">
        <f>'TX-EGM-GL'!AU40+'TX-HPL-GL '!AU40</f>
        <v>-1238180.18</v>
      </c>
      <c r="AL40" s="60">
        <f>'TX-EGM-GL'!AX40+'TX-HPL-GL '!AX40</f>
        <v>0</v>
      </c>
      <c r="AM40" s="38">
        <f>'TX-EGM-GL'!AY40+'TX-HPL-GL '!AY40</f>
        <v>0</v>
      </c>
      <c r="AN40" s="60">
        <f>'TX-EGM-GL'!AZ40+'TX-HPL-GL '!AZ40</f>
        <v>0</v>
      </c>
      <c r="AO40" s="38">
        <f>'TX-EGM-GL'!BA40+'TX-HPL-GL '!BA40</f>
        <v>0</v>
      </c>
      <c r="AP40" s="60">
        <f>'TX-EGM-GL'!BB40+'TX-HPL-GL '!BB40</f>
        <v>0</v>
      </c>
      <c r="AQ40" s="38">
        <f>'TX-EGM-GL'!BC40+'TX-HPL-GL '!BC40</f>
        <v>0</v>
      </c>
      <c r="AR40" s="60">
        <f>'TX-EGM-GL'!BD40+'TX-HPL-GL '!BD40</f>
        <v>0</v>
      </c>
      <c r="AS40" s="38">
        <f>'TX-EGM-GL'!BE40+'TX-HPL-GL '!BE40</f>
        <v>0</v>
      </c>
      <c r="AT40" s="60">
        <f>'TX-EGM-GL'!BF40+'TX-HPL-GL '!BF40</f>
        <v>0</v>
      </c>
      <c r="AU40" s="38">
        <f>'TX-EGM-GL'!BG40+'TX-HPL-GL '!BG40</f>
        <v>0</v>
      </c>
      <c r="AV40" s="60">
        <f>'TX-EGM-GL'!BH40+'TX-HPL-GL '!BH40</f>
        <v>0</v>
      </c>
      <c r="AW40" s="38">
        <f>'TX-EGM-GL'!BI40+'TX-HPL-GL '!BI40</f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23"/>
        <v>0</v>
      </c>
      <c r="E41" s="38">
        <f t="shared" si="23"/>
        <v>-539228</v>
      </c>
      <c r="F41" s="81">
        <f>('TIE-OUT'!P41+'TIE-OUT'!R41)+(RECLASS!P41+RECLASS!R41)</f>
        <v>0</v>
      </c>
      <c r="G41" s="82">
        <f>('TIE-OUT'!Q41+'TIE-OUT'!S41)+(RECLASS!Q41+RECLASS!S41)</f>
        <v>1155722</v>
      </c>
      <c r="H41" s="60">
        <f>'TX-EGM-GL'!H41+'TX-HPL-GL '!H41</f>
        <v>0</v>
      </c>
      <c r="I41" s="38">
        <f>'TX-EGM-GL'!I41+'TX-HPL-GL '!I41</f>
        <v>0</v>
      </c>
      <c r="J41" s="60">
        <f>'TX-EGM-GL'!J41+'TX-HPL-GL '!J41</f>
        <v>0</v>
      </c>
      <c r="K41" s="38">
        <f>'TX-EGM-GL'!K41+'TX-HPL-GL '!K41</f>
        <v>0</v>
      </c>
      <c r="L41" s="60">
        <f>'TX-EGM-GL'!L41+'TX-HPL-GL '!L41</f>
        <v>0</v>
      </c>
      <c r="M41" s="38">
        <f>'TX-EGM-GL'!M41+'TX-HPL-GL '!M41</f>
        <v>0</v>
      </c>
      <c r="N41" s="60">
        <f>'TX-EGM-GL'!N41+'TX-HPL-GL '!N41</f>
        <v>0</v>
      </c>
      <c r="O41" s="38">
        <f>'TX-EGM-GL'!O41+'TX-HPL-GL '!O41</f>
        <v>0</v>
      </c>
      <c r="P41" s="60">
        <f>'TX-EGM-GL'!P41+'TX-HPL-GL '!P41</f>
        <v>0</v>
      </c>
      <c r="Q41" s="38">
        <f>'TX-EGM-GL'!Q41+'TX-HPL-GL '!Q41</f>
        <v>0</v>
      </c>
      <c r="R41" s="60">
        <f>'TX-EGM-GL'!R41+'TX-HPL-GL '!R41</f>
        <v>0</v>
      </c>
      <c r="S41" s="38">
        <f>'TX-EGM-GL'!S41+'TX-HPL-GL '!S41</f>
        <v>0</v>
      </c>
      <c r="T41" s="60">
        <f>'TX-EGM-GL'!T41+'TX-HPL-GL '!T41</f>
        <v>0</v>
      </c>
      <c r="U41" s="38">
        <f>'TX-EGM-GL'!U41+'TX-HPL-GL '!U41</f>
        <v>0</v>
      </c>
      <c r="V41" s="60">
        <f>'TX-EGM-GL'!V41+'TX-HPL-GL '!V41</f>
        <v>0</v>
      </c>
      <c r="W41" s="38">
        <f>'TX-EGM-GL'!W41+'TX-HPL-GL '!W41</f>
        <v>0</v>
      </c>
      <c r="X41" s="60">
        <f>'TX-EGM-GL'!X41+'TX-HPL-GL '!X41</f>
        <v>0</v>
      </c>
      <c r="Y41" s="38">
        <f>'TX-EGM-GL'!Y41+'TX-HPL-GL '!Y41</f>
        <v>0</v>
      </c>
      <c r="Z41" s="60">
        <f>'TX-EGM-GL'!Z41+'TX-HPL-GL '!Z41</f>
        <v>0</v>
      </c>
      <c r="AA41" s="38">
        <f>'TX-EGM-GL'!AA41+'TX-HPL-GL '!AA41</f>
        <v>-1694950</v>
      </c>
      <c r="AB41" s="60">
        <f>'TX-EGM-GL'!AB41+'TX-HPL-GL '!AB41</f>
        <v>0</v>
      </c>
      <c r="AC41" s="38">
        <f>'TX-EGM-GL'!AC41+'TX-HPL-GL '!AC41</f>
        <v>0</v>
      </c>
      <c r="AD41" s="60">
        <f>'TX-EGM-GL'!AD41+'TX-HPL-GL '!AD41</f>
        <v>0</v>
      </c>
      <c r="AE41" s="38">
        <f>'TX-EGM-GL'!AE41+'TX-HPL-GL '!AE41</f>
        <v>0</v>
      </c>
      <c r="AF41" s="60">
        <f>'TX-EGM-GL'!AP41+'TX-HPL-GL '!AP41</f>
        <v>0</v>
      </c>
      <c r="AG41" s="38">
        <f>'TX-EGM-GL'!AQ41+'TX-HPL-GL '!AQ41</f>
        <v>0</v>
      </c>
      <c r="AH41" s="60">
        <f>'TX-EGM-GL'!AR41+'TX-HPL-GL '!AR41</f>
        <v>0</v>
      </c>
      <c r="AI41" s="38">
        <f>'TX-EGM-GL'!AS41+'TX-HPL-GL '!AS41</f>
        <v>0</v>
      </c>
      <c r="AJ41" s="60">
        <f>'TX-EGM-GL'!AT41+'TX-HPL-GL '!AT41</f>
        <v>0</v>
      </c>
      <c r="AK41" s="38">
        <f>'TX-EGM-GL'!AU41+'TX-HPL-GL '!AU41</f>
        <v>0</v>
      </c>
      <c r="AL41" s="60">
        <f>'TX-EGM-GL'!AX41+'TX-HPL-GL '!AX41</f>
        <v>0</v>
      </c>
      <c r="AM41" s="38">
        <f>'TX-EGM-GL'!AY41+'TX-HPL-GL '!AY41</f>
        <v>0</v>
      </c>
      <c r="AN41" s="60">
        <f>'TX-EGM-GL'!AZ41+'TX-HPL-GL '!AZ41</f>
        <v>0</v>
      </c>
      <c r="AO41" s="38">
        <f>'TX-EGM-GL'!BA41+'TX-HPL-GL '!BA41</f>
        <v>0</v>
      </c>
      <c r="AP41" s="60">
        <f>'TX-EGM-GL'!BB41+'TX-HPL-GL '!BB41</f>
        <v>0</v>
      </c>
      <c r="AQ41" s="38">
        <f>'TX-EGM-GL'!BC41+'TX-HPL-GL '!BC41</f>
        <v>0</v>
      </c>
      <c r="AR41" s="60">
        <f>'TX-EGM-GL'!BD41+'TX-HPL-GL '!BD41</f>
        <v>0</v>
      </c>
      <c r="AS41" s="38">
        <f>'TX-EGM-GL'!BE41+'TX-HPL-GL '!BE41</f>
        <v>0</v>
      </c>
      <c r="AT41" s="60">
        <f>'TX-EGM-GL'!BF41+'TX-HPL-GL '!BF41</f>
        <v>0</v>
      </c>
      <c r="AU41" s="38">
        <f>'TX-EGM-GL'!BG41+'TX-HPL-GL '!BG41</f>
        <v>0</v>
      </c>
      <c r="AV41" s="60">
        <f>'TX-EGM-GL'!BH41+'TX-HPL-GL '!BH41</f>
        <v>0</v>
      </c>
      <c r="AW41" s="38">
        <f>'TX-EGM-GL'!BI41+'TX-HPL-GL '!BI41</f>
        <v>0</v>
      </c>
    </row>
    <row r="42" spans="1:49" x14ac:dyDescent="0.2">
      <c r="A42" s="9"/>
      <c r="B42" s="7"/>
      <c r="C42" s="53" t="s">
        <v>52</v>
      </c>
      <c r="D42" s="61">
        <f>SUM(D40:D41)</f>
        <v>-7531075</v>
      </c>
      <c r="E42" s="39">
        <f>SUM(E40:E41)</f>
        <v>-15309236.319999998</v>
      </c>
      <c r="F42" s="61">
        <f t="shared" ref="F42:AD42" si="24">SUM(F40:F41)</f>
        <v>0</v>
      </c>
      <c r="G42" s="39">
        <f t="shared" si="24"/>
        <v>1155722</v>
      </c>
      <c r="H42" s="61">
        <f t="shared" si="24"/>
        <v>-12412259</v>
      </c>
      <c r="I42" s="39">
        <f t="shared" si="24"/>
        <v>-22131944</v>
      </c>
      <c r="J42" s="61">
        <f t="shared" si="24"/>
        <v>5408216</v>
      </c>
      <c r="K42" s="39">
        <f t="shared" si="24"/>
        <v>8453123.459999999</v>
      </c>
      <c r="L42" s="61">
        <f t="shared" si="24"/>
        <v>871860</v>
      </c>
      <c r="M42" s="39">
        <f t="shared" si="24"/>
        <v>1753293.31</v>
      </c>
      <c r="N42" s="61">
        <f t="shared" si="24"/>
        <v>-833129</v>
      </c>
      <c r="O42" s="39">
        <f t="shared" si="24"/>
        <v>-8185.34</v>
      </c>
      <c r="P42" s="61">
        <f t="shared" si="24"/>
        <v>-24125</v>
      </c>
      <c r="Q42" s="39">
        <f t="shared" si="24"/>
        <v>-2441053.17</v>
      </c>
      <c r="R42" s="61">
        <f t="shared" si="24"/>
        <v>23534</v>
      </c>
      <c r="S42" s="39">
        <f t="shared" si="24"/>
        <v>1059637.0900000001</v>
      </c>
      <c r="T42" s="61">
        <f t="shared" si="24"/>
        <v>600</v>
      </c>
      <c r="U42" s="39">
        <f t="shared" ref="U42:AE42" si="25">SUM(U40:U41)</f>
        <v>644846.47</v>
      </c>
      <c r="V42" s="61">
        <f t="shared" si="24"/>
        <v>6988</v>
      </c>
      <c r="W42" s="39">
        <f t="shared" si="25"/>
        <v>100774.21</v>
      </c>
      <c r="X42" s="61">
        <f t="shared" si="24"/>
        <v>-6450</v>
      </c>
      <c r="Y42" s="39">
        <f t="shared" si="25"/>
        <v>-11714.87</v>
      </c>
      <c r="Z42" s="61">
        <f t="shared" si="24"/>
        <v>0</v>
      </c>
      <c r="AA42" s="39">
        <f t="shared" si="25"/>
        <v>-1694950</v>
      </c>
      <c r="AB42" s="61">
        <f t="shared" si="24"/>
        <v>0</v>
      </c>
      <c r="AC42" s="39">
        <f t="shared" si="25"/>
        <v>0</v>
      </c>
      <c r="AD42" s="61">
        <f t="shared" si="24"/>
        <v>0</v>
      </c>
      <c r="AE42" s="39">
        <f t="shared" si="25"/>
        <v>-950605.3</v>
      </c>
      <c r="AF42" s="61">
        <f t="shared" ref="AF42:AK42" si="26">SUM(AF40:AF41)</f>
        <v>0</v>
      </c>
      <c r="AG42" s="39">
        <f t="shared" si="26"/>
        <v>0</v>
      </c>
      <c r="AH42" s="61">
        <f t="shared" si="26"/>
        <v>0</v>
      </c>
      <c r="AI42" s="39">
        <f t="shared" si="26"/>
        <v>0</v>
      </c>
      <c r="AJ42" s="61">
        <f t="shared" si="26"/>
        <v>-566310</v>
      </c>
      <c r="AK42" s="39">
        <f t="shared" si="26"/>
        <v>-1238180.18</v>
      </c>
      <c r="AL42" s="61">
        <f t="shared" ref="AL42:AQ42" si="27">SUM(AL40:AL41)</f>
        <v>0</v>
      </c>
      <c r="AM42" s="39">
        <f t="shared" si="27"/>
        <v>0</v>
      </c>
      <c r="AN42" s="61">
        <f t="shared" si="27"/>
        <v>0</v>
      </c>
      <c r="AO42" s="39">
        <f t="shared" si="27"/>
        <v>0</v>
      </c>
      <c r="AP42" s="61">
        <f t="shared" si="27"/>
        <v>0</v>
      </c>
      <c r="AQ42" s="39">
        <f t="shared" si="27"/>
        <v>0</v>
      </c>
      <c r="AR42" s="61">
        <f t="shared" ref="AR42:AW42" si="28">SUM(AR40:AR41)</f>
        <v>0</v>
      </c>
      <c r="AS42" s="39">
        <f t="shared" si="28"/>
        <v>0</v>
      </c>
      <c r="AT42" s="61">
        <f t="shared" si="28"/>
        <v>0</v>
      </c>
      <c r="AU42" s="39">
        <f t="shared" si="28"/>
        <v>0</v>
      </c>
      <c r="AV42" s="61">
        <f t="shared" si="28"/>
        <v>0</v>
      </c>
      <c r="AW42" s="39">
        <f t="shared" si="28"/>
        <v>0</v>
      </c>
    </row>
    <row r="43" spans="1:49" ht="21" customHeight="1" x14ac:dyDescent="0.2">
      <c r="A43" s="9"/>
      <c r="B43" s="7" t="s">
        <v>53</v>
      </c>
      <c r="C43" s="6"/>
      <c r="D43" s="61">
        <f>D42+D39</f>
        <v>-6983023</v>
      </c>
      <c r="E43" s="39">
        <f>E42+E39</f>
        <v>-14103294.469999999</v>
      </c>
      <c r="F43" s="61">
        <f t="shared" ref="F43:AD43" si="29">F42+F39</f>
        <v>0</v>
      </c>
      <c r="G43" s="39">
        <f t="shared" si="29"/>
        <v>1155722</v>
      </c>
      <c r="H43" s="61">
        <f t="shared" si="29"/>
        <v>-6637505</v>
      </c>
      <c r="I43" s="39">
        <f t="shared" si="29"/>
        <v>-11832670</v>
      </c>
      <c r="J43" s="61">
        <f t="shared" si="29"/>
        <v>-366538</v>
      </c>
      <c r="K43" s="39">
        <f t="shared" si="29"/>
        <v>-1846150.540000001</v>
      </c>
      <c r="L43" s="61">
        <f t="shared" si="29"/>
        <v>852960</v>
      </c>
      <c r="M43" s="39">
        <f t="shared" si="29"/>
        <v>1719651.31</v>
      </c>
      <c r="N43" s="61">
        <f t="shared" si="29"/>
        <v>-848188</v>
      </c>
      <c r="O43" s="39">
        <f t="shared" si="29"/>
        <v>-35119.869999999995</v>
      </c>
      <c r="P43" s="61">
        <f t="shared" si="29"/>
        <v>-9066</v>
      </c>
      <c r="Q43" s="39">
        <f t="shared" si="29"/>
        <v>-2414118.64</v>
      </c>
      <c r="R43" s="61">
        <f t="shared" si="29"/>
        <v>23534</v>
      </c>
      <c r="S43" s="39">
        <f t="shared" si="29"/>
        <v>1059637.0900000001</v>
      </c>
      <c r="T43" s="61">
        <f t="shared" si="29"/>
        <v>600</v>
      </c>
      <c r="U43" s="39">
        <f t="shared" ref="U43:AE43" si="30">U42+U39</f>
        <v>644846.47</v>
      </c>
      <c r="V43" s="61">
        <f t="shared" si="29"/>
        <v>6988</v>
      </c>
      <c r="W43" s="39">
        <f t="shared" si="30"/>
        <v>100774.21</v>
      </c>
      <c r="X43" s="61">
        <f t="shared" si="29"/>
        <v>-6450</v>
      </c>
      <c r="Y43" s="39">
        <f t="shared" si="30"/>
        <v>-11714.87</v>
      </c>
      <c r="Z43" s="61">
        <f t="shared" si="29"/>
        <v>0</v>
      </c>
      <c r="AA43" s="39">
        <f t="shared" si="30"/>
        <v>-1694950</v>
      </c>
      <c r="AB43" s="61">
        <f t="shared" si="29"/>
        <v>0</v>
      </c>
      <c r="AC43" s="39">
        <f t="shared" si="30"/>
        <v>0</v>
      </c>
      <c r="AD43" s="61">
        <f t="shared" si="29"/>
        <v>0</v>
      </c>
      <c r="AE43" s="39">
        <f t="shared" si="30"/>
        <v>-950605.3</v>
      </c>
      <c r="AF43" s="61">
        <f t="shared" ref="AF43:AK43" si="31">AF42+AF39</f>
        <v>0</v>
      </c>
      <c r="AG43" s="39">
        <f t="shared" si="31"/>
        <v>0</v>
      </c>
      <c r="AH43" s="61">
        <f t="shared" si="31"/>
        <v>0</v>
      </c>
      <c r="AI43" s="39">
        <f t="shared" si="31"/>
        <v>0</v>
      </c>
      <c r="AJ43" s="61">
        <f t="shared" si="31"/>
        <v>642</v>
      </c>
      <c r="AK43" s="39">
        <f t="shared" si="31"/>
        <v>1403.6700000001583</v>
      </c>
      <c r="AL43" s="61">
        <f t="shared" ref="AL43:AQ43" si="32">AL42+AL39</f>
        <v>0</v>
      </c>
      <c r="AM43" s="39">
        <f t="shared" si="32"/>
        <v>0</v>
      </c>
      <c r="AN43" s="61">
        <f t="shared" si="32"/>
        <v>0</v>
      </c>
      <c r="AO43" s="39">
        <f t="shared" si="32"/>
        <v>0</v>
      </c>
      <c r="AP43" s="61">
        <f t="shared" si="32"/>
        <v>0</v>
      </c>
      <c r="AQ43" s="39">
        <f t="shared" si="32"/>
        <v>0</v>
      </c>
      <c r="AR43" s="61">
        <f t="shared" ref="AR43:AW43" si="33">AR42+AR39</f>
        <v>0</v>
      </c>
      <c r="AS43" s="39">
        <f t="shared" si="33"/>
        <v>0</v>
      </c>
      <c r="AT43" s="61">
        <f t="shared" si="33"/>
        <v>0</v>
      </c>
      <c r="AU43" s="39">
        <f t="shared" si="33"/>
        <v>0</v>
      </c>
      <c r="AV43" s="61">
        <f t="shared" si="33"/>
        <v>0</v>
      </c>
      <c r="AW43" s="39">
        <f t="shared" si="33"/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0</v>
      </c>
      <c r="E45" s="38">
        <f>SUM(G45,I45,K45,M45,O45,Q45,S45,U45,W45,Y45,AA45,AC45,AE45,AG45,AI45,AK45,AM45,AO45,AQ45,AS45,AU45,AV45)</f>
        <v>0</v>
      </c>
      <c r="F45" s="64">
        <f>('TIE-OUT'!P45+'TIE-OUT'!R45)+(RECLASS!P45+RECLASS!R45)</f>
        <v>0</v>
      </c>
      <c r="G45" s="68">
        <f>('TIE-OUT'!Q45+'TIE-OUT'!S45)+(RECLASS!Q45+RECLASS!S45)</f>
        <v>0</v>
      </c>
      <c r="H45" s="60">
        <f>'TX-EGM-GL'!H45+'TX-HPL-GL '!H45</f>
        <v>0</v>
      </c>
      <c r="I45" s="38">
        <f>'TX-EGM-GL'!I45+'TX-HPL-GL '!I45</f>
        <v>0</v>
      </c>
      <c r="J45" s="60">
        <f>'TX-EGM-GL'!J45+'TX-HPL-GL '!J45</f>
        <v>0</v>
      </c>
      <c r="K45" s="38">
        <f>'TX-EGM-GL'!K45+'TX-HPL-GL '!K45</f>
        <v>0</v>
      </c>
      <c r="L45" s="60">
        <f>'TX-EGM-GL'!L45+'TX-HPL-GL '!L45</f>
        <v>0</v>
      </c>
      <c r="M45" s="38">
        <f>'TX-EGM-GL'!M45+'TX-HPL-GL '!M45</f>
        <v>0</v>
      </c>
      <c r="N45" s="60">
        <f>'TX-EGM-GL'!N45+'TX-HPL-GL '!N45</f>
        <v>0</v>
      </c>
      <c r="O45" s="38">
        <f>'TX-EGM-GL'!O45+'TX-HPL-GL '!O45</f>
        <v>0</v>
      </c>
      <c r="P45" s="60">
        <f>'TX-EGM-GL'!P45+'TX-HPL-GL '!P45</f>
        <v>0</v>
      </c>
      <c r="Q45" s="38">
        <f>'TX-EGM-GL'!Q45+'TX-HPL-GL '!Q45</f>
        <v>0</v>
      </c>
      <c r="R45" s="60">
        <f>'TX-EGM-GL'!R45+'TX-HPL-GL '!R45</f>
        <v>0</v>
      </c>
      <c r="S45" s="38">
        <f>'TX-EGM-GL'!S45+'TX-HPL-GL '!S45</f>
        <v>0</v>
      </c>
      <c r="T45" s="60">
        <f>'TX-EGM-GL'!T45+'TX-HPL-GL '!T45</f>
        <v>0</v>
      </c>
      <c r="U45" s="38">
        <f>'TX-EGM-GL'!U45+'TX-HPL-GL '!U45</f>
        <v>0</v>
      </c>
      <c r="V45" s="60">
        <f>'TX-EGM-GL'!V45+'TX-HPL-GL '!V45</f>
        <v>0</v>
      </c>
      <c r="W45" s="38">
        <f>'TX-EGM-GL'!W45+'TX-HPL-GL '!W45</f>
        <v>0</v>
      </c>
      <c r="X45" s="60">
        <f>'TX-EGM-GL'!X45+'TX-HPL-GL '!X45</f>
        <v>0</v>
      </c>
      <c r="Y45" s="38">
        <f>'TX-EGM-GL'!Y45+'TX-HPL-GL '!Y45</f>
        <v>0</v>
      </c>
      <c r="Z45" s="60">
        <f>'TX-EGM-GL'!Z45+'TX-HPL-GL '!Z45</f>
        <v>0</v>
      </c>
      <c r="AA45" s="38">
        <f>'TX-EGM-GL'!AA45+'TX-HPL-GL '!AA45</f>
        <v>0</v>
      </c>
      <c r="AB45" s="60">
        <f>'TX-EGM-GL'!AB45+'TX-HPL-GL '!AB45</f>
        <v>0</v>
      </c>
      <c r="AC45" s="38">
        <f>'TX-EGM-GL'!AC45+'TX-HPL-GL '!AC45</f>
        <v>0</v>
      </c>
      <c r="AD45" s="60">
        <f>'TX-EGM-GL'!AD45+'TX-HPL-GL '!AD45</f>
        <v>0</v>
      </c>
      <c r="AE45" s="38">
        <f>'TX-EGM-GL'!AE45+'TX-HPL-GL '!AE45</f>
        <v>0</v>
      </c>
      <c r="AF45" s="60">
        <f>'TX-EGM-GL'!AP45+'TX-HPL-GL '!AP45</f>
        <v>0</v>
      </c>
      <c r="AG45" s="38">
        <f>'TX-EGM-GL'!AQ45+'TX-HPL-GL '!AQ45</f>
        <v>0</v>
      </c>
      <c r="AH45" s="60">
        <f>'TX-EGM-GL'!AR45+'TX-HPL-GL '!AR45</f>
        <v>0</v>
      </c>
      <c r="AI45" s="38">
        <f>'TX-EGM-GL'!AS45+'TX-HPL-GL '!AS45</f>
        <v>0</v>
      </c>
      <c r="AJ45" s="60">
        <f>'TX-EGM-GL'!AT45+'TX-HPL-GL '!AT45</f>
        <v>0</v>
      </c>
      <c r="AK45" s="38">
        <f>'TX-EGM-GL'!AU45+'TX-HPL-GL '!AU45</f>
        <v>0</v>
      </c>
      <c r="AL45" s="60">
        <f>'TX-EGM-GL'!AX45+'TX-HPL-GL '!AX45</f>
        <v>0</v>
      </c>
      <c r="AM45" s="38">
        <f>'TX-EGM-GL'!AY45+'TX-HPL-GL '!AY45</f>
        <v>0</v>
      </c>
      <c r="AN45" s="60">
        <f>'TX-EGM-GL'!AZ45+'TX-HPL-GL '!AZ45</f>
        <v>0</v>
      </c>
      <c r="AO45" s="38">
        <f>'TX-EGM-GL'!BA45+'TX-HPL-GL '!BA45</f>
        <v>0</v>
      </c>
      <c r="AP45" s="60">
        <f>'TX-EGM-GL'!BB45+'TX-HPL-GL '!BB45</f>
        <v>0</v>
      </c>
      <c r="AQ45" s="38">
        <f>'TX-EGM-GL'!BC45+'TX-HPL-GL '!BC45</f>
        <v>0</v>
      </c>
      <c r="AR45" s="60">
        <f>'TX-EGM-GL'!BD45+'TX-HPL-GL '!BD45</f>
        <v>0</v>
      </c>
      <c r="AS45" s="38">
        <f>'TX-EGM-GL'!BE45+'TX-HPL-GL '!BE45</f>
        <v>0</v>
      </c>
      <c r="AT45" s="60">
        <f>'TX-EGM-GL'!BF45+'TX-HPL-GL '!BF45</f>
        <v>0</v>
      </c>
      <c r="AU45" s="38">
        <f>'TX-EGM-GL'!BG45+'TX-HPL-GL '!BG45</f>
        <v>0</v>
      </c>
      <c r="AV45" s="60">
        <f>'TX-EGM-GL'!BH45+'TX-HPL-GL '!BH45</f>
        <v>0</v>
      </c>
      <c r="AW45" s="38">
        <f>'TX-EGM-GL'!BI45+'TX-HPL-GL '!BI45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0</v>
      </c>
      <c r="E47" s="38">
        <f>SUM(G47,I47,K47,M47,O47,Q47,S47,U47,W47,Y47,AA47,AC47,AE47,AG47,AI47,AK47,AM47,AO47,AQ47,AS47,AU47,AV47)</f>
        <v>-69038</v>
      </c>
      <c r="F47" s="60">
        <f>('TIE-OUT'!P47+'TIE-OUT'!R47)+(RECLASS!P47+RECLASS!R47)</f>
        <v>0</v>
      </c>
      <c r="G47" s="38">
        <f>('TIE-OUT'!Q47+'TIE-OUT'!S47)+(RECLASS!Q47+RECLASS!S47)</f>
        <v>0</v>
      </c>
      <c r="H47" s="60">
        <f>'TX-EGM-GL'!H47+'TX-HPL-GL '!H47</f>
        <v>0</v>
      </c>
      <c r="I47" s="38">
        <f>'TX-EGM-GL'!I47+'TX-HPL-GL '!I47</f>
        <v>9000</v>
      </c>
      <c r="J47" s="60">
        <f>'TX-EGM-GL'!J47+'TX-HPL-GL '!J47</f>
        <v>0</v>
      </c>
      <c r="K47" s="38">
        <f>'TX-EGM-GL'!K47+'TX-HPL-GL '!K47</f>
        <v>-18000</v>
      </c>
      <c r="L47" s="60">
        <f>'TX-EGM-GL'!L47+'TX-HPL-GL '!L47</f>
        <v>0</v>
      </c>
      <c r="M47" s="38">
        <f>'TX-EGM-GL'!M47+'TX-HPL-GL '!M47</f>
        <v>0</v>
      </c>
      <c r="N47" s="60">
        <f>'TX-EGM-GL'!N47+'TX-HPL-GL '!N47</f>
        <v>0</v>
      </c>
      <c r="O47" s="38">
        <f>'TX-EGM-GL'!O47+'TX-HPL-GL '!O47</f>
        <v>9000</v>
      </c>
      <c r="P47" s="60">
        <f>'TX-EGM-GL'!P47+'TX-HPL-GL '!P47</f>
        <v>0</v>
      </c>
      <c r="Q47" s="38">
        <f>'TX-EGM-GL'!Q47+'TX-HPL-GL '!Q47</f>
        <v>0</v>
      </c>
      <c r="R47" s="60">
        <f>'TX-EGM-GL'!R47+'TX-HPL-GL '!R47</f>
        <v>0</v>
      </c>
      <c r="S47" s="38">
        <f>'TX-EGM-GL'!S47+'TX-HPL-GL '!S47</f>
        <v>0</v>
      </c>
      <c r="T47" s="60">
        <f>'TX-EGM-GL'!T47+'TX-HPL-GL '!T47</f>
        <v>0</v>
      </c>
      <c r="U47" s="38">
        <f>'TX-EGM-GL'!U47+'TX-HPL-GL '!U47</f>
        <v>0</v>
      </c>
      <c r="V47" s="60">
        <f>'TX-EGM-GL'!V47+'TX-HPL-GL '!V47</f>
        <v>0</v>
      </c>
      <c r="W47" s="38">
        <f>'TX-EGM-GL'!W47+'TX-HPL-GL '!W47</f>
        <v>0</v>
      </c>
      <c r="X47" s="60">
        <f>'TX-EGM-GL'!X47+'TX-HPL-GL '!X47</f>
        <v>0</v>
      </c>
      <c r="Y47" s="38">
        <f>'TX-EGM-GL'!Y47+'TX-HPL-GL '!Y47</f>
        <v>-69038</v>
      </c>
      <c r="Z47" s="60">
        <f>'TX-EGM-GL'!Z47+'TX-HPL-GL '!Z47</f>
        <v>0</v>
      </c>
      <c r="AA47" s="38">
        <f>'TX-EGM-GL'!AA47+'TX-HPL-GL '!AA47</f>
        <v>0</v>
      </c>
      <c r="AB47" s="60">
        <f>'TX-EGM-GL'!AB47+'TX-HPL-GL '!AB47</f>
        <v>0</v>
      </c>
      <c r="AC47" s="38">
        <f>'TX-EGM-GL'!AC47+'TX-HPL-GL '!AC47</f>
        <v>0</v>
      </c>
      <c r="AD47" s="60">
        <f>'TX-EGM-GL'!AD47+'TX-HPL-GL '!AD47</f>
        <v>0</v>
      </c>
      <c r="AE47" s="38">
        <f>'TX-EGM-GL'!AE47+'TX-HPL-GL '!AE47</f>
        <v>0</v>
      </c>
      <c r="AF47" s="60">
        <f>'TX-EGM-GL'!AP47+'TX-HPL-GL '!AP47</f>
        <v>0</v>
      </c>
      <c r="AG47" s="38">
        <f>'TX-EGM-GL'!AQ47+'TX-HPL-GL '!AQ47</f>
        <v>0</v>
      </c>
      <c r="AH47" s="60">
        <f>'TX-EGM-GL'!AR47+'TX-HPL-GL '!AR47</f>
        <v>0</v>
      </c>
      <c r="AI47" s="38">
        <f>'TX-EGM-GL'!AS47+'TX-HPL-GL '!AS47</f>
        <v>0</v>
      </c>
      <c r="AJ47" s="60">
        <f>'TX-EGM-GL'!AT47+'TX-HPL-GL '!AT47</f>
        <v>0</v>
      </c>
      <c r="AK47" s="38">
        <f>'TX-EGM-GL'!AU47+'TX-HPL-GL '!AU47</f>
        <v>0</v>
      </c>
      <c r="AL47" s="60">
        <f>'TX-EGM-GL'!AX47+'TX-HPL-GL '!AX47</f>
        <v>0</v>
      </c>
      <c r="AM47" s="38">
        <f>'TX-EGM-GL'!AY47+'TX-HPL-GL '!AY47</f>
        <v>0</v>
      </c>
      <c r="AN47" s="60">
        <f>'TX-EGM-GL'!AZ47+'TX-HPL-GL '!AZ47</f>
        <v>0</v>
      </c>
      <c r="AO47" s="38">
        <f>'TX-EGM-GL'!BA47+'TX-HPL-GL '!BA47</f>
        <v>0</v>
      </c>
      <c r="AP47" s="60">
        <f>'TX-EGM-GL'!BB47+'TX-HPL-GL '!BB47</f>
        <v>0</v>
      </c>
      <c r="AQ47" s="38">
        <f>'TX-EGM-GL'!BC47+'TX-HPL-GL '!BC47</f>
        <v>0</v>
      </c>
      <c r="AR47" s="60">
        <f>'TX-EGM-GL'!BD47+'TX-HPL-GL '!BD47</f>
        <v>0</v>
      </c>
      <c r="AS47" s="38">
        <f>'TX-EGM-GL'!BE47+'TX-HPL-GL '!BE47</f>
        <v>0</v>
      </c>
      <c r="AT47" s="60">
        <f>'TX-EGM-GL'!BF47+'TX-HPL-GL '!BF47</f>
        <v>0</v>
      </c>
      <c r="AU47" s="38">
        <f>'TX-EGM-GL'!BG47+'TX-HPL-GL '!BG47</f>
        <v>0</v>
      </c>
      <c r="AV47" s="60">
        <f>'TX-EGM-GL'!BH47+'TX-HPL-GL '!BH47</f>
        <v>0</v>
      </c>
      <c r="AW47" s="38">
        <f>'TX-EGM-GL'!BI47+'TX-HPL-GL '!BI47</f>
        <v>0</v>
      </c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-2033073</v>
      </c>
      <c r="E49" s="38">
        <f>SUM(G49,I49,K49,M49,O49,Q49,S49,U49,W49,Y49,AA49,AC49,AE49,AG49,AI49,AK49,AM49,AO49,AQ49,AS49,AU49,AV49)</f>
        <v>-3502328.5879999995</v>
      </c>
      <c r="F49" s="60">
        <f>('TIE-OUT'!P49+'TIE-OUT'!R49)+(RECLASS!P49+RECLASS!R49)</f>
        <v>0</v>
      </c>
      <c r="G49" s="38">
        <f>('TIE-OUT'!Q49+'TIE-OUT'!S49)+(RECLASS!Q49+RECLASS!S49)</f>
        <v>0</v>
      </c>
      <c r="H49" s="60">
        <f>'TX-EGM-GL'!H49+'TX-HPL-GL '!H49</f>
        <v>0</v>
      </c>
      <c r="I49" s="38">
        <f>'TX-EGM-GL'!I49+'TX-HPL-GL '!I49</f>
        <v>0</v>
      </c>
      <c r="J49" s="60">
        <f>'TX-EGM-GL'!J49+'TX-HPL-GL '!J49</f>
        <v>1272389</v>
      </c>
      <c r="K49" s="38">
        <f>'TX-EGM-GL'!K49+'TX-HPL-GL '!K49</f>
        <v>2191053.858</v>
      </c>
      <c r="L49" s="60">
        <f>'TX-EGM-GL'!L49+'TX-HPL-GL '!L49</f>
        <v>-2375592</v>
      </c>
      <c r="M49" s="38">
        <f>'TX-EGM-GL'!M49+'TX-HPL-GL '!M49</f>
        <v>-4090769.4240000001</v>
      </c>
      <c r="N49" s="60">
        <f>'TX-EGM-GL'!N49+'TX-HPL-GL '!N49</f>
        <v>1831703</v>
      </c>
      <c r="O49" s="38">
        <f>'TX-EGM-GL'!O49+'TX-HPL-GL '!O49</f>
        <v>4746620.676</v>
      </c>
      <c r="P49" s="60">
        <f>'TX-EGM-GL'!P49+'TX-HPL-GL '!P49</f>
        <v>-389900</v>
      </c>
      <c r="Q49" s="38">
        <f>'TX-EGM-GL'!Q49+'TX-HPL-GL '!Q49</f>
        <v>-2264232.7999999998</v>
      </c>
      <c r="R49" s="60">
        <f>'TX-EGM-GL'!R49+'TX-HPL-GL '!R49</f>
        <v>-165630</v>
      </c>
      <c r="S49" s="38">
        <f>'TX-EGM-GL'!S49+'TX-HPL-GL '!S49</f>
        <v>-285214.86</v>
      </c>
      <c r="T49" s="60">
        <f>'TX-EGM-GL'!T49+'TX-HPL-GL '!T49</f>
        <v>172225</v>
      </c>
      <c r="U49" s="38">
        <f>'TX-EGM-GL'!U49+'TX-HPL-GL '!U49</f>
        <v>296571.45</v>
      </c>
      <c r="V49" s="60">
        <f>'TX-EGM-GL'!V49+'TX-HPL-GL '!V49</f>
        <v>-153820</v>
      </c>
      <c r="W49" s="38">
        <f>'TX-EGM-GL'!W49+'TX-HPL-GL '!W49</f>
        <v>-264878.03999999998</v>
      </c>
      <c r="X49" s="60">
        <f>'TX-EGM-GL'!X49+'TX-HPL-GL '!X49</f>
        <v>7420</v>
      </c>
      <c r="Y49" s="38">
        <f>'TX-EGM-GL'!Y49+'TX-HPL-GL '!Y49</f>
        <v>12777.24</v>
      </c>
      <c r="Z49" s="60">
        <f>'TX-EGM-GL'!Z49+'TX-HPL-GL '!Z49</f>
        <v>1952</v>
      </c>
      <c r="AA49" s="38">
        <f>'TX-EGM-GL'!AA49+'TX-HPL-GL '!AA49</f>
        <v>3361.3440000000001</v>
      </c>
      <c r="AB49" s="60">
        <f>'TX-EGM-GL'!AB49+'TX-HPL-GL '!AB49</f>
        <v>-184252</v>
      </c>
      <c r="AC49" s="38">
        <f>'TX-EGM-GL'!AC49+'TX-HPL-GL '!AC49</f>
        <v>-317281.94400000002</v>
      </c>
      <c r="AD49" s="60">
        <f>'TX-EGM-GL'!AD49+'TX-HPL-GL '!AD49</f>
        <v>-544017</v>
      </c>
      <c r="AE49" s="38">
        <f>'TX-EGM-GL'!AE49+'TX-HPL-GL '!AE49</f>
        <v>-936797.27399999998</v>
      </c>
      <c r="AF49" s="60">
        <f>'TX-EGM-GL'!AP49+'TX-HPL-GL '!AP49</f>
        <v>-1535032</v>
      </c>
      <c r="AG49" s="38">
        <f>'TX-EGM-GL'!AQ49+'TX-HPL-GL '!AQ49</f>
        <v>-2643325.1039999998</v>
      </c>
      <c r="AH49" s="60">
        <f>'TX-EGM-GL'!AR49+'TX-HPL-GL '!AR49</f>
        <v>-6291</v>
      </c>
      <c r="AI49" s="38">
        <f>'TX-EGM-GL'!AS49+'TX-HPL-GL '!AS49</f>
        <v>-10554.34</v>
      </c>
      <c r="AJ49" s="60">
        <f>'TX-EGM-GL'!AT49+'TX-HPL-GL '!AT49</f>
        <v>35772</v>
      </c>
      <c r="AK49" s="38">
        <f>'TX-EGM-GL'!AU49+'TX-HPL-GL '!AU49</f>
        <v>60340.63</v>
      </c>
      <c r="AL49" s="60">
        <f>'TX-EGM-GL'!AX49+'TX-HPL-GL '!AX49</f>
        <v>0</v>
      </c>
      <c r="AM49" s="38">
        <f>'TX-EGM-GL'!AY49+'TX-HPL-GL '!AY49</f>
        <v>0</v>
      </c>
      <c r="AN49" s="60">
        <f>'TX-EGM-GL'!AZ49+'TX-HPL-GL '!AZ49</f>
        <v>0</v>
      </c>
      <c r="AO49" s="38">
        <f>'TX-EGM-GL'!BA49+'TX-HPL-GL '!BA49</f>
        <v>0</v>
      </c>
      <c r="AP49" s="60">
        <f>'TX-EGM-GL'!BB49+'TX-HPL-GL '!BB49</f>
        <v>0</v>
      </c>
      <c r="AQ49" s="38">
        <f>'TX-EGM-GL'!BC49+'TX-HPL-GL '!BC49</f>
        <v>0</v>
      </c>
      <c r="AR49" s="60">
        <f>'TX-EGM-GL'!BD49+'TX-HPL-GL '!BD49</f>
        <v>0</v>
      </c>
      <c r="AS49" s="38">
        <f>'TX-EGM-GL'!BE49+'TX-HPL-GL '!BE49</f>
        <v>0</v>
      </c>
      <c r="AT49" s="60">
        <f>'TX-EGM-GL'!BF49+'TX-HPL-GL '!BF49</f>
        <v>0</v>
      </c>
      <c r="AU49" s="38">
        <f>'TX-EGM-GL'!BG49+'TX-HPL-GL '!BG49</f>
        <v>0</v>
      </c>
      <c r="AV49" s="60">
        <f>'TX-EGM-GL'!BH49+'TX-HPL-GL '!BH49</f>
        <v>0</v>
      </c>
      <c r="AW49" s="38">
        <f>'TX-EGM-GL'!BI49+'TX-HPL-GL '!BI49</f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-9009</v>
      </c>
      <c r="E51" s="38">
        <f>SUM(G51,I51,K51,M51,O51,Q51,S51,U51,W51,Y51,AA51,AC51,AE51,AG51,AI51,AK51,AM51,AO51,AQ51,AS51,AU51,AV51)</f>
        <v>-15454.2</v>
      </c>
      <c r="F51" s="60">
        <f>('TIE-OUT'!P51+'TIE-OUT'!R51)+(RECLASS!P51+RECLASS!R51)</f>
        <v>0</v>
      </c>
      <c r="G51" s="38">
        <f>('TIE-OUT'!Q51+'TIE-OUT'!S51)+(RECLASS!Q51+RECLASS!S51)</f>
        <v>0</v>
      </c>
      <c r="H51" s="60">
        <f>'TX-EGM-GL'!H51+'TX-HPL-GL '!H51</f>
        <v>0</v>
      </c>
      <c r="I51" s="38">
        <f>'TX-EGM-GL'!I51+'TX-HPL-GL '!I51</f>
        <v>0</v>
      </c>
      <c r="J51" s="60">
        <f>'TX-EGM-GL'!J51+'TX-HPL-GL '!J51</f>
        <v>-8455</v>
      </c>
      <c r="K51" s="38">
        <f>'TX-EGM-GL'!K51+'TX-HPL-GL '!K51</f>
        <v>-14500</v>
      </c>
      <c r="L51" s="60">
        <f>'TX-EGM-GL'!L51+'TX-HPL-GL '!L51</f>
        <v>46</v>
      </c>
      <c r="M51" s="38">
        <f>'TX-EGM-GL'!M51+'TX-HPL-GL '!M51</f>
        <v>79</v>
      </c>
      <c r="N51" s="60">
        <f>'TX-EGM-GL'!N51+'TX-HPL-GL '!N51</f>
        <v>-600</v>
      </c>
      <c r="O51" s="38">
        <f>'TX-EGM-GL'!O51+'TX-HPL-GL '!O51</f>
        <v>-1033.2</v>
      </c>
      <c r="P51" s="60">
        <f>'TX-EGM-GL'!P51+'TX-HPL-GL '!P51</f>
        <v>0</v>
      </c>
      <c r="Q51" s="38">
        <f>'TX-EGM-GL'!Q51+'TX-HPL-GL '!Q51</f>
        <v>0</v>
      </c>
      <c r="R51" s="60">
        <f>'TX-EGM-GL'!R51+'TX-HPL-GL '!R51</f>
        <v>0</v>
      </c>
      <c r="S51" s="38">
        <f>'TX-EGM-GL'!S51+'TX-HPL-GL '!S51</f>
        <v>0</v>
      </c>
      <c r="T51" s="60">
        <f>'TX-EGM-GL'!T51+'TX-HPL-GL '!T51</f>
        <v>0</v>
      </c>
      <c r="U51" s="38">
        <f>'TX-EGM-GL'!U51+'TX-HPL-GL '!U51</f>
        <v>0</v>
      </c>
      <c r="V51" s="60">
        <f>'TX-EGM-GL'!V51+'TX-HPL-GL '!V51</f>
        <v>0</v>
      </c>
      <c r="W51" s="38">
        <f>'TX-EGM-GL'!W51+'TX-HPL-GL '!W51</f>
        <v>0</v>
      </c>
      <c r="X51" s="60">
        <f>'TX-EGM-GL'!X51+'TX-HPL-GL '!X51</f>
        <v>0</v>
      </c>
      <c r="Y51" s="38">
        <f>'TX-EGM-GL'!Y51+'TX-HPL-GL '!Y51</f>
        <v>0</v>
      </c>
      <c r="Z51" s="60">
        <f>'TX-EGM-GL'!Z51+'TX-HPL-GL '!Z51</f>
        <v>0</v>
      </c>
      <c r="AA51" s="38">
        <f>'TX-EGM-GL'!AA51+'TX-HPL-GL '!AA51</f>
        <v>0</v>
      </c>
      <c r="AB51" s="60">
        <f>'TX-EGM-GL'!AB51+'TX-HPL-GL '!AB51</f>
        <v>0</v>
      </c>
      <c r="AC51" s="38">
        <f>'TX-EGM-GL'!AC51+'TX-HPL-GL '!AC51</f>
        <v>0</v>
      </c>
      <c r="AD51" s="60">
        <f>'TX-EGM-GL'!AD51+'TX-HPL-GL '!AD51</f>
        <v>0</v>
      </c>
      <c r="AE51" s="38">
        <f>'TX-EGM-GL'!AE51+'TX-HPL-GL '!AE51</f>
        <v>0</v>
      </c>
      <c r="AF51" s="60">
        <f>'TX-EGM-GL'!AP51+'TX-HPL-GL '!AP51</f>
        <v>0</v>
      </c>
      <c r="AG51" s="38">
        <f>'TX-EGM-GL'!AQ51+'TX-HPL-GL '!AQ51</f>
        <v>0</v>
      </c>
      <c r="AH51" s="60">
        <f>'TX-EGM-GL'!AR51+'TX-HPL-GL '!AR51</f>
        <v>0</v>
      </c>
      <c r="AI51" s="38">
        <f>'TX-EGM-GL'!AS51+'TX-HPL-GL '!AS51</f>
        <v>0</v>
      </c>
      <c r="AJ51" s="60">
        <f>'TX-EGM-GL'!AT51+'TX-HPL-GL '!AT51</f>
        <v>0</v>
      </c>
      <c r="AK51" s="38">
        <f>'TX-EGM-GL'!AU51+'TX-HPL-GL '!AU51</f>
        <v>0</v>
      </c>
      <c r="AL51" s="60">
        <f>'TX-EGM-GL'!AX51+'TX-HPL-GL '!AX51</f>
        <v>0</v>
      </c>
      <c r="AM51" s="38">
        <f>'TX-EGM-GL'!AY51+'TX-HPL-GL '!AY51</f>
        <v>0</v>
      </c>
      <c r="AN51" s="60">
        <f>'TX-EGM-GL'!AZ51+'TX-HPL-GL '!AZ51</f>
        <v>0</v>
      </c>
      <c r="AO51" s="38">
        <f>'TX-EGM-GL'!BA51+'TX-HPL-GL '!BA51</f>
        <v>0</v>
      </c>
      <c r="AP51" s="60">
        <f>'TX-EGM-GL'!BB51+'TX-HPL-GL '!BB51</f>
        <v>0</v>
      </c>
      <c r="AQ51" s="38">
        <f>'TX-EGM-GL'!BC51+'TX-HPL-GL '!BC51</f>
        <v>0</v>
      </c>
      <c r="AR51" s="60">
        <f>'TX-EGM-GL'!BD51+'TX-HPL-GL '!BD51</f>
        <v>0</v>
      </c>
      <c r="AS51" s="38">
        <f>'TX-EGM-GL'!BE51+'TX-HPL-GL '!BE51</f>
        <v>0</v>
      </c>
      <c r="AT51" s="60">
        <f>'TX-EGM-GL'!BF51+'TX-HPL-GL '!BF51</f>
        <v>0</v>
      </c>
      <c r="AU51" s="38">
        <f>'TX-EGM-GL'!BG51+'TX-HPL-GL '!BG51</f>
        <v>0</v>
      </c>
      <c r="AV51" s="60">
        <f>'TX-EGM-GL'!BH51+'TX-HPL-GL '!BH51</f>
        <v>0</v>
      </c>
      <c r="AW51" s="38">
        <f>'TX-EGM-GL'!BI51+'TX-HPL-GL '!BI51</f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-44921122</v>
      </c>
      <c r="E54" s="38">
        <f>SUM(G54,I54,K54,M54,O54,Q54,S54,U54,W54,Y54,AA54,AC54,AE54,AG54,AI54,AK54,AM54,AO54,AQ54,AS54,AU54,AV54)</f>
        <v>-1061191.18</v>
      </c>
      <c r="F54" s="64">
        <f>('TIE-OUT'!P54+'TIE-OUT'!R54)+(RECLASS!P54+RECLASS!R54)</f>
        <v>0</v>
      </c>
      <c r="G54" s="68">
        <f>('TIE-OUT'!Q54+'TIE-OUT'!S54)+(RECLASS!Q54+RECLASS!S54)</f>
        <v>0</v>
      </c>
      <c r="H54" s="60">
        <f>'TX-EGM-GL'!H54+'TX-HPL-GL '!H54</f>
        <v>-43121339</v>
      </c>
      <c r="I54" s="38">
        <f>'TX-EGM-GL'!I54+'TX-HPL-GL '!I54</f>
        <v>-352978.04</v>
      </c>
      <c r="J54" s="60">
        <f>'TX-EGM-GL'!J54+'TX-HPL-GL '!J54</f>
        <v>-15254601</v>
      </c>
      <c r="K54" s="38">
        <f>'TX-EGM-GL'!K54+'TX-HPL-GL '!K54</f>
        <v>-240436.28</v>
      </c>
      <c r="L54" s="60">
        <f>'TX-EGM-GL'!L54+'TX-HPL-GL '!L54</f>
        <v>12158937</v>
      </c>
      <c r="M54" s="38">
        <f>'TX-EGM-GL'!M54+'TX-HPL-GL '!M54</f>
        <v>437469.56999999995</v>
      </c>
      <c r="N54" s="60">
        <f>'TX-EGM-GL'!N54+'TX-HPL-GL '!N54</f>
        <v>1240000</v>
      </c>
      <c r="O54" s="38">
        <f>'TX-EGM-GL'!O54+'TX-HPL-GL '!O54</f>
        <v>5014.2</v>
      </c>
      <c r="P54" s="60">
        <f>'TX-EGM-GL'!P54+'TX-HPL-GL '!P54</f>
        <v>-815337</v>
      </c>
      <c r="Q54" s="38">
        <f>'TX-EGM-GL'!Q54+'TX-HPL-GL '!Q54</f>
        <v>-344724.43</v>
      </c>
      <c r="R54" s="60">
        <f>'TX-EGM-GL'!R54+'TX-HPL-GL '!R54</f>
        <v>-29032</v>
      </c>
      <c r="S54" s="38">
        <f>'TX-EGM-GL'!S54+'TX-HPL-GL '!S54</f>
        <v>0</v>
      </c>
      <c r="T54" s="60">
        <f>'TX-EGM-GL'!T54+'TX-HPL-GL '!T54</f>
        <v>29032</v>
      </c>
      <c r="U54" s="38">
        <f>'TX-EGM-GL'!U54+'TX-HPL-GL '!U54</f>
        <v>-568246.65</v>
      </c>
      <c r="V54" s="60">
        <f>'TX-EGM-GL'!V54+'TX-HPL-GL '!V54</f>
        <v>0</v>
      </c>
      <c r="W54" s="38">
        <f>'TX-EGM-GL'!W54+'TX-HPL-GL '!W54</f>
        <v>-1104</v>
      </c>
      <c r="X54" s="60">
        <f>'TX-EGM-GL'!X54+'TX-HPL-GL '!X54</f>
        <v>710453</v>
      </c>
      <c r="Y54" s="38">
        <f>'TX-EGM-GL'!Y54+'TX-HPL-GL '!Y54</f>
        <v>1426.23</v>
      </c>
      <c r="Z54" s="60">
        <f>'TX-EGM-GL'!Z54+'TX-HPL-GL '!Z54</f>
        <v>-28882</v>
      </c>
      <c r="AA54" s="38">
        <f>'TX-EGM-GL'!AA54+'TX-HPL-GL '!AA54</f>
        <v>364.63</v>
      </c>
      <c r="AB54" s="60">
        <f>'TX-EGM-GL'!AB54+'TX-HPL-GL '!AB54</f>
        <v>0</v>
      </c>
      <c r="AC54" s="38">
        <f>'TX-EGM-GL'!AC54+'TX-HPL-GL '!AC54</f>
        <v>0</v>
      </c>
      <c r="AD54" s="60">
        <f>'TX-EGM-GL'!AD54+'TX-HPL-GL '!AD54</f>
        <v>242043</v>
      </c>
      <c r="AE54" s="38">
        <f>'TX-EGM-GL'!AE54+'TX-HPL-GL '!AE54</f>
        <v>1947.58</v>
      </c>
      <c r="AF54" s="60">
        <f>'TX-EGM-GL'!AP54+'TX-HPL-GL '!AP54</f>
        <v>1</v>
      </c>
      <c r="AG54" s="38">
        <f>'TX-EGM-GL'!AQ54+'TX-HPL-GL '!AQ54</f>
        <v>-0.01</v>
      </c>
      <c r="AH54" s="60">
        <f>'TX-EGM-GL'!AR54+'TX-HPL-GL '!AR54</f>
        <v>0</v>
      </c>
      <c r="AI54" s="38">
        <f>'TX-EGM-GL'!AS54+'TX-HPL-GL '!AS54</f>
        <v>837.24</v>
      </c>
      <c r="AJ54" s="60">
        <f>'TX-EGM-GL'!AT54+'TX-HPL-GL '!AT54</f>
        <v>-52397</v>
      </c>
      <c r="AK54" s="38">
        <f>'TX-EGM-GL'!AU54+'TX-HPL-GL '!AU54</f>
        <v>-761.22</v>
      </c>
      <c r="AL54" s="60">
        <f>'TX-EGM-GL'!AX54+'TX-HPL-GL '!AX54</f>
        <v>0</v>
      </c>
      <c r="AM54" s="38">
        <f>'TX-EGM-GL'!AY54+'TX-HPL-GL '!AY54</f>
        <v>0</v>
      </c>
      <c r="AN54" s="60">
        <f>'TX-EGM-GL'!AZ54+'TX-HPL-GL '!AZ54</f>
        <v>0</v>
      </c>
      <c r="AO54" s="38">
        <f>'TX-EGM-GL'!BA54+'TX-HPL-GL '!BA54</f>
        <v>0</v>
      </c>
      <c r="AP54" s="60">
        <f>'TX-EGM-GL'!BB54+'TX-HPL-GL '!BB54</f>
        <v>0</v>
      </c>
      <c r="AQ54" s="38">
        <f>'TX-EGM-GL'!BC54+'TX-HPL-GL '!BC54</f>
        <v>0</v>
      </c>
      <c r="AR54" s="60">
        <f>'TX-EGM-GL'!BD54+'TX-HPL-GL '!BD54</f>
        <v>0</v>
      </c>
      <c r="AS54" s="38">
        <f>'TX-EGM-GL'!BE54+'TX-HPL-GL '!BE54</f>
        <v>0</v>
      </c>
      <c r="AT54" s="60">
        <f>'TX-EGM-GL'!BF54+'TX-HPL-GL '!BF54</f>
        <v>0</v>
      </c>
      <c r="AU54" s="38">
        <f>'TX-EGM-GL'!BG54+'TX-HPL-GL '!BG54</f>
        <v>0</v>
      </c>
      <c r="AV54" s="60">
        <f>'TX-EGM-GL'!BH54+'TX-HPL-GL '!BH54</f>
        <v>0</v>
      </c>
      <c r="AW54" s="38">
        <f>'TX-EGM-GL'!BI54+'TX-HPL-GL '!BI54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3991962</v>
      </c>
      <c r="E55" s="38">
        <f>SUM(G55,I55,K55,M55,O55,Q55,S55,U55,W55,Y55,AA55,AC55,AE55,AG55,AI55,AK55,AM55,AO55,AQ55,AS55,AU55,AV55)</f>
        <v>-799767.71</v>
      </c>
      <c r="F55" s="81">
        <f>('TIE-OUT'!P55+'TIE-OUT'!R55)+(RECLASS!P55+RECLASS!R55)</f>
        <v>0</v>
      </c>
      <c r="G55" s="82">
        <f>('TIE-OUT'!Q55+'TIE-OUT'!S55)+(RECLASS!Q55+RECLASS!S55)</f>
        <v>0</v>
      </c>
      <c r="H55" s="60">
        <f>'TX-EGM-GL'!H55+'TX-HPL-GL '!H55</f>
        <v>0</v>
      </c>
      <c r="I55" s="38">
        <f>'TX-EGM-GL'!I55+'TX-HPL-GL '!I55</f>
        <v>0</v>
      </c>
      <c r="J55" s="60">
        <f>'TX-EGM-GL'!J55+'TX-HPL-GL '!J55</f>
        <v>0</v>
      </c>
      <c r="K55" s="38">
        <f>'TX-EGM-GL'!K55+'TX-HPL-GL '!K55</f>
        <v>0</v>
      </c>
      <c r="L55" s="60">
        <f>'TX-EGM-GL'!L55+'TX-HPL-GL '!L55</f>
        <v>0</v>
      </c>
      <c r="M55" s="38">
        <f>'TX-EGM-GL'!M55+'TX-HPL-GL '!M55</f>
        <v>0</v>
      </c>
      <c r="N55" s="60">
        <f>'TX-EGM-GL'!N55+'TX-HPL-GL '!N55</f>
        <v>0</v>
      </c>
      <c r="O55" s="38">
        <f>'TX-EGM-GL'!O55+'TX-HPL-GL '!O55</f>
        <v>0</v>
      </c>
      <c r="P55" s="60">
        <f>'TX-EGM-GL'!P55+'TX-HPL-GL '!P55</f>
        <v>0</v>
      </c>
      <c r="Q55" s="38">
        <f>'TX-EGM-GL'!Q55+'TX-HPL-GL '!Q55</f>
        <v>-1083457</v>
      </c>
      <c r="R55" s="60">
        <f>'TX-EGM-GL'!R55+'TX-HPL-GL '!R55</f>
        <v>0</v>
      </c>
      <c r="S55" s="38">
        <f>'TX-EGM-GL'!S55+'TX-HPL-GL '!S55</f>
        <v>0</v>
      </c>
      <c r="T55" s="60">
        <f>'TX-EGM-GL'!T55+'TX-HPL-GL '!T55</f>
        <v>0</v>
      </c>
      <c r="U55" s="38">
        <f>'TX-EGM-GL'!U55+'TX-HPL-GL '!U55</f>
        <v>170832</v>
      </c>
      <c r="V55" s="60">
        <f>'TX-EGM-GL'!V55+'TX-HPL-GL '!V55</f>
        <v>3992658</v>
      </c>
      <c r="W55" s="38">
        <f>'TX-EGM-GL'!W55+'TX-HPL-GL '!W55</f>
        <v>109928</v>
      </c>
      <c r="X55" s="60">
        <f>'TX-EGM-GL'!X55+'TX-HPL-GL '!X55</f>
        <v>0</v>
      </c>
      <c r="Y55" s="38">
        <f>'TX-EGM-GL'!Y55+'TX-HPL-GL '!Y55</f>
        <v>0</v>
      </c>
      <c r="Z55" s="60">
        <f>'TX-EGM-GL'!Z55+'TX-HPL-GL '!Z55</f>
        <v>0</v>
      </c>
      <c r="AA55" s="38">
        <f>'TX-EGM-GL'!AA55+'TX-HPL-GL '!AA55</f>
        <v>0</v>
      </c>
      <c r="AB55" s="60">
        <f>'TX-EGM-GL'!AB55+'TX-HPL-GL '!AB55</f>
        <v>0</v>
      </c>
      <c r="AC55" s="38">
        <f>'TX-EGM-GL'!AC55+'TX-HPL-GL '!AC55</f>
        <v>0</v>
      </c>
      <c r="AD55" s="60">
        <f>'TX-EGM-GL'!AD55+'TX-HPL-GL '!AD55</f>
        <v>0</v>
      </c>
      <c r="AE55" s="38">
        <f>'TX-EGM-GL'!AE55+'TX-HPL-GL '!AE55</f>
        <v>0</v>
      </c>
      <c r="AF55" s="60">
        <f>'TX-EGM-GL'!AP55+'TX-HPL-GL '!AP55</f>
        <v>0</v>
      </c>
      <c r="AG55" s="38">
        <f>'TX-EGM-GL'!AQ55+'TX-HPL-GL '!AQ55</f>
        <v>0</v>
      </c>
      <c r="AH55" s="60">
        <f>'TX-EGM-GL'!AR55+'TX-HPL-GL '!AR55</f>
        <v>0</v>
      </c>
      <c r="AI55" s="38">
        <f>'TX-EGM-GL'!AS55+'TX-HPL-GL '!AS55</f>
        <v>2998.89</v>
      </c>
      <c r="AJ55" s="60">
        <f>'TX-EGM-GL'!AT55+'TX-HPL-GL '!AT55</f>
        <v>-696</v>
      </c>
      <c r="AK55" s="38">
        <f>'TX-EGM-GL'!AU55+'TX-HPL-GL '!AU55</f>
        <v>-69.599999999999994</v>
      </c>
      <c r="AL55" s="60">
        <f>'TX-EGM-GL'!AX55+'TX-HPL-GL '!AX55</f>
        <v>0</v>
      </c>
      <c r="AM55" s="38">
        <f>'TX-EGM-GL'!AY55+'TX-HPL-GL '!AY55</f>
        <v>0</v>
      </c>
      <c r="AN55" s="60">
        <f>'TX-EGM-GL'!AZ55+'TX-HPL-GL '!AZ55</f>
        <v>0</v>
      </c>
      <c r="AO55" s="38">
        <f>'TX-EGM-GL'!BA55+'TX-HPL-GL '!BA55</f>
        <v>0</v>
      </c>
      <c r="AP55" s="60">
        <f>'TX-EGM-GL'!BB55+'TX-HPL-GL '!BB55</f>
        <v>0</v>
      </c>
      <c r="AQ55" s="38">
        <f>'TX-EGM-GL'!BC55+'TX-HPL-GL '!BC55</f>
        <v>0</v>
      </c>
      <c r="AR55" s="60">
        <f>'TX-EGM-GL'!BD55+'TX-HPL-GL '!BD55</f>
        <v>0</v>
      </c>
      <c r="AS55" s="38">
        <f>'TX-EGM-GL'!BE55+'TX-HPL-GL '!BE55</f>
        <v>0</v>
      </c>
      <c r="AT55" s="60">
        <f>'TX-EGM-GL'!BF55+'TX-HPL-GL '!BF55</f>
        <v>0</v>
      </c>
      <c r="AU55" s="38">
        <f>'TX-EGM-GL'!BG55+'TX-HPL-GL '!BG55</f>
        <v>0</v>
      </c>
      <c r="AV55" s="60">
        <f>'TX-EGM-GL'!BH55+'TX-HPL-GL '!BH55</f>
        <v>0</v>
      </c>
      <c r="AW55" s="38">
        <f>'TX-EGM-GL'!BI55+'TX-HPL-GL '!BI55</f>
        <v>0</v>
      </c>
    </row>
    <row r="56" spans="1:49" x14ac:dyDescent="0.2">
      <c r="A56" s="9"/>
      <c r="B56" s="7" t="s">
        <v>61</v>
      </c>
      <c r="C56" s="6"/>
      <c r="D56" s="61">
        <f>SUM(D54:D55)</f>
        <v>-40929160</v>
      </c>
      <c r="E56" s="39">
        <f>SUM(E54:E55)</f>
        <v>-1860958.89</v>
      </c>
      <c r="F56" s="61">
        <f t="shared" ref="F56:AD56" si="34">SUM(F54:F55)</f>
        <v>0</v>
      </c>
      <c r="G56" s="39">
        <f t="shared" si="34"/>
        <v>0</v>
      </c>
      <c r="H56" s="61">
        <f t="shared" si="34"/>
        <v>-43121339</v>
      </c>
      <c r="I56" s="39">
        <f t="shared" si="34"/>
        <v>-352978.04</v>
      </c>
      <c r="J56" s="61">
        <f t="shared" si="34"/>
        <v>-15254601</v>
      </c>
      <c r="K56" s="39">
        <f t="shared" si="34"/>
        <v>-240436.28</v>
      </c>
      <c r="L56" s="61">
        <f t="shared" si="34"/>
        <v>12158937</v>
      </c>
      <c r="M56" s="39">
        <f t="shared" si="34"/>
        <v>437469.56999999995</v>
      </c>
      <c r="N56" s="61">
        <f t="shared" si="34"/>
        <v>1240000</v>
      </c>
      <c r="O56" s="39">
        <f t="shared" si="34"/>
        <v>5014.2</v>
      </c>
      <c r="P56" s="61">
        <f t="shared" si="34"/>
        <v>-815337</v>
      </c>
      <c r="Q56" s="39">
        <f t="shared" si="34"/>
        <v>-1428181.43</v>
      </c>
      <c r="R56" s="61">
        <f t="shared" si="34"/>
        <v>-29032</v>
      </c>
      <c r="S56" s="39">
        <f t="shared" si="34"/>
        <v>0</v>
      </c>
      <c r="T56" s="61">
        <f t="shared" si="34"/>
        <v>29032</v>
      </c>
      <c r="U56" s="39">
        <f t="shared" ref="U56:AE56" si="35">SUM(U54:U55)</f>
        <v>-397414.65</v>
      </c>
      <c r="V56" s="61">
        <f t="shared" si="34"/>
        <v>3992658</v>
      </c>
      <c r="W56" s="39">
        <f t="shared" si="35"/>
        <v>108824</v>
      </c>
      <c r="X56" s="61">
        <f t="shared" si="34"/>
        <v>710453</v>
      </c>
      <c r="Y56" s="39">
        <f t="shared" si="35"/>
        <v>1426.23</v>
      </c>
      <c r="Z56" s="61">
        <f t="shared" si="34"/>
        <v>-28882</v>
      </c>
      <c r="AA56" s="39">
        <f t="shared" si="35"/>
        <v>364.63</v>
      </c>
      <c r="AB56" s="61">
        <f t="shared" si="34"/>
        <v>0</v>
      </c>
      <c r="AC56" s="39">
        <f t="shared" si="35"/>
        <v>0</v>
      </c>
      <c r="AD56" s="61">
        <f t="shared" si="34"/>
        <v>242043</v>
      </c>
      <c r="AE56" s="39">
        <f t="shared" si="35"/>
        <v>1947.58</v>
      </c>
      <c r="AF56" s="61">
        <f t="shared" ref="AF56:AK56" si="36">SUM(AF54:AF55)</f>
        <v>1</v>
      </c>
      <c r="AG56" s="39">
        <f t="shared" si="36"/>
        <v>-0.01</v>
      </c>
      <c r="AH56" s="61">
        <f t="shared" si="36"/>
        <v>0</v>
      </c>
      <c r="AI56" s="39">
        <f t="shared" si="36"/>
        <v>3836.13</v>
      </c>
      <c r="AJ56" s="61">
        <f t="shared" si="36"/>
        <v>-53093</v>
      </c>
      <c r="AK56" s="39">
        <f t="shared" si="36"/>
        <v>-830.82</v>
      </c>
      <c r="AL56" s="61">
        <f t="shared" ref="AL56:AQ56" si="37">SUM(AL54:AL55)</f>
        <v>0</v>
      </c>
      <c r="AM56" s="39">
        <f t="shared" si="37"/>
        <v>0</v>
      </c>
      <c r="AN56" s="61">
        <f t="shared" si="37"/>
        <v>0</v>
      </c>
      <c r="AO56" s="39">
        <f t="shared" si="37"/>
        <v>0</v>
      </c>
      <c r="AP56" s="61">
        <f t="shared" si="37"/>
        <v>0</v>
      </c>
      <c r="AQ56" s="39">
        <f t="shared" si="37"/>
        <v>0</v>
      </c>
      <c r="AR56" s="61">
        <f t="shared" ref="AR56:AW56" si="38">SUM(AR54:AR55)</f>
        <v>0</v>
      </c>
      <c r="AS56" s="39">
        <f t="shared" si="38"/>
        <v>0</v>
      </c>
      <c r="AT56" s="61">
        <f t="shared" si="38"/>
        <v>0</v>
      </c>
      <c r="AU56" s="39">
        <f t="shared" si="38"/>
        <v>0</v>
      </c>
      <c r="AV56" s="61">
        <f t="shared" si="38"/>
        <v>0</v>
      </c>
      <c r="AW56" s="39">
        <f t="shared" si="38"/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0</v>
      </c>
      <c r="E59" s="38">
        <f>SUM(G59,I59,K59,M59,O59,Q59,S59,U59,W59,Y59,AA59,AC59,AE59,AG59,AI59,AK59,AM59,AO59,AQ59,AS59,AU59,AV59)</f>
        <v>9346.32</v>
      </c>
      <c r="F59" s="64">
        <f>('TIE-OUT'!P59+'TIE-OUT'!R59)+(RECLASS!P59+RECLASS!R59)</f>
        <v>0</v>
      </c>
      <c r="G59" s="68">
        <f>('TIE-OUT'!Q59+'TIE-OUT'!S59)+(RECLASS!Q59+RECLASS!S59)</f>
        <v>0</v>
      </c>
      <c r="H59" s="60">
        <f>'TX-EGM-GL'!H59+'TX-HPL-GL '!H59</f>
        <v>0</v>
      </c>
      <c r="I59" s="38">
        <f>'TX-EGM-GL'!I59+'TX-HPL-GL '!I59</f>
        <v>0</v>
      </c>
      <c r="J59" s="60">
        <f>'TX-EGM-GL'!J59+'TX-HPL-GL '!J59</f>
        <v>0</v>
      </c>
      <c r="K59" s="38">
        <f>'TX-EGM-GL'!K59+'TX-HPL-GL '!K59</f>
        <v>-970.66</v>
      </c>
      <c r="L59" s="60">
        <f>'TX-EGM-GL'!L59+'TX-HPL-GL '!L59</f>
        <v>0</v>
      </c>
      <c r="M59" s="38">
        <f>'TX-EGM-GL'!M59+'TX-HPL-GL '!M59</f>
        <v>0</v>
      </c>
      <c r="N59" s="60">
        <f>'TX-EGM-GL'!N59+'TX-HPL-GL '!N59</f>
        <v>0</v>
      </c>
      <c r="O59" s="38">
        <f>'TX-EGM-GL'!O59+'TX-HPL-GL '!O59</f>
        <v>0</v>
      </c>
      <c r="P59" s="60">
        <f>'TX-EGM-GL'!P59+'TX-HPL-GL '!P59</f>
        <v>0</v>
      </c>
      <c r="Q59" s="38">
        <f>'TX-EGM-GL'!Q59+'TX-HPL-GL '!Q59</f>
        <v>0</v>
      </c>
      <c r="R59" s="60">
        <f>'TX-EGM-GL'!R59+'TX-HPL-GL '!R59</f>
        <v>0</v>
      </c>
      <c r="S59" s="38">
        <f>'TX-EGM-GL'!S59+'TX-HPL-GL '!S59</f>
        <v>312.5</v>
      </c>
      <c r="T59" s="60">
        <f>'TX-EGM-GL'!T59+'TX-HPL-GL '!T59</f>
        <v>0</v>
      </c>
      <c r="U59" s="38">
        <f>'TX-EGM-GL'!U59+'TX-HPL-GL '!U59</f>
        <v>0</v>
      </c>
      <c r="V59" s="60">
        <f>'TX-EGM-GL'!V59+'TX-HPL-GL '!V59</f>
        <v>0</v>
      </c>
      <c r="W59" s="38">
        <f>'TX-EGM-GL'!W59+'TX-HPL-GL '!W59</f>
        <v>200</v>
      </c>
      <c r="X59" s="60">
        <f>'TX-EGM-GL'!X59+'TX-HPL-GL '!X59</f>
        <v>0</v>
      </c>
      <c r="Y59" s="38">
        <f>'TX-EGM-GL'!Y59+'TX-HPL-GL '!Y59</f>
        <v>0</v>
      </c>
      <c r="Z59" s="60">
        <f>'TX-EGM-GL'!Z59+'TX-HPL-GL '!Z59</f>
        <v>0</v>
      </c>
      <c r="AA59" s="38">
        <f>'TX-EGM-GL'!AA59+'TX-HPL-GL '!AA59</f>
        <v>0</v>
      </c>
      <c r="AB59" s="60">
        <f>'TX-EGM-GL'!AB59+'TX-HPL-GL '!AB59</f>
        <v>0</v>
      </c>
      <c r="AC59" s="38">
        <f>'TX-EGM-GL'!AC59+'TX-HPL-GL '!AC59</f>
        <v>9804.48</v>
      </c>
      <c r="AD59" s="60">
        <f>'TX-EGM-GL'!AD59+'TX-HPL-GL '!AD59</f>
        <v>0</v>
      </c>
      <c r="AE59" s="38">
        <f>'TX-EGM-GL'!AE59+'TX-HPL-GL '!AE59</f>
        <v>0</v>
      </c>
      <c r="AF59" s="60">
        <f>'TX-EGM-GL'!AP59+'TX-HPL-GL '!AP59</f>
        <v>0</v>
      </c>
      <c r="AG59" s="38">
        <f>'TX-EGM-GL'!AQ59+'TX-HPL-GL '!AQ59</f>
        <v>0</v>
      </c>
      <c r="AH59" s="60">
        <f>'TX-EGM-GL'!AR59+'TX-HPL-GL '!AR59</f>
        <v>0</v>
      </c>
      <c r="AI59" s="38">
        <f>'TX-EGM-GL'!AS59+'TX-HPL-GL '!AS59</f>
        <v>0</v>
      </c>
      <c r="AJ59" s="60">
        <f>'TX-EGM-GL'!AT59+'TX-HPL-GL '!AT59</f>
        <v>0</v>
      </c>
      <c r="AK59" s="38">
        <f>'TX-EGM-GL'!AU59+'TX-HPL-GL '!AU59</f>
        <v>0</v>
      </c>
      <c r="AL59" s="60">
        <f>'TX-EGM-GL'!AX59+'TX-HPL-GL '!AX59</f>
        <v>0</v>
      </c>
      <c r="AM59" s="38">
        <f>'TX-EGM-GL'!AY59+'TX-HPL-GL '!AY59</f>
        <v>0</v>
      </c>
      <c r="AN59" s="60">
        <f>'TX-EGM-GL'!AZ59+'TX-HPL-GL '!AZ59</f>
        <v>0</v>
      </c>
      <c r="AO59" s="38">
        <f>'TX-EGM-GL'!BA59+'TX-HPL-GL '!BA59</f>
        <v>0</v>
      </c>
      <c r="AP59" s="60">
        <f>'TX-EGM-GL'!BB59+'TX-HPL-GL '!BB59</f>
        <v>0</v>
      </c>
      <c r="AQ59" s="38">
        <f>'TX-EGM-GL'!BC59+'TX-HPL-GL '!BC59</f>
        <v>0</v>
      </c>
      <c r="AR59" s="60">
        <f>'TX-EGM-GL'!BD59+'TX-HPL-GL '!BD59</f>
        <v>0</v>
      </c>
      <c r="AS59" s="38">
        <f>'TX-EGM-GL'!BE59+'TX-HPL-GL '!BE59</f>
        <v>0</v>
      </c>
      <c r="AT59" s="60">
        <f>'TX-EGM-GL'!BF59+'TX-HPL-GL '!BF59</f>
        <v>0</v>
      </c>
      <c r="AU59" s="38">
        <f>'TX-EGM-GL'!BG59+'TX-HPL-GL '!BG59</f>
        <v>0</v>
      </c>
      <c r="AV59" s="60">
        <f>'TX-EGM-GL'!BH59+'TX-HPL-GL '!BH59</f>
        <v>0</v>
      </c>
      <c r="AW59" s="38">
        <f>'TX-EGM-GL'!BI59+'TX-HPL-GL '!BI59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4066916</v>
      </c>
      <c r="F60" s="81">
        <f>('TIE-OUT'!P60+'TIE-OUT'!R60)+(RECLASS!P60+RECLASS!R60)</f>
        <v>0</v>
      </c>
      <c r="G60" s="82">
        <f>('TIE-OUT'!Q60+'TIE-OUT'!S60)+(RECLASS!Q60+RECLASS!S60)</f>
        <v>0</v>
      </c>
      <c r="H60" s="60">
        <f>'TX-EGM-GL'!H60+'TX-HPL-GL '!H60</f>
        <v>0</v>
      </c>
      <c r="I60" s="38">
        <f>'TX-EGM-GL'!I60+'TX-HPL-GL '!I60</f>
        <v>0</v>
      </c>
      <c r="J60" s="60">
        <f>'TX-EGM-GL'!J60+'TX-HPL-GL '!J60</f>
        <v>0</v>
      </c>
      <c r="K60" s="38">
        <f>'TX-EGM-GL'!K60+'TX-HPL-GL '!K60</f>
        <v>0</v>
      </c>
      <c r="L60" s="60">
        <f>'TX-EGM-GL'!L60+'TX-HPL-GL '!L60</f>
        <v>0</v>
      </c>
      <c r="M60" s="38">
        <f>'TX-EGM-GL'!M60+'TX-HPL-GL '!M60</f>
        <v>0</v>
      </c>
      <c r="N60" s="60">
        <f>'TX-EGM-GL'!N60+'TX-HPL-GL '!N60</f>
        <v>0</v>
      </c>
      <c r="O60" s="38">
        <f>'TX-EGM-GL'!O60+'TX-HPL-GL '!O60</f>
        <v>0</v>
      </c>
      <c r="P60" s="60">
        <f>'TX-EGM-GL'!P60+'TX-HPL-GL '!P60</f>
        <v>0</v>
      </c>
      <c r="Q60" s="38">
        <f>'TX-EGM-GL'!Q60+'TX-HPL-GL '!Q60</f>
        <v>4066916</v>
      </c>
      <c r="R60" s="60">
        <f>'TX-EGM-GL'!R60+'TX-HPL-GL '!R60</f>
        <v>0</v>
      </c>
      <c r="S60" s="38">
        <f>'TX-EGM-GL'!S60+'TX-HPL-GL '!S60</f>
        <v>0</v>
      </c>
      <c r="T60" s="60">
        <f>'TX-EGM-GL'!T60+'TX-HPL-GL '!T60</f>
        <v>0</v>
      </c>
      <c r="U60" s="38">
        <f>'TX-EGM-GL'!U60+'TX-HPL-GL '!U60</f>
        <v>0</v>
      </c>
      <c r="V60" s="60">
        <f>'TX-EGM-GL'!V60+'TX-HPL-GL '!V60</f>
        <v>0</v>
      </c>
      <c r="W60" s="38">
        <f>'TX-EGM-GL'!W60+'TX-HPL-GL '!W60</f>
        <v>0</v>
      </c>
      <c r="X60" s="60">
        <f>'TX-EGM-GL'!X60+'TX-HPL-GL '!X60</f>
        <v>0</v>
      </c>
      <c r="Y60" s="38">
        <f>'TX-EGM-GL'!Y60+'TX-HPL-GL '!Y60</f>
        <v>0</v>
      </c>
      <c r="Z60" s="60">
        <f>'TX-EGM-GL'!Z60+'TX-HPL-GL '!Z60</f>
        <v>0</v>
      </c>
      <c r="AA60" s="38">
        <f>'TX-EGM-GL'!AA60+'TX-HPL-GL '!AA60</f>
        <v>0</v>
      </c>
      <c r="AB60" s="60">
        <f>'TX-EGM-GL'!AB60+'TX-HPL-GL '!AB60</f>
        <v>0</v>
      </c>
      <c r="AC60" s="38">
        <f>'TX-EGM-GL'!AC60+'TX-HPL-GL '!AC60</f>
        <v>0</v>
      </c>
      <c r="AD60" s="60">
        <f>'TX-EGM-GL'!AD60+'TX-HPL-GL '!AD60</f>
        <v>0</v>
      </c>
      <c r="AE60" s="38">
        <f>'TX-EGM-GL'!AE60+'TX-HPL-GL '!AE60</f>
        <v>0</v>
      </c>
      <c r="AF60" s="60">
        <f>'TX-EGM-GL'!AP60+'TX-HPL-GL '!AP60</f>
        <v>0</v>
      </c>
      <c r="AG60" s="38">
        <f>'TX-EGM-GL'!AQ60+'TX-HPL-GL '!AQ60</f>
        <v>0</v>
      </c>
      <c r="AH60" s="60">
        <f>'TX-EGM-GL'!AR60+'TX-HPL-GL '!AR60</f>
        <v>0</v>
      </c>
      <c r="AI60" s="38">
        <f>'TX-EGM-GL'!AS60+'TX-HPL-GL '!AS60</f>
        <v>0</v>
      </c>
      <c r="AJ60" s="60">
        <f>'TX-EGM-GL'!AT60+'TX-HPL-GL '!AT60</f>
        <v>0</v>
      </c>
      <c r="AK60" s="38">
        <f>'TX-EGM-GL'!AU60+'TX-HPL-GL '!AU60</f>
        <v>0</v>
      </c>
      <c r="AL60" s="60">
        <f>'TX-EGM-GL'!AX60+'TX-HPL-GL '!AX60</f>
        <v>0</v>
      </c>
      <c r="AM60" s="38">
        <f>'TX-EGM-GL'!AY60+'TX-HPL-GL '!AY60</f>
        <v>0</v>
      </c>
      <c r="AN60" s="60">
        <f>'TX-EGM-GL'!AZ60+'TX-HPL-GL '!AZ60</f>
        <v>0</v>
      </c>
      <c r="AO60" s="38">
        <f>'TX-EGM-GL'!BA60+'TX-HPL-GL '!BA60</f>
        <v>0</v>
      </c>
      <c r="AP60" s="60">
        <f>'TX-EGM-GL'!BB60+'TX-HPL-GL '!BB60</f>
        <v>0</v>
      </c>
      <c r="AQ60" s="38">
        <f>'TX-EGM-GL'!BC60+'TX-HPL-GL '!BC60</f>
        <v>0</v>
      </c>
      <c r="AR60" s="60">
        <f>'TX-EGM-GL'!BD60+'TX-HPL-GL '!BD60</f>
        <v>0</v>
      </c>
      <c r="AS60" s="38">
        <f>'TX-EGM-GL'!BE60+'TX-HPL-GL '!BE60</f>
        <v>0</v>
      </c>
      <c r="AT60" s="60">
        <f>'TX-EGM-GL'!BF60+'TX-HPL-GL '!BF60</f>
        <v>0</v>
      </c>
      <c r="AU60" s="38">
        <f>'TX-EGM-GL'!BG60+'TX-HPL-GL '!BG60</f>
        <v>0</v>
      </c>
      <c r="AV60" s="60">
        <f>'TX-EGM-GL'!BH60+'TX-HPL-GL '!BH60</f>
        <v>0</v>
      </c>
      <c r="AW60" s="38">
        <f>'TX-EGM-GL'!BI60+'TX-HPL-GL '!BI60</f>
        <v>0</v>
      </c>
    </row>
    <row r="61" spans="1:49" x14ac:dyDescent="0.2">
      <c r="A61" s="9"/>
      <c r="B61" s="62" t="s">
        <v>65</v>
      </c>
      <c r="C61" s="6"/>
      <c r="D61" s="61">
        <f>SUM(D59:D60)</f>
        <v>0</v>
      </c>
      <c r="E61" s="39">
        <f>SUM(E59:E60)</f>
        <v>4076262.32</v>
      </c>
      <c r="F61" s="61">
        <f t="shared" ref="F61:AD61" si="39">SUM(F59:F60)</f>
        <v>0</v>
      </c>
      <c r="G61" s="39">
        <f t="shared" si="39"/>
        <v>0</v>
      </c>
      <c r="H61" s="61">
        <f t="shared" si="39"/>
        <v>0</v>
      </c>
      <c r="I61" s="39">
        <f t="shared" si="39"/>
        <v>0</v>
      </c>
      <c r="J61" s="61">
        <f t="shared" si="39"/>
        <v>0</v>
      </c>
      <c r="K61" s="39">
        <f t="shared" si="39"/>
        <v>-970.66</v>
      </c>
      <c r="L61" s="61">
        <f t="shared" si="39"/>
        <v>0</v>
      </c>
      <c r="M61" s="39">
        <f t="shared" si="39"/>
        <v>0</v>
      </c>
      <c r="N61" s="61">
        <f t="shared" si="39"/>
        <v>0</v>
      </c>
      <c r="O61" s="39">
        <f t="shared" si="39"/>
        <v>0</v>
      </c>
      <c r="P61" s="61">
        <f t="shared" si="39"/>
        <v>0</v>
      </c>
      <c r="Q61" s="39">
        <f t="shared" si="39"/>
        <v>4066916</v>
      </c>
      <c r="R61" s="61">
        <f t="shared" si="39"/>
        <v>0</v>
      </c>
      <c r="S61" s="39">
        <f t="shared" si="39"/>
        <v>312.5</v>
      </c>
      <c r="T61" s="61">
        <f t="shared" si="39"/>
        <v>0</v>
      </c>
      <c r="U61" s="39">
        <f t="shared" ref="U61:AE61" si="40">SUM(U59:U60)</f>
        <v>0</v>
      </c>
      <c r="V61" s="61">
        <f t="shared" si="39"/>
        <v>0</v>
      </c>
      <c r="W61" s="39">
        <f t="shared" si="40"/>
        <v>200</v>
      </c>
      <c r="X61" s="61">
        <f t="shared" si="39"/>
        <v>0</v>
      </c>
      <c r="Y61" s="39">
        <f t="shared" si="40"/>
        <v>0</v>
      </c>
      <c r="Z61" s="61">
        <f t="shared" si="39"/>
        <v>0</v>
      </c>
      <c r="AA61" s="39">
        <f t="shared" si="40"/>
        <v>0</v>
      </c>
      <c r="AB61" s="61">
        <f t="shared" si="39"/>
        <v>0</v>
      </c>
      <c r="AC61" s="39">
        <f t="shared" si="40"/>
        <v>9804.48</v>
      </c>
      <c r="AD61" s="61">
        <f t="shared" si="39"/>
        <v>0</v>
      </c>
      <c r="AE61" s="39">
        <f t="shared" si="40"/>
        <v>0</v>
      </c>
      <c r="AF61" s="61">
        <f t="shared" ref="AF61:AK61" si="41">SUM(AF59:AF60)</f>
        <v>0</v>
      </c>
      <c r="AG61" s="39">
        <f t="shared" si="41"/>
        <v>0</v>
      </c>
      <c r="AH61" s="61">
        <f t="shared" si="41"/>
        <v>0</v>
      </c>
      <c r="AI61" s="39">
        <f t="shared" si="41"/>
        <v>0</v>
      </c>
      <c r="AJ61" s="61">
        <f t="shared" si="41"/>
        <v>0</v>
      </c>
      <c r="AK61" s="39">
        <f t="shared" si="41"/>
        <v>0</v>
      </c>
      <c r="AL61" s="61">
        <f t="shared" ref="AL61:AQ61" si="42">SUM(AL59:AL60)</f>
        <v>0</v>
      </c>
      <c r="AM61" s="39">
        <f t="shared" si="42"/>
        <v>0</v>
      </c>
      <c r="AN61" s="61">
        <f t="shared" si="42"/>
        <v>0</v>
      </c>
      <c r="AO61" s="39">
        <f t="shared" si="42"/>
        <v>0</v>
      </c>
      <c r="AP61" s="61">
        <f t="shared" si="42"/>
        <v>0</v>
      </c>
      <c r="AQ61" s="39">
        <f t="shared" si="42"/>
        <v>0</v>
      </c>
      <c r="AR61" s="61">
        <f t="shared" ref="AR61:AW61" si="43">SUM(AR59:AR60)</f>
        <v>0</v>
      </c>
      <c r="AS61" s="39">
        <f t="shared" si="43"/>
        <v>0</v>
      </c>
      <c r="AT61" s="61">
        <f t="shared" si="43"/>
        <v>0</v>
      </c>
      <c r="AU61" s="39">
        <f t="shared" si="43"/>
        <v>0</v>
      </c>
      <c r="AV61" s="61">
        <f t="shared" si="43"/>
        <v>0</v>
      </c>
      <c r="AW61" s="39">
        <f t="shared" si="43"/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-8267031</v>
      </c>
      <c r="E64" s="38">
        <f>SUM(G64,I64,K64,M64,O64,Q64,S64,U64,W64,Y64,AA64,AC64,AE64,AG64,AI64,AK64,AM64,AO64,AQ64,AS64,AU64,AV64)</f>
        <v>-2281831.6400000006</v>
      </c>
      <c r="F64" s="64">
        <f>('TIE-OUT'!P64+'TIE-OUT'!R64)+(RECLASS!P64+RECLASS!R64)</f>
        <v>0</v>
      </c>
      <c r="G64" s="68">
        <f>('TIE-OUT'!Q64+'TIE-OUT'!S64)+(RECLASS!Q64+RECLASS!S64)</f>
        <v>93300</v>
      </c>
      <c r="H64" s="60">
        <f>'TX-EGM-GL'!H64+'TX-HPL-GL '!H64</f>
        <v>0</v>
      </c>
      <c r="I64" s="38">
        <f>'TX-EGM-GL'!I64+'TX-HPL-GL '!I64</f>
        <v>-792477.65</v>
      </c>
      <c r="J64" s="60">
        <f>'TX-EGM-GL'!J64+'TX-HPL-GL '!J64</f>
        <v>-29349944</v>
      </c>
      <c r="K64" s="38">
        <f>'TX-EGM-GL'!K64+'TX-HPL-GL '!K64</f>
        <v>-2468196.37</v>
      </c>
      <c r="L64" s="60">
        <f>'TX-EGM-GL'!L64+'TX-HPL-GL '!L64</f>
        <v>13714025</v>
      </c>
      <c r="M64" s="38">
        <f>'TX-EGM-GL'!M64+'TX-HPL-GL '!M64</f>
        <v>17268.949999999997</v>
      </c>
      <c r="N64" s="60">
        <f>'TX-EGM-GL'!N64+'TX-HPL-GL '!N64</f>
        <v>7034867</v>
      </c>
      <c r="O64" s="38">
        <f>'TX-EGM-GL'!O64+'TX-HPL-GL '!O64</f>
        <v>83971.37</v>
      </c>
      <c r="P64" s="60">
        <f>'TX-EGM-GL'!P64+'TX-HPL-GL '!P64</f>
        <v>39124</v>
      </c>
      <c r="Q64" s="38">
        <f>'TX-EGM-GL'!Q64+'TX-HPL-GL '!Q64</f>
        <v>-39038.720000000001</v>
      </c>
      <c r="R64" s="60">
        <f>'TX-EGM-GL'!R64+'TX-HPL-GL '!R64</f>
        <v>65315</v>
      </c>
      <c r="S64" s="38">
        <f>'TX-EGM-GL'!S64+'TX-HPL-GL '!S64</f>
        <v>-84.989999999999981</v>
      </c>
      <c r="T64" s="60">
        <f>'TX-EGM-GL'!T64+'TX-HPL-GL '!T64</f>
        <v>39417</v>
      </c>
      <c r="U64" s="38">
        <f>'TX-EGM-GL'!U64+'TX-HPL-GL '!U64</f>
        <v>797019.34</v>
      </c>
      <c r="V64" s="60">
        <f>'TX-EGM-GL'!V64+'TX-HPL-GL '!V64</f>
        <v>20338</v>
      </c>
      <c r="W64" s="38">
        <f>'TX-EGM-GL'!W64+'TX-HPL-GL '!W64</f>
        <v>3325.38</v>
      </c>
      <c r="X64" s="60">
        <f>'TX-EGM-GL'!X64+'TX-HPL-GL '!X64</f>
        <v>-7603</v>
      </c>
      <c r="Y64" s="38">
        <f>'TX-EGM-GL'!Y64+'TX-HPL-GL '!Y64</f>
        <v>-593.37</v>
      </c>
      <c r="Z64" s="60">
        <f>'TX-EGM-GL'!Z64+'TX-HPL-GL '!Z64</f>
        <v>-246</v>
      </c>
      <c r="AA64" s="38">
        <f>'TX-EGM-GL'!AA64+'TX-HPL-GL '!AA64</f>
        <v>-32.49</v>
      </c>
      <c r="AB64" s="60">
        <f>'TX-EGM-GL'!AB64+'TX-HPL-GL '!AB64</f>
        <v>2781</v>
      </c>
      <c r="AC64" s="38">
        <f>'TX-EGM-GL'!AC64+'TX-HPL-GL '!AC64</f>
        <v>0</v>
      </c>
      <c r="AD64" s="60">
        <f>'TX-EGM-GL'!AD64+'TX-HPL-GL '!AD64</f>
        <v>179664</v>
      </c>
      <c r="AE64" s="38">
        <f>'TX-EGM-GL'!AE64+'TX-HPL-GL '!AE64</f>
        <v>17863.990000000002</v>
      </c>
      <c r="AF64" s="60">
        <f>'TX-EGM-GL'!AP64+'TX-HPL-GL '!AP64</f>
        <v>-4769</v>
      </c>
      <c r="AG64" s="38">
        <f>'TX-EGM-GL'!AQ64+'TX-HPL-GL '!AQ64</f>
        <v>5842.92</v>
      </c>
      <c r="AH64" s="60">
        <f>'TX-EGM-GL'!AR64+'TX-HPL-GL '!AR64</f>
        <v>0</v>
      </c>
      <c r="AI64" s="38">
        <f>'TX-EGM-GL'!AS64+'TX-HPL-GL '!AS64</f>
        <v>0</v>
      </c>
      <c r="AJ64" s="60">
        <f>'TX-EGM-GL'!AT64+'TX-HPL-GL '!AT64</f>
        <v>0</v>
      </c>
      <c r="AK64" s="38">
        <f>'TX-EGM-GL'!AU64+'TX-HPL-GL '!AU64</f>
        <v>0</v>
      </c>
      <c r="AL64" s="60">
        <f>'TX-EGM-GL'!AX64+'TX-HPL-GL '!AX64</f>
        <v>0</v>
      </c>
      <c r="AM64" s="38">
        <f>'TX-EGM-GL'!AY64+'TX-HPL-GL '!AY64</f>
        <v>0</v>
      </c>
      <c r="AN64" s="60">
        <f>'TX-EGM-GL'!AZ64+'TX-HPL-GL '!AZ64</f>
        <v>0</v>
      </c>
      <c r="AO64" s="38">
        <f>'TX-EGM-GL'!BA64+'TX-HPL-GL '!BA64</f>
        <v>0</v>
      </c>
      <c r="AP64" s="60">
        <f>'TX-EGM-GL'!BB64+'TX-HPL-GL '!BB64</f>
        <v>0</v>
      </c>
      <c r="AQ64" s="38">
        <f>'TX-EGM-GL'!BC64+'TX-HPL-GL '!BC64</f>
        <v>0</v>
      </c>
      <c r="AR64" s="60">
        <f>'TX-EGM-GL'!BD64+'TX-HPL-GL '!BD64</f>
        <v>0</v>
      </c>
      <c r="AS64" s="38">
        <f>'TX-EGM-GL'!BE64+'TX-HPL-GL '!BE64</f>
        <v>0</v>
      </c>
      <c r="AT64" s="60">
        <f>'TX-EGM-GL'!BF64+'TX-HPL-GL '!BF64</f>
        <v>0</v>
      </c>
      <c r="AU64" s="38">
        <f>'TX-EGM-GL'!BG64+'TX-HPL-GL '!BG64</f>
        <v>0</v>
      </c>
      <c r="AV64" s="60">
        <f>'TX-EGM-GL'!BH64+'TX-HPL-GL '!BH64</f>
        <v>0</v>
      </c>
      <c r="AW64" s="38">
        <f>'TX-EGM-GL'!BI64+'TX-HPL-GL '!BI64</f>
        <v>0</v>
      </c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0</v>
      </c>
      <c r="E65" s="38">
        <f>SUM(G65,I65,K65,M65,O65,Q65,S65,U65,W65,Y65,AA65,AC65,AE65,AG65,AI65,AK65,AM65,AO65,AQ65,AS65,AU65,AV65)</f>
        <v>-1590136</v>
      </c>
      <c r="F65" s="81">
        <f>('TIE-OUT'!P65+'TIE-OUT'!R65)+(RECLASS!P65+RECLASS!R65)</f>
        <v>0</v>
      </c>
      <c r="G65" s="82">
        <f>('TIE-OUT'!Q65+'TIE-OUT'!S65)+(RECLASS!Q65+RECLASS!S65)</f>
        <v>0</v>
      </c>
      <c r="H65" s="60">
        <f>'TX-EGM-GL'!H65+'TX-HPL-GL '!H65</f>
        <v>0</v>
      </c>
      <c r="I65" s="38">
        <f>'TX-EGM-GL'!I65+'TX-HPL-GL '!I65</f>
        <v>0</v>
      </c>
      <c r="J65" s="60">
        <f>'TX-EGM-GL'!J65+'TX-HPL-GL '!J65</f>
        <v>0</v>
      </c>
      <c r="K65" s="38">
        <f>'TX-EGM-GL'!K65+'TX-HPL-GL '!K65</f>
        <v>0</v>
      </c>
      <c r="L65" s="60">
        <f>'TX-EGM-GL'!L65+'TX-HPL-GL '!L65</f>
        <v>0</v>
      </c>
      <c r="M65" s="38">
        <f>'TX-EGM-GL'!M65+'TX-HPL-GL '!M65</f>
        <v>0</v>
      </c>
      <c r="N65" s="60">
        <f>'TX-EGM-GL'!N65+'TX-HPL-GL '!N65</f>
        <v>0</v>
      </c>
      <c r="O65" s="38">
        <f>'TX-EGM-GL'!O65+'TX-HPL-GL '!O65</f>
        <v>0</v>
      </c>
      <c r="P65" s="60">
        <f>'TX-EGM-GL'!P65+'TX-HPL-GL '!P65</f>
        <v>0</v>
      </c>
      <c r="Q65" s="38">
        <f>'TX-EGM-GL'!Q65+'TX-HPL-GL '!Q65</f>
        <v>130168</v>
      </c>
      <c r="R65" s="60">
        <f>'TX-EGM-GL'!R65+'TX-HPL-GL '!R65</f>
        <v>0</v>
      </c>
      <c r="S65" s="38">
        <f>'TX-EGM-GL'!S65+'TX-HPL-GL '!S65</f>
        <v>-2166</v>
      </c>
      <c r="T65" s="60">
        <f>'TX-EGM-GL'!T65+'TX-HPL-GL '!T65</f>
        <v>0</v>
      </c>
      <c r="U65" s="38">
        <f>'TX-EGM-GL'!U65+'TX-HPL-GL '!U65</f>
        <v>0</v>
      </c>
      <c r="V65" s="60">
        <f>'TX-EGM-GL'!V65+'TX-HPL-GL '!V65</f>
        <v>0</v>
      </c>
      <c r="W65" s="38">
        <f>'TX-EGM-GL'!W65+'TX-HPL-GL '!W65</f>
        <v>-1696000</v>
      </c>
      <c r="X65" s="60">
        <f>'TX-EGM-GL'!X65+'TX-HPL-GL '!X65</f>
        <v>0</v>
      </c>
      <c r="Y65" s="38">
        <f>'TX-EGM-GL'!Y65+'TX-HPL-GL '!Y65</f>
        <v>-5430</v>
      </c>
      <c r="Z65" s="60">
        <f>'TX-EGM-GL'!Z65+'TX-HPL-GL '!Z65</f>
        <v>0</v>
      </c>
      <c r="AA65" s="38">
        <f>'TX-EGM-GL'!AA65+'TX-HPL-GL '!AA65</f>
        <v>0</v>
      </c>
      <c r="AB65" s="60">
        <f>'TX-EGM-GL'!AB65+'TX-HPL-GL '!AB65</f>
        <v>0</v>
      </c>
      <c r="AC65" s="38">
        <f>'TX-EGM-GL'!AC65+'TX-HPL-GL '!AC65</f>
        <v>66</v>
      </c>
      <c r="AD65" s="60">
        <f>'TX-EGM-GL'!AD65+'TX-HPL-GL '!AD65</f>
        <v>0</v>
      </c>
      <c r="AE65" s="38">
        <f>'TX-EGM-GL'!AE65+'TX-HPL-GL '!AE65</f>
        <v>-16774</v>
      </c>
      <c r="AF65" s="60">
        <f>'TX-EGM-GL'!AP65+'TX-HPL-GL '!AP65</f>
        <v>0</v>
      </c>
      <c r="AG65" s="38">
        <f>'TX-EGM-GL'!AQ65+'TX-HPL-GL '!AQ65</f>
        <v>0</v>
      </c>
      <c r="AH65" s="60">
        <f>'TX-EGM-GL'!AR65+'TX-HPL-GL '!AR65</f>
        <v>0</v>
      </c>
      <c r="AI65" s="38">
        <f>'TX-EGM-GL'!AS65+'TX-HPL-GL '!AS65</f>
        <v>0</v>
      </c>
      <c r="AJ65" s="60">
        <f>'TX-EGM-GL'!AT65+'TX-HPL-GL '!AT65</f>
        <v>0</v>
      </c>
      <c r="AK65" s="38">
        <f>'TX-EGM-GL'!AU65+'TX-HPL-GL '!AU65</f>
        <v>0</v>
      </c>
      <c r="AL65" s="60">
        <f>'TX-EGM-GL'!AX65+'TX-HPL-GL '!AX65</f>
        <v>0</v>
      </c>
      <c r="AM65" s="38">
        <f>'TX-EGM-GL'!AY65+'TX-HPL-GL '!AY65</f>
        <v>0</v>
      </c>
      <c r="AN65" s="60">
        <f>'TX-EGM-GL'!AZ65+'TX-HPL-GL '!AZ65</f>
        <v>0</v>
      </c>
      <c r="AO65" s="38">
        <f>'TX-EGM-GL'!BA65+'TX-HPL-GL '!BA65</f>
        <v>0</v>
      </c>
      <c r="AP65" s="60">
        <f>'TX-EGM-GL'!BB65+'TX-HPL-GL '!BB65</f>
        <v>0</v>
      </c>
      <c r="AQ65" s="38">
        <f>'TX-EGM-GL'!BC65+'TX-HPL-GL '!BC65</f>
        <v>0</v>
      </c>
      <c r="AR65" s="60">
        <f>'TX-EGM-GL'!BD65+'TX-HPL-GL '!BD65</f>
        <v>0</v>
      </c>
      <c r="AS65" s="38">
        <f>'TX-EGM-GL'!BE65+'TX-HPL-GL '!BE65</f>
        <v>0</v>
      </c>
      <c r="AT65" s="60">
        <f>'TX-EGM-GL'!BF65+'TX-HPL-GL '!BF65</f>
        <v>0</v>
      </c>
      <c r="AU65" s="38">
        <f>'TX-EGM-GL'!BG65+'TX-HPL-GL '!BG65</f>
        <v>0</v>
      </c>
      <c r="AV65" s="60">
        <f>'TX-EGM-GL'!BH65+'TX-HPL-GL '!BH65</f>
        <v>0</v>
      </c>
      <c r="AW65" s="38">
        <f>'TX-EGM-GL'!BI65+'TX-HPL-GL '!BI65</f>
        <v>0</v>
      </c>
    </row>
    <row r="66" spans="1:49" x14ac:dyDescent="0.2">
      <c r="A66" s="9"/>
      <c r="B66" s="7" t="s">
        <v>68</v>
      </c>
      <c r="C66" s="6"/>
      <c r="D66" s="61">
        <f>SUM(D64:D65)</f>
        <v>-8267031</v>
      </c>
      <c r="E66" s="39">
        <f>SUM(E64:E65)</f>
        <v>-3871967.6400000006</v>
      </c>
      <c r="F66" s="61">
        <f t="shared" ref="F66:AD66" si="44">SUM(F64:F65)</f>
        <v>0</v>
      </c>
      <c r="G66" s="39">
        <f t="shared" si="44"/>
        <v>93300</v>
      </c>
      <c r="H66" s="61">
        <f t="shared" si="44"/>
        <v>0</v>
      </c>
      <c r="I66" s="39">
        <f t="shared" si="44"/>
        <v>-792477.65</v>
      </c>
      <c r="J66" s="61">
        <f t="shared" si="44"/>
        <v>-29349944</v>
      </c>
      <c r="K66" s="39">
        <f t="shared" si="44"/>
        <v>-2468196.37</v>
      </c>
      <c r="L66" s="61">
        <f t="shared" si="44"/>
        <v>13714025</v>
      </c>
      <c r="M66" s="39">
        <f t="shared" si="44"/>
        <v>17268.949999999997</v>
      </c>
      <c r="N66" s="61">
        <f t="shared" si="44"/>
        <v>7034867</v>
      </c>
      <c r="O66" s="39">
        <f t="shared" si="44"/>
        <v>83971.37</v>
      </c>
      <c r="P66" s="61">
        <f t="shared" si="44"/>
        <v>39124</v>
      </c>
      <c r="Q66" s="39">
        <f t="shared" si="44"/>
        <v>91129.279999999999</v>
      </c>
      <c r="R66" s="61">
        <f t="shared" si="44"/>
        <v>65315</v>
      </c>
      <c r="S66" s="39">
        <f t="shared" si="44"/>
        <v>-2250.9899999999998</v>
      </c>
      <c r="T66" s="61">
        <f t="shared" si="44"/>
        <v>39417</v>
      </c>
      <c r="U66" s="39">
        <f t="shared" ref="U66:AE66" si="45">SUM(U64:U65)</f>
        <v>797019.34</v>
      </c>
      <c r="V66" s="61">
        <f t="shared" si="44"/>
        <v>20338</v>
      </c>
      <c r="W66" s="39">
        <f t="shared" si="45"/>
        <v>-1692674.62</v>
      </c>
      <c r="X66" s="61">
        <f t="shared" si="44"/>
        <v>-7603</v>
      </c>
      <c r="Y66" s="39">
        <f t="shared" si="45"/>
        <v>-6023.37</v>
      </c>
      <c r="Z66" s="61">
        <f t="shared" si="44"/>
        <v>-246</v>
      </c>
      <c r="AA66" s="39">
        <f t="shared" si="45"/>
        <v>-32.49</v>
      </c>
      <c r="AB66" s="61">
        <f t="shared" si="44"/>
        <v>2781</v>
      </c>
      <c r="AC66" s="39">
        <f t="shared" si="45"/>
        <v>66</v>
      </c>
      <c r="AD66" s="61">
        <f t="shared" si="44"/>
        <v>179664</v>
      </c>
      <c r="AE66" s="39">
        <f t="shared" si="45"/>
        <v>1089.9900000000016</v>
      </c>
      <c r="AF66" s="61">
        <f t="shared" ref="AF66:AK66" si="46">SUM(AF64:AF65)</f>
        <v>-4769</v>
      </c>
      <c r="AG66" s="39">
        <f t="shared" si="46"/>
        <v>5842.92</v>
      </c>
      <c r="AH66" s="61">
        <f t="shared" si="46"/>
        <v>0</v>
      </c>
      <c r="AI66" s="39">
        <f t="shared" si="46"/>
        <v>0</v>
      </c>
      <c r="AJ66" s="61">
        <f t="shared" si="46"/>
        <v>0</v>
      </c>
      <c r="AK66" s="39">
        <f t="shared" si="46"/>
        <v>0</v>
      </c>
      <c r="AL66" s="61">
        <f t="shared" ref="AL66:AQ66" si="47">SUM(AL64:AL65)</f>
        <v>0</v>
      </c>
      <c r="AM66" s="39">
        <f t="shared" si="47"/>
        <v>0</v>
      </c>
      <c r="AN66" s="61">
        <f t="shared" si="47"/>
        <v>0</v>
      </c>
      <c r="AO66" s="39">
        <f t="shared" si="47"/>
        <v>0</v>
      </c>
      <c r="AP66" s="61">
        <f t="shared" si="47"/>
        <v>0</v>
      </c>
      <c r="AQ66" s="39">
        <f t="shared" si="47"/>
        <v>0</v>
      </c>
      <c r="AR66" s="61">
        <f t="shared" ref="AR66:AW66" si="48">SUM(AR64:AR65)</f>
        <v>0</v>
      </c>
      <c r="AS66" s="39">
        <f t="shared" si="48"/>
        <v>0</v>
      </c>
      <c r="AT66" s="61">
        <f t="shared" si="48"/>
        <v>0</v>
      </c>
      <c r="AU66" s="39">
        <f t="shared" si="48"/>
        <v>0</v>
      </c>
      <c r="AV66" s="61">
        <f t="shared" si="48"/>
        <v>0</v>
      </c>
      <c r="AW66" s="39">
        <f t="shared" si="48"/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723632.56</v>
      </c>
      <c r="F70" s="64">
        <f>('TIE-OUT'!P70+'TIE-OUT'!R70)+(RECLASS!P70+RECLASS!R70)</f>
        <v>0</v>
      </c>
      <c r="G70" s="68">
        <f>('TIE-OUT'!Q70+'TIE-OUT'!S70)+(RECLASS!Q70+RECLASS!S70)</f>
        <v>723632.56</v>
      </c>
      <c r="H70" s="60">
        <f>'TX-EGM-GL'!H70+'TX-HPL-GL '!H70</f>
        <v>0</v>
      </c>
      <c r="I70" s="38">
        <f>'TX-EGM-GL'!I70+'TX-HPL-GL '!I70</f>
        <v>0</v>
      </c>
      <c r="J70" s="60">
        <f>'TX-EGM-GL'!J70+'TX-HPL-GL '!J70</f>
        <v>0</v>
      </c>
      <c r="K70" s="38">
        <f>'TX-EGM-GL'!K70+'TX-HPL-GL '!K70</f>
        <v>0</v>
      </c>
      <c r="L70" s="60">
        <f>'TX-EGM-GL'!L70+'TX-HPL-GL '!L70</f>
        <v>0</v>
      </c>
      <c r="M70" s="38">
        <f>'TX-EGM-GL'!M70+'TX-HPL-GL '!M70</f>
        <v>0</v>
      </c>
      <c r="N70" s="60">
        <f>'TX-EGM-GL'!N70+'TX-HPL-GL '!N70</f>
        <v>0</v>
      </c>
      <c r="O70" s="38">
        <f>'TX-EGM-GL'!O70+'TX-HPL-GL '!O70</f>
        <v>0</v>
      </c>
      <c r="P70" s="60">
        <f>'TX-EGM-GL'!P70+'TX-HPL-GL '!P70</f>
        <v>0</v>
      </c>
      <c r="Q70" s="38">
        <f>'TX-EGM-GL'!Q70+'TX-HPL-GL '!Q70</f>
        <v>0</v>
      </c>
      <c r="R70" s="60">
        <f>'TX-EGM-GL'!R70+'TX-HPL-GL '!R70</f>
        <v>0</v>
      </c>
      <c r="S70" s="38">
        <f>'TX-EGM-GL'!S70+'TX-HPL-GL '!S70</f>
        <v>0</v>
      </c>
      <c r="T70" s="60">
        <f>'TX-EGM-GL'!T70+'TX-HPL-GL '!T70</f>
        <v>0</v>
      </c>
      <c r="U70" s="38">
        <f>'TX-EGM-GL'!U70+'TX-HPL-GL '!U70</f>
        <v>0</v>
      </c>
      <c r="V70" s="60">
        <f>'TX-EGM-GL'!V70+'TX-HPL-GL '!V70</f>
        <v>0</v>
      </c>
      <c r="W70" s="38">
        <f>'TX-EGM-GL'!W70+'TX-HPL-GL '!W70</f>
        <v>0</v>
      </c>
      <c r="X70" s="60">
        <f>'TX-EGM-GL'!X70+'TX-HPL-GL '!X70</f>
        <v>0</v>
      </c>
      <c r="Y70" s="38">
        <f>'TX-EGM-GL'!Y70+'TX-HPL-GL '!Y70</f>
        <v>0</v>
      </c>
      <c r="Z70" s="60">
        <f>'TX-EGM-GL'!Z70+'TX-HPL-GL '!Z70</f>
        <v>0</v>
      </c>
      <c r="AA70" s="38">
        <f>'TX-EGM-GL'!AA70+'TX-HPL-GL '!AA70</f>
        <v>0</v>
      </c>
      <c r="AB70" s="60">
        <f>'TX-EGM-GL'!AB70+'TX-HPL-GL '!AB70</f>
        <v>0</v>
      </c>
      <c r="AC70" s="38">
        <f>'TX-EGM-GL'!AC70+'TX-HPL-GL '!AC70</f>
        <v>0</v>
      </c>
      <c r="AD70" s="60">
        <f>'TX-EGM-GL'!AD70+'TX-HPL-GL '!AD70</f>
        <v>0</v>
      </c>
      <c r="AE70" s="38">
        <f>'TX-EGM-GL'!AE70+'TX-HPL-GL '!AE70</f>
        <v>0</v>
      </c>
      <c r="AF70" s="60">
        <f>'TX-EGM-GL'!AP70+'TX-HPL-GL '!AP70</f>
        <v>0</v>
      </c>
      <c r="AG70" s="38">
        <f>'TX-EGM-GL'!AQ70+'TX-HPL-GL '!AQ70</f>
        <v>0</v>
      </c>
      <c r="AH70" s="60">
        <f>'TX-EGM-GL'!AR70+'TX-HPL-GL '!AR70</f>
        <v>0</v>
      </c>
      <c r="AI70" s="38">
        <f>'TX-EGM-GL'!AS70+'TX-HPL-GL '!AS70</f>
        <v>0</v>
      </c>
      <c r="AJ70" s="60">
        <f>'TX-EGM-GL'!AT70+'TX-HPL-GL '!AT70</f>
        <v>0</v>
      </c>
      <c r="AK70" s="38">
        <f>'TX-EGM-GL'!AU70+'TX-HPL-GL '!AU70</f>
        <v>0</v>
      </c>
      <c r="AL70" s="60">
        <f>'TX-EGM-GL'!AX70+'TX-HPL-GL '!AX70</f>
        <v>0</v>
      </c>
      <c r="AM70" s="38">
        <f>'TX-EGM-GL'!AY70+'TX-HPL-GL '!AY70</f>
        <v>0</v>
      </c>
      <c r="AN70" s="60">
        <f>'TX-EGM-GL'!AZ70+'TX-HPL-GL '!AZ70</f>
        <v>0</v>
      </c>
      <c r="AO70" s="38">
        <f>'TX-EGM-GL'!BA70+'TX-HPL-GL '!BA70</f>
        <v>0</v>
      </c>
      <c r="AP70" s="60">
        <f>'TX-EGM-GL'!BB70+'TX-HPL-GL '!BB70</f>
        <v>0</v>
      </c>
      <c r="AQ70" s="38">
        <f>'TX-EGM-GL'!BC70+'TX-HPL-GL '!BC70</f>
        <v>0</v>
      </c>
      <c r="AR70" s="60">
        <f>'TX-EGM-GL'!BD70+'TX-HPL-GL '!BD70</f>
        <v>0</v>
      </c>
      <c r="AS70" s="38">
        <f>'TX-EGM-GL'!BE70+'TX-HPL-GL '!BE70</f>
        <v>0</v>
      </c>
      <c r="AT70" s="60">
        <f>'TX-EGM-GL'!BF70+'TX-HPL-GL '!BF70</f>
        <v>0</v>
      </c>
      <c r="AU70" s="38">
        <f>'TX-EGM-GL'!BG70+'TX-HPL-GL '!BG70</f>
        <v>0</v>
      </c>
      <c r="AV70" s="60">
        <f>'TX-EGM-GL'!BH70+'TX-HPL-GL '!BH70</f>
        <v>0</v>
      </c>
      <c r="AW70" s="38">
        <f>'TX-EGM-GL'!BI70+'TX-HPL-GL '!BI70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81">
        <f>('TIE-OUT'!P71+'TIE-OUT'!R71)+(RECLASS!P71+RECLASS!R71)</f>
        <v>0</v>
      </c>
      <c r="G71" s="82">
        <f>('TIE-OUT'!Q71+'TIE-OUT'!S71)+(RECLASS!Q71+RECLASS!S71)</f>
        <v>0</v>
      </c>
      <c r="H71" s="60">
        <f>'TX-EGM-GL'!H71+'TX-HPL-GL '!H71</f>
        <v>0</v>
      </c>
      <c r="I71" s="38">
        <f>'TX-EGM-GL'!I71+'TX-HPL-GL '!I71</f>
        <v>0</v>
      </c>
      <c r="J71" s="60">
        <f>'TX-EGM-GL'!J71+'TX-HPL-GL '!J71</f>
        <v>0</v>
      </c>
      <c r="K71" s="38">
        <f>'TX-EGM-GL'!K71+'TX-HPL-GL '!K71</f>
        <v>0</v>
      </c>
      <c r="L71" s="60">
        <f>'TX-EGM-GL'!L71+'TX-HPL-GL '!L71</f>
        <v>0</v>
      </c>
      <c r="M71" s="38">
        <f>'TX-EGM-GL'!M71+'TX-HPL-GL '!M71</f>
        <v>0</v>
      </c>
      <c r="N71" s="60">
        <f>'TX-EGM-GL'!N71+'TX-HPL-GL '!N71</f>
        <v>0</v>
      </c>
      <c r="O71" s="38">
        <f>'TX-EGM-GL'!O71+'TX-HPL-GL '!O71</f>
        <v>0</v>
      </c>
      <c r="P71" s="60">
        <f>'TX-EGM-GL'!P71+'TX-HPL-GL '!P71</f>
        <v>0</v>
      </c>
      <c r="Q71" s="38">
        <f>'TX-EGM-GL'!Q71+'TX-HPL-GL '!Q71</f>
        <v>0</v>
      </c>
      <c r="R71" s="60">
        <f>'TX-EGM-GL'!R71+'TX-HPL-GL '!R71</f>
        <v>0</v>
      </c>
      <c r="S71" s="38">
        <f>'TX-EGM-GL'!S71+'TX-HPL-GL '!S71</f>
        <v>0</v>
      </c>
      <c r="T71" s="60">
        <f>'TX-EGM-GL'!T71+'TX-HPL-GL '!T71</f>
        <v>0</v>
      </c>
      <c r="U71" s="38">
        <f>'TX-EGM-GL'!U71+'TX-HPL-GL '!U71</f>
        <v>0</v>
      </c>
      <c r="V71" s="60">
        <f>'TX-EGM-GL'!V71+'TX-HPL-GL '!V71</f>
        <v>0</v>
      </c>
      <c r="W71" s="38">
        <f>'TX-EGM-GL'!W71+'TX-HPL-GL '!W71</f>
        <v>0</v>
      </c>
      <c r="X71" s="60">
        <f>'TX-EGM-GL'!X71+'TX-HPL-GL '!X71</f>
        <v>0</v>
      </c>
      <c r="Y71" s="38">
        <f>'TX-EGM-GL'!Y71+'TX-HPL-GL '!Y71</f>
        <v>0</v>
      </c>
      <c r="Z71" s="60">
        <f>'TX-EGM-GL'!Z71+'TX-HPL-GL '!Z71</f>
        <v>0</v>
      </c>
      <c r="AA71" s="38">
        <f>'TX-EGM-GL'!AA71+'TX-HPL-GL '!AA71</f>
        <v>0</v>
      </c>
      <c r="AB71" s="60">
        <f>'TX-EGM-GL'!AB71+'TX-HPL-GL '!AB71</f>
        <v>0</v>
      </c>
      <c r="AC71" s="38">
        <f>'TX-EGM-GL'!AC71+'TX-HPL-GL '!AC71</f>
        <v>0</v>
      </c>
      <c r="AD71" s="60">
        <f>'TX-EGM-GL'!AD71+'TX-HPL-GL '!AD71</f>
        <v>0</v>
      </c>
      <c r="AE71" s="38">
        <f>'TX-EGM-GL'!AE71+'TX-HPL-GL '!AE71</f>
        <v>0</v>
      </c>
      <c r="AF71" s="60">
        <f>'TX-EGM-GL'!AP71+'TX-HPL-GL '!AP71</f>
        <v>0</v>
      </c>
      <c r="AG71" s="38">
        <f>'TX-EGM-GL'!AQ71+'TX-HPL-GL '!AQ71</f>
        <v>0</v>
      </c>
      <c r="AH71" s="60">
        <f>'TX-EGM-GL'!AR71+'TX-HPL-GL '!AR71</f>
        <v>0</v>
      </c>
      <c r="AI71" s="38">
        <f>'TX-EGM-GL'!AS71+'TX-HPL-GL '!AS71</f>
        <v>0</v>
      </c>
      <c r="AJ71" s="60">
        <f>'TX-EGM-GL'!AT71+'TX-HPL-GL '!AT71</f>
        <v>0</v>
      </c>
      <c r="AK71" s="38">
        <f>'TX-EGM-GL'!AU71+'TX-HPL-GL '!AU71</f>
        <v>0</v>
      </c>
      <c r="AL71" s="60">
        <f>'TX-EGM-GL'!AX71+'TX-HPL-GL '!AX71</f>
        <v>0</v>
      </c>
      <c r="AM71" s="38">
        <f>'TX-EGM-GL'!AY71+'TX-HPL-GL '!AY71</f>
        <v>0</v>
      </c>
      <c r="AN71" s="60">
        <f>'TX-EGM-GL'!AZ71+'TX-HPL-GL '!AZ71</f>
        <v>0</v>
      </c>
      <c r="AO71" s="38">
        <f>'TX-EGM-GL'!BA71+'TX-HPL-GL '!BA71</f>
        <v>0</v>
      </c>
      <c r="AP71" s="60">
        <f>'TX-EGM-GL'!BB71+'TX-HPL-GL '!BB71</f>
        <v>0</v>
      </c>
      <c r="AQ71" s="38">
        <f>'TX-EGM-GL'!BC71+'TX-HPL-GL '!BC71</f>
        <v>0</v>
      </c>
      <c r="AR71" s="60">
        <f>'TX-EGM-GL'!BD71+'TX-HPL-GL '!BD71</f>
        <v>0</v>
      </c>
      <c r="AS71" s="38">
        <f>'TX-EGM-GL'!BE71+'TX-HPL-GL '!BE71</f>
        <v>0</v>
      </c>
      <c r="AT71" s="60">
        <f>'TX-EGM-GL'!BF71+'TX-HPL-GL '!BF71</f>
        <v>0</v>
      </c>
      <c r="AU71" s="38">
        <f>'TX-EGM-GL'!BG71+'TX-HPL-GL '!BG71</f>
        <v>0</v>
      </c>
      <c r="AV71" s="60">
        <f>'TX-EGM-GL'!BH71+'TX-HPL-GL '!BH71</f>
        <v>0</v>
      </c>
      <c r="AW71" s="38">
        <f>'TX-EGM-GL'!BI71+'TX-HPL-GL '!BI71</f>
        <v>0</v>
      </c>
    </row>
    <row r="72" spans="1:49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723632.56</v>
      </c>
      <c r="F72" s="61">
        <f t="shared" ref="F72:AD72" si="49">SUM(F70:F71)</f>
        <v>0</v>
      </c>
      <c r="G72" s="39">
        <f t="shared" si="49"/>
        <v>723632.56</v>
      </c>
      <c r="H72" s="61">
        <f t="shared" si="49"/>
        <v>0</v>
      </c>
      <c r="I72" s="39">
        <f t="shared" si="49"/>
        <v>0</v>
      </c>
      <c r="J72" s="61">
        <f t="shared" si="49"/>
        <v>0</v>
      </c>
      <c r="K72" s="39">
        <f t="shared" si="49"/>
        <v>0</v>
      </c>
      <c r="L72" s="61">
        <f t="shared" si="49"/>
        <v>0</v>
      </c>
      <c r="M72" s="39">
        <f t="shared" si="49"/>
        <v>0</v>
      </c>
      <c r="N72" s="61">
        <f t="shared" si="49"/>
        <v>0</v>
      </c>
      <c r="O72" s="39">
        <f t="shared" si="49"/>
        <v>0</v>
      </c>
      <c r="P72" s="61">
        <f t="shared" si="49"/>
        <v>0</v>
      </c>
      <c r="Q72" s="39">
        <f t="shared" si="49"/>
        <v>0</v>
      </c>
      <c r="R72" s="61">
        <f t="shared" si="49"/>
        <v>0</v>
      </c>
      <c r="S72" s="39">
        <f t="shared" si="49"/>
        <v>0</v>
      </c>
      <c r="T72" s="61">
        <f t="shared" si="49"/>
        <v>0</v>
      </c>
      <c r="U72" s="39">
        <f t="shared" ref="U72:AE72" si="50">SUM(U70:U71)</f>
        <v>0</v>
      </c>
      <c r="V72" s="61">
        <f t="shared" si="49"/>
        <v>0</v>
      </c>
      <c r="W72" s="39">
        <f t="shared" si="50"/>
        <v>0</v>
      </c>
      <c r="X72" s="61">
        <f t="shared" si="49"/>
        <v>0</v>
      </c>
      <c r="Y72" s="39">
        <f t="shared" si="50"/>
        <v>0</v>
      </c>
      <c r="Z72" s="61">
        <f t="shared" si="49"/>
        <v>0</v>
      </c>
      <c r="AA72" s="39">
        <f t="shared" si="50"/>
        <v>0</v>
      </c>
      <c r="AB72" s="61">
        <f t="shared" si="49"/>
        <v>0</v>
      </c>
      <c r="AC72" s="39">
        <f t="shared" si="50"/>
        <v>0</v>
      </c>
      <c r="AD72" s="61">
        <f t="shared" si="49"/>
        <v>0</v>
      </c>
      <c r="AE72" s="39">
        <f t="shared" si="50"/>
        <v>0</v>
      </c>
      <c r="AF72" s="61">
        <f t="shared" ref="AF72:AK72" si="51">SUM(AF70:AF71)</f>
        <v>0</v>
      </c>
      <c r="AG72" s="39">
        <f t="shared" si="51"/>
        <v>0</v>
      </c>
      <c r="AH72" s="61">
        <f t="shared" si="51"/>
        <v>0</v>
      </c>
      <c r="AI72" s="39">
        <f t="shared" si="51"/>
        <v>0</v>
      </c>
      <c r="AJ72" s="61">
        <f t="shared" si="51"/>
        <v>0</v>
      </c>
      <c r="AK72" s="39">
        <f t="shared" si="51"/>
        <v>0</v>
      </c>
      <c r="AL72" s="61">
        <f t="shared" ref="AL72:AQ72" si="52">SUM(AL70:AL71)</f>
        <v>0</v>
      </c>
      <c r="AM72" s="39">
        <f t="shared" si="52"/>
        <v>0</v>
      </c>
      <c r="AN72" s="61">
        <f t="shared" si="52"/>
        <v>0</v>
      </c>
      <c r="AO72" s="39">
        <f t="shared" si="52"/>
        <v>0</v>
      </c>
      <c r="AP72" s="61">
        <f t="shared" si="52"/>
        <v>0</v>
      </c>
      <c r="AQ72" s="39">
        <f t="shared" si="52"/>
        <v>0</v>
      </c>
      <c r="AR72" s="61">
        <f t="shared" ref="AR72:AW72" si="53">SUM(AR70:AR71)</f>
        <v>0</v>
      </c>
      <c r="AS72" s="39">
        <f t="shared" si="53"/>
        <v>0</v>
      </c>
      <c r="AT72" s="61">
        <f t="shared" si="53"/>
        <v>0</v>
      </c>
      <c r="AU72" s="39">
        <f t="shared" si="53"/>
        <v>0</v>
      </c>
      <c r="AV72" s="61">
        <f t="shared" si="53"/>
        <v>0</v>
      </c>
      <c r="AW72" s="39">
        <f t="shared" si="53"/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54">SUM(F73,H73,J73,L73,N73,P73,R73,T73,V73,X73,Z73,AB73,AD73,AF73,AH73,AJ73,AL73,AN73,AP73,AR73,AT73,AU73)</f>
        <v>0</v>
      </c>
      <c r="E73" s="38">
        <f t="shared" ref="E73:E81" si="55">SUM(G73,I73,K73,M73,O73,Q73,S73,U73,W73,Y73,AA73,AC73,AE73,AG73,AI73,AK73,AM73,AO73,AQ73,AS73,AU73,AV73)</f>
        <v>0</v>
      </c>
      <c r="F73" s="60">
        <f>('TIE-OUT'!P73+'TIE-OUT'!R73)+(RECLASS!P73+RECLASS!R73)</f>
        <v>0</v>
      </c>
      <c r="G73" s="60">
        <f>('TIE-OUT'!Q73+'TIE-OUT'!S73)+(RECLASS!Q73+RECLASS!S73)</f>
        <v>0</v>
      </c>
      <c r="H73" s="60">
        <f>'TX-EGM-GL'!H73+'TX-HPL-GL '!H73</f>
        <v>0</v>
      </c>
      <c r="I73" s="38">
        <f>'TX-EGM-GL'!I73+'TX-HPL-GL '!I73</f>
        <v>0</v>
      </c>
      <c r="J73" s="60">
        <f>'TX-EGM-GL'!J73+'TX-HPL-GL '!J73</f>
        <v>0</v>
      </c>
      <c r="K73" s="38">
        <f>'TX-EGM-GL'!K73+'TX-HPL-GL '!K73</f>
        <v>0</v>
      </c>
      <c r="L73" s="60">
        <f>'TX-EGM-GL'!L73+'TX-HPL-GL '!L73</f>
        <v>0</v>
      </c>
      <c r="M73" s="38">
        <f>'TX-EGM-GL'!M73+'TX-HPL-GL '!M73</f>
        <v>0</v>
      </c>
      <c r="N73" s="60">
        <f>'TX-EGM-GL'!N73+'TX-HPL-GL '!N73</f>
        <v>0</v>
      </c>
      <c r="O73" s="38">
        <f>'TX-EGM-GL'!O73+'TX-HPL-GL '!O73</f>
        <v>0</v>
      </c>
      <c r="P73" s="60">
        <f>'TX-EGM-GL'!P73+'TX-HPL-GL '!P73</f>
        <v>0</v>
      </c>
      <c r="Q73" s="38">
        <f>'TX-EGM-GL'!Q73+'TX-HPL-GL '!Q73</f>
        <v>0</v>
      </c>
      <c r="R73" s="60">
        <f>'TX-EGM-GL'!R73+'TX-HPL-GL '!R73</f>
        <v>0</v>
      </c>
      <c r="S73" s="38">
        <f>'TX-EGM-GL'!S73+'TX-HPL-GL '!S73</f>
        <v>0</v>
      </c>
      <c r="T73" s="60">
        <f>'TX-EGM-GL'!T73+'TX-HPL-GL '!T73</f>
        <v>0</v>
      </c>
      <c r="U73" s="38">
        <f>'TX-EGM-GL'!U73+'TX-HPL-GL '!U73</f>
        <v>0</v>
      </c>
      <c r="V73" s="60">
        <f>'TX-EGM-GL'!V73+'TX-HPL-GL '!V73</f>
        <v>0</v>
      </c>
      <c r="W73" s="38">
        <f>'TX-EGM-GL'!W73+'TX-HPL-GL '!W73</f>
        <v>0</v>
      </c>
      <c r="X73" s="60">
        <f>'TX-EGM-GL'!X73+'TX-HPL-GL '!X73</f>
        <v>0</v>
      </c>
      <c r="Y73" s="38">
        <f>'TX-EGM-GL'!Y73+'TX-HPL-GL '!Y73</f>
        <v>0</v>
      </c>
      <c r="Z73" s="60">
        <f>'TX-EGM-GL'!Z73+'TX-HPL-GL '!Z73</f>
        <v>0</v>
      </c>
      <c r="AA73" s="38">
        <f>'TX-EGM-GL'!AA73+'TX-HPL-GL '!AA73</f>
        <v>0</v>
      </c>
      <c r="AB73" s="60">
        <f>'TX-EGM-GL'!AB73+'TX-HPL-GL '!AB73</f>
        <v>0</v>
      </c>
      <c r="AC73" s="38">
        <f>'TX-EGM-GL'!AC73+'TX-HPL-GL '!AC73</f>
        <v>0</v>
      </c>
      <c r="AD73" s="60">
        <f>'TX-EGM-GL'!AD73+'TX-HPL-GL '!AD73</f>
        <v>0</v>
      </c>
      <c r="AE73" s="38">
        <f>'TX-EGM-GL'!AE73+'TX-HPL-GL '!AE73</f>
        <v>0</v>
      </c>
      <c r="AF73" s="60">
        <f>'TX-EGM-GL'!AP73+'TX-HPL-GL '!AP73</f>
        <v>0</v>
      </c>
      <c r="AG73" s="38">
        <f>'TX-EGM-GL'!AQ73+'TX-HPL-GL '!AQ73</f>
        <v>0</v>
      </c>
      <c r="AH73" s="60">
        <f>'TX-EGM-GL'!AR73+'TX-HPL-GL '!AR73</f>
        <v>0</v>
      </c>
      <c r="AI73" s="38">
        <f>'TX-EGM-GL'!AS73+'TX-HPL-GL '!AS73</f>
        <v>0</v>
      </c>
      <c r="AJ73" s="60">
        <f>'TX-EGM-GL'!AT73+'TX-HPL-GL '!AT73</f>
        <v>0</v>
      </c>
      <c r="AK73" s="38">
        <f>'TX-EGM-GL'!AU73+'TX-HPL-GL '!AU73</f>
        <v>0</v>
      </c>
      <c r="AL73" s="60">
        <f>'TX-EGM-GL'!AX73+'TX-HPL-GL '!AX73</f>
        <v>0</v>
      </c>
      <c r="AM73" s="38">
        <f>'TX-EGM-GL'!AY73+'TX-HPL-GL '!AY73</f>
        <v>0</v>
      </c>
      <c r="AN73" s="60">
        <f>'TX-EGM-GL'!AZ73+'TX-HPL-GL '!AZ73</f>
        <v>0</v>
      </c>
      <c r="AO73" s="38">
        <f>'TX-EGM-GL'!BA73+'TX-HPL-GL '!BA73</f>
        <v>0</v>
      </c>
      <c r="AP73" s="60">
        <f>'TX-EGM-GL'!BB73+'TX-HPL-GL '!BB73</f>
        <v>0</v>
      </c>
      <c r="AQ73" s="38">
        <f>'TX-EGM-GL'!BC73+'TX-HPL-GL '!BC73</f>
        <v>0</v>
      </c>
      <c r="AR73" s="60">
        <f>'TX-EGM-GL'!BD73+'TX-HPL-GL '!BD73</f>
        <v>0</v>
      </c>
      <c r="AS73" s="38">
        <f>'TX-EGM-GL'!BE73+'TX-HPL-GL '!BE73</f>
        <v>0</v>
      </c>
      <c r="AT73" s="60">
        <f>'TX-EGM-GL'!BF73+'TX-HPL-GL '!BF73</f>
        <v>0</v>
      </c>
      <c r="AU73" s="38">
        <f>'TX-EGM-GL'!BG73+'TX-HPL-GL '!BG73</f>
        <v>0</v>
      </c>
      <c r="AV73" s="60">
        <f>'TX-EGM-GL'!BH73+'TX-HPL-GL '!BH73</f>
        <v>0</v>
      </c>
      <c r="AW73" s="38">
        <f>'TX-EGM-GL'!BI73+'TX-HPL-GL '!BI73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54"/>
        <v>0</v>
      </c>
      <c r="E74" s="38">
        <f t="shared" si="55"/>
        <v>474445</v>
      </c>
      <c r="F74" s="60">
        <f>('TIE-OUT'!P74+'TIE-OUT'!R74)+(RECLASS!P74+RECLASS!R74)</f>
        <v>0</v>
      </c>
      <c r="G74" s="60">
        <f>('TIE-OUT'!Q74+'TIE-OUT'!S74)+(RECLASS!Q74+RECLASS!S74)</f>
        <v>-532289</v>
      </c>
      <c r="H74" s="60">
        <f>'TX-EGM-GL'!H74+'TX-HPL-GL '!H74</f>
        <v>0</v>
      </c>
      <c r="I74" s="38">
        <f>'TX-EGM-GL'!I74+'TX-HPL-GL '!I74</f>
        <v>0</v>
      </c>
      <c r="J74" s="60">
        <f>'TX-EGM-GL'!J74+'TX-HPL-GL '!J74</f>
        <v>0</v>
      </c>
      <c r="K74" s="38">
        <f>'TX-EGM-GL'!K74+'TX-HPL-GL '!K74</f>
        <v>0</v>
      </c>
      <c r="L74" s="60">
        <f>'TX-EGM-GL'!L74+'TX-HPL-GL '!L74</f>
        <v>0</v>
      </c>
      <c r="M74" s="38">
        <f>'TX-EGM-GL'!M74+'TX-HPL-GL '!M74</f>
        <v>0</v>
      </c>
      <c r="N74" s="60">
        <f>'TX-EGM-GL'!N74+'TX-HPL-GL '!N74</f>
        <v>0</v>
      </c>
      <c r="O74" s="38">
        <f>'TX-EGM-GL'!O74+'TX-HPL-GL '!O74</f>
        <v>0</v>
      </c>
      <c r="P74" s="60">
        <f>'TX-EGM-GL'!P74+'TX-HPL-GL '!P74</f>
        <v>0</v>
      </c>
      <c r="Q74" s="38">
        <f>'TX-EGM-GL'!Q74+'TX-HPL-GL '!Q74</f>
        <v>1006734</v>
      </c>
      <c r="R74" s="60">
        <f>'TX-EGM-GL'!R74+'TX-HPL-GL '!R74</f>
        <v>0</v>
      </c>
      <c r="S74" s="38">
        <f>'TX-EGM-GL'!S74+'TX-HPL-GL '!S74</f>
        <v>0</v>
      </c>
      <c r="T74" s="60">
        <f>'TX-EGM-GL'!T74+'TX-HPL-GL '!T74</f>
        <v>0</v>
      </c>
      <c r="U74" s="38">
        <f>'TX-EGM-GL'!U74+'TX-HPL-GL '!U74</f>
        <v>0</v>
      </c>
      <c r="V74" s="60">
        <f>'TX-EGM-GL'!V74+'TX-HPL-GL '!V74</f>
        <v>0</v>
      </c>
      <c r="W74" s="38">
        <f>'TX-EGM-GL'!W74+'TX-HPL-GL '!W74</f>
        <v>0</v>
      </c>
      <c r="X74" s="60">
        <f>'TX-EGM-GL'!X74+'TX-HPL-GL '!X74</f>
        <v>0</v>
      </c>
      <c r="Y74" s="38">
        <f>'TX-EGM-GL'!Y74+'TX-HPL-GL '!Y74</f>
        <v>0</v>
      </c>
      <c r="Z74" s="60">
        <f>'TX-EGM-GL'!Z74+'TX-HPL-GL '!Z74</f>
        <v>0</v>
      </c>
      <c r="AA74" s="38">
        <f>'TX-EGM-GL'!AA74+'TX-HPL-GL '!AA74</f>
        <v>0</v>
      </c>
      <c r="AB74" s="60">
        <f>'TX-EGM-GL'!AB74+'TX-HPL-GL '!AB74</f>
        <v>0</v>
      </c>
      <c r="AC74" s="38">
        <f>'TX-EGM-GL'!AC74+'TX-HPL-GL '!AC74</f>
        <v>0</v>
      </c>
      <c r="AD74" s="60">
        <f>'TX-EGM-GL'!AD74+'TX-HPL-GL '!AD74</f>
        <v>0</v>
      </c>
      <c r="AE74" s="38">
        <f>'TX-EGM-GL'!AE74+'TX-HPL-GL '!AE74</f>
        <v>0</v>
      </c>
      <c r="AF74" s="60">
        <f>'TX-EGM-GL'!AP74+'TX-HPL-GL '!AP74</f>
        <v>0</v>
      </c>
      <c r="AG74" s="38">
        <f>'TX-EGM-GL'!AQ74+'TX-HPL-GL '!AQ74</f>
        <v>0</v>
      </c>
      <c r="AH74" s="60">
        <f>'TX-EGM-GL'!AR74+'TX-HPL-GL '!AR74</f>
        <v>0</v>
      </c>
      <c r="AI74" s="38">
        <f>'TX-EGM-GL'!AS74+'TX-HPL-GL '!AS74</f>
        <v>0</v>
      </c>
      <c r="AJ74" s="60">
        <f>'TX-EGM-GL'!AT74+'TX-HPL-GL '!AT74</f>
        <v>0</v>
      </c>
      <c r="AK74" s="38">
        <f>'TX-EGM-GL'!AU74+'TX-HPL-GL '!AU74</f>
        <v>0</v>
      </c>
      <c r="AL74" s="60">
        <f>'TX-EGM-GL'!AX74+'TX-HPL-GL '!AX74</f>
        <v>0</v>
      </c>
      <c r="AM74" s="38">
        <f>'TX-EGM-GL'!AY74+'TX-HPL-GL '!AY74</f>
        <v>0</v>
      </c>
      <c r="AN74" s="60">
        <f>'TX-EGM-GL'!AZ74+'TX-HPL-GL '!AZ74</f>
        <v>0</v>
      </c>
      <c r="AO74" s="38">
        <f>'TX-EGM-GL'!BA74+'TX-HPL-GL '!BA74</f>
        <v>0</v>
      </c>
      <c r="AP74" s="60">
        <f>'TX-EGM-GL'!BB74+'TX-HPL-GL '!BB74</f>
        <v>0</v>
      </c>
      <c r="AQ74" s="38">
        <f>'TX-EGM-GL'!BC74+'TX-HPL-GL '!BC74</f>
        <v>0</v>
      </c>
      <c r="AR74" s="60">
        <f>'TX-EGM-GL'!BD74+'TX-HPL-GL '!BD74</f>
        <v>0</v>
      </c>
      <c r="AS74" s="38">
        <f>'TX-EGM-GL'!BE74+'TX-HPL-GL '!BE74</f>
        <v>0</v>
      </c>
      <c r="AT74" s="60">
        <f>'TX-EGM-GL'!BF74+'TX-HPL-GL '!BF74</f>
        <v>0</v>
      </c>
      <c r="AU74" s="38">
        <f>'TX-EGM-GL'!BG74+'TX-HPL-GL '!BG74</f>
        <v>0</v>
      </c>
      <c r="AV74" s="60">
        <f>'TX-EGM-GL'!BH74+'TX-HPL-GL '!BH74</f>
        <v>0</v>
      </c>
      <c r="AW74" s="38">
        <f>'TX-EGM-GL'!BI74+'TX-HPL-GL '!BI74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54"/>
        <v>0</v>
      </c>
      <c r="E75" s="38">
        <f t="shared" si="55"/>
        <v>86400</v>
      </c>
      <c r="F75" s="60">
        <f>('TIE-OUT'!P75+'TIE-OUT'!R75)+(RECLASS!P75+RECLASS!R75)</f>
        <v>0</v>
      </c>
      <c r="G75" s="60">
        <f>('TIE-OUT'!Q75+'TIE-OUT'!S75)+(RECLASS!Q75+RECLASS!S75)</f>
        <v>86400</v>
      </c>
      <c r="H75" s="60">
        <f>'TX-EGM-GL'!H75+'TX-HPL-GL '!H75</f>
        <v>0</v>
      </c>
      <c r="I75" s="38">
        <f>'TX-EGM-GL'!I75+'TX-HPL-GL '!I75</f>
        <v>0</v>
      </c>
      <c r="J75" s="60">
        <f>'TX-EGM-GL'!J75+'TX-HPL-GL '!J75</f>
        <v>0</v>
      </c>
      <c r="K75" s="38">
        <f>'TX-EGM-GL'!K75+'TX-HPL-GL '!K75</f>
        <v>0</v>
      </c>
      <c r="L75" s="60">
        <f>'TX-EGM-GL'!L75+'TX-HPL-GL '!L75</f>
        <v>0</v>
      </c>
      <c r="M75" s="38">
        <f>'TX-EGM-GL'!M75+'TX-HPL-GL '!M75</f>
        <v>0</v>
      </c>
      <c r="N75" s="60">
        <f>'TX-EGM-GL'!N75+'TX-HPL-GL '!N75</f>
        <v>0</v>
      </c>
      <c r="O75" s="38">
        <f>'TX-EGM-GL'!O75+'TX-HPL-GL '!O75</f>
        <v>0</v>
      </c>
      <c r="P75" s="60">
        <f>'TX-EGM-GL'!P75+'TX-HPL-GL '!P75</f>
        <v>0</v>
      </c>
      <c r="Q75" s="38">
        <f>'TX-EGM-GL'!Q75+'TX-HPL-GL '!Q75</f>
        <v>0</v>
      </c>
      <c r="R75" s="60">
        <f>'TX-EGM-GL'!R75+'TX-HPL-GL '!R75</f>
        <v>0</v>
      </c>
      <c r="S75" s="38">
        <f>'TX-EGM-GL'!S75+'TX-HPL-GL '!S75</f>
        <v>0</v>
      </c>
      <c r="T75" s="60">
        <f>'TX-EGM-GL'!T75+'TX-HPL-GL '!T75</f>
        <v>0</v>
      </c>
      <c r="U75" s="38">
        <f>'TX-EGM-GL'!U75+'TX-HPL-GL '!U75</f>
        <v>0</v>
      </c>
      <c r="V75" s="60">
        <f>'TX-EGM-GL'!V75+'TX-HPL-GL '!V75</f>
        <v>0</v>
      </c>
      <c r="W75" s="38">
        <f>'TX-EGM-GL'!W75+'TX-HPL-GL '!W75</f>
        <v>0</v>
      </c>
      <c r="X75" s="60">
        <f>'TX-EGM-GL'!X75+'TX-HPL-GL '!X75</f>
        <v>0</v>
      </c>
      <c r="Y75" s="38">
        <f>'TX-EGM-GL'!Y75+'TX-HPL-GL '!Y75</f>
        <v>0</v>
      </c>
      <c r="Z75" s="60">
        <f>'TX-EGM-GL'!Z75+'TX-HPL-GL '!Z75</f>
        <v>0</v>
      </c>
      <c r="AA75" s="38">
        <f>'TX-EGM-GL'!AA75+'TX-HPL-GL '!AA75</f>
        <v>0</v>
      </c>
      <c r="AB75" s="60">
        <f>'TX-EGM-GL'!AB75+'TX-HPL-GL '!AB75</f>
        <v>0</v>
      </c>
      <c r="AC75" s="38">
        <f>'TX-EGM-GL'!AC75+'TX-HPL-GL '!AC75</f>
        <v>0</v>
      </c>
      <c r="AD75" s="60">
        <f>'TX-EGM-GL'!AD75+'TX-HPL-GL '!AD75</f>
        <v>0</v>
      </c>
      <c r="AE75" s="38">
        <f>'TX-EGM-GL'!AE75+'TX-HPL-GL '!AE75</f>
        <v>0</v>
      </c>
      <c r="AF75" s="60">
        <f>'TX-EGM-GL'!AP75+'TX-HPL-GL '!AP75</f>
        <v>0</v>
      </c>
      <c r="AG75" s="38">
        <f>'TX-EGM-GL'!AQ75+'TX-HPL-GL '!AQ75</f>
        <v>0</v>
      </c>
      <c r="AH75" s="60">
        <f>'TX-EGM-GL'!AR75+'TX-HPL-GL '!AR75</f>
        <v>0</v>
      </c>
      <c r="AI75" s="38">
        <f>'TX-EGM-GL'!AS75+'TX-HPL-GL '!AS75</f>
        <v>0</v>
      </c>
      <c r="AJ75" s="60">
        <f>'TX-EGM-GL'!AT75+'TX-HPL-GL '!AT75</f>
        <v>0</v>
      </c>
      <c r="AK75" s="38">
        <f>'TX-EGM-GL'!AU75+'TX-HPL-GL '!AU75</f>
        <v>0</v>
      </c>
      <c r="AL75" s="60">
        <f>'TX-EGM-GL'!AX75+'TX-HPL-GL '!AX75</f>
        <v>0</v>
      </c>
      <c r="AM75" s="38">
        <f>'TX-EGM-GL'!AY75+'TX-HPL-GL '!AY75</f>
        <v>0</v>
      </c>
      <c r="AN75" s="60">
        <f>'TX-EGM-GL'!AZ75+'TX-HPL-GL '!AZ75</f>
        <v>0</v>
      </c>
      <c r="AO75" s="38">
        <f>'TX-EGM-GL'!BA75+'TX-HPL-GL '!BA75</f>
        <v>0</v>
      </c>
      <c r="AP75" s="60">
        <f>'TX-EGM-GL'!BB75+'TX-HPL-GL '!BB75</f>
        <v>0</v>
      </c>
      <c r="AQ75" s="38">
        <f>'TX-EGM-GL'!BC75+'TX-HPL-GL '!BC75</f>
        <v>0</v>
      </c>
      <c r="AR75" s="60">
        <f>'TX-EGM-GL'!BD75+'TX-HPL-GL '!BD75</f>
        <v>0</v>
      </c>
      <c r="AS75" s="38">
        <f>'TX-EGM-GL'!BE75+'TX-HPL-GL '!BE75</f>
        <v>0</v>
      </c>
      <c r="AT75" s="60">
        <f>'TX-EGM-GL'!BF75+'TX-HPL-GL '!BF75</f>
        <v>0</v>
      </c>
      <c r="AU75" s="38">
        <f>'TX-EGM-GL'!BG75+'TX-HPL-GL '!BG75</f>
        <v>0</v>
      </c>
      <c r="AV75" s="60">
        <f>'TX-EGM-GL'!BH75+'TX-HPL-GL '!BH75</f>
        <v>0</v>
      </c>
      <c r="AW75" s="38">
        <f>'TX-EGM-GL'!BI75+'TX-HPL-GL '!BI75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54"/>
        <v>0</v>
      </c>
      <c r="E76" s="38">
        <f t="shared" si="55"/>
        <v>-9087.5499999999993</v>
      </c>
      <c r="F76" s="60">
        <f>('TIE-OUT'!P76+'TIE-OUT'!R76)+(RECLASS!P76+RECLASS!R76)</f>
        <v>0</v>
      </c>
      <c r="G76" s="60">
        <f>('TIE-OUT'!Q76+'TIE-OUT'!S76)+(RECLASS!Q76+RECLASS!S76)</f>
        <v>0</v>
      </c>
      <c r="H76" s="60">
        <f>'TX-EGM-GL'!H76+'TX-HPL-GL '!H76</f>
        <v>0</v>
      </c>
      <c r="I76" s="38">
        <f>'TX-EGM-GL'!I76+'TX-HPL-GL '!I76</f>
        <v>0</v>
      </c>
      <c r="J76" s="60">
        <f>'TX-EGM-GL'!J76+'TX-HPL-GL '!J76</f>
        <v>0</v>
      </c>
      <c r="K76" s="38">
        <f>'TX-EGM-GL'!K76+'TX-HPL-GL '!K76</f>
        <v>-9087.5499999999993</v>
      </c>
      <c r="L76" s="60">
        <f>'TX-EGM-GL'!L76+'TX-HPL-GL '!L76</f>
        <v>0</v>
      </c>
      <c r="M76" s="38">
        <f>'TX-EGM-GL'!M76+'TX-HPL-GL '!M76</f>
        <v>0</v>
      </c>
      <c r="N76" s="60">
        <f>'TX-EGM-GL'!N76+'TX-HPL-GL '!N76</f>
        <v>0</v>
      </c>
      <c r="O76" s="38">
        <f>'TX-EGM-GL'!O76+'TX-HPL-GL '!O76</f>
        <v>0</v>
      </c>
      <c r="P76" s="60">
        <f>'TX-EGM-GL'!P76+'TX-HPL-GL '!P76</f>
        <v>0</v>
      </c>
      <c r="Q76" s="38">
        <f>'TX-EGM-GL'!Q76+'TX-HPL-GL '!Q76</f>
        <v>0</v>
      </c>
      <c r="R76" s="60">
        <f>'TX-EGM-GL'!R76+'TX-HPL-GL '!R76</f>
        <v>0</v>
      </c>
      <c r="S76" s="38">
        <f>'TX-EGM-GL'!S76+'TX-HPL-GL '!S76</f>
        <v>0</v>
      </c>
      <c r="T76" s="60">
        <f>'TX-EGM-GL'!T76+'TX-HPL-GL '!T76</f>
        <v>0</v>
      </c>
      <c r="U76" s="38">
        <f>'TX-EGM-GL'!U76+'TX-HPL-GL '!U76</f>
        <v>0</v>
      </c>
      <c r="V76" s="60">
        <f>'TX-EGM-GL'!V76+'TX-HPL-GL '!V76</f>
        <v>0</v>
      </c>
      <c r="W76" s="38">
        <f>'TX-EGM-GL'!W76+'TX-HPL-GL '!W76</f>
        <v>0</v>
      </c>
      <c r="X76" s="60">
        <f>'TX-EGM-GL'!X76+'TX-HPL-GL '!X76</f>
        <v>0</v>
      </c>
      <c r="Y76" s="38">
        <f>'TX-EGM-GL'!Y76+'TX-HPL-GL '!Y76</f>
        <v>0</v>
      </c>
      <c r="Z76" s="60">
        <f>'TX-EGM-GL'!Z76+'TX-HPL-GL '!Z76</f>
        <v>0</v>
      </c>
      <c r="AA76" s="38">
        <f>'TX-EGM-GL'!AA76+'TX-HPL-GL '!AA76</f>
        <v>0</v>
      </c>
      <c r="AB76" s="60">
        <f>'TX-EGM-GL'!AB76+'TX-HPL-GL '!AB76</f>
        <v>0</v>
      </c>
      <c r="AC76" s="38">
        <f>'TX-EGM-GL'!AC76+'TX-HPL-GL '!AC76</f>
        <v>0</v>
      </c>
      <c r="AD76" s="60">
        <f>'TX-EGM-GL'!AD76+'TX-HPL-GL '!AD76</f>
        <v>0</v>
      </c>
      <c r="AE76" s="38">
        <f>'TX-EGM-GL'!AE76+'TX-HPL-GL '!AE76</f>
        <v>0</v>
      </c>
      <c r="AF76" s="60">
        <f>'TX-EGM-GL'!AP76+'TX-HPL-GL '!AP76</f>
        <v>0</v>
      </c>
      <c r="AG76" s="38">
        <f>'TX-EGM-GL'!AQ76+'TX-HPL-GL '!AQ76</f>
        <v>0</v>
      </c>
      <c r="AH76" s="60">
        <f>'TX-EGM-GL'!AR76+'TX-HPL-GL '!AR76</f>
        <v>0</v>
      </c>
      <c r="AI76" s="38">
        <f>'TX-EGM-GL'!AS76+'TX-HPL-GL '!AS76</f>
        <v>0</v>
      </c>
      <c r="AJ76" s="60">
        <f>'TX-EGM-GL'!AT76+'TX-HPL-GL '!AT76</f>
        <v>0</v>
      </c>
      <c r="AK76" s="38">
        <f>'TX-EGM-GL'!AU76+'TX-HPL-GL '!AU76</f>
        <v>0</v>
      </c>
      <c r="AL76" s="60">
        <f>'TX-EGM-GL'!AX76+'TX-HPL-GL '!AX76</f>
        <v>0</v>
      </c>
      <c r="AM76" s="38">
        <f>'TX-EGM-GL'!AY76+'TX-HPL-GL '!AY76</f>
        <v>0</v>
      </c>
      <c r="AN76" s="60">
        <f>'TX-EGM-GL'!AZ76+'TX-HPL-GL '!AZ76</f>
        <v>0</v>
      </c>
      <c r="AO76" s="38">
        <f>'TX-EGM-GL'!BA76+'TX-HPL-GL '!BA76</f>
        <v>0</v>
      </c>
      <c r="AP76" s="60">
        <f>'TX-EGM-GL'!BB76+'TX-HPL-GL '!BB76</f>
        <v>0</v>
      </c>
      <c r="AQ76" s="38">
        <f>'TX-EGM-GL'!BC76+'TX-HPL-GL '!BC76</f>
        <v>0</v>
      </c>
      <c r="AR76" s="60">
        <f>'TX-EGM-GL'!BD76+'TX-HPL-GL '!BD76</f>
        <v>0</v>
      </c>
      <c r="AS76" s="38">
        <f>'TX-EGM-GL'!BE76+'TX-HPL-GL '!BE76</f>
        <v>0</v>
      </c>
      <c r="AT76" s="60">
        <f>'TX-EGM-GL'!BF76+'TX-HPL-GL '!BF76</f>
        <v>0</v>
      </c>
      <c r="AU76" s="38">
        <f>'TX-EGM-GL'!BG76+'TX-HPL-GL '!BG76</f>
        <v>0</v>
      </c>
      <c r="AV76" s="60">
        <f>'TX-EGM-GL'!BH76+'TX-HPL-GL '!BH76</f>
        <v>0</v>
      </c>
      <c r="AW76" s="38">
        <f>'TX-EGM-GL'!BI76+'TX-HPL-GL '!BI76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54"/>
        <v>0</v>
      </c>
      <c r="E77" s="38">
        <f t="shared" si="55"/>
        <v>-820000</v>
      </c>
      <c r="F77" s="60">
        <f>('TIE-OUT'!P77+'TIE-OUT'!R77)+(RECLASS!P77+RECLASS!R77)</f>
        <v>0</v>
      </c>
      <c r="G77" s="60">
        <f>('TIE-OUT'!Q77+'TIE-OUT'!S77)+(RECLASS!Q77+RECLASS!S77)</f>
        <v>-820000</v>
      </c>
      <c r="H77" s="60">
        <f>'TX-EGM-GL'!H77+'TX-HPL-GL '!H77</f>
        <v>0</v>
      </c>
      <c r="I77" s="38">
        <f>'TX-EGM-GL'!I77+'TX-HPL-GL '!I77</f>
        <v>0</v>
      </c>
      <c r="J77" s="60">
        <f>'TX-EGM-GL'!J77+'TX-HPL-GL '!J77</f>
        <v>0</v>
      </c>
      <c r="K77" s="38">
        <f>'TX-EGM-GL'!K77+'TX-HPL-GL '!K77</f>
        <v>0</v>
      </c>
      <c r="L77" s="60">
        <f>'TX-EGM-GL'!L77+'TX-HPL-GL '!L77</f>
        <v>0</v>
      </c>
      <c r="M77" s="38">
        <f>'TX-EGM-GL'!M77+'TX-HPL-GL '!M77</f>
        <v>0</v>
      </c>
      <c r="N77" s="60">
        <f>'TX-EGM-GL'!N77+'TX-HPL-GL '!N77</f>
        <v>0</v>
      </c>
      <c r="O77" s="38">
        <f>'TX-EGM-GL'!O77+'TX-HPL-GL '!O77</f>
        <v>0</v>
      </c>
      <c r="P77" s="60">
        <f>'TX-EGM-GL'!P77+'TX-HPL-GL '!P77</f>
        <v>0</v>
      </c>
      <c r="Q77" s="38">
        <f>'TX-EGM-GL'!Q77+'TX-HPL-GL '!Q77</f>
        <v>0</v>
      </c>
      <c r="R77" s="60">
        <f>'TX-EGM-GL'!R77+'TX-HPL-GL '!R77</f>
        <v>0</v>
      </c>
      <c r="S77" s="38">
        <f>'TX-EGM-GL'!S77+'TX-HPL-GL '!S77</f>
        <v>0</v>
      </c>
      <c r="T77" s="60">
        <f>'TX-EGM-GL'!T77+'TX-HPL-GL '!T77</f>
        <v>0</v>
      </c>
      <c r="U77" s="38">
        <f>'TX-EGM-GL'!U77+'TX-HPL-GL '!U77</f>
        <v>0</v>
      </c>
      <c r="V77" s="60">
        <f>'TX-EGM-GL'!V77+'TX-HPL-GL '!V77</f>
        <v>0</v>
      </c>
      <c r="W77" s="38">
        <f>'TX-EGM-GL'!W77+'TX-HPL-GL '!W77</f>
        <v>0</v>
      </c>
      <c r="X77" s="60">
        <f>'TX-EGM-GL'!X77+'TX-HPL-GL '!X77</f>
        <v>0</v>
      </c>
      <c r="Y77" s="38">
        <f>'TX-EGM-GL'!Y77+'TX-HPL-GL '!Y77</f>
        <v>0</v>
      </c>
      <c r="Z77" s="60">
        <f>'TX-EGM-GL'!Z77+'TX-HPL-GL '!Z77</f>
        <v>0</v>
      </c>
      <c r="AA77" s="38">
        <f>'TX-EGM-GL'!AA77+'TX-HPL-GL '!AA77</f>
        <v>0</v>
      </c>
      <c r="AB77" s="60">
        <f>'TX-EGM-GL'!AB77+'TX-HPL-GL '!AB77</f>
        <v>0</v>
      </c>
      <c r="AC77" s="38">
        <f>'TX-EGM-GL'!AC77+'TX-HPL-GL '!AC77</f>
        <v>0</v>
      </c>
      <c r="AD77" s="60">
        <f>'TX-EGM-GL'!AD77+'TX-HPL-GL '!AD77</f>
        <v>0</v>
      </c>
      <c r="AE77" s="38">
        <f>'TX-EGM-GL'!AE77+'TX-HPL-GL '!AE77</f>
        <v>0</v>
      </c>
      <c r="AF77" s="60">
        <f>'TX-EGM-GL'!AP77+'TX-HPL-GL '!AP77</f>
        <v>0</v>
      </c>
      <c r="AG77" s="38">
        <f>'TX-EGM-GL'!AQ77+'TX-HPL-GL '!AQ77</f>
        <v>0</v>
      </c>
      <c r="AH77" s="60">
        <f>'TX-EGM-GL'!AR77+'TX-HPL-GL '!AR77</f>
        <v>0</v>
      </c>
      <c r="AI77" s="38">
        <f>'TX-EGM-GL'!AS77+'TX-HPL-GL '!AS77</f>
        <v>0</v>
      </c>
      <c r="AJ77" s="60">
        <f>'TX-EGM-GL'!AT77+'TX-HPL-GL '!AT77</f>
        <v>0</v>
      </c>
      <c r="AK77" s="38">
        <f>'TX-EGM-GL'!AU77+'TX-HPL-GL '!AU77</f>
        <v>0</v>
      </c>
      <c r="AL77" s="60">
        <f>'TX-EGM-GL'!AX77+'TX-HPL-GL '!AX77</f>
        <v>0</v>
      </c>
      <c r="AM77" s="38">
        <f>'TX-EGM-GL'!AY77+'TX-HPL-GL '!AY77</f>
        <v>0</v>
      </c>
      <c r="AN77" s="60">
        <f>'TX-EGM-GL'!AZ77+'TX-HPL-GL '!AZ77</f>
        <v>0</v>
      </c>
      <c r="AO77" s="38">
        <f>'TX-EGM-GL'!BA77+'TX-HPL-GL '!BA77</f>
        <v>0</v>
      </c>
      <c r="AP77" s="60">
        <f>'TX-EGM-GL'!BB77+'TX-HPL-GL '!BB77</f>
        <v>0</v>
      </c>
      <c r="AQ77" s="38">
        <f>'TX-EGM-GL'!BC77+'TX-HPL-GL '!BC77</f>
        <v>0</v>
      </c>
      <c r="AR77" s="60">
        <f>'TX-EGM-GL'!BD77+'TX-HPL-GL '!BD77</f>
        <v>0</v>
      </c>
      <c r="AS77" s="38">
        <f>'TX-EGM-GL'!BE77+'TX-HPL-GL '!BE77</f>
        <v>0</v>
      </c>
      <c r="AT77" s="60">
        <f>'TX-EGM-GL'!BF77+'TX-HPL-GL '!BF77</f>
        <v>0</v>
      </c>
      <c r="AU77" s="38">
        <f>'TX-EGM-GL'!BG77+'TX-HPL-GL '!BG77</f>
        <v>0</v>
      </c>
      <c r="AV77" s="60">
        <f>'TX-EGM-GL'!BH77+'TX-HPL-GL '!BH77</f>
        <v>0</v>
      </c>
      <c r="AW77" s="38">
        <f>'TX-EGM-GL'!BI77+'TX-HPL-GL '!BI77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54"/>
        <v>0</v>
      </c>
      <c r="E78" s="38">
        <f t="shared" si="55"/>
        <v>0</v>
      </c>
      <c r="F78" s="60">
        <f>('TIE-OUT'!P78+'TIE-OUT'!R78)+(RECLASS!P78+RECLASS!R78)</f>
        <v>0</v>
      </c>
      <c r="G78" s="60">
        <f>('TIE-OUT'!Q78+'TIE-OUT'!S78)+(RECLASS!Q78+RECLASS!S78)</f>
        <v>0</v>
      </c>
      <c r="H78" s="60">
        <f>'TX-EGM-GL'!H78+'TX-HPL-GL '!H78</f>
        <v>0</v>
      </c>
      <c r="I78" s="38">
        <f>'TX-EGM-GL'!I78+'TX-HPL-GL '!I78</f>
        <v>0</v>
      </c>
      <c r="J78" s="60">
        <f>'TX-EGM-GL'!J78+'TX-HPL-GL '!J78</f>
        <v>0</v>
      </c>
      <c r="K78" s="38">
        <f>'TX-EGM-GL'!K78+'TX-HPL-GL '!K78</f>
        <v>0</v>
      </c>
      <c r="L78" s="60">
        <f>'TX-EGM-GL'!L78+'TX-HPL-GL '!L78</f>
        <v>0</v>
      </c>
      <c r="M78" s="38">
        <f>'TX-EGM-GL'!M78+'TX-HPL-GL '!M78</f>
        <v>0</v>
      </c>
      <c r="N78" s="60">
        <f>'TX-EGM-GL'!N78+'TX-HPL-GL '!N78</f>
        <v>0</v>
      </c>
      <c r="O78" s="38">
        <f>'TX-EGM-GL'!O78+'TX-HPL-GL '!O78</f>
        <v>0</v>
      </c>
      <c r="P78" s="60">
        <f>'TX-EGM-GL'!P78+'TX-HPL-GL '!P78</f>
        <v>0</v>
      </c>
      <c r="Q78" s="38">
        <f>'TX-EGM-GL'!Q78+'TX-HPL-GL '!Q78</f>
        <v>0</v>
      </c>
      <c r="R78" s="60">
        <f>'TX-EGM-GL'!R78+'TX-HPL-GL '!R78</f>
        <v>0</v>
      </c>
      <c r="S78" s="38">
        <f>'TX-EGM-GL'!S78+'TX-HPL-GL '!S78</f>
        <v>0</v>
      </c>
      <c r="T78" s="60">
        <f>'TX-EGM-GL'!T78+'TX-HPL-GL '!T78</f>
        <v>0</v>
      </c>
      <c r="U78" s="38">
        <f>'TX-EGM-GL'!U78+'TX-HPL-GL '!U78</f>
        <v>0</v>
      </c>
      <c r="V78" s="60">
        <f>'TX-EGM-GL'!V78+'TX-HPL-GL '!V78</f>
        <v>0</v>
      </c>
      <c r="W78" s="38">
        <f>'TX-EGM-GL'!W78+'TX-HPL-GL '!W78</f>
        <v>0</v>
      </c>
      <c r="X78" s="60">
        <f>'TX-EGM-GL'!X78+'TX-HPL-GL '!X78</f>
        <v>0</v>
      </c>
      <c r="Y78" s="38">
        <f>'TX-EGM-GL'!Y78+'TX-HPL-GL '!Y78</f>
        <v>0</v>
      </c>
      <c r="Z78" s="60">
        <f>'TX-EGM-GL'!Z78+'TX-HPL-GL '!Z78</f>
        <v>0</v>
      </c>
      <c r="AA78" s="38">
        <f>'TX-EGM-GL'!AA78+'TX-HPL-GL '!AA78</f>
        <v>0</v>
      </c>
      <c r="AB78" s="60">
        <f>'TX-EGM-GL'!AB78+'TX-HPL-GL '!AB78</f>
        <v>0</v>
      </c>
      <c r="AC78" s="38">
        <f>'TX-EGM-GL'!AC78+'TX-HPL-GL '!AC78</f>
        <v>0</v>
      </c>
      <c r="AD78" s="60">
        <f>'TX-EGM-GL'!AD78+'TX-HPL-GL '!AD78</f>
        <v>0</v>
      </c>
      <c r="AE78" s="38">
        <f>'TX-EGM-GL'!AE78+'TX-HPL-GL '!AE78</f>
        <v>0</v>
      </c>
      <c r="AF78" s="60">
        <f>'TX-EGM-GL'!AP78+'TX-HPL-GL '!AP78</f>
        <v>0</v>
      </c>
      <c r="AG78" s="38">
        <f>'TX-EGM-GL'!AQ78+'TX-HPL-GL '!AQ78</f>
        <v>0</v>
      </c>
      <c r="AH78" s="60">
        <f>'TX-EGM-GL'!AR78+'TX-HPL-GL '!AR78</f>
        <v>0</v>
      </c>
      <c r="AI78" s="38">
        <f>'TX-EGM-GL'!AS78+'TX-HPL-GL '!AS78</f>
        <v>0</v>
      </c>
      <c r="AJ78" s="60">
        <f>'TX-EGM-GL'!AT78+'TX-HPL-GL '!AT78</f>
        <v>0</v>
      </c>
      <c r="AK78" s="38">
        <f>'TX-EGM-GL'!AU78+'TX-HPL-GL '!AU78</f>
        <v>0</v>
      </c>
      <c r="AL78" s="60">
        <f>'TX-EGM-GL'!AX78+'TX-HPL-GL '!AX78</f>
        <v>0</v>
      </c>
      <c r="AM78" s="38">
        <f>'TX-EGM-GL'!AY78+'TX-HPL-GL '!AY78</f>
        <v>0</v>
      </c>
      <c r="AN78" s="60">
        <f>'TX-EGM-GL'!AZ78+'TX-HPL-GL '!AZ78</f>
        <v>0</v>
      </c>
      <c r="AO78" s="38">
        <f>'TX-EGM-GL'!BA78+'TX-HPL-GL '!BA78</f>
        <v>0</v>
      </c>
      <c r="AP78" s="60">
        <f>'TX-EGM-GL'!BB78+'TX-HPL-GL '!BB78</f>
        <v>0</v>
      </c>
      <c r="AQ78" s="38">
        <f>'TX-EGM-GL'!BC78+'TX-HPL-GL '!BC78</f>
        <v>0</v>
      </c>
      <c r="AR78" s="60">
        <f>'TX-EGM-GL'!BD78+'TX-HPL-GL '!BD78</f>
        <v>0</v>
      </c>
      <c r="AS78" s="38">
        <f>'TX-EGM-GL'!BE78+'TX-HPL-GL '!BE78</f>
        <v>0</v>
      </c>
      <c r="AT78" s="60">
        <f>'TX-EGM-GL'!BF78+'TX-HPL-GL '!BF78</f>
        <v>0</v>
      </c>
      <c r="AU78" s="38">
        <f>'TX-EGM-GL'!BG78+'TX-HPL-GL '!BG78</f>
        <v>0</v>
      </c>
      <c r="AV78" s="60">
        <f>'TX-EGM-GL'!BH78+'TX-HPL-GL '!BH78</f>
        <v>0</v>
      </c>
      <c r="AW78" s="38">
        <f>'TX-EGM-GL'!BI78+'TX-HPL-GL '!BI78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54"/>
        <v>0</v>
      </c>
      <c r="E79" s="38">
        <f t="shared" si="55"/>
        <v>0</v>
      </c>
      <c r="F79" s="60">
        <f>('TIE-OUT'!P79+'TIE-OUT'!R79)+(RECLASS!P79+RECLASS!R79)</f>
        <v>0</v>
      </c>
      <c r="G79" s="60">
        <f>('TIE-OUT'!Q79+'TIE-OUT'!S79)+(RECLASS!Q79+RECLASS!S79)</f>
        <v>0</v>
      </c>
      <c r="H79" s="60">
        <f>'TX-EGM-GL'!H79+'TX-HPL-GL '!H79</f>
        <v>0</v>
      </c>
      <c r="I79" s="38">
        <f>'TX-EGM-GL'!I79+'TX-HPL-GL '!I79</f>
        <v>0</v>
      </c>
      <c r="J79" s="60">
        <f>'TX-EGM-GL'!J79+'TX-HPL-GL '!J79</f>
        <v>0</v>
      </c>
      <c r="K79" s="38">
        <f>'TX-EGM-GL'!K79+'TX-HPL-GL '!K79</f>
        <v>0</v>
      </c>
      <c r="L79" s="60">
        <f>'TX-EGM-GL'!L79+'TX-HPL-GL '!L79</f>
        <v>0</v>
      </c>
      <c r="M79" s="38">
        <f>'TX-EGM-GL'!M79+'TX-HPL-GL '!M79</f>
        <v>0</v>
      </c>
      <c r="N79" s="60">
        <f>'TX-EGM-GL'!N79+'TX-HPL-GL '!N79</f>
        <v>0</v>
      </c>
      <c r="O79" s="38">
        <f>'TX-EGM-GL'!O79+'TX-HPL-GL '!O79</f>
        <v>0</v>
      </c>
      <c r="P79" s="60">
        <f>'TX-EGM-GL'!P79+'TX-HPL-GL '!P79</f>
        <v>0</v>
      </c>
      <c r="Q79" s="38">
        <f>'TX-EGM-GL'!Q79+'TX-HPL-GL '!Q79</f>
        <v>0</v>
      </c>
      <c r="R79" s="60">
        <f>'TX-EGM-GL'!R79+'TX-HPL-GL '!R79</f>
        <v>0</v>
      </c>
      <c r="S79" s="38">
        <f>'TX-EGM-GL'!S79+'TX-HPL-GL '!S79</f>
        <v>0</v>
      </c>
      <c r="T79" s="60">
        <f>'TX-EGM-GL'!T79+'TX-HPL-GL '!T79</f>
        <v>0</v>
      </c>
      <c r="U79" s="38">
        <f>'TX-EGM-GL'!U79+'TX-HPL-GL '!U79</f>
        <v>0</v>
      </c>
      <c r="V79" s="60">
        <f>'TX-EGM-GL'!V79+'TX-HPL-GL '!V79</f>
        <v>0</v>
      </c>
      <c r="W79" s="38">
        <f>'TX-EGM-GL'!W79+'TX-HPL-GL '!W79</f>
        <v>0</v>
      </c>
      <c r="X79" s="60">
        <f>'TX-EGM-GL'!X79+'TX-HPL-GL '!X79</f>
        <v>0</v>
      </c>
      <c r="Y79" s="38">
        <f>'TX-EGM-GL'!Y79+'TX-HPL-GL '!Y79</f>
        <v>0</v>
      </c>
      <c r="Z79" s="60">
        <f>'TX-EGM-GL'!Z79+'TX-HPL-GL '!Z79</f>
        <v>0</v>
      </c>
      <c r="AA79" s="38">
        <f>'TX-EGM-GL'!AA79+'TX-HPL-GL '!AA79</f>
        <v>0</v>
      </c>
      <c r="AB79" s="60">
        <f>'TX-EGM-GL'!AB79+'TX-HPL-GL '!AB79</f>
        <v>0</v>
      </c>
      <c r="AC79" s="38">
        <f>'TX-EGM-GL'!AC79+'TX-HPL-GL '!AC79</f>
        <v>0</v>
      </c>
      <c r="AD79" s="60">
        <f>'TX-EGM-GL'!AD79+'TX-HPL-GL '!AD79</f>
        <v>0</v>
      </c>
      <c r="AE79" s="38">
        <f>'TX-EGM-GL'!AE79+'TX-HPL-GL '!AE79</f>
        <v>0</v>
      </c>
      <c r="AF79" s="60">
        <f>'TX-EGM-GL'!AP79+'TX-HPL-GL '!AP79</f>
        <v>0</v>
      </c>
      <c r="AG79" s="38">
        <f>'TX-EGM-GL'!AQ79+'TX-HPL-GL '!AQ79</f>
        <v>0</v>
      </c>
      <c r="AH79" s="60">
        <f>'TX-EGM-GL'!AR79+'TX-HPL-GL '!AR79</f>
        <v>0</v>
      </c>
      <c r="AI79" s="38">
        <f>'TX-EGM-GL'!AS79+'TX-HPL-GL '!AS79</f>
        <v>0</v>
      </c>
      <c r="AJ79" s="60">
        <f>'TX-EGM-GL'!AT79+'TX-HPL-GL '!AT79</f>
        <v>0</v>
      </c>
      <c r="AK79" s="38">
        <f>'TX-EGM-GL'!AU79+'TX-HPL-GL '!AU79</f>
        <v>0</v>
      </c>
      <c r="AL79" s="60">
        <f>'TX-EGM-GL'!AX79+'TX-HPL-GL '!AX79</f>
        <v>0</v>
      </c>
      <c r="AM79" s="38">
        <f>'TX-EGM-GL'!AY79+'TX-HPL-GL '!AY79</f>
        <v>0</v>
      </c>
      <c r="AN79" s="60">
        <f>'TX-EGM-GL'!AZ79+'TX-HPL-GL '!AZ79</f>
        <v>0</v>
      </c>
      <c r="AO79" s="38">
        <f>'TX-EGM-GL'!BA79+'TX-HPL-GL '!BA79</f>
        <v>0</v>
      </c>
      <c r="AP79" s="60">
        <f>'TX-EGM-GL'!BB79+'TX-HPL-GL '!BB79</f>
        <v>0</v>
      </c>
      <c r="AQ79" s="38">
        <f>'TX-EGM-GL'!BC79+'TX-HPL-GL '!BC79</f>
        <v>0</v>
      </c>
      <c r="AR79" s="60">
        <f>'TX-EGM-GL'!BD79+'TX-HPL-GL '!BD79</f>
        <v>0</v>
      </c>
      <c r="AS79" s="38">
        <f>'TX-EGM-GL'!BE79+'TX-HPL-GL '!BE79</f>
        <v>0</v>
      </c>
      <c r="AT79" s="60">
        <f>'TX-EGM-GL'!BF79+'TX-HPL-GL '!BF79</f>
        <v>0</v>
      </c>
      <c r="AU79" s="38">
        <f>'TX-EGM-GL'!BG79+'TX-HPL-GL '!BG79</f>
        <v>0</v>
      </c>
      <c r="AV79" s="60">
        <f>'TX-EGM-GL'!BH79+'TX-HPL-GL '!BH79</f>
        <v>0</v>
      </c>
      <c r="AW79" s="38">
        <f>'TX-EGM-GL'!BI79+'TX-HPL-GL '!BI79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54"/>
        <v>0</v>
      </c>
      <c r="E80" s="38">
        <f t="shared" si="55"/>
        <v>0</v>
      </c>
      <c r="F80" s="60">
        <f>('TIE-OUT'!P80+'TIE-OUT'!R80)+(RECLASS!P80+RECLASS!R80)</f>
        <v>0</v>
      </c>
      <c r="G80" s="60">
        <f>('TIE-OUT'!Q80+'TIE-OUT'!S80)+(RECLASS!Q80+RECLASS!S80)</f>
        <v>0</v>
      </c>
      <c r="H80" s="60">
        <f>'TX-EGM-GL'!H80+'TX-HPL-GL '!H80</f>
        <v>0</v>
      </c>
      <c r="I80" s="38">
        <f>'TX-EGM-GL'!I80+'TX-HPL-GL '!I80</f>
        <v>0</v>
      </c>
      <c r="J80" s="60">
        <f>'TX-EGM-GL'!J80+'TX-HPL-GL '!J80</f>
        <v>0</v>
      </c>
      <c r="K80" s="38">
        <f>'TX-EGM-GL'!K80+'TX-HPL-GL '!K80</f>
        <v>0</v>
      </c>
      <c r="L80" s="60">
        <f>'TX-EGM-GL'!L80+'TX-HPL-GL '!L80</f>
        <v>0</v>
      </c>
      <c r="M80" s="38">
        <f>'TX-EGM-GL'!M80+'TX-HPL-GL '!M80</f>
        <v>0</v>
      </c>
      <c r="N80" s="60">
        <f>'TX-EGM-GL'!N80+'TX-HPL-GL '!N80</f>
        <v>0</v>
      </c>
      <c r="O80" s="38">
        <f>'TX-EGM-GL'!O80+'TX-HPL-GL '!O80</f>
        <v>0</v>
      </c>
      <c r="P80" s="60">
        <f>'TX-EGM-GL'!P80+'TX-HPL-GL '!P80</f>
        <v>0</v>
      </c>
      <c r="Q80" s="38">
        <f>'TX-EGM-GL'!Q80+'TX-HPL-GL '!Q80</f>
        <v>0</v>
      </c>
      <c r="R80" s="60">
        <f>'TX-EGM-GL'!R80+'TX-HPL-GL '!R80</f>
        <v>0</v>
      </c>
      <c r="S80" s="38">
        <f>'TX-EGM-GL'!S80+'TX-HPL-GL '!S80</f>
        <v>0</v>
      </c>
      <c r="T80" s="60">
        <f>'TX-EGM-GL'!T80+'TX-HPL-GL '!T80</f>
        <v>0</v>
      </c>
      <c r="U80" s="38">
        <f>'TX-EGM-GL'!U80+'TX-HPL-GL '!U80</f>
        <v>0</v>
      </c>
      <c r="V80" s="60">
        <f>'TX-EGM-GL'!V80+'TX-HPL-GL '!V80</f>
        <v>0</v>
      </c>
      <c r="W80" s="38">
        <f>'TX-EGM-GL'!W80+'TX-HPL-GL '!W80</f>
        <v>0</v>
      </c>
      <c r="X80" s="60">
        <f>'TX-EGM-GL'!X80+'TX-HPL-GL '!X80</f>
        <v>0</v>
      </c>
      <c r="Y80" s="38">
        <f>'TX-EGM-GL'!Y80+'TX-HPL-GL '!Y80</f>
        <v>0</v>
      </c>
      <c r="Z80" s="60">
        <f>'TX-EGM-GL'!Z80+'TX-HPL-GL '!Z80</f>
        <v>0</v>
      </c>
      <c r="AA80" s="38">
        <f>'TX-EGM-GL'!AA80+'TX-HPL-GL '!AA80</f>
        <v>0</v>
      </c>
      <c r="AB80" s="60">
        <f>'TX-EGM-GL'!AB80+'TX-HPL-GL '!AB80</f>
        <v>0</v>
      </c>
      <c r="AC80" s="38">
        <f>'TX-EGM-GL'!AC80+'TX-HPL-GL '!AC80</f>
        <v>0</v>
      </c>
      <c r="AD80" s="60">
        <f>'TX-EGM-GL'!AD80+'TX-HPL-GL '!AD80</f>
        <v>0</v>
      </c>
      <c r="AE80" s="38">
        <f>'TX-EGM-GL'!AE80+'TX-HPL-GL '!AE80</f>
        <v>0</v>
      </c>
      <c r="AF80" s="60">
        <f>'TX-EGM-GL'!AP80+'TX-HPL-GL '!AP80</f>
        <v>0</v>
      </c>
      <c r="AG80" s="38">
        <f>'TX-EGM-GL'!AQ80+'TX-HPL-GL '!AQ80</f>
        <v>0</v>
      </c>
      <c r="AH80" s="60">
        <f>'TX-EGM-GL'!AR80+'TX-HPL-GL '!AR80</f>
        <v>0</v>
      </c>
      <c r="AI80" s="38">
        <f>'TX-EGM-GL'!AS80+'TX-HPL-GL '!AS80</f>
        <v>0</v>
      </c>
      <c r="AJ80" s="60">
        <f>'TX-EGM-GL'!AT80+'TX-HPL-GL '!AT80</f>
        <v>0</v>
      </c>
      <c r="AK80" s="38">
        <f>'TX-EGM-GL'!AU80+'TX-HPL-GL '!AU80</f>
        <v>0</v>
      </c>
      <c r="AL80" s="60">
        <f>'TX-EGM-GL'!AX80+'TX-HPL-GL '!AX80</f>
        <v>0</v>
      </c>
      <c r="AM80" s="38">
        <f>'TX-EGM-GL'!AY80+'TX-HPL-GL '!AY80</f>
        <v>0</v>
      </c>
      <c r="AN80" s="60">
        <f>'TX-EGM-GL'!AZ80+'TX-HPL-GL '!AZ80</f>
        <v>0</v>
      </c>
      <c r="AO80" s="38">
        <f>'TX-EGM-GL'!BA80+'TX-HPL-GL '!BA80</f>
        <v>0</v>
      </c>
      <c r="AP80" s="60">
        <f>'TX-EGM-GL'!BB80+'TX-HPL-GL '!BB80</f>
        <v>0</v>
      </c>
      <c r="AQ80" s="38">
        <f>'TX-EGM-GL'!BC80+'TX-HPL-GL '!BC80</f>
        <v>0</v>
      </c>
      <c r="AR80" s="60">
        <f>'TX-EGM-GL'!BD80+'TX-HPL-GL '!BD80</f>
        <v>0</v>
      </c>
      <c r="AS80" s="38">
        <f>'TX-EGM-GL'!BE80+'TX-HPL-GL '!BE80</f>
        <v>0</v>
      </c>
      <c r="AT80" s="60">
        <f>'TX-EGM-GL'!BF80+'TX-HPL-GL '!BF80</f>
        <v>0</v>
      </c>
      <c r="AU80" s="38">
        <f>'TX-EGM-GL'!BG80+'TX-HPL-GL '!BG80</f>
        <v>0</v>
      </c>
      <c r="AV80" s="60">
        <f>'TX-EGM-GL'!BH80+'TX-HPL-GL '!BH80</f>
        <v>0</v>
      </c>
      <c r="AW80" s="38">
        <f>'TX-EGM-GL'!BI80+'TX-HPL-GL '!BI80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54"/>
        <v>0</v>
      </c>
      <c r="E81" s="38">
        <f t="shared" si="55"/>
        <v>-54818</v>
      </c>
      <c r="F81" s="60">
        <f>('TIE-OUT'!P81+'TIE-OUT'!R81)+(RECLASS!P81+RECLASS!R81)</f>
        <v>0</v>
      </c>
      <c r="G81" s="60">
        <f>('TIE-OUT'!Q81+'TIE-OUT'!S81)+(RECLASS!Q81+RECLASS!S81)</f>
        <v>0</v>
      </c>
      <c r="H81" s="60">
        <f>'TX-EGM-GL'!H81+'TX-HPL-GL '!H81</f>
        <v>0</v>
      </c>
      <c r="I81" s="38">
        <f>'TX-EGM-GL'!I81+'TX-HPL-GL '!I81</f>
        <v>-9718</v>
      </c>
      <c r="J81" s="60">
        <f>'TX-EGM-GL'!J81+'TX-HPL-GL '!J81</f>
        <v>0</v>
      </c>
      <c r="K81" s="38">
        <f>'TX-EGM-GL'!K81+'TX-HPL-GL '!K81</f>
        <v>-45100</v>
      </c>
      <c r="L81" s="60">
        <f>'TX-EGM-GL'!L81+'TX-HPL-GL '!L81</f>
        <v>0</v>
      </c>
      <c r="M81" s="38">
        <f>'TX-EGM-GL'!M81+'TX-HPL-GL '!M81</f>
        <v>0</v>
      </c>
      <c r="N81" s="60">
        <f>'TX-EGM-GL'!N81+'TX-HPL-GL '!N81</f>
        <v>0</v>
      </c>
      <c r="O81" s="38">
        <f>'TX-EGM-GL'!O81+'TX-HPL-GL '!O81</f>
        <v>0</v>
      </c>
      <c r="P81" s="60">
        <f>'TX-EGM-GL'!P81+'TX-HPL-GL '!P81</f>
        <v>0</v>
      </c>
      <c r="Q81" s="38">
        <f>'TX-EGM-GL'!Q81+'TX-HPL-GL '!Q81</f>
        <v>0</v>
      </c>
      <c r="R81" s="60">
        <f>'TX-EGM-GL'!R81+'TX-HPL-GL '!R81</f>
        <v>0</v>
      </c>
      <c r="S81" s="38">
        <f>'TX-EGM-GL'!S81+'TX-HPL-GL '!S81</f>
        <v>0</v>
      </c>
      <c r="T81" s="60">
        <f>'TX-EGM-GL'!T81+'TX-HPL-GL '!T81</f>
        <v>0</v>
      </c>
      <c r="U81" s="38">
        <f>'TX-EGM-GL'!U81+'TX-HPL-GL '!U81</f>
        <v>0</v>
      </c>
      <c r="V81" s="60">
        <f>'TX-EGM-GL'!V81+'TX-HPL-GL '!V81</f>
        <v>0</v>
      </c>
      <c r="W81" s="38">
        <f>'TX-EGM-GL'!W81+'TX-HPL-GL '!W81</f>
        <v>0</v>
      </c>
      <c r="X81" s="60">
        <f>'TX-EGM-GL'!X81+'TX-HPL-GL '!X81</f>
        <v>0</v>
      </c>
      <c r="Y81" s="38">
        <f>'TX-EGM-GL'!Y81+'TX-HPL-GL '!Y81</f>
        <v>0</v>
      </c>
      <c r="Z81" s="60">
        <f>'TX-EGM-GL'!Z81+'TX-HPL-GL '!Z81</f>
        <v>0</v>
      </c>
      <c r="AA81" s="38">
        <f>'TX-EGM-GL'!AA81+'TX-HPL-GL '!AA81</f>
        <v>0</v>
      </c>
      <c r="AB81" s="60">
        <f>'TX-EGM-GL'!AB81+'TX-HPL-GL '!AB81</f>
        <v>0</v>
      </c>
      <c r="AC81" s="38">
        <f>'TX-EGM-GL'!AC81+'TX-HPL-GL '!AC81</f>
        <v>0</v>
      </c>
      <c r="AD81" s="60">
        <f>'TX-EGM-GL'!AD81+'TX-HPL-GL '!AD81</f>
        <v>0</v>
      </c>
      <c r="AE81" s="38">
        <f>'TX-EGM-GL'!AE81+'TX-HPL-GL '!AE81</f>
        <v>0</v>
      </c>
      <c r="AF81" s="60">
        <f>'TX-EGM-GL'!AP81+'TX-HPL-GL '!AP81</f>
        <v>0</v>
      </c>
      <c r="AG81" s="38">
        <f>'TX-EGM-GL'!AQ81+'TX-HPL-GL '!AQ81</f>
        <v>0</v>
      </c>
      <c r="AH81" s="60">
        <f>'TX-EGM-GL'!AR81+'TX-HPL-GL '!AR81</f>
        <v>0</v>
      </c>
      <c r="AI81" s="38">
        <f>'TX-EGM-GL'!AS81+'TX-HPL-GL '!AS81</f>
        <v>0</v>
      </c>
      <c r="AJ81" s="60">
        <f>'TX-EGM-GL'!AT81+'TX-HPL-GL '!AT81</f>
        <v>0</v>
      </c>
      <c r="AK81" s="38">
        <f>'TX-EGM-GL'!AU81+'TX-HPL-GL '!AU81</f>
        <v>0</v>
      </c>
      <c r="AL81" s="60">
        <f>'TX-EGM-GL'!AX81+'TX-HPL-GL '!AX81</f>
        <v>0</v>
      </c>
      <c r="AM81" s="38">
        <f>'TX-EGM-GL'!AY81+'TX-HPL-GL '!AY81</f>
        <v>0</v>
      </c>
      <c r="AN81" s="60">
        <f>'TX-EGM-GL'!AZ81+'TX-HPL-GL '!AZ81</f>
        <v>0</v>
      </c>
      <c r="AO81" s="38">
        <f>'TX-EGM-GL'!BA81+'TX-HPL-GL '!BA81</f>
        <v>0</v>
      </c>
      <c r="AP81" s="60">
        <f>'TX-EGM-GL'!BB81+'TX-HPL-GL '!BB81</f>
        <v>0</v>
      </c>
      <c r="AQ81" s="38">
        <f>'TX-EGM-GL'!BC81+'TX-HPL-GL '!BC81</f>
        <v>0</v>
      </c>
      <c r="AR81" s="60">
        <f>'TX-EGM-GL'!BD81+'TX-HPL-GL '!BD81</f>
        <v>0</v>
      </c>
      <c r="AS81" s="38">
        <f>'TX-EGM-GL'!BE81+'TX-HPL-GL '!BE81</f>
        <v>0</v>
      </c>
      <c r="AT81" s="60">
        <f>'TX-EGM-GL'!BF81+'TX-HPL-GL '!BF81</f>
        <v>0</v>
      </c>
      <c r="AU81" s="38">
        <f>'TX-EGM-GL'!BG81+'TX-HPL-GL '!BG81</f>
        <v>0</v>
      </c>
      <c r="AV81" s="60">
        <f>'TX-EGM-GL'!BH81+'TX-HPL-GL '!BH81</f>
        <v>0</v>
      </c>
      <c r="AW81" s="38">
        <f>'TX-EGM-GL'!BI81+'TX-HPL-GL '!BI81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-4885775.9315999914</v>
      </c>
      <c r="F82" s="92">
        <f>F16+F24+F29+F36+F43+F45+F47+F49</f>
        <v>0</v>
      </c>
      <c r="G82" s="93">
        <f>SUM(G72:G81)+G16+G24+G29+G36+G43+G45+G47+G49+G51+G56+G61+G66</f>
        <v>-12127538.709999999</v>
      </c>
      <c r="H82" s="92">
        <f>H16+H24+H29+H36+H43+H45+H47+H49</f>
        <v>-3000</v>
      </c>
      <c r="I82" s="93">
        <f>SUM(I72:I81)+I16+I24+I29+I36+I43+I45+I47+I49+I51+I56+I61+I66</f>
        <v>10113554.589999998</v>
      </c>
      <c r="J82" s="92">
        <f>J16+J24+J29+J36+J43+J45+J47+J49</f>
        <v>0</v>
      </c>
      <c r="K82" s="93">
        <f>SUM(K72:K81)+K16+K24+K29+K36+K43+K45+K47+K49+K51+K56+K61+K66</f>
        <v>-11996648.482000005</v>
      </c>
      <c r="L82" s="92">
        <f>L16+L24+L29+L36+L43+L45+L47+L49</f>
        <v>3000</v>
      </c>
      <c r="M82" s="93">
        <f>SUM(M72:M81)+M16+M24+M29+M36+M43+M45+M47+M49+M51+M56+M61+M66</f>
        <v>8517160.4801000021</v>
      </c>
      <c r="N82" s="92">
        <f>N16+N24+N29+N36+N43+N45+N47+N49</f>
        <v>0</v>
      </c>
      <c r="O82" s="93">
        <f>SUM(O72:O81)+O16+O24+O29+O36+O43+O45+O47+O49+O51+O56+O61+O66</f>
        <v>3846975.0892000003</v>
      </c>
      <c r="P82" s="92">
        <f>P16+P24+P29+P36+P43+P45+P47+P49</f>
        <v>0</v>
      </c>
      <c r="Q82" s="93">
        <f>SUM(Q72:Q81)+Q16+Q24+Q29+Q36+Q43+Q45+Q47+Q49+Q51+Q56+Q61+Q66</f>
        <v>1572230.3766999987</v>
      </c>
      <c r="R82" s="92">
        <f>R16+R24+R29+R36+R43+R45+R47+R49</f>
        <v>0</v>
      </c>
      <c r="S82" s="93">
        <f>SUM(S72:S81)+S16+S24+S29+S36+S43+S45+S47+S49+S51+S56+S61+S66</f>
        <v>947580.97849999822</v>
      </c>
      <c r="T82" s="92">
        <f>T16+T24+T29+T36+T43+T45+T47+T49</f>
        <v>0</v>
      </c>
      <c r="U82" s="93">
        <f>SUM(U72:U81)+U16+U24+U29+U36+U43+U45+U47+U49+U51+U56+U61+U66</f>
        <v>1029909.9354999987</v>
      </c>
      <c r="V82" s="92">
        <f>V16+V24+V29+V36+V43+V45+V47+V49</f>
        <v>0</v>
      </c>
      <c r="W82" s="93">
        <f>SUM(W72:W81)+W16+W24+W29+W36+W43+W45+W47+W49+W51+W56+W61+W66</f>
        <v>-1430044.7335000001</v>
      </c>
      <c r="X82" s="92">
        <f>X16+X24+X29+X36+X43+X45+X47+X49</f>
        <v>0</v>
      </c>
      <c r="Y82" s="93">
        <f>SUM(Y72:Y81)+Y16+Y24+Y29+Y36+Y43+Y45+Y47+Y49+Y51+Y56+Y61+Y66</f>
        <v>-81981.867999999988</v>
      </c>
      <c r="Z82" s="92">
        <f>Z16+Z24+Z29+Z36+Z43+Z45+Z47+Z49</f>
        <v>0</v>
      </c>
      <c r="AA82" s="93">
        <f>SUM(AA72:AA81)+AA16+AA24+AA29+AA36+AA43+AA45+AA47+AA49+AA51+AA56+AA61+AA66</f>
        <v>-1754896.7099999995</v>
      </c>
      <c r="AB82" s="92">
        <f>AB16+AB24+AB29+AB36+AB43+AB45+AB47+AB49</f>
        <v>0</v>
      </c>
      <c r="AC82" s="93">
        <f>SUM(AC72:AC81)+AC16+AC24+AC29+AC36+AC43+AC45+AC47+AC49+AC51+AC56+AC61+AC66</f>
        <v>63779.072400000252</v>
      </c>
      <c r="AD82" s="92">
        <f>AD16+AD24+AD29+AD36+AD43+AD45+AD47+AD49</f>
        <v>0</v>
      </c>
      <c r="AE82" s="93">
        <f>SUM(AE72:AE81)+AE16+AE24+AE29+AE36+AE43+AE45+AE47+AE49+AE51+AE56+AE61+AE66</f>
        <v>-955246.67450000171</v>
      </c>
      <c r="AF82" s="92">
        <f>AF16+AF24+AF29+AF36+AF43+AF45+AF47+AF49</f>
        <v>0</v>
      </c>
      <c r="AG82" s="93">
        <f>SUM(AG72:AG81)+AG16+AG24+AG29+AG36+AG43+AG45+AG47+AG49+AG51+AG56+AG61+AG66</f>
        <v>-2632335.1659999997</v>
      </c>
      <c r="AH82" s="92">
        <f>AH16+AH24+AH29+AH36+AH43+AH45+AH47+AH49</f>
        <v>0</v>
      </c>
      <c r="AI82" s="93">
        <f>SUM(AI72:AI81)+AI16+AI24+AI29+AI36+AI43+AI45+AI47+AI49+AI51+AI56+AI61+AI66</f>
        <v>4177.2700000000013</v>
      </c>
      <c r="AJ82" s="92">
        <f>AJ16+AJ24+AJ29+AJ36+AJ43+AJ45+AJ47+AJ49</f>
        <v>0</v>
      </c>
      <c r="AK82" s="93">
        <f>SUM(AK72:AK81)+AK16+AK24+AK29+AK36+AK43+AK45+AK47+AK49+AK51+AK56+AK61+AK66</f>
        <v>-2451.3799999998378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0</v>
      </c>
      <c r="AP82" s="92">
        <f>AP16+AP24+AP29+AP36+AP43+AP45+AP47+AP49</f>
        <v>0</v>
      </c>
      <c r="AQ82" s="93">
        <f>SUM(AQ72:AQ81)+AQ16+AQ24+AQ29+AQ36+AQ43+AQ45+AQ47+AQ49+AQ51+AQ56+AQ61+AQ66</f>
        <v>0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</row>
    <row r="85" spans="1:49" x14ac:dyDescent="0.2">
      <c r="A85" s="4"/>
      <c r="B85" s="3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W187"/>
  <sheetViews>
    <sheetView zoomScale="75" workbookViewId="0">
      <pane xSplit="3" ySplit="9" topLeftCell="AM10" activePane="bottomRight" state="frozen"/>
      <selection activeCell="D61" sqref="D61"/>
      <selection pane="topRight" activeCell="D61" sqref="D61"/>
      <selection pane="bottomLeft" activeCell="D61" sqref="D61"/>
      <selection pane="bottomRight"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115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27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29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19873311.510000002</v>
      </c>
      <c r="E11" s="38">
        <f t="shared" si="0"/>
        <v>39755302.469999999</v>
      </c>
      <c r="F11" s="60">
        <f>'TIE-OUT'!N11+RECLASS!N11</f>
        <v>0</v>
      </c>
      <c r="G11" s="38">
        <f>'TIE-OUT'!O11+RECLASS!O11</f>
        <v>0</v>
      </c>
      <c r="H11" s="133">
        <f>+Actuals!E284</f>
        <v>19565138</v>
      </c>
      <c r="I11" s="134">
        <f>+Actuals!F284</f>
        <v>39304476.160000004</v>
      </c>
      <c r="J11" s="133">
        <f>+Actuals!G284</f>
        <v>57874</v>
      </c>
      <c r="K11" s="134">
        <f>+Actuals!H284</f>
        <v>95682.58</v>
      </c>
      <c r="L11" s="133">
        <f>+Actuals!I284</f>
        <v>28965</v>
      </c>
      <c r="M11" s="134">
        <f>+Actuals!J284</f>
        <v>127188.4</v>
      </c>
      <c r="N11" s="133">
        <f>+Actuals!K284</f>
        <v>1</v>
      </c>
      <c r="O11" s="134">
        <f>+Actuals!L284</f>
        <v>69951.710000000006</v>
      </c>
      <c r="P11" s="133">
        <f>+Actuals!M284</f>
        <v>1976</v>
      </c>
      <c r="Q11" s="134">
        <f>+Actuals!N284</f>
        <v>3398.72</v>
      </c>
      <c r="R11" s="133">
        <f>+Actuals!O284</f>
        <v>0</v>
      </c>
      <c r="S11" s="134">
        <f>+Actuals!P284</f>
        <v>-61241.120000000003</v>
      </c>
      <c r="T11" s="133">
        <f>+Actuals!Q284</f>
        <v>0</v>
      </c>
      <c r="U11" s="134">
        <f>+Actuals!R284</f>
        <v>0</v>
      </c>
      <c r="V11" s="133">
        <f>+Actuals!S284</f>
        <v>0</v>
      </c>
      <c r="W11" s="134">
        <f>+Actuals!T284</f>
        <v>0</v>
      </c>
      <c r="X11" s="133">
        <f>+Actuals!U284</f>
        <v>-4786</v>
      </c>
      <c r="Y11" s="134">
        <f>+Actuals!V284</f>
        <v>-8297.49</v>
      </c>
      <c r="Z11" s="133">
        <f>+Actuals!W284</f>
        <v>0</v>
      </c>
      <c r="AA11" s="134">
        <f>+Actuals!X284</f>
        <v>0</v>
      </c>
      <c r="AB11" s="133">
        <f>+Actuals!Y284</f>
        <v>0</v>
      </c>
      <c r="AC11" s="134">
        <f>+Actuals!Z284</f>
        <v>0</v>
      </c>
      <c r="AD11" s="133">
        <f>+Actuals!AA284</f>
        <v>0</v>
      </c>
      <c r="AE11" s="134">
        <f>+Actuals!AB284</f>
        <v>0</v>
      </c>
      <c r="AF11" s="133">
        <f>+Actuals!AC484</f>
        <v>0</v>
      </c>
      <c r="AG11" s="134">
        <f>+Actuals!AD484</f>
        <v>0</v>
      </c>
      <c r="AH11" s="133">
        <f>+Actuals!AE484</f>
        <v>0</v>
      </c>
      <c r="AI11" s="134">
        <f>+Actuals!AF484</f>
        <v>0</v>
      </c>
      <c r="AJ11" s="133">
        <f>+Actuals!AG484</f>
        <v>0</v>
      </c>
      <c r="AK11" s="134">
        <f>+Actuals!AH484</f>
        <v>0</v>
      </c>
      <c r="AL11" s="133">
        <f>+Actuals!AI484</f>
        <v>0</v>
      </c>
      <c r="AM11" s="134">
        <f>+Actuals!AJ484</f>
        <v>0</v>
      </c>
      <c r="AN11" s="133">
        <f>+Actuals!AK484</f>
        <v>0</v>
      </c>
      <c r="AO11" s="134">
        <f>+Actuals!AL484</f>
        <v>0</v>
      </c>
      <c r="AP11" s="133">
        <f>+Actuals!AM484</f>
        <v>0</v>
      </c>
      <c r="AQ11" s="134">
        <f>+Actuals!AN484</f>
        <v>0</v>
      </c>
      <c r="AR11" s="133">
        <f>+Actuals!AO484</f>
        <v>0</v>
      </c>
      <c r="AS11" s="134">
        <f>+Actuals!AP484</f>
        <v>0</v>
      </c>
      <c r="AT11" s="133">
        <v>58621</v>
      </c>
      <c r="AU11" s="134">
        <v>165522.51</v>
      </c>
      <c r="AV11" s="133">
        <v>58621</v>
      </c>
      <c r="AW11" s="134">
        <v>165522.51</v>
      </c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-1088135.08</v>
      </c>
      <c r="F12" s="60">
        <f>'TIE-OUT'!N12+RECLASS!N12</f>
        <v>0</v>
      </c>
      <c r="G12" s="38">
        <f>'TIE-OUT'!O12+RECLASS!O12</f>
        <v>-1088135.08</v>
      </c>
      <c r="H12" s="133">
        <f>+Actuals!E285</f>
        <v>0</v>
      </c>
      <c r="I12" s="134">
        <f>+Actuals!F285</f>
        <v>0</v>
      </c>
      <c r="J12" s="133">
        <f>+Actuals!G285</f>
        <v>0</v>
      </c>
      <c r="K12" s="172">
        <f>+Actuals!H285</f>
        <v>0</v>
      </c>
      <c r="L12" s="133">
        <f>+Actuals!I285</f>
        <v>0</v>
      </c>
      <c r="M12" s="134">
        <f>+Actuals!J285</f>
        <v>0</v>
      </c>
      <c r="N12" s="133">
        <f>+Actuals!K285</f>
        <v>0</v>
      </c>
      <c r="O12" s="134">
        <f>+Actuals!L285</f>
        <v>0</v>
      </c>
      <c r="P12" s="133">
        <f>+Actuals!M285</f>
        <v>0</v>
      </c>
      <c r="Q12" s="134">
        <f>+Actuals!N285</f>
        <v>0</v>
      </c>
      <c r="R12" s="133">
        <f>+Actuals!O285</f>
        <v>0</v>
      </c>
      <c r="S12" s="134">
        <f>+Actuals!P285</f>
        <v>0</v>
      </c>
      <c r="T12" s="133">
        <f>+Actuals!Q285</f>
        <v>0</v>
      </c>
      <c r="U12" s="134">
        <f>+Actuals!R285</f>
        <v>0</v>
      </c>
      <c r="V12" s="133">
        <f>+Actuals!S285</f>
        <v>0</v>
      </c>
      <c r="W12" s="134">
        <f>+Actuals!T285</f>
        <v>0</v>
      </c>
      <c r="X12" s="133">
        <f>+Actuals!U285</f>
        <v>0</v>
      </c>
      <c r="Y12" s="134">
        <f>+Actuals!V285</f>
        <v>0</v>
      </c>
      <c r="Z12" s="133">
        <f>+Actuals!W285</f>
        <v>0</v>
      </c>
      <c r="AA12" s="134">
        <f>+Actuals!X285</f>
        <v>0</v>
      </c>
      <c r="AB12" s="133">
        <f>+Actuals!Y285</f>
        <v>0</v>
      </c>
      <c r="AC12" s="134">
        <f>+Actuals!Z285</f>
        <v>0</v>
      </c>
      <c r="AD12" s="133">
        <f>+Actuals!AA285</f>
        <v>0</v>
      </c>
      <c r="AE12" s="134">
        <f>+Actuals!AB285</f>
        <v>0</v>
      </c>
      <c r="AF12" s="133">
        <f>+Actuals!AC485</f>
        <v>0</v>
      </c>
      <c r="AG12" s="134">
        <f>+Actuals!AD485</f>
        <v>0</v>
      </c>
      <c r="AH12" s="133">
        <f>+Actuals!AE485</f>
        <v>0</v>
      </c>
      <c r="AI12" s="134">
        <f>+Actuals!AF485</f>
        <v>0</v>
      </c>
      <c r="AJ12" s="133">
        <f>+Actuals!AG485</f>
        <v>0</v>
      </c>
      <c r="AK12" s="134">
        <f>+Actuals!AH485</f>
        <v>0</v>
      </c>
      <c r="AL12" s="133">
        <f>+Actuals!AI485</f>
        <v>0</v>
      </c>
      <c r="AM12" s="134">
        <f>+Actuals!AJ485</f>
        <v>0</v>
      </c>
      <c r="AN12" s="133">
        <f>+Actuals!AK485</f>
        <v>0</v>
      </c>
      <c r="AO12" s="134">
        <f>+Actuals!AL485</f>
        <v>0</v>
      </c>
      <c r="AP12" s="133">
        <f>+Actuals!AM485</f>
        <v>0</v>
      </c>
      <c r="AQ12" s="134">
        <f>+Actuals!AN485</f>
        <v>0</v>
      </c>
      <c r="AR12" s="133">
        <f>+Actuals!AO485</f>
        <v>0</v>
      </c>
      <c r="AS12" s="134">
        <f>+Actuals!AP485</f>
        <v>0</v>
      </c>
      <c r="AT12" s="133">
        <f>+Actuals!AQ485</f>
        <v>0</v>
      </c>
      <c r="AU12" s="134">
        <f>+Actuals!AR485</f>
        <v>0</v>
      </c>
      <c r="AV12" s="133">
        <f>+Actuals!AS485</f>
        <v>0</v>
      </c>
      <c r="AW12" s="134">
        <f>+Actuals!AT485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14109160</v>
      </c>
      <c r="E13" s="38">
        <f t="shared" si="0"/>
        <v>25626414</v>
      </c>
      <c r="F13" s="60">
        <f>'TIE-OUT'!N13+RECLASS!N13</f>
        <v>0</v>
      </c>
      <c r="G13" s="38">
        <f>'TIE-OUT'!O13+RECLASS!O13</f>
        <v>0</v>
      </c>
      <c r="H13" s="133">
        <f>+Actuals!E286</f>
        <v>14109160</v>
      </c>
      <c r="I13" s="134">
        <f>+Actuals!F286</f>
        <v>25626414</v>
      </c>
      <c r="J13" s="133">
        <f>+Actuals!G286</f>
        <v>0</v>
      </c>
      <c r="K13" s="134">
        <f>+Actuals!H286</f>
        <v>0</v>
      </c>
      <c r="L13" s="133">
        <f>+Actuals!I286</f>
        <v>0</v>
      </c>
      <c r="M13" s="134">
        <f>+Actuals!J286</f>
        <v>0</v>
      </c>
      <c r="N13" s="133">
        <f>+Actuals!K286</f>
        <v>-568</v>
      </c>
      <c r="O13" s="134">
        <f>+Actuals!L286</f>
        <v>-1091</v>
      </c>
      <c r="P13" s="133">
        <f>+Actuals!M286</f>
        <v>0</v>
      </c>
      <c r="Q13" s="134">
        <f>+Actuals!N286</f>
        <v>0</v>
      </c>
      <c r="R13" s="133">
        <f>+Actuals!O286</f>
        <v>0</v>
      </c>
      <c r="S13" s="134">
        <f>+Actuals!P286</f>
        <v>0</v>
      </c>
      <c r="T13" s="133">
        <f>+Actuals!Q286</f>
        <v>0</v>
      </c>
      <c r="U13" s="134">
        <f>+Actuals!R286</f>
        <v>0</v>
      </c>
      <c r="V13" s="133">
        <f>+Actuals!S286</f>
        <v>0</v>
      </c>
      <c r="W13" s="134">
        <f>+Actuals!T286</f>
        <v>0</v>
      </c>
      <c r="X13" s="133">
        <f>+Actuals!U286</f>
        <v>0</v>
      </c>
      <c r="Y13" s="134">
        <f>+Actuals!V286</f>
        <v>0</v>
      </c>
      <c r="Z13" s="133">
        <f>+Actuals!W286</f>
        <v>0</v>
      </c>
      <c r="AA13" s="134">
        <f>+Actuals!X286</f>
        <v>0</v>
      </c>
      <c r="AB13" s="133">
        <f>+Actuals!Y286</f>
        <v>1469</v>
      </c>
      <c r="AC13" s="134">
        <f>+Actuals!Z286</f>
        <v>2820</v>
      </c>
      <c r="AD13" s="133">
        <f>+Actuals!AA286</f>
        <v>-901</v>
      </c>
      <c r="AE13" s="134">
        <f>+Actuals!AB286</f>
        <v>-1729</v>
      </c>
      <c r="AF13" s="133">
        <f>+Actuals!AC486</f>
        <v>901</v>
      </c>
      <c r="AG13" s="134">
        <f>+Actuals!AD486</f>
        <v>1729</v>
      </c>
      <c r="AH13" s="133">
        <f>+Actuals!AE486</f>
        <v>0</v>
      </c>
      <c r="AI13" s="134">
        <f>+Actuals!AF486</f>
        <v>0</v>
      </c>
      <c r="AJ13" s="133">
        <f>+Actuals!AG486</f>
        <v>-901</v>
      </c>
      <c r="AK13" s="134">
        <f>+Actuals!AH486</f>
        <v>-1729</v>
      </c>
      <c r="AL13" s="133">
        <f>+Actuals!AI486</f>
        <v>0</v>
      </c>
      <c r="AM13" s="134">
        <f>+Actuals!AJ486</f>
        <v>0</v>
      </c>
      <c r="AN13" s="133">
        <f>+Actuals!AK486</f>
        <v>0</v>
      </c>
      <c r="AO13" s="134">
        <f>+Actuals!AL486</f>
        <v>0</v>
      </c>
      <c r="AP13" s="133">
        <f>+Actuals!AM486</f>
        <v>0</v>
      </c>
      <c r="AQ13" s="134">
        <f>+Actuals!AN486</f>
        <v>0</v>
      </c>
      <c r="AR13" s="133">
        <f>+Actuals!AO486</f>
        <v>0</v>
      </c>
      <c r="AS13" s="134">
        <f>+Actuals!AP486</f>
        <v>0</v>
      </c>
      <c r="AT13" s="133">
        <f>+Actuals!AQ486</f>
        <v>0</v>
      </c>
      <c r="AU13" s="134">
        <f>+Actuals!AR486</f>
        <v>0</v>
      </c>
      <c r="AV13" s="133">
        <f>+Actuals!AS486</f>
        <v>0</v>
      </c>
      <c r="AW13" s="134">
        <f>+Actuals!AT486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'TIE-OUT'!N14+RECLASS!N14</f>
        <v>0</v>
      </c>
      <c r="G14" s="38">
        <f>'TIE-OUT'!O14+RECLASS!O14</f>
        <v>0</v>
      </c>
      <c r="H14" s="133">
        <f>+Actuals!E287</f>
        <v>0</v>
      </c>
      <c r="I14" s="134">
        <f>+Actuals!F287</f>
        <v>0</v>
      </c>
      <c r="J14" s="133">
        <f>+Actuals!G287</f>
        <v>0</v>
      </c>
      <c r="K14" s="134">
        <f>+Actuals!H287</f>
        <v>0</v>
      </c>
      <c r="L14" s="133">
        <f>+Actuals!I287</f>
        <v>0</v>
      </c>
      <c r="M14" s="134">
        <f>+Actuals!J287</f>
        <v>0</v>
      </c>
      <c r="N14" s="133">
        <f>+Actuals!K287</f>
        <v>0</v>
      </c>
      <c r="O14" s="134">
        <f>+Actuals!L287</f>
        <v>0</v>
      </c>
      <c r="P14" s="133">
        <f>+Actuals!M287</f>
        <v>0</v>
      </c>
      <c r="Q14" s="134">
        <f>+Actuals!N287</f>
        <v>0</v>
      </c>
      <c r="R14" s="133">
        <f>+Actuals!O287</f>
        <v>0</v>
      </c>
      <c r="S14" s="134">
        <f>+Actuals!P287</f>
        <v>0</v>
      </c>
      <c r="T14" s="133">
        <f>+Actuals!Q287</f>
        <v>0</v>
      </c>
      <c r="U14" s="134">
        <f>+Actuals!R287</f>
        <v>0</v>
      </c>
      <c r="V14" s="133">
        <f>+Actuals!S287</f>
        <v>0</v>
      </c>
      <c r="W14" s="134">
        <f>+Actuals!T287</f>
        <v>0</v>
      </c>
      <c r="X14" s="133">
        <f>+Actuals!U287</f>
        <v>0</v>
      </c>
      <c r="Y14" s="134">
        <f>+Actuals!V287</f>
        <v>0</v>
      </c>
      <c r="Z14" s="133">
        <f>+Actuals!W287</f>
        <v>0</v>
      </c>
      <c r="AA14" s="134">
        <f>+Actuals!X287</f>
        <v>0</v>
      </c>
      <c r="AB14" s="133">
        <f>+Actuals!Y287</f>
        <v>0</v>
      </c>
      <c r="AC14" s="134">
        <f>+Actuals!Z287</f>
        <v>0</v>
      </c>
      <c r="AD14" s="133">
        <f>+Actuals!AA287</f>
        <v>0</v>
      </c>
      <c r="AE14" s="134">
        <f>+Actuals!AB287</f>
        <v>0</v>
      </c>
      <c r="AF14" s="133">
        <f>+Actuals!AC487</f>
        <v>0</v>
      </c>
      <c r="AG14" s="134">
        <f>+Actuals!AD487</f>
        <v>0</v>
      </c>
      <c r="AH14" s="133">
        <f>+Actuals!AE487</f>
        <v>0</v>
      </c>
      <c r="AI14" s="134">
        <f>+Actuals!AF487</f>
        <v>0</v>
      </c>
      <c r="AJ14" s="133">
        <f>+Actuals!AG487</f>
        <v>0</v>
      </c>
      <c r="AK14" s="134">
        <f>+Actuals!AH487</f>
        <v>0</v>
      </c>
      <c r="AL14" s="133">
        <f>+Actuals!AI487</f>
        <v>0</v>
      </c>
      <c r="AM14" s="134">
        <f>+Actuals!AJ487</f>
        <v>0</v>
      </c>
      <c r="AN14" s="133">
        <f>+Actuals!AK487</f>
        <v>0</v>
      </c>
      <c r="AO14" s="134">
        <f>+Actuals!AL487</f>
        <v>0</v>
      </c>
      <c r="AP14" s="133">
        <f>+Actuals!AM487</f>
        <v>0</v>
      </c>
      <c r="AQ14" s="134">
        <f>+Actuals!AN487</f>
        <v>0</v>
      </c>
      <c r="AR14" s="133">
        <f>+Actuals!AO487</f>
        <v>0</v>
      </c>
      <c r="AS14" s="134">
        <f>+Actuals!AP487</f>
        <v>0</v>
      </c>
      <c r="AT14" s="133">
        <f>+Actuals!AQ487</f>
        <v>0</v>
      </c>
      <c r="AU14" s="134">
        <f>+Actuals!AR487</f>
        <v>0</v>
      </c>
      <c r="AV14" s="133">
        <f>+Actuals!AS487</f>
        <v>0</v>
      </c>
      <c r="AW14" s="134">
        <f>+Actuals!AT487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'TIE-OUT'!N15+RECLASS!N15</f>
        <v>0</v>
      </c>
      <c r="G15" s="82">
        <f>'TIE-OUT'!O15+RECLASS!O15</f>
        <v>0</v>
      </c>
      <c r="H15" s="133">
        <f>+Actuals!E288</f>
        <v>0</v>
      </c>
      <c r="I15" s="134">
        <f>+Actuals!F288</f>
        <v>0</v>
      </c>
      <c r="J15" s="133">
        <f>+Actuals!G288</f>
        <v>0</v>
      </c>
      <c r="K15" s="134">
        <f>+Actuals!H288</f>
        <v>0</v>
      </c>
      <c r="L15" s="133">
        <f>+Actuals!I288</f>
        <v>0</v>
      </c>
      <c r="M15" s="134">
        <f>+Actuals!J288</f>
        <v>0</v>
      </c>
      <c r="N15" s="133">
        <f>+Actuals!K288</f>
        <v>0</v>
      </c>
      <c r="O15" s="134">
        <f>+Actuals!L288</f>
        <v>0</v>
      </c>
      <c r="P15" s="133">
        <f>+Actuals!M288</f>
        <v>0</v>
      </c>
      <c r="Q15" s="134">
        <f>+Actuals!N288</f>
        <v>0</v>
      </c>
      <c r="R15" s="133">
        <f>+Actuals!O288</f>
        <v>0</v>
      </c>
      <c r="S15" s="134">
        <f>+Actuals!P288</f>
        <v>0</v>
      </c>
      <c r="T15" s="133">
        <f>+Actuals!Q288</f>
        <v>0</v>
      </c>
      <c r="U15" s="134">
        <f>+Actuals!R288</f>
        <v>0</v>
      </c>
      <c r="V15" s="133">
        <f>+Actuals!S288</f>
        <v>0</v>
      </c>
      <c r="W15" s="134">
        <f>+Actuals!T288</f>
        <v>0</v>
      </c>
      <c r="X15" s="133">
        <f>+Actuals!U288</f>
        <v>0</v>
      </c>
      <c r="Y15" s="134">
        <f>+Actuals!V288</f>
        <v>0</v>
      </c>
      <c r="Z15" s="133">
        <f>+Actuals!W288</f>
        <v>0</v>
      </c>
      <c r="AA15" s="134">
        <f>+Actuals!X288</f>
        <v>0</v>
      </c>
      <c r="AB15" s="133">
        <f>+Actuals!Y288</f>
        <v>0</v>
      </c>
      <c r="AC15" s="134">
        <f>+Actuals!Z288</f>
        <v>0</v>
      </c>
      <c r="AD15" s="133">
        <f>+Actuals!AA288</f>
        <v>0</v>
      </c>
      <c r="AE15" s="134">
        <f>+Actuals!AB288</f>
        <v>0</v>
      </c>
      <c r="AF15" s="133">
        <f>+Actuals!AC488</f>
        <v>0</v>
      </c>
      <c r="AG15" s="134">
        <f>+Actuals!AD488</f>
        <v>0</v>
      </c>
      <c r="AH15" s="133">
        <f>+Actuals!AE488</f>
        <v>0</v>
      </c>
      <c r="AI15" s="134">
        <f>+Actuals!AF488</f>
        <v>0</v>
      </c>
      <c r="AJ15" s="133">
        <f>+Actuals!AG488</f>
        <v>0</v>
      </c>
      <c r="AK15" s="134">
        <f>+Actuals!AH488</f>
        <v>0</v>
      </c>
      <c r="AL15" s="133">
        <f>+Actuals!AI488</f>
        <v>0</v>
      </c>
      <c r="AM15" s="134">
        <f>+Actuals!AJ488</f>
        <v>0</v>
      </c>
      <c r="AN15" s="133">
        <f>+Actuals!AK488</f>
        <v>0</v>
      </c>
      <c r="AO15" s="134">
        <f>+Actuals!AL488</f>
        <v>0</v>
      </c>
      <c r="AP15" s="133">
        <f>+Actuals!AM488</f>
        <v>0</v>
      </c>
      <c r="AQ15" s="134">
        <f>+Actuals!AN488</f>
        <v>0</v>
      </c>
      <c r="AR15" s="133">
        <f>+Actuals!AO488</f>
        <v>0</v>
      </c>
      <c r="AS15" s="134">
        <f>+Actuals!AP488</f>
        <v>0</v>
      </c>
      <c r="AT15" s="133">
        <f>+Actuals!AQ488</f>
        <v>0</v>
      </c>
      <c r="AU15" s="134">
        <f>+Actuals!AR488</f>
        <v>0</v>
      </c>
      <c r="AV15" s="133">
        <f>+Actuals!AS488</f>
        <v>0</v>
      </c>
      <c r="AW15" s="134">
        <f>+Actuals!AT488</f>
        <v>0</v>
      </c>
    </row>
    <row r="16" spans="1:49" x14ac:dyDescent="0.2">
      <c r="A16" s="9"/>
      <c r="B16" s="7" t="s">
        <v>34</v>
      </c>
      <c r="C16" s="6"/>
      <c r="D16" s="61">
        <f t="shared" ref="D16:AG16" si="1">SUM(D11:D15)</f>
        <v>33982471.510000005</v>
      </c>
      <c r="E16" s="39">
        <f t="shared" si="1"/>
        <v>64293581.390000001</v>
      </c>
      <c r="F16" s="61">
        <f t="shared" si="1"/>
        <v>0</v>
      </c>
      <c r="G16" s="39">
        <f t="shared" si="1"/>
        <v>-1088135.08</v>
      </c>
      <c r="H16" s="61">
        <f t="shared" si="1"/>
        <v>33674298</v>
      </c>
      <c r="I16" s="39">
        <f t="shared" si="1"/>
        <v>64930890.160000004</v>
      </c>
      <c r="J16" s="61">
        <f t="shared" si="1"/>
        <v>57874</v>
      </c>
      <c r="K16" s="39">
        <f t="shared" si="1"/>
        <v>95682.58</v>
      </c>
      <c r="L16" s="61">
        <f t="shared" si="1"/>
        <v>28965</v>
      </c>
      <c r="M16" s="39">
        <f t="shared" si="1"/>
        <v>127188.4</v>
      </c>
      <c r="N16" s="61">
        <f t="shared" si="1"/>
        <v>-567</v>
      </c>
      <c r="O16" s="39">
        <f t="shared" si="1"/>
        <v>68860.710000000006</v>
      </c>
      <c r="P16" s="61">
        <f t="shared" si="1"/>
        <v>1976</v>
      </c>
      <c r="Q16" s="39">
        <f t="shared" si="1"/>
        <v>3398.72</v>
      </c>
      <c r="R16" s="61">
        <f t="shared" si="1"/>
        <v>0</v>
      </c>
      <c r="S16" s="39">
        <f t="shared" si="1"/>
        <v>-61241.120000000003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-4786</v>
      </c>
      <c r="Y16" s="39">
        <f t="shared" si="1"/>
        <v>-8297.49</v>
      </c>
      <c r="Z16" s="61">
        <f t="shared" si="1"/>
        <v>0</v>
      </c>
      <c r="AA16" s="39">
        <f t="shared" si="1"/>
        <v>0</v>
      </c>
      <c r="AB16" s="61">
        <f t="shared" si="1"/>
        <v>1469</v>
      </c>
      <c r="AC16" s="39">
        <f t="shared" si="1"/>
        <v>2820</v>
      </c>
      <c r="AD16" s="61">
        <f t="shared" si="1"/>
        <v>-901</v>
      </c>
      <c r="AE16" s="39">
        <f t="shared" si="1"/>
        <v>-1729</v>
      </c>
      <c r="AF16" s="61">
        <f t="shared" si="1"/>
        <v>901</v>
      </c>
      <c r="AG16" s="39">
        <f t="shared" si="1"/>
        <v>1729</v>
      </c>
      <c r="AH16" s="61">
        <f t="shared" ref="AH16:AM16" si="2">SUM(AH11:AH15)</f>
        <v>0</v>
      </c>
      <c r="AI16" s="39">
        <f t="shared" si="2"/>
        <v>0</v>
      </c>
      <c r="AJ16" s="61">
        <f t="shared" si="2"/>
        <v>-901</v>
      </c>
      <c r="AK16" s="39">
        <f t="shared" si="2"/>
        <v>-1729</v>
      </c>
      <c r="AL16" s="61">
        <f t="shared" si="2"/>
        <v>0</v>
      </c>
      <c r="AM16" s="39">
        <f t="shared" si="2"/>
        <v>0</v>
      </c>
      <c r="AN16" s="61">
        <f t="shared" ref="AN16:AS16" si="3">SUM(AN11:AN15)</f>
        <v>0</v>
      </c>
      <c r="AO16" s="39">
        <f t="shared" si="3"/>
        <v>0</v>
      </c>
      <c r="AP16" s="61">
        <f t="shared" si="3"/>
        <v>0</v>
      </c>
      <c r="AQ16" s="39">
        <f t="shared" si="3"/>
        <v>0</v>
      </c>
      <c r="AR16" s="61">
        <f t="shared" si="3"/>
        <v>0</v>
      </c>
      <c r="AS16" s="39">
        <f t="shared" si="3"/>
        <v>0</v>
      </c>
      <c r="AT16" s="61">
        <f>SUM(AT11:AT15)</f>
        <v>58621</v>
      </c>
      <c r="AU16" s="39">
        <f>SUM(AU11:AU15)</f>
        <v>165522.51</v>
      </c>
      <c r="AV16" s="61">
        <f>SUM(AV11:AV15)</f>
        <v>58621</v>
      </c>
      <c r="AW16" s="39">
        <f>SUM(AW11:AW15)</f>
        <v>165522.51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4">SUM(F19,H19,J19,L19,N19,P19,R19,T19,V19,X19,Z19,AB19,AD19,AF19,AH19,AJ19,AL19,AN19,AP19,AR19,AT19,AU19)</f>
        <v>-20440994.510000002</v>
      </c>
      <c r="E19" s="38">
        <f t="shared" si="4"/>
        <v>-37257745.469999999</v>
      </c>
      <c r="F19" s="64">
        <f>'TIE-OUT'!N19+RECLASS!N19</f>
        <v>0</v>
      </c>
      <c r="G19" s="68">
        <f>'TIE-OUT'!O19+RECLASS!O19</f>
        <v>112497</v>
      </c>
      <c r="H19" s="133">
        <f>+Actuals!E289</f>
        <v>-20126908</v>
      </c>
      <c r="I19" s="134">
        <f>+Actuals!F289</f>
        <v>-37340050.469999999</v>
      </c>
      <c r="J19" s="133">
        <f>+Actuals!G289</f>
        <v>-70019</v>
      </c>
      <c r="K19" s="134">
        <f>+Actuals!H289</f>
        <v>256106.05</v>
      </c>
      <c r="L19" s="133">
        <f>+Actuals!I289</f>
        <v>-4924</v>
      </c>
      <c r="M19" s="134">
        <f>+Actuals!J289</f>
        <v>-36504.54</v>
      </c>
      <c r="N19" s="133">
        <f>+Actuals!K289</f>
        <v>0</v>
      </c>
      <c r="O19" s="134">
        <f>+Actuals!L289</f>
        <v>0</v>
      </c>
      <c r="P19" s="133">
        <f>+Actuals!M289</f>
        <v>0</v>
      </c>
      <c r="Q19" s="134">
        <f>+Actuals!N289</f>
        <v>0</v>
      </c>
      <c r="R19" s="133">
        <f>+Actuals!O289</f>
        <v>0</v>
      </c>
      <c r="S19" s="134">
        <f>+Actuals!P289</f>
        <v>0</v>
      </c>
      <c r="T19" s="133">
        <f>+Actuals!Q289</f>
        <v>-15000</v>
      </c>
      <c r="U19" s="134">
        <f>+Actuals!R289</f>
        <v>-25650</v>
      </c>
      <c r="V19" s="133">
        <f>+Actuals!S289</f>
        <v>0</v>
      </c>
      <c r="W19" s="134">
        <f>+Actuals!T289</f>
        <v>0</v>
      </c>
      <c r="X19" s="133">
        <f>+Actuals!U289</f>
        <v>0</v>
      </c>
      <c r="Y19" s="134">
        <f>+Actuals!V289</f>
        <v>0</v>
      </c>
      <c r="Z19" s="133">
        <f>+Actuals!W289</f>
        <v>0</v>
      </c>
      <c r="AA19" s="134">
        <f>+Actuals!X289</f>
        <v>0</v>
      </c>
      <c r="AB19" s="133">
        <f>+Actuals!Y289</f>
        <v>0</v>
      </c>
      <c r="AC19" s="134">
        <f>+Actuals!Z289</f>
        <v>0</v>
      </c>
      <c r="AD19" s="133">
        <f>+Actuals!AA289</f>
        <v>0</v>
      </c>
      <c r="AE19" s="134">
        <f>+Actuals!AB289</f>
        <v>0</v>
      </c>
      <c r="AF19" s="133">
        <f>+Actuals!AC489</f>
        <v>0</v>
      </c>
      <c r="AG19" s="134">
        <f>+Actuals!AD489</f>
        <v>0</v>
      </c>
      <c r="AH19" s="133">
        <f>+Actuals!AE489</f>
        <v>0</v>
      </c>
      <c r="AI19" s="134">
        <f>+Actuals!AF489</f>
        <v>0</v>
      </c>
      <c r="AJ19" s="133">
        <f>+Actuals!AG489</f>
        <v>0</v>
      </c>
      <c r="AK19" s="134">
        <f>+Actuals!AH489</f>
        <v>0</v>
      </c>
      <c r="AL19" s="133">
        <f>+Actuals!AI489</f>
        <v>0</v>
      </c>
      <c r="AM19" s="134">
        <f>+Actuals!AJ489</f>
        <v>0</v>
      </c>
      <c r="AN19" s="133">
        <f>+Actuals!AK489</f>
        <v>0</v>
      </c>
      <c r="AO19" s="134">
        <f>+Actuals!AL489</f>
        <v>0</v>
      </c>
      <c r="AP19" s="133">
        <f>+Actuals!AM489</f>
        <v>0</v>
      </c>
      <c r="AQ19" s="134">
        <f>+Actuals!AN489</f>
        <v>0</v>
      </c>
      <c r="AR19" s="133">
        <f>+Actuals!AO489</f>
        <v>0</v>
      </c>
      <c r="AS19" s="134">
        <f>+Actuals!AP489</f>
        <v>0</v>
      </c>
      <c r="AT19" s="133">
        <v>-58621</v>
      </c>
      <c r="AU19" s="134">
        <v>-165522.51</v>
      </c>
      <c r="AV19" s="133">
        <v>-58621</v>
      </c>
      <c r="AW19" s="134">
        <v>-165522.51</v>
      </c>
    </row>
    <row r="20" spans="1:49" x14ac:dyDescent="0.2">
      <c r="A20" s="9">
        <v>7</v>
      </c>
      <c r="B20" s="7"/>
      <c r="C20" s="18" t="s">
        <v>30</v>
      </c>
      <c r="D20" s="60">
        <f t="shared" si="4"/>
        <v>0</v>
      </c>
      <c r="E20" s="38">
        <f t="shared" si="4"/>
        <v>-186160.06</v>
      </c>
      <c r="F20" s="60">
        <f>'TIE-OUT'!N20+RECLASS!N20</f>
        <v>0</v>
      </c>
      <c r="G20" s="38">
        <f>'TIE-OUT'!O20+RECLASS!O20</f>
        <v>-193135.06</v>
      </c>
      <c r="H20" s="133">
        <f>+Actuals!E290</f>
        <v>0</v>
      </c>
      <c r="I20" s="134">
        <f>+Actuals!F290</f>
        <v>0</v>
      </c>
      <c r="J20" s="133">
        <f>+Actuals!G290</f>
        <v>0</v>
      </c>
      <c r="K20" s="172">
        <f>+Actuals!H290+6975</f>
        <v>6975</v>
      </c>
      <c r="L20" s="133">
        <f>+Actuals!I290</f>
        <v>0</v>
      </c>
      <c r="M20" s="134">
        <f>+Actuals!J290</f>
        <v>0</v>
      </c>
      <c r="N20" s="133">
        <f>+Actuals!K290</f>
        <v>0</v>
      </c>
      <c r="O20" s="134">
        <f>+Actuals!L290</f>
        <v>0</v>
      </c>
      <c r="P20" s="133">
        <f>+Actuals!M290</f>
        <v>0</v>
      </c>
      <c r="Q20" s="134">
        <f>+Actuals!N290</f>
        <v>0</v>
      </c>
      <c r="R20" s="133">
        <f>+Actuals!O290</f>
        <v>0</v>
      </c>
      <c r="S20" s="134">
        <f>+Actuals!P290</f>
        <v>0</v>
      </c>
      <c r="T20" s="133">
        <f>+Actuals!Q290</f>
        <v>0</v>
      </c>
      <c r="U20" s="134">
        <f>+Actuals!R290</f>
        <v>0</v>
      </c>
      <c r="V20" s="133">
        <f>+Actuals!S290</f>
        <v>0</v>
      </c>
      <c r="W20" s="134">
        <f>+Actuals!T290</f>
        <v>0</v>
      </c>
      <c r="X20" s="133">
        <f>+Actuals!U290</f>
        <v>0</v>
      </c>
      <c r="Y20" s="134">
        <f>+Actuals!V290</f>
        <v>0</v>
      </c>
      <c r="Z20" s="133">
        <f>+Actuals!W290</f>
        <v>0</v>
      </c>
      <c r="AA20" s="134">
        <f>+Actuals!X290</f>
        <v>0</v>
      </c>
      <c r="AB20" s="133">
        <f>+Actuals!Y290</f>
        <v>0</v>
      </c>
      <c r="AC20" s="134">
        <f>+Actuals!Z290</f>
        <v>0</v>
      </c>
      <c r="AD20" s="133">
        <f>+Actuals!AA290</f>
        <v>0</v>
      </c>
      <c r="AE20" s="134">
        <f>+Actuals!AB290</f>
        <v>0</v>
      </c>
      <c r="AF20" s="133">
        <f>+Actuals!AC490</f>
        <v>0</v>
      </c>
      <c r="AG20" s="165">
        <v>0</v>
      </c>
      <c r="AH20" s="133">
        <f>+Actuals!AE490</f>
        <v>0</v>
      </c>
      <c r="AI20" s="165">
        <v>0</v>
      </c>
      <c r="AJ20" s="133">
        <f>+Actuals!AG490</f>
        <v>0</v>
      </c>
      <c r="AK20" s="165">
        <v>0</v>
      </c>
      <c r="AL20" s="133">
        <f>+Actuals!AI490</f>
        <v>0</v>
      </c>
      <c r="AM20" s="165">
        <v>0</v>
      </c>
      <c r="AN20" s="133">
        <f>+Actuals!AK490</f>
        <v>0</v>
      </c>
      <c r="AO20" s="165">
        <v>0</v>
      </c>
      <c r="AP20" s="133">
        <f>+Actuals!AM490</f>
        <v>0</v>
      </c>
      <c r="AQ20" s="165">
        <v>0</v>
      </c>
      <c r="AR20" s="133">
        <f>+Actuals!AO490</f>
        <v>0</v>
      </c>
      <c r="AS20" s="165">
        <v>0</v>
      </c>
      <c r="AT20" s="133">
        <f>+Actuals!AQ490</f>
        <v>0</v>
      </c>
      <c r="AU20" s="165">
        <v>0</v>
      </c>
      <c r="AV20" s="133">
        <f>+Actuals!AS490</f>
        <v>0</v>
      </c>
      <c r="AW20" s="165"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4"/>
        <v>-13572026</v>
      </c>
      <c r="E21" s="38">
        <f t="shared" si="4"/>
        <v>-24645930</v>
      </c>
      <c r="F21" s="60">
        <f>'TIE-OUT'!N21+RECLASS!N21</f>
        <v>0</v>
      </c>
      <c r="G21" s="38">
        <f>'TIE-OUT'!O21+RECLASS!O21</f>
        <v>0</v>
      </c>
      <c r="H21" s="133">
        <f>+Actuals!E291</f>
        <v>-13572026</v>
      </c>
      <c r="I21" s="134">
        <f>+Actuals!F291</f>
        <v>-24645930</v>
      </c>
      <c r="J21" s="133">
        <f>+Actuals!G291</f>
        <v>0</v>
      </c>
      <c r="K21" s="134">
        <f>+Actuals!H291</f>
        <v>0</v>
      </c>
      <c r="L21" s="133">
        <f>+Actuals!I291</f>
        <v>0</v>
      </c>
      <c r="M21" s="134">
        <f>+Actuals!J291</f>
        <v>0</v>
      </c>
      <c r="N21" s="133">
        <f>+Actuals!K291</f>
        <v>-510</v>
      </c>
      <c r="O21" s="134">
        <f>+Actuals!L291</f>
        <v>-984</v>
      </c>
      <c r="P21" s="133">
        <f>+Actuals!M291</f>
        <v>0</v>
      </c>
      <c r="Q21" s="134">
        <f>+Actuals!N291</f>
        <v>0</v>
      </c>
      <c r="R21" s="133">
        <f>+Actuals!O291</f>
        <v>0</v>
      </c>
      <c r="S21" s="134">
        <f>+Actuals!P291</f>
        <v>0</v>
      </c>
      <c r="T21" s="133">
        <f>+Actuals!Q291</f>
        <v>0</v>
      </c>
      <c r="U21" s="134">
        <f>+Actuals!R291</f>
        <v>0</v>
      </c>
      <c r="V21" s="133">
        <f>+Actuals!S291</f>
        <v>0</v>
      </c>
      <c r="W21" s="134">
        <f>+Actuals!T291</f>
        <v>0</v>
      </c>
      <c r="X21" s="133">
        <f>+Actuals!U291</f>
        <v>0</v>
      </c>
      <c r="Y21" s="134">
        <f>+Actuals!V291</f>
        <v>0</v>
      </c>
      <c r="Z21" s="133">
        <f>+Actuals!W291</f>
        <v>0</v>
      </c>
      <c r="AA21" s="134">
        <f>+Actuals!X291</f>
        <v>0</v>
      </c>
      <c r="AB21" s="133">
        <f>+Actuals!Y291</f>
        <v>-1469</v>
      </c>
      <c r="AC21" s="134">
        <f>+Actuals!Z291</f>
        <v>-2820</v>
      </c>
      <c r="AD21" s="133">
        <f>+Actuals!AA291</f>
        <v>1979</v>
      </c>
      <c r="AE21" s="134">
        <f>+Actuals!AB291</f>
        <v>3804</v>
      </c>
      <c r="AF21" s="133">
        <f>+Actuals!AC491</f>
        <v>-1979</v>
      </c>
      <c r="AG21" s="134">
        <f>+Actuals!AD491</f>
        <v>-3804</v>
      </c>
      <c r="AH21" s="133">
        <f>+Actuals!AE491</f>
        <v>0</v>
      </c>
      <c r="AI21" s="134">
        <f>+Actuals!AF491</f>
        <v>0</v>
      </c>
      <c r="AJ21" s="133">
        <f>+Actuals!AG491</f>
        <v>1979</v>
      </c>
      <c r="AK21" s="134">
        <f>+Actuals!AH491</f>
        <v>3804</v>
      </c>
      <c r="AL21" s="133">
        <f>+Actuals!AI491</f>
        <v>0</v>
      </c>
      <c r="AM21" s="134">
        <f>+Actuals!AJ491</f>
        <v>0</v>
      </c>
      <c r="AN21" s="133">
        <f>+Actuals!AK491</f>
        <v>0</v>
      </c>
      <c r="AO21" s="134">
        <f>+Actuals!AL491</f>
        <v>0</v>
      </c>
      <c r="AP21" s="133">
        <f>+Actuals!AM491</f>
        <v>0</v>
      </c>
      <c r="AQ21" s="134">
        <f>+Actuals!AN491</f>
        <v>0</v>
      </c>
      <c r="AR21" s="133">
        <f>+Actuals!AO491</f>
        <v>0</v>
      </c>
      <c r="AS21" s="134">
        <f>+Actuals!AP491</f>
        <v>0</v>
      </c>
      <c r="AT21" s="133">
        <f>+Actuals!AQ491</f>
        <v>0</v>
      </c>
      <c r="AU21" s="134">
        <f>+Actuals!AR491</f>
        <v>0</v>
      </c>
      <c r="AV21" s="133">
        <f>+Actuals!AS491</f>
        <v>0</v>
      </c>
      <c r="AW21" s="134">
        <f>+Actuals!AT491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4"/>
        <v>0</v>
      </c>
      <c r="E22" s="38">
        <f t="shared" si="4"/>
        <v>0</v>
      </c>
      <c r="F22" s="60">
        <f>'TIE-OUT'!N22+RECLASS!N22</f>
        <v>0</v>
      </c>
      <c r="G22" s="38">
        <f>'TIE-OUT'!O22+RECLASS!O22</f>
        <v>0</v>
      </c>
      <c r="H22" s="133">
        <f>+Actuals!E292</f>
        <v>0</v>
      </c>
      <c r="I22" s="134">
        <f>+Actuals!F292</f>
        <v>0</v>
      </c>
      <c r="J22" s="133">
        <f>+Actuals!G292</f>
        <v>0</v>
      </c>
      <c r="K22" s="134">
        <f>+Actuals!H292</f>
        <v>0</v>
      </c>
      <c r="L22" s="133">
        <f>+Actuals!I292</f>
        <v>0</v>
      </c>
      <c r="M22" s="134">
        <f>+Actuals!J292</f>
        <v>0</v>
      </c>
      <c r="N22" s="133">
        <f>+Actuals!K292</f>
        <v>0</v>
      </c>
      <c r="O22" s="134">
        <f>+Actuals!L292</f>
        <v>0</v>
      </c>
      <c r="P22" s="133">
        <f>+Actuals!M292</f>
        <v>0</v>
      </c>
      <c r="Q22" s="134">
        <f>+Actuals!N292</f>
        <v>0</v>
      </c>
      <c r="R22" s="133">
        <f>+Actuals!O292</f>
        <v>0</v>
      </c>
      <c r="S22" s="134">
        <f>+Actuals!P292</f>
        <v>0</v>
      </c>
      <c r="T22" s="133">
        <f>+Actuals!Q292</f>
        <v>0</v>
      </c>
      <c r="U22" s="134">
        <f>+Actuals!R292</f>
        <v>0</v>
      </c>
      <c r="V22" s="133">
        <f>+Actuals!S292</f>
        <v>0</v>
      </c>
      <c r="W22" s="134">
        <f>+Actuals!T292</f>
        <v>0</v>
      </c>
      <c r="X22" s="133">
        <f>+Actuals!U292</f>
        <v>0</v>
      </c>
      <c r="Y22" s="134">
        <f>+Actuals!V292</f>
        <v>0</v>
      </c>
      <c r="Z22" s="133">
        <f>+Actuals!W292</f>
        <v>0</v>
      </c>
      <c r="AA22" s="134">
        <f>+Actuals!X292</f>
        <v>0</v>
      </c>
      <c r="AB22" s="133">
        <f>+Actuals!Y292</f>
        <v>0</v>
      </c>
      <c r="AC22" s="134">
        <f>+Actuals!Z292</f>
        <v>0</v>
      </c>
      <c r="AD22" s="133">
        <f>+Actuals!AA292</f>
        <v>0</v>
      </c>
      <c r="AE22" s="134">
        <f>+Actuals!AB292</f>
        <v>0</v>
      </c>
      <c r="AF22" s="133">
        <f>+Actuals!AC492</f>
        <v>0</v>
      </c>
      <c r="AG22" s="134">
        <f>+Actuals!AD492</f>
        <v>0</v>
      </c>
      <c r="AH22" s="133">
        <f>+Actuals!AE492</f>
        <v>0</v>
      </c>
      <c r="AI22" s="134">
        <f>+Actuals!AF492</f>
        <v>0</v>
      </c>
      <c r="AJ22" s="133">
        <f>+Actuals!AG492</f>
        <v>0</v>
      </c>
      <c r="AK22" s="134">
        <f>+Actuals!AH492</f>
        <v>0</v>
      </c>
      <c r="AL22" s="133">
        <f>+Actuals!AI492</f>
        <v>0</v>
      </c>
      <c r="AM22" s="134">
        <f>+Actuals!AJ492</f>
        <v>0</v>
      </c>
      <c r="AN22" s="133">
        <f>+Actuals!AK492</f>
        <v>0</v>
      </c>
      <c r="AO22" s="134">
        <f>+Actuals!AL492</f>
        <v>0</v>
      </c>
      <c r="AP22" s="133">
        <f>+Actuals!AM492</f>
        <v>0</v>
      </c>
      <c r="AQ22" s="134">
        <f>+Actuals!AN492</f>
        <v>0</v>
      </c>
      <c r="AR22" s="133">
        <f>+Actuals!AO492</f>
        <v>0</v>
      </c>
      <c r="AS22" s="134">
        <f>+Actuals!AP492</f>
        <v>0</v>
      </c>
      <c r="AT22" s="133">
        <f>+Actuals!AQ492</f>
        <v>0</v>
      </c>
      <c r="AU22" s="134">
        <f>+Actuals!AR492</f>
        <v>0</v>
      </c>
      <c r="AV22" s="133">
        <f>+Actuals!AS492</f>
        <v>0</v>
      </c>
      <c r="AW22" s="134">
        <f>+Actuals!AT492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4"/>
        <v>284811</v>
      </c>
      <c r="E23" s="38">
        <f t="shared" si="4"/>
        <v>515792.72100000002</v>
      </c>
      <c r="F23" s="81">
        <f>'TIE-OUT'!N23+RECLASS!N23</f>
        <v>0</v>
      </c>
      <c r="G23" s="82">
        <f>'TIE-OUT'!O23+RECLASS!O23</f>
        <v>0</v>
      </c>
      <c r="H23" s="133">
        <f>+Actuals!E293</f>
        <v>279210</v>
      </c>
      <c r="I23" s="134">
        <f>+Actuals!F293</f>
        <v>505649.31</v>
      </c>
      <c r="J23" s="133">
        <f>+Actuals!G293</f>
        <v>5664</v>
      </c>
      <c r="K23" s="134">
        <f>+Actuals!H293</f>
        <v>10257.504000000001</v>
      </c>
      <c r="L23" s="133">
        <f>+Actuals!I293</f>
        <v>-63</v>
      </c>
      <c r="M23" s="134">
        <f>+Actuals!J293</f>
        <v>-114.093</v>
      </c>
      <c r="N23" s="133">
        <f>+Actuals!K293</f>
        <v>0</v>
      </c>
      <c r="O23" s="134">
        <f>+Actuals!L293</f>
        <v>0</v>
      </c>
      <c r="P23" s="133">
        <f>+Actuals!M293</f>
        <v>0</v>
      </c>
      <c r="Q23" s="134">
        <f>+Actuals!N293</f>
        <v>0</v>
      </c>
      <c r="R23" s="133">
        <f>+Actuals!O293</f>
        <v>0</v>
      </c>
      <c r="S23" s="134">
        <f>+Actuals!P293</f>
        <v>0</v>
      </c>
      <c r="T23" s="133">
        <f>+Actuals!Q293</f>
        <v>0</v>
      </c>
      <c r="U23" s="134">
        <f>+Actuals!R293</f>
        <v>0</v>
      </c>
      <c r="V23" s="133">
        <f>+Actuals!S293</f>
        <v>0</v>
      </c>
      <c r="W23" s="134">
        <f>+Actuals!T293</f>
        <v>0</v>
      </c>
      <c r="X23" s="133">
        <f>+Actuals!U293</f>
        <v>0</v>
      </c>
      <c r="Y23" s="134">
        <f>+Actuals!V293</f>
        <v>0</v>
      </c>
      <c r="Z23" s="133">
        <f>+Actuals!W293</f>
        <v>0</v>
      </c>
      <c r="AA23" s="134">
        <f>+Actuals!X293</f>
        <v>0</v>
      </c>
      <c r="AB23" s="133">
        <f>+Actuals!Y293</f>
        <v>0</v>
      </c>
      <c r="AC23" s="134">
        <f>+Actuals!Z293</f>
        <v>0</v>
      </c>
      <c r="AD23" s="133">
        <f>+Actuals!AA293</f>
        <v>0</v>
      </c>
      <c r="AE23" s="134">
        <f>+Actuals!AB293</f>
        <v>0</v>
      </c>
      <c r="AF23" s="133">
        <f>+Actuals!AC493</f>
        <v>0</v>
      </c>
      <c r="AG23" s="134">
        <f>+Actuals!AD493</f>
        <v>0</v>
      </c>
      <c r="AH23" s="133">
        <f>+Actuals!AE493</f>
        <v>0</v>
      </c>
      <c r="AI23" s="134">
        <f>+Actuals!AF493</f>
        <v>0</v>
      </c>
      <c r="AJ23" s="133">
        <f>+Actuals!AG493</f>
        <v>0</v>
      </c>
      <c r="AK23" s="134">
        <f>+Actuals!AH493</f>
        <v>0</v>
      </c>
      <c r="AL23" s="133">
        <f>+Actuals!AI493</f>
        <v>0</v>
      </c>
      <c r="AM23" s="134">
        <f>+Actuals!AJ493</f>
        <v>0</v>
      </c>
      <c r="AN23" s="133">
        <f>+Actuals!AK493</f>
        <v>0</v>
      </c>
      <c r="AO23" s="134">
        <f>+Actuals!AL493</f>
        <v>0</v>
      </c>
      <c r="AP23" s="133">
        <f>+Actuals!AM493</f>
        <v>0</v>
      </c>
      <c r="AQ23" s="134">
        <f>+Actuals!AN493</f>
        <v>0</v>
      </c>
      <c r="AR23" s="133">
        <f>+Actuals!AO493</f>
        <v>0</v>
      </c>
      <c r="AS23" s="134">
        <f>+Actuals!AP493</f>
        <v>0</v>
      </c>
      <c r="AT23" s="133">
        <f>+Actuals!AQ493</f>
        <v>0</v>
      </c>
      <c r="AU23" s="134">
        <f>+Actuals!AR493</f>
        <v>0</v>
      </c>
      <c r="AV23" s="133">
        <f>+Actuals!AS493</f>
        <v>0</v>
      </c>
      <c r="AW23" s="134">
        <f>+Actuals!AT493</f>
        <v>0</v>
      </c>
    </row>
    <row r="24" spans="1:49" x14ac:dyDescent="0.2">
      <c r="A24" s="9"/>
      <c r="B24" s="7" t="s">
        <v>37</v>
      </c>
      <c r="C24" s="6"/>
      <c r="D24" s="61">
        <f t="shared" ref="D24:AG24" si="5">SUM(D19:D23)</f>
        <v>-33728209.510000005</v>
      </c>
      <c r="E24" s="39">
        <f t="shared" si="5"/>
        <v>-61574042.809</v>
      </c>
      <c r="F24" s="61">
        <f t="shared" si="5"/>
        <v>0</v>
      </c>
      <c r="G24" s="39">
        <f t="shared" si="5"/>
        <v>-80638.06</v>
      </c>
      <c r="H24" s="61">
        <f t="shared" si="5"/>
        <v>-33419724</v>
      </c>
      <c r="I24" s="39">
        <f t="shared" si="5"/>
        <v>-61480331.159999996</v>
      </c>
      <c r="J24" s="61">
        <f t="shared" si="5"/>
        <v>-64355</v>
      </c>
      <c r="K24" s="39">
        <f t="shared" si="5"/>
        <v>273338.554</v>
      </c>
      <c r="L24" s="61">
        <f t="shared" si="5"/>
        <v>-4987</v>
      </c>
      <c r="M24" s="39">
        <f t="shared" si="5"/>
        <v>-36618.633000000002</v>
      </c>
      <c r="N24" s="61">
        <f t="shared" si="5"/>
        <v>-510</v>
      </c>
      <c r="O24" s="39">
        <f t="shared" si="5"/>
        <v>-984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-15000</v>
      </c>
      <c r="U24" s="39">
        <f t="shared" si="5"/>
        <v>-25650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-1469</v>
      </c>
      <c r="AC24" s="39">
        <f t="shared" si="5"/>
        <v>-2820</v>
      </c>
      <c r="AD24" s="61">
        <f t="shared" si="5"/>
        <v>1979</v>
      </c>
      <c r="AE24" s="39">
        <f t="shared" si="5"/>
        <v>3804</v>
      </c>
      <c r="AF24" s="61">
        <f t="shared" si="5"/>
        <v>-1979</v>
      </c>
      <c r="AG24" s="39">
        <f t="shared" si="5"/>
        <v>-3804</v>
      </c>
      <c r="AH24" s="61">
        <f t="shared" ref="AH24:AM24" si="6">SUM(AH19:AH23)</f>
        <v>0</v>
      </c>
      <c r="AI24" s="39">
        <f t="shared" si="6"/>
        <v>0</v>
      </c>
      <c r="AJ24" s="61">
        <f t="shared" si="6"/>
        <v>1979</v>
      </c>
      <c r="AK24" s="39">
        <f t="shared" si="6"/>
        <v>3804</v>
      </c>
      <c r="AL24" s="61">
        <f t="shared" si="6"/>
        <v>0</v>
      </c>
      <c r="AM24" s="39">
        <f t="shared" si="6"/>
        <v>0</v>
      </c>
      <c r="AN24" s="61">
        <f t="shared" ref="AN24:AS24" si="7">SUM(AN19:AN23)</f>
        <v>0</v>
      </c>
      <c r="AO24" s="39">
        <f t="shared" si="7"/>
        <v>0</v>
      </c>
      <c r="AP24" s="61">
        <f t="shared" si="7"/>
        <v>0</v>
      </c>
      <c r="AQ24" s="39">
        <f t="shared" si="7"/>
        <v>0</v>
      </c>
      <c r="AR24" s="61">
        <f t="shared" si="7"/>
        <v>0</v>
      </c>
      <c r="AS24" s="39">
        <f t="shared" si="7"/>
        <v>0</v>
      </c>
      <c r="AT24" s="61">
        <f>SUM(AT19:AT23)</f>
        <v>-58621</v>
      </c>
      <c r="AU24" s="39">
        <f>SUM(AU19:AU23)</f>
        <v>-165522.51</v>
      </c>
      <c r="AV24" s="61">
        <f>SUM(AV19:AV23)</f>
        <v>-58621</v>
      </c>
      <c r="AW24" s="39">
        <f>SUM(AW19:AW23)</f>
        <v>-165522.51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0</v>
      </c>
      <c r="E27" s="38">
        <f>SUM(G27,I27,K27,M27,O27,Q27,S27,U27,W27,Y27,AA27,AC27,AE27,AG27,AI27,AK27,AM27,AO27,AQ27,AS27,AU27,AV27)</f>
        <v>0</v>
      </c>
      <c r="F27" s="64">
        <f>'TIE-OUT'!N27+RECLASS!N27</f>
        <v>0</v>
      </c>
      <c r="G27" s="68">
        <f>'TIE-OUT'!O27+RECLASS!O27</f>
        <v>0</v>
      </c>
      <c r="H27" s="133">
        <f>+Actuals!E294</f>
        <v>0</v>
      </c>
      <c r="I27" s="134">
        <f>+Actuals!F294</f>
        <v>0</v>
      </c>
      <c r="J27" s="133">
        <f>+Actuals!G294</f>
        <v>0</v>
      </c>
      <c r="K27" s="134">
        <f>+Actuals!H294</f>
        <v>0</v>
      </c>
      <c r="L27" s="133">
        <f>+Actuals!I294</f>
        <v>0</v>
      </c>
      <c r="M27" s="134">
        <f>+Actuals!J294</f>
        <v>0</v>
      </c>
      <c r="N27" s="133">
        <f>+Actuals!K294</f>
        <v>0</v>
      </c>
      <c r="O27" s="134">
        <f>+Actuals!L294</f>
        <v>0</v>
      </c>
      <c r="P27" s="133">
        <f>+Actuals!M294</f>
        <v>0</v>
      </c>
      <c r="Q27" s="134">
        <f>+Actuals!N294</f>
        <v>0</v>
      </c>
      <c r="R27" s="133">
        <f>+Actuals!O294</f>
        <v>0</v>
      </c>
      <c r="S27" s="134">
        <f>+Actuals!P294</f>
        <v>0</v>
      </c>
      <c r="T27" s="133">
        <f>+Actuals!Q294</f>
        <v>0</v>
      </c>
      <c r="U27" s="134">
        <f>+Actuals!R294</f>
        <v>0</v>
      </c>
      <c r="V27" s="133">
        <f>+Actuals!S294</f>
        <v>0</v>
      </c>
      <c r="W27" s="134">
        <f>+Actuals!T294</f>
        <v>0</v>
      </c>
      <c r="X27" s="133">
        <f>+Actuals!U294</f>
        <v>0</v>
      </c>
      <c r="Y27" s="134">
        <f>+Actuals!V294</f>
        <v>0</v>
      </c>
      <c r="Z27" s="133">
        <f>+Actuals!W294</f>
        <v>0</v>
      </c>
      <c r="AA27" s="134">
        <f>+Actuals!X294</f>
        <v>0</v>
      </c>
      <c r="AB27" s="133">
        <f>+Actuals!Y294</f>
        <v>0</v>
      </c>
      <c r="AC27" s="134">
        <f>+Actuals!Z294</f>
        <v>0</v>
      </c>
      <c r="AD27" s="133">
        <f>+Actuals!AA294</f>
        <v>0</v>
      </c>
      <c r="AE27" s="134">
        <f>+Actuals!AB294</f>
        <v>0</v>
      </c>
      <c r="AF27" s="133">
        <f>+Actuals!AC494</f>
        <v>0</v>
      </c>
      <c r="AG27" s="134">
        <f>+Actuals!AD494</f>
        <v>0</v>
      </c>
      <c r="AH27" s="133">
        <f>+Actuals!AE494</f>
        <v>0</v>
      </c>
      <c r="AI27" s="134">
        <f>+Actuals!AF494</f>
        <v>0</v>
      </c>
      <c r="AJ27" s="133">
        <f>+Actuals!AG494</f>
        <v>0</v>
      </c>
      <c r="AK27" s="134">
        <f>+Actuals!AH494</f>
        <v>0</v>
      </c>
      <c r="AL27" s="133">
        <f>+Actuals!AI494</f>
        <v>0</v>
      </c>
      <c r="AM27" s="134">
        <f>+Actuals!AJ494</f>
        <v>0</v>
      </c>
      <c r="AN27" s="133">
        <f>+Actuals!AK494</f>
        <v>0</v>
      </c>
      <c r="AO27" s="134">
        <f>+Actuals!AL494</f>
        <v>0</v>
      </c>
      <c r="AP27" s="133">
        <f>+Actuals!AM494</f>
        <v>0</v>
      </c>
      <c r="AQ27" s="134">
        <f>+Actuals!AN494</f>
        <v>0</v>
      </c>
      <c r="AR27" s="133">
        <f>+Actuals!AO494</f>
        <v>0</v>
      </c>
      <c r="AS27" s="134">
        <f>+Actuals!AP494</f>
        <v>0</v>
      </c>
      <c r="AT27" s="133">
        <f>+Actuals!AQ494</f>
        <v>0</v>
      </c>
      <c r="AU27" s="134">
        <f>+Actuals!AR494</f>
        <v>0</v>
      </c>
      <c r="AV27" s="133">
        <f>+Actuals!AS494</f>
        <v>0</v>
      </c>
      <c r="AW27" s="134">
        <f>+Actuals!AT494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0</v>
      </c>
      <c r="E28" s="38">
        <f>SUM(G28,I28,K28,M28,O28,Q28,S28,U28,W28,Y28,AA28,AC28,AE28,AG28,AI28,AK28,AM28,AO28,AQ28,AS28,AU28,AV28)</f>
        <v>0</v>
      </c>
      <c r="F28" s="81">
        <f>'TIE-OUT'!N28+RECLASS!N28</f>
        <v>0</v>
      </c>
      <c r="G28" s="82">
        <f>'TIE-OUT'!O28+RECLASS!O28</f>
        <v>0</v>
      </c>
      <c r="H28" s="133">
        <f>+Actuals!E295</f>
        <v>0</v>
      </c>
      <c r="I28" s="134">
        <f>+Actuals!F295</f>
        <v>0</v>
      </c>
      <c r="J28" s="133">
        <f>+Actuals!G295</f>
        <v>0</v>
      </c>
      <c r="K28" s="134">
        <f>+Actuals!H295</f>
        <v>0</v>
      </c>
      <c r="L28" s="133">
        <f>+Actuals!I295</f>
        <v>0</v>
      </c>
      <c r="M28" s="134">
        <f>+Actuals!J295</f>
        <v>0</v>
      </c>
      <c r="N28" s="133">
        <f>+Actuals!K295</f>
        <v>0</v>
      </c>
      <c r="O28" s="134">
        <f>+Actuals!L295</f>
        <v>0</v>
      </c>
      <c r="P28" s="133">
        <f>+Actuals!M295</f>
        <v>0</v>
      </c>
      <c r="Q28" s="134">
        <f>+Actuals!N295</f>
        <v>0</v>
      </c>
      <c r="R28" s="133">
        <f>+Actuals!O295</f>
        <v>0</v>
      </c>
      <c r="S28" s="134">
        <f>+Actuals!P295</f>
        <v>0</v>
      </c>
      <c r="T28" s="133">
        <f>+Actuals!Q295</f>
        <v>0</v>
      </c>
      <c r="U28" s="134">
        <f>+Actuals!R295</f>
        <v>0</v>
      </c>
      <c r="V28" s="133">
        <f>+Actuals!S295</f>
        <v>0</v>
      </c>
      <c r="W28" s="134">
        <f>+Actuals!T295</f>
        <v>0</v>
      </c>
      <c r="X28" s="133">
        <f>+Actuals!U295</f>
        <v>0</v>
      </c>
      <c r="Y28" s="134">
        <f>+Actuals!V295</f>
        <v>0</v>
      </c>
      <c r="Z28" s="133">
        <f>+Actuals!W295</f>
        <v>0</v>
      </c>
      <c r="AA28" s="134">
        <f>+Actuals!X295</f>
        <v>0</v>
      </c>
      <c r="AB28" s="133">
        <f>+Actuals!Y295</f>
        <v>0</v>
      </c>
      <c r="AC28" s="134">
        <f>+Actuals!Z295</f>
        <v>0</v>
      </c>
      <c r="AD28" s="133">
        <f>+Actuals!AA295</f>
        <v>0</v>
      </c>
      <c r="AE28" s="134">
        <f>+Actuals!AB295</f>
        <v>0</v>
      </c>
      <c r="AF28" s="133">
        <f>+Actuals!AC495</f>
        <v>0</v>
      </c>
      <c r="AG28" s="134">
        <f>+Actuals!AD495</f>
        <v>0</v>
      </c>
      <c r="AH28" s="133">
        <f>+Actuals!AE495</f>
        <v>0</v>
      </c>
      <c r="AI28" s="134">
        <f>+Actuals!AF495</f>
        <v>0</v>
      </c>
      <c r="AJ28" s="133">
        <f>+Actuals!AG495</f>
        <v>0</v>
      </c>
      <c r="AK28" s="134">
        <f>+Actuals!AH495</f>
        <v>0</v>
      </c>
      <c r="AL28" s="133">
        <f>+Actuals!AI495</f>
        <v>0</v>
      </c>
      <c r="AM28" s="134">
        <f>+Actuals!AJ495</f>
        <v>0</v>
      </c>
      <c r="AN28" s="133">
        <f>+Actuals!AK495</f>
        <v>0</v>
      </c>
      <c r="AO28" s="134">
        <f>+Actuals!AL495</f>
        <v>0</v>
      </c>
      <c r="AP28" s="133">
        <f>+Actuals!AM495</f>
        <v>0</v>
      </c>
      <c r="AQ28" s="134">
        <f>+Actuals!AN495</f>
        <v>0</v>
      </c>
      <c r="AR28" s="133">
        <f>+Actuals!AO495</f>
        <v>0</v>
      </c>
      <c r="AS28" s="134">
        <f>+Actuals!AP495</f>
        <v>0</v>
      </c>
      <c r="AT28" s="133">
        <f>+Actuals!AQ495</f>
        <v>0</v>
      </c>
      <c r="AU28" s="134">
        <f>+Actuals!AR495</f>
        <v>0</v>
      </c>
      <c r="AV28" s="133">
        <f>+Actuals!AS495</f>
        <v>0</v>
      </c>
      <c r="AW28" s="134">
        <f>+Actuals!AT495</f>
        <v>0</v>
      </c>
    </row>
    <row r="29" spans="1:49" x14ac:dyDescent="0.2">
      <c r="A29" s="9"/>
      <c r="B29" s="7" t="s">
        <v>41</v>
      </c>
      <c r="C29" s="18"/>
      <c r="D29" s="61">
        <f t="shared" ref="D29:AG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si="8"/>
        <v>0</v>
      </c>
      <c r="O29" s="39">
        <f t="shared" si="8"/>
        <v>0</v>
      </c>
      <c r="P29" s="61">
        <f t="shared" si="8"/>
        <v>0</v>
      </c>
      <c r="Q29" s="39">
        <f t="shared" si="8"/>
        <v>0</v>
      </c>
      <c r="R29" s="61">
        <f t="shared" si="8"/>
        <v>0</v>
      </c>
      <c r="S29" s="39">
        <f t="shared" si="8"/>
        <v>0</v>
      </c>
      <c r="T29" s="61">
        <f t="shared" si="8"/>
        <v>0</v>
      </c>
      <c r="U29" s="39">
        <f t="shared" si="8"/>
        <v>0</v>
      </c>
      <c r="V29" s="61">
        <f t="shared" si="8"/>
        <v>0</v>
      </c>
      <c r="W29" s="39">
        <f t="shared" si="8"/>
        <v>0</v>
      </c>
      <c r="X29" s="61">
        <f t="shared" si="8"/>
        <v>0</v>
      </c>
      <c r="Y29" s="39">
        <f t="shared" si="8"/>
        <v>0</v>
      </c>
      <c r="Z29" s="61">
        <f t="shared" si="8"/>
        <v>0</v>
      </c>
      <c r="AA29" s="39">
        <f t="shared" si="8"/>
        <v>0</v>
      </c>
      <c r="AB29" s="61">
        <f t="shared" si="8"/>
        <v>0</v>
      </c>
      <c r="AC29" s="39">
        <f t="shared" si="8"/>
        <v>0</v>
      </c>
      <c r="AD29" s="61">
        <f t="shared" si="8"/>
        <v>0</v>
      </c>
      <c r="AE29" s="39">
        <f t="shared" si="8"/>
        <v>0</v>
      </c>
      <c r="AF29" s="61">
        <f t="shared" si="8"/>
        <v>0</v>
      </c>
      <c r="AG29" s="39">
        <f t="shared" si="8"/>
        <v>0</v>
      </c>
      <c r="AH29" s="61">
        <f t="shared" ref="AH29:AM29" si="9">SUM(AH27:AH28)</f>
        <v>0</v>
      </c>
      <c r="AI29" s="39">
        <f t="shared" si="9"/>
        <v>0</v>
      </c>
      <c r="AJ29" s="61">
        <f t="shared" si="9"/>
        <v>0</v>
      </c>
      <c r="AK29" s="39">
        <f t="shared" si="9"/>
        <v>0</v>
      </c>
      <c r="AL29" s="61">
        <f t="shared" si="9"/>
        <v>0</v>
      </c>
      <c r="AM29" s="39">
        <f t="shared" si="9"/>
        <v>0</v>
      </c>
      <c r="AN29" s="61">
        <f t="shared" ref="AN29:AS29" si="10">SUM(AN27:AN28)</f>
        <v>0</v>
      </c>
      <c r="AO29" s="39">
        <f t="shared" si="10"/>
        <v>0</v>
      </c>
      <c r="AP29" s="61">
        <f t="shared" si="10"/>
        <v>0</v>
      </c>
      <c r="AQ29" s="39">
        <f t="shared" si="10"/>
        <v>0</v>
      </c>
      <c r="AR29" s="61">
        <f t="shared" si="10"/>
        <v>0</v>
      </c>
      <c r="AS29" s="39">
        <f t="shared" si="10"/>
        <v>0</v>
      </c>
      <c r="AT29" s="61">
        <f>SUM(AT27:AT28)</f>
        <v>0</v>
      </c>
      <c r="AU29" s="39">
        <f>SUM(AU27:AU28)</f>
        <v>0</v>
      </c>
      <c r="AV29" s="61">
        <f>SUM(AV27:AV28)</f>
        <v>0</v>
      </c>
      <c r="AW29" s="39">
        <f>SUM(AW27:AW28)</f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1">SUM(F32,H32,J32,L32,N32,P32,R32,T32,V32,X32,Z32,AB32,AD32,AF32,AH32,AJ32,AL32,AN32,AP32,AR32,AT32,AU32)</f>
        <v>-24502</v>
      </c>
      <c r="E32" s="38">
        <f t="shared" si="11"/>
        <v>-49983.355999999985</v>
      </c>
      <c r="F32" s="64">
        <f>'TIE-OUT'!N32+RECLASS!N32</f>
        <v>0</v>
      </c>
      <c r="G32" s="68">
        <f>'TIE-OUT'!O32+RECLASS!O32</f>
        <v>0</v>
      </c>
      <c r="H32" s="133">
        <f>+Actuals!E296</f>
        <v>-40683</v>
      </c>
      <c r="I32" s="134">
        <f>+Actuals!F296</f>
        <v>-73676.91</v>
      </c>
      <c r="J32" s="133">
        <f>+Actuals!G296</f>
        <v>6059</v>
      </c>
      <c r="K32" s="134">
        <f>+Actuals!H296</f>
        <v>15889.454</v>
      </c>
      <c r="L32" s="133">
        <f>+Actuals!I296</f>
        <v>-4648</v>
      </c>
      <c r="M32" s="134">
        <f>+Actuals!J296</f>
        <v>-1552.5360000000001</v>
      </c>
      <c r="N32" s="133">
        <f>+Actuals!K296</f>
        <v>-1976</v>
      </c>
      <c r="O32" s="134">
        <f>+Actuals!L296</f>
        <v>-6533.0640000000003</v>
      </c>
      <c r="P32" s="133">
        <f>+Actuals!M296</f>
        <v>-3040</v>
      </c>
      <c r="Q32" s="134">
        <f>+Actuals!N296</f>
        <v>-26245.984</v>
      </c>
      <c r="R32" s="133">
        <f>+Actuals!O296</f>
        <v>0</v>
      </c>
      <c r="S32" s="134">
        <f>+Actuals!P296</f>
        <v>0</v>
      </c>
      <c r="T32" s="133">
        <f>+Actuals!Q296</f>
        <v>0</v>
      </c>
      <c r="U32" s="134">
        <f>+Actuals!R296</f>
        <v>-310.01600000000002</v>
      </c>
      <c r="V32" s="133">
        <f>+Actuals!S296</f>
        <v>0</v>
      </c>
      <c r="W32" s="134">
        <f>+Actuals!T296</f>
        <v>-32241.664000000001</v>
      </c>
      <c r="X32" s="133">
        <f>+Actuals!U296</f>
        <v>19786</v>
      </c>
      <c r="Y32" s="134">
        <f>+Actuals!V296</f>
        <v>60083.872000000003</v>
      </c>
      <c r="Z32" s="133">
        <f>+Actuals!W296</f>
        <v>0</v>
      </c>
      <c r="AA32" s="134">
        <f>+Actuals!X296-375717</f>
        <v>14603.492000000027</v>
      </c>
      <c r="AB32" s="133">
        <f>+Actuals!Y296</f>
        <v>0</v>
      </c>
      <c r="AC32" s="134">
        <f>+Actuals!Z296</f>
        <v>0</v>
      </c>
      <c r="AD32" s="133">
        <f>+Actuals!AA296</f>
        <v>0</v>
      </c>
      <c r="AE32" s="134">
        <f>+Actuals!AB296</f>
        <v>0</v>
      </c>
      <c r="AF32" s="133">
        <f>+Actuals!AC496</f>
        <v>0</v>
      </c>
      <c r="AG32" s="134">
        <f>+Actuals!AD496</f>
        <v>0</v>
      </c>
      <c r="AH32" s="133">
        <f>+Actuals!AE496</f>
        <v>0</v>
      </c>
      <c r="AI32" s="134">
        <f>+Actuals!AF496</f>
        <v>0</v>
      </c>
      <c r="AJ32" s="133">
        <f>+Actuals!AG496</f>
        <v>0</v>
      </c>
      <c r="AK32" s="134">
        <f>+Actuals!AH496</f>
        <v>0</v>
      </c>
      <c r="AL32" s="133">
        <f>+Actuals!AI496</f>
        <v>0</v>
      </c>
      <c r="AM32" s="134">
        <f>+Actuals!AJ496</f>
        <v>0</v>
      </c>
      <c r="AN32" s="133">
        <f>+Actuals!AK496</f>
        <v>0</v>
      </c>
      <c r="AO32" s="134">
        <f>+Actuals!AL496</f>
        <v>0</v>
      </c>
      <c r="AP32" s="133">
        <f>+Actuals!AM496</f>
        <v>0</v>
      </c>
      <c r="AQ32" s="134">
        <f>+Actuals!AN496</f>
        <v>0</v>
      </c>
      <c r="AR32" s="133">
        <f>+Actuals!AO496</f>
        <v>0</v>
      </c>
      <c r="AS32" s="134">
        <f>+Actuals!AP496</f>
        <v>0</v>
      </c>
      <c r="AT32" s="133">
        <f>+Actuals!AQ496</f>
        <v>0</v>
      </c>
      <c r="AU32" s="134">
        <f>+Actuals!AR496</f>
        <v>0</v>
      </c>
      <c r="AV32" s="133">
        <f>+Actuals!AS496</f>
        <v>0</v>
      </c>
      <c r="AW32" s="134">
        <f>+Actuals!AT496</f>
        <v>0</v>
      </c>
    </row>
    <row r="33" spans="1:49" x14ac:dyDescent="0.2">
      <c r="A33" s="9">
        <v>14</v>
      </c>
      <c r="B33" s="7"/>
      <c r="C33" s="18" t="s">
        <v>44</v>
      </c>
      <c r="D33" s="60">
        <f t="shared" si="11"/>
        <v>-5884</v>
      </c>
      <c r="E33" s="38">
        <f t="shared" si="11"/>
        <v>-10269.33</v>
      </c>
      <c r="F33" s="60">
        <f>'TIE-OUT'!N33+RECLASS!N33</f>
        <v>0</v>
      </c>
      <c r="G33" s="38">
        <f>'TIE-OUT'!O33+RECLASS!O33</f>
        <v>0</v>
      </c>
      <c r="H33" s="133">
        <f>+Actuals!E297</f>
        <v>0</v>
      </c>
      <c r="I33" s="134">
        <f>+Actuals!F297</f>
        <v>0</v>
      </c>
      <c r="J33" s="133">
        <f>+Actuals!G297</f>
        <v>-22</v>
      </c>
      <c r="K33" s="134">
        <f>+Actuals!H297</f>
        <v>-40.14</v>
      </c>
      <c r="L33" s="133">
        <f>+Actuals!I297</f>
        <v>-5862</v>
      </c>
      <c r="M33" s="134">
        <f>+Actuals!J297</f>
        <v>-10229.19</v>
      </c>
      <c r="N33" s="133">
        <f>+Actuals!K297</f>
        <v>0</v>
      </c>
      <c r="O33" s="134">
        <f>+Actuals!L297</f>
        <v>0</v>
      </c>
      <c r="P33" s="133">
        <f>+Actuals!M297</f>
        <v>0</v>
      </c>
      <c r="Q33" s="134">
        <f>+Actuals!N297</f>
        <v>0</v>
      </c>
      <c r="R33" s="133">
        <f>+Actuals!O297</f>
        <v>0</v>
      </c>
      <c r="S33" s="134">
        <f>+Actuals!P297</f>
        <v>0</v>
      </c>
      <c r="T33" s="133">
        <f>+Actuals!Q297</f>
        <v>0</v>
      </c>
      <c r="U33" s="134">
        <f>+Actuals!R297</f>
        <v>0</v>
      </c>
      <c r="V33" s="133">
        <f>+Actuals!S297</f>
        <v>0</v>
      </c>
      <c r="W33" s="134">
        <f>+Actuals!T297</f>
        <v>0</v>
      </c>
      <c r="X33" s="133">
        <f>+Actuals!U297</f>
        <v>0</v>
      </c>
      <c r="Y33" s="134">
        <f>+Actuals!V297</f>
        <v>0</v>
      </c>
      <c r="Z33" s="133">
        <f>+Actuals!W297</f>
        <v>0</v>
      </c>
      <c r="AA33" s="134">
        <f>+Actuals!X297</f>
        <v>0</v>
      </c>
      <c r="AB33" s="133">
        <f>+Actuals!Y297</f>
        <v>0</v>
      </c>
      <c r="AC33" s="134">
        <f>+Actuals!Z297</f>
        <v>0</v>
      </c>
      <c r="AD33" s="133">
        <f>+Actuals!AA297</f>
        <v>0</v>
      </c>
      <c r="AE33" s="134">
        <f>+Actuals!AB297</f>
        <v>0</v>
      </c>
      <c r="AF33" s="133">
        <f>+Actuals!AC497</f>
        <v>0</v>
      </c>
      <c r="AG33" s="134">
        <f>+Actuals!AD497</f>
        <v>0</v>
      </c>
      <c r="AH33" s="133">
        <f>+Actuals!AE497</f>
        <v>0</v>
      </c>
      <c r="AI33" s="134">
        <f>+Actuals!AF497</f>
        <v>0</v>
      </c>
      <c r="AJ33" s="133">
        <f>+Actuals!AG497</f>
        <v>0</v>
      </c>
      <c r="AK33" s="134">
        <f>+Actuals!AH497</f>
        <v>0</v>
      </c>
      <c r="AL33" s="133">
        <f>+Actuals!AI497</f>
        <v>0</v>
      </c>
      <c r="AM33" s="134">
        <f>+Actuals!AJ497</f>
        <v>0</v>
      </c>
      <c r="AN33" s="133">
        <f>+Actuals!AK497</f>
        <v>0</v>
      </c>
      <c r="AO33" s="134">
        <f>+Actuals!AL497</f>
        <v>0</v>
      </c>
      <c r="AP33" s="133">
        <f>+Actuals!AM497</f>
        <v>0</v>
      </c>
      <c r="AQ33" s="134">
        <f>+Actuals!AN497</f>
        <v>0</v>
      </c>
      <c r="AR33" s="133">
        <f>+Actuals!AO497</f>
        <v>0</v>
      </c>
      <c r="AS33" s="134">
        <f>+Actuals!AP497</f>
        <v>0</v>
      </c>
      <c r="AT33" s="133">
        <f>+Actuals!AQ497</f>
        <v>0</v>
      </c>
      <c r="AU33" s="134">
        <f>+Actuals!AR497</f>
        <v>0</v>
      </c>
      <c r="AV33" s="133">
        <f>+Actuals!AS497</f>
        <v>0</v>
      </c>
      <c r="AW33" s="134">
        <f>+Actuals!AT497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1"/>
        <v>17489</v>
      </c>
      <c r="E34" s="38">
        <f t="shared" si="11"/>
        <v>25213.51</v>
      </c>
      <c r="F34" s="60">
        <f>'TIE-OUT'!N34+RECLASS!N34</f>
        <v>0</v>
      </c>
      <c r="G34" s="38">
        <f>'TIE-OUT'!O34+RECLASS!O34</f>
        <v>0</v>
      </c>
      <c r="H34" s="133">
        <f>+Actuals!E298</f>
        <v>0</v>
      </c>
      <c r="I34" s="134">
        <f>+Actuals!F298</f>
        <v>0</v>
      </c>
      <c r="J34" s="133">
        <f>+Actuals!G298</f>
        <v>0</v>
      </c>
      <c r="K34" s="134">
        <f>+Actuals!H298</f>
        <v>0</v>
      </c>
      <c r="L34" s="133">
        <f>+Actuals!I298</f>
        <v>14449</v>
      </c>
      <c r="M34" s="134">
        <f>+Actuals!J298</f>
        <v>25213.51</v>
      </c>
      <c r="N34" s="133">
        <f>+Actuals!K298</f>
        <v>0</v>
      </c>
      <c r="O34" s="134">
        <f>+Actuals!L298</f>
        <v>0</v>
      </c>
      <c r="P34" s="133">
        <f>+Actuals!M298</f>
        <v>3040</v>
      </c>
      <c r="Q34" s="134">
        <f>+Actuals!N298</f>
        <v>0</v>
      </c>
      <c r="R34" s="133">
        <f>+Actuals!O298</f>
        <v>0</v>
      </c>
      <c r="S34" s="134">
        <f>+Actuals!P298</f>
        <v>0</v>
      </c>
      <c r="T34" s="133">
        <f>+Actuals!Q298</f>
        <v>0</v>
      </c>
      <c r="U34" s="134">
        <f>+Actuals!R298</f>
        <v>0</v>
      </c>
      <c r="V34" s="133">
        <f>+Actuals!S298</f>
        <v>0</v>
      </c>
      <c r="W34" s="134">
        <f>+Actuals!T298</f>
        <v>0</v>
      </c>
      <c r="X34" s="133">
        <f>+Actuals!U298</f>
        <v>0</v>
      </c>
      <c r="Y34" s="134">
        <f>+Actuals!V298</f>
        <v>0</v>
      </c>
      <c r="Z34" s="133">
        <f>+Actuals!W298</f>
        <v>0</v>
      </c>
      <c r="AA34" s="134">
        <f>+Actuals!X298</f>
        <v>0</v>
      </c>
      <c r="AB34" s="133">
        <f>+Actuals!Y298</f>
        <v>0</v>
      </c>
      <c r="AC34" s="134">
        <f>+Actuals!Z298</f>
        <v>0</v>
      </c>
      <c r="AD34" s="133">
        <f>+Actuals!AA298</f>
        <v>0</v>
      </c>
      <c r="AE34" s="134">
        <f>+Actuals!AB298</f>
        <v>0</v>
      </c>
      <c r="AF34" s="133">
        <f>+Actuals!AC498</f>
        <v>0</v>
      </c>
      <c r="AG34" s="134">
        <f>+Actuals!AD498</f>
        <v>0</v>
      </c>
      <c r="AH34" s="133">
        <f>+Actuals!AE498</f>
        <v>0</v>
      </c>
      <c r="AI34" s="134">
        <f>+Actuals!AF498</f>
        <v>0</v>
      </c>
      <c r="AJ34" s="133">
        <f>+Actuals!AG498</f>
        <v>0</v>
      </c>
      <c r="AK34" s="134">
        <f>+Actuals!AH498</f>
        <v>0</v>
      </c>
      <c r="AL34" s="133">
        <f>+Actuals!AI498</f>
        <v>0</v>
      </c>
      <c r="AM34" s="134">
        <f>+Actuals!AJ498</f>
        <v>0</v>
      </c>
      <c r="AN34" s="133">
        <f>+Actuals!AK498</f>
        <v>0</v>
      </c>
      <c r="AO34" s="134">
        <f>+Actuals!AL498</f>
        <v>0</v>
      </c>
      <c r="AP34" s="133">
        <f>+Actuals!AM498</f>
        <v>0</v>
      </c>
      <c r="AQ34" s="134">
        <f>+Actuals!AN498</f>
        <v>0</v>
      </c>
      <c r="AR34" s="133">
        <f>+Actuals!AO498</f>
        <v>0</v>
      </c>
      <c r="AS34" s="134">
        <f>+Actuals!AP498</f>
        <v>0</v>
      </c>
      <c r="AT34" s="133">
        <f>+Actuals!AQ498</f>
        <v>0</v>
      </c>
      <c r="AU34" s="134">
        <f>+Actuals!AR498</f>
        <v>0</v>
      </c>
      <c r="AV34" s="133">
        <f>+Actuals!AS498</f>
        <v>0</v>
      </c>
      <c r="AW34" s="134">
        <f>+Actuals!AT498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1"/>
        <v>-207464</v>
      </c>
      <c r="E35" s="38">
        <f t="shared" si="11"/>
        <v>1.0000000009313226E-2</v>
      </c>
      <c r="F35" s="81">
        <f>'TIE-OUT'!N35+RECLASS!N35</f>
        <v>0</v>
      </c>
      <c r="G35" s="82">
        <f>'TIE-OUT'!O35+RECLASS!O35</f>
        <v>0</v>
      </c>
      <c r="H35" s="133">
        <f>+Actuals!E299</f>
        <v>-194676</v>
      </c>
      <c r="I35" s="134">
        <f>+Actuals!F299</f>
        <v>0.01</v>
      </c>
      <c r="J35" s="133">
        <f>+Actuals!G299</f>
        <v>-12788</v>
      </c>
      <c r="K35" s="134">
        <f>+Actuals!H299</f>
        <v>0</v>
      </c>
      <c r="L35" s="133">
        <f>+Actuals!I299</f>
        <v>0</v>
      </c>
      <c r="M35" s="134">
        <f>+Actuals!J299</f>
        <v>0</v>
      </c>
      <c r="N35" s="133">
        <f>+Actuals!K299</f>
        <v>0</v>
      </c>
      <c r="O35" s="134">
        <f>+Actuals!L299</f>
        <v>0</v>
      </c>
      <c r="P35" s="133">
        <f>+Actuals!M299</f>
        <v>0</v>
      </c>
      <c r="Q35" s="134">
        <f>+Actuals!N299</f>
        <v>0</v>
      </c>
      <c r="R35" s="133">
        <f>+Actuals!O299</f>
        <v>0</v>
      </c>
      <c r="S35" s="134">
        <f>+Actuals!P299</f>
        <v>0</v>
      </c>
      <c r="T35" s="133">
        <f>+Actuals!Q299</f>
        <v>0</v>
      </c>
      <c r="U35" s="134">
        <f>+Actuals!R299</f>
        <v>0</v>
      </c>
      <c r="V35" s="133">
        <f>+Actuals!S299</f>
        <v>0</v>
      </c>
      <c r="W35" s="134">
        <f>+Actuals!T299</f>
        <v>-375717</v>
      </c>
      <c r="X35" s="133">
        <f>+Actuals!U299</f>
        <v>0</v>
      </c>
      <c r="Y35" s="134">
        <f>+Actuals!V299+375717</f>
        <v>375717</v>
      </c>
      <c r="Z35" s="133">
        <f>+Actuals!W299</f>
        <v>0</v>
      </c>
      <c r="AA35" s="134">
        <f>+Actuals!X299</f>
        <v>0</v>
      </c>
      <c r="AB35" s="133">
        <f>+Actuals!Y299</f>
        <v>0</v>
      </c>
      <c r="AC35" s="134">
        <f>+Actuals!Z299</f>
        <v>0</v>
      </c>
      <c r="AD35" s="133">
        <f>+Actuals!AA299</f>
        <v>0</v>
      </c>
      <c r="AE35" s="134">
        <f>+Actuals!AB299</f>
        <v>0</v>
      </c>
      <c r="AF35" s="133">
        <f>+Actuals!AC499</f>
        <v>0</v>
      </c>
      <c r="AG35" s="134">
        <f>+Actuals!AD499</f>
        <v>0</v>
      </c>
      <c r="AH35" s="133">
        <f>+Actuals!AE499</f>
        <v>0</v>
      </c>
      <c r="AI35" s="134">
        <f>+Actuals!AF499</f>
        <v>0</v>
      </c>
      <c r="AJ35" s="133">
        <f>+Actuals!AG499</f>
        <v>0</v>
      </c>
      <c r="AK35" s="134">
        <f>+Actuals!AH499</f>
        <v>0</v>
      </c>
      <c r="AL35" s="133">
        <f>+Actuals!AI499</f>
        <v>0</v>
      </c>
      <c r="AM35" s="134">
        <f>+Actuals!AJ499</f>
        <v>0</v>
      </c>
      <c r="AN35" s="133">
        <f>+Actuals!AK499</f>
        <v>0</v>
      </c>
      <c r="AO35" s="134">
        <f>+Actuals!AL499</f>
        <v>0</v>
      </c>
      <c r="AP35" s="133">
        <f>+Actuals!AM499</f>
        <v>0</v>
      </c>
      <c r="AQ35" s="134">
        <f>+Actuals!AN499</f>
        <v>0</v>
      </c>
      <c r="AR35" s="133">
        <f>+Actuals!AO499</f>
        <v>0</v>
      </c>
      <c r="AS35" s="134">
        <f>+Actuals!AP499</f>
        <v>0</v>
      </c>
      <c r="AT35" s="133">
        <f>+Actuals!AQ499</f>
        <v>0</v>
      </c>
      <c r="AU35" s="134">
        <f>+Actuals!AR499</f>
        <v>0</v>
      </c>
      <c r="AV35" s="133">
        <f>+Actuals!AS499</f>
        <v>0</v>
      </c>
      <c r="AW35" s="134">
        <f>+Actuals!AT499</f>
        <v>0</v>
      </c>
    </row>
    <row r="36" spans="1:49" x14ac:dyDescent="0.2">
      <c r="A36" s="9"/>
      <c r="B36" s="7" t="s">
        <v>47</v>
      </c>
      <c r="C36" s="6"/>
      <c r="D36" s="61">
        <f t="shared" ref="D36:AG36" si="12">SUM(D32:D35)</f>
        <v>-220361</v>
      </c>
      <c r="E36" s="39">
        <f t="shared" si="12"/>
        <v>-35039.165999999983</v>
      </c>
      <c r="F36" s="61">
        <f t="shared" si="12"/>
        <v>0</v>
      </c>
      <c r="G36" s="39">
        <f t="shared" si="12"/>
        <v>0</v>
      </c>
      <c r="H36" s="61">
        <f t="shared" si="12"/>
        <v>-235359</v>
      </c>
      <c r="I36" s="39">
        <f t="shared" si="12"/>
        <v>-73676.900000000009</v>
      </c>
      <c r="J36" s="61">
        <f t="shared" si="12"/>
        <v>-6751</v>
      </c>
      <c r="K36" s="39">
        <f t="shared" si="12"/>
        <v>15849.314</v>
      </c>
      <c r="L36" s="61">
        <f t="shared" si="12"/>
        <v>3939</v>
      </c>
      <c r="M36" s="39">
        <f t="shared" si="12"/>
        <v>13431.783999999998</v>
      </c>
      <c r="N36" s="61">
        <f t="shared" si="12"/>
        <v>-1976</v>
      </c>
      <c r="O36" s="39">
        <f t="shared" si="12"/>
        <v>-6533.0640000000003</v>
      </c>
      <c r="P36" s="61">
        <f t="shared" si="12"/>
        <v>0</v>
      </c>
      <c r="Q36" s="39">
        <f t="shared" si="12"/>
        <v>-26245.984</v>
      </c>
      <c r="R36" s="61">
        <f t="shared" si="12"/>
        <v>0</v>
      </c>
      <c r="S36" s="39">
        <f t="shared" si="12"/>
        <v>0</v>
      </c>
      <c r="T36" s="61">
        <f t="shared" si="12"/>
        <v>0</v>
      </c>
      <c r="U36" s="39">
        <f t="shared" si="12"/>
        <v>-310.01600000000002</v>
      </c>
      <c r="V36" s="61">
        <f t="shared" si="12"/>
        <v>0</v>
      </c>
      <c r="W36" s="39">
        <f t="shared" si="12"/>
        <v>-407958.66399999999</v>
      </c>
      <c r="X36" s="61">
        <f t="shared" si="12"/>
        <v>19786</v>
      </c>
      <c r="Y36" s="39">
        <f t="shared" si="12"/>
        <v>435800.87199999997</v>
      </c>
      <c r="Z36" s="61">
        <f t="shared" si="12"/>
        <v>0</v>
      </c>
      <c r="AA36" s="39">
        <f t="shared" si="12"/>
        <v>14603.492000000027</v>
      </c>
      <c r="AB36" s="61">
        <f t="shared" si="12"/>
        <v>0</v>
      </c>
      <c r="AC36" s="39">
        <f t="shared" si="12"/>
        <v>0</v>
      </c>
      <c r="AD36" s="61">
        <f t="shared" si="12"/>
        <v>0</v>
      </c>
      <c r="AE36" s="39">
        <f t="shared" si="12"/>
        <v>0</v>
      </c>
      <c r="AF36" s="61">
        <f t="shared" si="12"/>
        <v>0</v>
      </c>
      <c r="AG36" s="39">
        <f t="shared" si="12"/>
        <v>0</v>
      </c>
      <c r="AH36" s="61">
        <f t="shared" ref="AH36:AM36" si="13">SUM(AH32:AH35)</f>
        <v>0</v>
      </c>
      <c r="AI36" s="39">
        <f t="shared" si="13"/>
        <v>0</v>
      </c>
      <c r="AJ36" s="61">
        <f t="shared" si="13"/>
        <v>0</v>
      </c>
      <c r="AK36" s="39">
        <f t="shared" si="13"/>
        <v>0</v>
      </c>
      <c r="AL36" s="61">
        <f t="shared" si="13"/>
        <v>0</v>
      </c>
      <c r="AM36" s="39">
        <f t="shared" si="13"/>
        <v>0</v>
      </c>
      <c r="AN36" s="61">
        <f t="shared" ref="AN36:AS36" si="14">SUM(AN32:AN35)</f>
        <v>0</v>
      </c>
      <c r="AO36" s="39">
        <f t="shared" si="14"/>
        <v>0</v>
      </c>
      <c r="AP36" s="61">
        <f t="shared" si="14"/>
        <v>0</v>
      </c>
      <c r="AQ36" s="39">
        <f t="shared" si="14"/>
        <v>0</v>
      </c>
      <c r="AR36" s="61">
        <f t="shared" si="14"/>
        <v>0</v>
      </c>
      <c r="AS36" s="39">
        <f t="shared" si="14"/>
        <v>0</v>
      </c>
      <c r="AT36" s="61">
        <f>SUM(AT32:AT35)</f>
        <v>0</v>
      </c>
      <c r="AU36" s="39">
        <f>SUM(AU32:AU35)</f>
        <v>0</v>
      </c>
      <c r="AV36" s="61">
        <f>SUM(AV32:AV35)</f>
        <v>0</v>
      </c>
      <c r="AW36" s="39">
        <f>SUM(AW32:AW35)</f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15">SUM(F39,H39,J39,L39,N39,P39,R39,T39,V39,X39,Z39,AB39,AD39,AF39,AH39,AJ39,AL39,AN39,AP39,AR39,AT39,AU39)</f>
        <v>0</v>
      </c>
      <c r="E39" s="38">
        <f t="shared" si="15"/>
        <v>0</v>
      </c>
      <c r="F39" s="64">
        <f>'TIE-OUT'!N39+RECLASS!N39</f>
        <v>0</v>
      </c>
      <c r="G39" s="68">
        <f>'TIE-OUT'!O39+RECLASS!O39</f>
        <v>0</v>
      </c>
      <c r="H39" s="133">
        <f>+Actuals!E300</f>
        <v>0</v>
      </c>
      <c r="I39" s="134">
        <f>+Actuals!F300</f>
        <v>0</v>
      </c>
      <c r="J39" s="133">
        <f>+Actuals!G300</f>
        <v>0</v>
      </c>
      <c r="K39" s="134">
        <f>+Actuals!H300</f>
        <v>0</v>
      </c>
      <c r="L39" s="133">
        <f>+Actuals!I300</f>
        <v>0</v>
      </c>
      <c r="M39" s="134">
        <f>+Actuals!J300</f>
        <v>0</v>
      </c>
      <c r="N39" s="133">
        <f>+Actuals!K300</f>
        <v>0</v>
      </c>
      <c r="O39" s="134">
        <f>+Actuals!L300</f>
        <v>0</v>
      </c>
      <c r="P39" s="133">
        <f>+Actuals!M300</f>
        <v>0</v>
      </c>
      <c r="Q39" s="134">
        <f>+Actuals!N300</f>
        <v>0</v>
      </c>
      <c r="R39" s="133">
        <f>+Actuals!O300</f>
        <v>0</v>
      </c>
      <c r="S39" s="134">
        <f>+Actuals!P300</f>
        <v>0</v>
      </c>
      <c r="T39" s="133">
        <f>+Actuals!Q300</f>
        <v>0</v>
      </c>
      <c r="U39" s="134">
        <f>+Actuals!R300</f>
        <v>0</v>
      </c>
      <c r="V39" s="133">
        <f>+Actuals!S300</f>
        <v>0</v>
      </c>
      <c r="W39" s="134">
        <f>+Actuals!T300</f>
        <v>0</v>
      </c>
      <c r="X39" s="133">
        <f>+Actuals!U300</f>
        <v>0</v>
      </c>
      <c r="Y39" s="134">
        <f>+Actuals!V300</f>
        <v>0</v>
      </c>
      <c r="Z39" s="133">
        <f>+Actuals!W300</f>
        <v>0</v>
      </c>
      <c r="AA39" s="134">
        <f>+Actuals!X300</f>
        <v>0</v>
      </c>
      <c r="AB39" s="133">
        <f>+Actuals!Y300</f>
        <v>0</v>
      </c>
      <c r="AC39" s="134">
        <f>+Actuals!Z300</f>
        <v>0</v>
      </c>
      <c r="AD39" s="133">
        <f>+Actuals!AA300</f>
        <v>0</v>
      </c>
      <c r="AE39" s="134">
        <f>+Actuals!AB300</f>
        <v>0</v>
      </c>
      <c r="AF39" s="133">
        <f>+Actuals!AC500</f>
        <v>0</v>
      </c>
      <c r="AG39" s="134">
        <f>+Actuals!AD500</f>
        <v>0</v>
      </c>
      <c r="AH39" s="133">
        <f>+Actuals!AE500</f>
        <v>0</v>
      </c>
      <c r="AI39" s="134">
        <f>+Actuals!AF500</f>
        <v>0</v>
      </c>
      <c r="AJ39" s="133">
        <f>+Actuals!AG500</f>
        <v>0</v>
      </c>
      <c r="AK39" s="134">
        <f>+Actuals!AH500</f>
        <v>0</v>
      </c>
      <c r="AL39" s="133">
        <f>+Actuals!AI500</f>
        <v>0</v>
      </c>
      <c r="AM39" s="134">
        <f>+Actuals!AJ500</f>
        <v>0</v>
      </c>
      <c r="AN39" s="133">
        <f>+Actuals!AK500</f>
        <v>0</v>
      </c>
      <c r="AO39" s="134">
        <f>+Actuals!AL500</f>
        <v>0</v>
      </c>
      <c r="AP39" s="133">
        <f>+Actuals!AM500</f>
        <v>0</v>
      </c>
      <c r="AQ39" s="134">
        <f>+Actuals!AN500</f>
        <v>0</v>
      </c>
      <c r="AR39" s="133">
        <f>+Actuals!AO500</f>
        <v>0</v>
      </c>
      <c r="AS39" s="134">
        <f>+Actuals!AP500</f>
        <v>0</v>
      </c>
      <c r="AT39" s="133">
        <f>+Actuals!AQ500</f>
        <v>0</v>
      </c>
      <c r="AU39" s="134">
        <f>+Actuals!AR500</f>
        <v>0</v>
      </c>
      <c r="AV39" s="133">
        <f>+Actuals!AS500</f>
        <v>0</v>
      </c>
      <c r="AW39" s="134">
        <f>+Actuals!AT500</f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15"/>
        <v>-41853</v>
      </c>
      <c r="E40" s="38">
        <f t="shared" si="15"/>
        <v>-70000.87</v>
      </c>
      <c r="F40" s="60">
        <f>'TIE-OUT'!N40+RECLASS!N40</f>
        <v>0</v>
      </c>
      <c r="G40" s="38">
        <f>'TIE-OUT'!O40+RECLASS!O40</f>
        <v>0</v>
      </c>
      <c r="H40" s="133">
        <f>+Actuals!E301</f>
        <v>-19917</v>
      </c>
      <c r="I40" s="134">
        <f>+Actuals!F301</f>
        <v>-33281.31</v>
      </c>
      <c r="J40" s="133">
        <f>+Actuals!G301</f>
        <v>-21723</v>
      </c>
      <c r="K40" s="134">
        <f>+Actuals!H301</f>
        <v>-36299.129999999997</v>
      </c>
      <c r="L40" s="133">
        <f>+Actuals!I301</f>
        <v>-213</v>
      </c>
      <c r="M40" s="134">
        <f>+Actuals!J301</f>
        <v>-420.43</v>
      </c>
      <c r="N40" s="133">
        <f>+Actuals!K301</f>
        <v>0</v>
      </c>
      <c r="O40" s="134">
        <f>+Actuals!L301</f>
        <v>0</v>
      </c>
      <c r="P40" s="133">
        <f>+Actuals!M301</f>
        <v>0</v>
      </c>
      <c r="Q40" s="134">
        <f>+Actuals!N301</f>
        <v>0</v>
      </c>
      <c r="R40" s="133">
        <f>+Actuals!O301</f>
        <v>0</v>
      </c>
      <c r="S40" s="134">
        <f>+Actuals!P301</f>
        <v>0</v>
      </c>
      <c r="T40" s="133">
        <f>+Actuals!Q301</f>
        <v>0</v>
      </c>
      <c r="U40" s="134">
        <f>+Actuals!R301</f>
        <v>0</v>
      </c>
      <c r="V40" s="133">
        <f>+Actuals!S301</f>
        <v>0</v>
      </c>
      <c r="W40" s="134">
        <f>+Actuals!T301</f>
        <v>0</v>
      </c>
      <c r="X40" s="133">
        <f>+Actuals!U301</f>
        <v>0</v>
      </c>
      <c r="Y40" s="134">
        <f>+Actuals!V301</f>
        <v>0</v>
      </c>
      <c r="Z40" s="133">
        <f>+Actuals!W301</f>
        <v>0</v>
      </c>
      <c r="AA40" s="134">
        <f>+Actuals!X301</f>
        <v>0</v>
      </c>
      <c r="AB40" s="133">
        <f>+Actuals!Y301</f>
        <v>0</v>
      </c>
      <c r="AC40" s="134">
        <f>+Actuals!Z301</f>
        <v>0</v>
      </c>
      <c r="AD40" s="133">
        <f>+Actuals!AA301</f>
        <v>0</v>
      </c>
      <c r="AE40" s="134">
        <f>+Actuals!AB301</f>
        <v>0</v>
      </c>
      <c r="AF40" s="133">
        <f>+Actuals!AC501</f>
        <v>0</v>
      </c>
      <c r="AG40" s="134">
        <f>+Actuals!AD501</f>
        <v>0</v>
      </c>
      <c r="AH40" s="133">
        <f>+Actuals!AE501</f>
        <v>0</v>
      </c>
      <c r="AI40" s="134">
        <f>+Actuals!AF501</f>
        <v>0</v>
      </c>
      <c r="AJ40" s="133">
        <f>+Actuals!AG501</f>
        <v>0</v>
      </c>
      <c r="AK40" s="134">
        <f>+Actuals!AH501</f>
        <v>0</v>
      </c>
      <c r="AL40" s="133">
        <f>+Actuals!AI501</f>
        <v>0</v>
      </c>
      <c r="AM40" s="134">
        <f>+Actuals!AJ501</f>
        <v>0</v>
      </c>
      <c r="AN40" s="133">
        <f>+Actuals!AK501</f>
        <v>0</v>
      </c>
      <c r="AO40" s="134">
        <f>+Actuals!AL501</f>
        <v>0</v>
      </c>
      <c r="AP40" s="133">
        <f>+Actuals!AM501</f>
        <v>0</v>
      </c>
      <c r="AQ40" s="134">
        <f>+Actuals!AN501</f>
        <v>0</v>
      </c>
      <c r="AR40" s="133">
        <f>+Actuals!AO501</f>
        <v>0</v>
      </c>
      <c r="AS40" s="134">
        <f>+Actuals!AP501</f>
        <v>0</v>
      </c>
      <c r="AT40" s="133">
        <f>+Actuals!AQ501</f>
        <v>0</v>
      </c>
      <c r="AU40" s="134">
        <f>+Actuals!AR501</f>
        <v>0</v>
      </c>
      <c r="AV40" s="133">
        <f>+Actuals!AS501</f>
        <v>0</v>
      </c>
      <c r="AW40" s="134">
        <f>+Actuals!AT501</f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15"/>
        <v>0</v>
      </c>
      <c r="E41" s="38">
        <f t="shared" si="15"/>
        <v>0</v>
      </c>
      <c r="F41" s="81">
        <f>'TIE-OUT'!N41+RECLASS!N41</f>
        <v>0</v>
      </c>
      <c r="G41" s="82">
        <f>'TIE-OUT'!O41+RECLASS!O41</f>
        <v>0</v>
      </c>
      <c r="H41" s="133">
        <f>+Actuals!E302</f>
        <v>0</v>
      </c>
      <c r="I41" s="134">
        <f>+Actuals!F302</f>
        <v>0</v>
      </c>
      <c r="J41" s="133">
        <f>+Actuals!G302</f>
        <v>0</v>
      </c>
      <c r="K41" s="134">
        <f>+Actuals!H302</f>
        <v>0</v>
      </c>
      <c r="L41" s="133">
        <f>+Actuals!I302</f>
        <v>0</v>
      </c>
      <c r="M41" s="134">
        <f>+Actuals!J302</f>
        <v>0</v>
      </c>
      <c r="N41" s="133">
        <f>+Actuals!K302</f>
        <v>0</v>
      </c>
      <c r="O41" s="134">
        <f>+Actuals!L302</f>
        <v>0</v>
      </c>
      <c r="P41" s="133">
        <f>+Actuals!M302</f>
        <v>0</v>
      </c>
      <c r="Q41" s="134">
        <f>+Actuals!N302</f>
        <v>0</v>
      </c>
      <c r="R41" s="133">
        <f>+Actuals!O302</f>
        <v>0</v>
      </c>
      <c r="S41" s="134">
        <f>+Actuals!P302</f>
        <v>0</v>
      </c>
      <c r="T41" s="133">
        <f>+Actuals!Q302</f>
        <v>0</v>
      </c>
      <c r="U41" s="134">
        <f>+Actuals!R302</f>
        <v>0</v>
      </c>
      <c r="V41" s="133">
        <f>+Actuals!S302</f>
        <v>0</v>
      </c>
      <c r="W41" s="134">
        <f>+Actuals!T302</f>
        <v>0</v>
      </c>
      <c r="X41" s="133">
        <f>+Actuals!U302</f>
        <v>0</v>
      </c>
      <c r="Y41" s="134">
        <f>+Actuals!V302</f>
        <v>0</v>
      </c>
      <c r="Z41" s="133">
        <f>+Actuals!W302</f>
        <v>0</v>
      </c>
      <c r="AA41" s="134">
        <f>+Actuals!X302</f>
        <v>0</v>
      </c>
      <c r="AB41" s="133">
        <f>+Actuals!Y302</f>
        <v>0</v>
      </c>
      <c r="AC41" s="134">
        <f>+Actuals!Z302</f>
        <v>0</v>
      </c>
      <c r="AD41" s="133">
        <f>+Actuals!AA302</f>
        <v>0</v>
      </c>
      <c r="AE41" s="134">
        <f>+Actuals!AB302</f>
        <v>0</v>
      </c>
      <c r="AF41" s="133">
        <f>+Actuals!AC502</f>
        <v>0</v>
      </c>
      <c r="AG41" s="134">
        <f>+Actuals!AD502</f>
        <v>0</v>
      </c>
      <c r="AH41" s="133">
        <f>+Actuals!AE502</f>
        <v>0</v>
      </c>
      <c r="AI41" s="134">
        <f>+Actuals!AF502</f>
        <v>0</v>
      </c>
      <c r="AJ41" s="133">
        <f>+Actuals!AG502</f>
        <v>0</v>
      </c>
      <c r="AK41" s="134">
        <f>+Actuals!AH502</f>
        <v>0</v>
      </c>
      <c r="AL41" s="133">
        <f>+Actuals!AI502</f>
        <v>0</v>
      </c>
      <c r="AM41" s="134">
        <f>+Actuals!AJ502</f>
        <v>0</v>
      </c>
      <c r="AN41" s="133">
        <f>+Actuals!AK502</f>
        <v>0</v>
      </c>
      <c r="AO41" s="134">
        <f>+Actuals!AL502</f>
        <v>0</v>
      </c>
      <c r="AP41" s="133">
        <f>+Actuals!AM502</f>
        <v>0</v>
      </c>
      <c r="AQ41" s="134">
        <f>+Actuals!AN502</f>
        <v>0</v>
      </c>
      <c r="AR41" s="133">
        <f>+Actuals!AO502</f>
        <v>0</v>
      </c>
      <c r="AS41" s="134">
        <f>+Actuals!AP502</f>
        <v>0</v>
      </c>
      <c r="AT41" s="133">
        <f>+Actuals!AQ502</f>
        <v>0</v>
      </c>
      <c r="AU41" s="134">
        <f>+Actuals!AR502</f>
        <v>0</v>
      </c>
      <c r="AV41" s="133">
        <f>+Actuals!AS502</f>
        <v>0</v>
      </c>
      <c r="AW41" s="134">
        <f>+Actuals!AT502</f>
        <v>0</v>
      </c>
    </row>
    <row r="42" spans="1:49" x14ac:dyDescent="0.2">
      <c r="A42" s="9"/>
      <c r="B42" s="7"/>
      <c r="C42" s="53" t="s">
        <v>52</v>
      </c>
      <c r="D42" s="61">
        <f t="shared" ref="D42:AG42" si="16">SUM(D40:D41)</f>
        <v>-41853</v>
      </c>
      <c r="E42" s="39">
        <f t="shared" si="16"/>
        <v>-70000.87</v>
      </c>
      <c r="F42" s="61">
        <f t="shared" si="16"/>
        <v>0</v>
      </c>
      <c r="G42" s="39">
        <f t="shared" si="16"/>
        <v>0</v>
      </c>
      <c r="H42" s="61">
        <f t="shared" si="16"/>
        <v>-19917</v>
      </c>
      <c r="I42" s="39">
        <f t="shared" si="16"/>
        <v>-33281.31</v>
      </c>
      <c r="J42" s="61">
        <f t="shared" si="16"/>
        <v>-21723</v>
      </c>
      <c r="K42" s="39">
        <f t="shared" si="16"/>
        <v>-36299.129999999997</v>
      </c>
      <c r="L42" s="61">
        <f t="shared" si="16"/>
        <v>-213</v>
      </c>
      <c r="M42" s="39">
        <f t="shared" si="16"/>
        <v>-420.43</v>
      </c>
      <c r="N42" s="61">
        <f t="shared" si="16"/>
        <v>0</v>
      </c>
      <c r="O42" s="39">
        <f t="shared" si="16"/>
        <v>0</v>
      </c>
      <c r="P42" s="61">
        <f t="shared" si="16"/>
        <v>0</v>
      </c>
      <c r="Q42" s="39">
        <f t="shared" si="16"/>
        <v>0</v>
      </c>
      <c r="R42" s="61">
        <f t="shared" si="16"/>
        <v>0</v>
      </c>
      <c r="S42" s="39">
        <f t="shared" si="16"/>
        <v>0</v>
      </c>
      <c r="T42" s="61">
        <f t="shared" si="16"/>
        <v>0</v>
      </c>
      <c r="U42" s="39">
        <f t="shared" si="16"/>
        <v>0</v>
      </c>
      <c r="V42" s="61">
        <f t="shared" si="16"/>
        <v>0</v>
      </c>
      <c r="W42" s="39">
        <f t="shared" si="16"/>
        <v>0</v>
      </c>
      <c r="X42" s="61">
        <f t="shared" si="16"/>
        <v>0</v>
      </c>
      <c r="Y42" s="39">
        <f t="shared" si="16"/>
        <v>0</v>
      </c>
      <c r="Z42" s="61">
        <f t="shared" si="16"/>
        <v>0</v>
      </c>
      <c r="AA42" s="39">
        <f t="shared" si="16"/>
        <v>0</v>
      </c>
      <c r="AB42" s="61">
        <f t="shared" si="16"/>
        <v>0</v>
      </c>
      <c r="AC42" s="39">
        <f t="shared" si="16"/>
        <v>0</v>
      </c>
      <c r="AD42" s="61">
        <f t="shared" si="16"/>
        <v>0</v>
      </c>
      <c r="AE42" s="39">
        <f t="shared" si="16"/>
        <v>0</v>
      </c>
      <c r="AF42" s="61">
        <f t="shared" si="16"/>
        <v>0</v>
      </c>
      <c r="AG42" s="39">
        <f t="shared" si="16"/>
        <v>0</v>
      </c>
      <c r="AH42" s="61">
        <f t="shared" ref="AH42:AM42" si="17">SUM(AH40:AH41)</f>
        <v>0</v>
      </c>
      <c r="AI42" s="39">
        <f t="shared" si="17"/>
        <v>0</v>
      </c>
      <c r="AJ42" s="61">
        <f t="shared" si="17"/>
        <v>0</v>
      </c>
      <c r="AK42" s="39">
        <f t="shared" si="17"/>
        <v>0</v>
      </c>
      <c r="AL42" s="61">
        <f t="shared" si="17"/>
        <v>0</v>
      </c>
      <c r="AM42" s="39">
        <f t="shared" si="17"/>
        <v>0</v>
      </c>
      <c r="AN42" s="61">
        <f t="shared" ref="AN42:AS42" si="18">SUM(AN40:AN41)</f>
        <v>0</v>
      </c>
      <c r="AO42" s="39">
        <f t="shared" si="18"/>
        <v>0</v>
      </c>
      <c r="AP42" s="61">
        <f t="shared" si="18"/>
        <v>0</v>
      </c>
      <c r="AQ42" s="39">
        <f t="shared" si="18"/>
        <v>0</v>
      </c>
      <c r="AR42" s="61">
        <f t="shared" si="18"/>
        <v>0</v>
      </c>
      <c r="AS42" s="39">
        <f t="shared" si="18"/>
        <v>0</v>
      </c>
      <c r="AT42" s="61">
        <f>SUM(AT40:AT41)</f>
        <v>0</v>
      </c>
      <c r="AU42" s="39">
        <f>SUM(AU40:AU41)</f>
        <v>0</v>
      </c>
      <c r="AV42" s="61">
        <f>SUM(AV40:AV41)</f>
        <v>0</v>
      </c>
      <c r="AW42" s="39">
        <f>SUM(AW40:AW41)</f>
        <v>0</v>
      </c>
    </row>
    <row r="43" spans="1:49" ht="21" customHeight="1" x14ac:dyDescent="0.2">
      <c r="A43" s="9"/>
      <c r="B43" s="7" t="s">
        <v>53</v>
      </c>
      <c r="C43" s="6"/>
      <c r="D43" s="61">
        <f t="shared" ref="D43:AG43" si="19">D42+D39</f>
        <v>-41853</v>
      </c>
      <c r="E43" s="39">
        <f t="shared" si="19"/>
        <v>-70000.87</v>
      </c>
      <c r="F43" s="61">
        <f t="shared" si="19"/>
        <v>0</v>
      </c>
      <c r="G43" s="39">
        <f t="shared" si="19"/>
        <v>0</v>
      </c>
      <c r="H43" s="61">
        <f t="shared" si="19"/>
        <v>-19917</v>
      </c>
      <c r="I43" s="39">
        <f t="shared" si="19"/>
        <v>-33281.31</v>
      </c>
      <c r="J43" s="61">
        <f t="shared" si="19"/>
        <v>-21723</v>
      </c>
      <c r="K43" s="39">
        <f t="shared" si="19"/>
        <v>-36299.129999999997</v>
      </c>
      <c r="L43" s="61">
        <f t="shared" si="19"/>
        <v>-213</v>
      </c>
      <c r="M43" s="39">
        <f t="shared" si="19"/>
        <v>-420.43</v>
      </c>
      <c r="N43" s="61">
        <f t="shared" si="19"/>
        <v>0</v>
      </c>
      <c r="O43" s="39">
        <f t="shared" si="19"/>
        <v>0</v>
      </c>
      <c r="P43" s="61">
        <f t="shared" si="19"/>
        <v>0</v>
      </c>
      <c r="Q43" s="39">
        <f t="shared" si="19"/>
        <v>0</v>
      </c>
      <c r="R43" s="61">
        <f t="shared" si="19"/>
        <v>0</v>
      </c>
      <c r="S43" s="39">
        <f t="shared" si="19"/>
        <v>0</v>
      </c>
      <c r="T43" s="61">
        <f t="shared" si="19"/>
        <v>0</v>
      </c>
      <c r="U43" s="39">
        <f t="shared" si="19"/>
        <v>0</v>
      </c>
      <c r="V43" s="61">
        <f t="shared" si="19"/>
        <v>0</v>
      </c>
      <c r="W43" s="39">
        <f t="shared" si="19"/>
        <v>0</v>
      </c>
      <c r="X43" s="61">
        <f t="shared" si="19"/>
        <v>0</v>
      </c>
      <c r="Y43" s="39">
        <f t="shared" si="19"/>
        <v>0</v>
      </c>
      <c r="Z43" s="61">
        <f t="shared" si="19"/>
        <v>0</v>
      </c>
      <c r="AA43" s="39">
        <f t="shared" si="19"/>
        <v>0</v>
      </c>
      <c r="AB43" s="61">
        <f t="shared" si="19"/>
        <v>0</v>
      </c>
      <c r="AC43" s="39">
        <f t="shared" si="19"/>
        <v>0</v>
      </c>
      <c r="AD43" s="61">
        <f t="shared" si="19"/>
        <v>0</v>
      </c>
      <c r="AE43" s="39">
        <f t="shared" si="19"/>
        <v>0</v>
      </c>
      <c r="AF43" s="61">
        <f t="shared" si="19"/>
        <v>0</v>
      </c>
      <c r="AG43" s="39">
        <f t="shared" si="19"/>
        <v>0</v>
      </c>
      <c r="AH43" s="61">
        <f t="shared" ref="AH43:AM43" si="20">AH42+AH39</f>
        <v>0</v>
      </c>
      <c r="AI43" s="39">
        <f t="shared" si="20"/>
        <v>0</v>
      </c>
      <c r="AJ43" s="61">
        <f t="shared" si="20"/>
        <v>0</v>
      </c>
      <c r="AK43" s="39">
        <f t="shared" si="20"/>
        <v>0</v>
      </c>
      <c r="AL43" s="61">
        <f t="shared" si="20"/>
        <v>0</v>
      </c>
      <c r="AM43" s="39">
        <f t="shared" si="20"/>
        <v>0</v>
      </c>
      <c r="AN43" s="61">
        <f t="shared" ref="AN43:AS43" si="21">AN42+AN39</f>
        <v>0</v>
      </c>
      <c r="AO43" s="39">
        <f t="shared" si="21"/>
        <v>0</v>
      </c>
      <c r="AP43" s="61">
        <f t="shared" si="21"/>
        <v>0</v>
      </c>
      <c r="AQ43" s="39">
        <f t="shared" si="21"/>
        <v>0</v>
      </c>
      <c r="AR43" s="61">
        <f t="shared" si="21"/>
        <v>0</v>
      </c>
      <c r="AS43" s="39">
        <f t="shared" si="21"/>
        <v>0</v>
      </c>
      <c r="AT43" s="61">
        <f>AT42+AT39</f>
        <v>0</v>
      </c>
      <c r="AU43" s="39">
        <f>AU42+AU39</f>
        <v>0</v>
      </c>
      <c r="AV43" s="61">
        <f>AV42+AV39</f>
        <v>0</v>
      </c>
      <c r="AW43" s="39">
        <f>AW42+AW39</f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0</v>
      </c>
      <c r="E45" s="38">
        <f>SUM(G45,I45,K45,M45,O45,Q45,S45,U45,W45,Y45,AA45,AC45,AE45,AG45,AI45,AK45,AM45,AO45,AQ45,AS45,AU45,AV45)</f>
        <v>0</v>
      </c>
      <c r="F45" s="64">
        <f>'TIE-OUT'!N45+RECLASS!N45</f>
        <v>0</v>
      </c>
      <c r="G45" s="68">
        <f>'TIE-OUT'!O45+RECLASS!O45</f>
        <v>0</v>
      </c>
      <c r="H45" s="133">
        <f>+Actuals!E303</f>
        <v>0</v>
      </c>
      <c r="I45" s="134">
        <f>+Actuals!F303</f>
        <v>0</v>
      </c>
      <c r="J45" s="133">
        <f>+Actuals!G303</f>
        <v>0</v>
      </c>
      <c r="K45" s="134">
        <f>+Actuals!H303</f>
        <v>0</v>
      </c>
      <c r="L45" s="133">
        <f>+Actuals!I303</f>
        <v>0</v>
      </c>
      <c r="M45" s="134">
        <f>+Actuals!J303</f>
        <v>0</v>
      </c>
      <c r="N45" s="133">
        <f>+Actuals!K303</f>
        <v>0</v>
      </c>
      <c r="O45" s="134">
        <f>+Actuals!L303</f>
        <v>0</v>
      </c>
      <c r="P45" s="133">
        <f>+Actuals!M303</f>
        <v>0</v>
      </c>
      <c r="Q45" s="134">
        <f>+Actuals!N303</f>
        <v>0</v>
      </c>
      <c r="R45" s="133">
        <f>+Actuals!O303</f>
        <v>0</v>
      </c>
      <c r="S45" s="134">
        <f>+Actuals!P303</f>
        <v>0</v>
      </c>
      <c r="T45" s="133">
        <f>+Actuals!Q303</f>
        <v>0</v>
      </c>
      <c r="U45" s="134">
        <f>+Actuals!R303</f>
        <v>0</v>
      </c>
      <c r="V45" s="133">
        <f>+Actuals!S303</f>
        <v>0</v>
      </c>
      <c r="W45" s="134">
        <f>+Actuals!T303</f>
        <v>0</v>
      </c>
      <c r="X45" s="133">
        <f>+Actuals!U303</f>
        <v>0</v>
      </c>
      <c r="Y45" s="134">
        <f>+Actuals!V303</f>
        <v>0</v>
      </c>
      <c r="Z45" s="133">
        <f>+Actuals!W303</f>
        <v>0</v>
      </c>
      <c r="AA45" s="134">
        <f>+Actuals!X303</f>
        <v>0</v>
      </c>
      <c r="AB45" s="133">
        <f>+Actuals!Y303</f>
        <v>0</v>
      </c>
      <c r="AC45" s="134">
        <f>+Actuals!Z303</f>
        <v>0</v>
      </c>
      <c r="AD45" s="133">
        <f>+Actuals!AA303</f>
        <v>0</v>
      </c>
      <c r="AE45" s="134">
        <f>+Actuals!AB303</f>
        <v>0</v>
      </c>
      <c r="AF45" s="133">
        <f>+Actuals!AC503</f>
        <v>0</v>
      </c>
      <c r="AG45" s="134">
        <f>+Actuals!AD503</f>
        <v>0</v>
      </c>
      <c r="AH45" s="133">
        <f>+Actuals!AE503</f>
        <v>0</v>
      </c>
      <c r="AI45" s="134">
        <f>+Actuals!AF503</f>
        <v>0</v>
      </c>
      <c r="AJ45" s="133">
        <f>+Actuals!AG503</f>
        <v>0</v>
      </c>
      <c r="AK45" s="134">
        <f>+Actuals!AH503</f>
        <v>0</v>
      </c>
      <c r="AL45" s="133">
        <f>+Actuals!AI503</f>
        <v>0</v>
      </c>
      <c r="AM45" s="134">
        <f>+Actuals!AJ503</f>
        <v>0</v>
      </c>
      <c r="AN45" s="133">
        <f>+Actuals!AK503</f>
        <v>0</v>
      </c>
      <c r="AO45" s="134">
        <f>+Actuals!AL503</f>
        <v>0</v>
      </c>
      <c r="AP45" s="133">
        <f>+Actuals!AM503</f>
        <v>0</v>
      </c>
      <c r="AQ45" s="134">
        <f>+Actuals!AN503</f>
        <v>0</v>
      </c>
      <c r="AR45" s="133">
        <f>+Actuals!AO503</f>
        <v>0</v>
      </c>
      <c r="AS45" s="134">
        <f>+Actuals!AP503</f>
        <v>0</v>
      </c>
      <c r="AT45" s="133">
        <f>+Actuals!AQ503</f>
        <v>0</v>
      </c>
      <c r="AU45" s="134">
        <f>+Actuals!AR503</f>
        <v>0</v>
      </c>
      <c r="AV45" s="133">
        <f>+Actuals!AS503</f>
        <v>0</v>
      </c>
      <c r="AW45" s="134">
        <f>+Actuals!AT503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0</v>
      </c>
      <c r="E47" s="38">
        <f>SUM(G47,I47,K47,M47,O47,Q47,S47,U47,W47,Y47,AA47,AC47,AE47,AG47,AI47,AK47,AM47,AO47,AQ47,AS47,AU47,AV47)</f>
        <v>0</v>
      </c>
      <c r="F47" s="60">
        <f>'TIE-OUT'!N47+RECLASS!N47</f>
        <v>0</v>
      </c>
      <c r="G47" s="38">
        <f>'TIE-OUT'!O47+RECLASS!O47</f>
        <v>0</v>
      </c>
      <c r="H47" s="133">
        <f>+Actuals!E304</f>
        <v>0</v>
      </c>
      <c r="I47" s="134">
        <f>+Actuals!F304</f>
        <v>0</v>
      </c>
      <c r="J47" s="133">
        <f>+Actuals!G304</f>
        <v>0</v>
      </c>
      <c r="K47" s="134">
        <f>+Actuals!H304</f>
        <v>0</v>
      </c>
      <c r="L47" s="133">
        <f>+Actuals!I304</f>
        <v>0</v>
      </c>
      <c r="M47" s="134">
        <f>+Actuals!J304</f>
        <v>0</v>
      </c>
      <c r="N47" s="133">
        <f>+Actuals!K304</f>
        <v>0</v>
      </c>
      <c r="O47" s="134">
        <f>+Actuals!L304</f>
        <v>0</v>
      </c>
      <c r="P47" s="133">
        <f>+Actuals!M304</f>
        <v>0</v>
      </c>
      <c r="Q47" s="134">
        <f>+Actuals!N304</f>
        <v>0</v>
      </c>
      <c r="R47" s="133">
        <f>+Actuals!O304</f>
        <v>0</v>
      </c>
      <c r="S47" s="134">
        <f>+Actuals!P304</f>
        <v>0</v>
      </c>
      <c r="T47" s="133">
        <f>+Actuals!Q304</f>
        <v>0</v>
      </c>
      <c r="U47" s="134">
        <f>+Actuals!R304</f>
        <v>0</v>
      </c>
      <c r="V47" s="133">
        <f>+Actuals!S304</f>
        <v>0</v>
      </c>
      <c r="W47" s="134">
        <f>+Actuals!T304</f>
        <v>0</v>
      </c>
      <c r="X47" s="133">
        <f>+Actuals!U304</f>
        <v>0</v>
      </c>
      <c r="Y47" s="134">
        <f>+Actuals!V304</f>
        <v>0</v>
      </c>
      <c r="Z47" s="133">
        <f>+Actuals!W304</f>
        <v>0</v>
      </c>
      <c r="AA47" s="134">
        <f>+Actuals!X304</f>
        <v>0</v>
      </c>
      <c r="AB47" s="133">
        <f>+Actuals!Y304</f>
        <v>0</v>
      </c>
      <c r="AC47" s="134">
        <f>+Actuals!Z304</f>
        <v>0</v>
      </c>
      <c r="AD47" s="133">
        <f>+Actuals!AA304</f>
        <v>0</v>
      </c>
      <c r="AE47" s="134">
        <f>+Actuals!AB304</f>
        <v>0</v>
      </c>
      <c r="AF47" s="133">
        <f>+Actuals!AC504</f>
        <v>0</v>
      </c>
      <c r="AG47" s="134">
        <f>+Actuals!AD504</f>
        <v>0</v>
      </c>
      <c r="AH47" s="133">
        <f>+Actuals!AE504</f>
        <v>0</v>
      </c>
      <c r="AI47" s="134">
        <f>+Actuals!AF504</f>
        <v>0</v>
      </c>
      <c r="AJ47" s="133">
        <f>+Actuals!AG504</f>
        <v>0</v>
      </c>
      <c r="AK47" s="134">
        <f>+Actuals!AH504</f>
        <v>0</v>
      </c>
      <c r="AL47" s="133">
        <f>+Actuals!AI504</f>
        <v>0</v>
      </c>
      <c r="AM47" s="134">
        <f>+Actuals!AJ504</f>
        <v>0</v>
      </c>
      <c r="AN47" s="133">
        <f>+Actuals!AK504</f>
        <v>0</v>
      </c>
      <c r="AO47" s="134">
        <f>+Actuals!AL504</f>
        <v>0</v>
      </c>
      <c r="AP47" s="133">
        <f>+Actuals!AM504</f>
        <v>0</v>
      </c>
      <c r="AQ47" s="134">
        <f>+Actuals!AN504</f>
        <v>0</v>
      </c>
      <c r="AR47" s="133">
        <f>+Actuals!AO504</f>
        <v>0</v>
      </c>
      <c r="AS47" s="134">
        <f>+Actuals!AP504</f>
        <v>0</v>
      </c>
      <c r="AT47" s="133">
        <f>+Actuals!AQ504</f>
        <v>0</v>
      </c>
      <c r="AU47" s="134">
        <f>+Actuals!AR504</f>
        <v>0</v>
      </c>
      <c r="AV47" s="133">
        <f>+Actuals!AS504</f>
        <v>0</v>
      </c>
      <c r="AW47" s="134">
        <f>+Actuals!AT504</f>
        <v>0</v>
      </c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7952</v>
      </c>
      <c r="E49" s="38">
        <f>SUM(G49,I49,K49,M49,O49,Q49,S49,U49,W49,Y49,AA49,AC49,AE49,AG49,AI49,AK49,AM49,AO49,AQ49,AS49,AU49,AV49)</f>
        <v>14400.652000000033</v>
      </c>
      <c r="F49" s="60">
        <f>'TIE-OUT'!N49+RECLASS!N49</f>
        <v>0</v>
      </c>
      <c r="G49" s="38">
        <f>'TIE-OUT'!O49+RECLASS!O49</f>
        <v>0</v>
      </c>
      <c r="H49" s="133">
        <f>+Actuals!E305</f>
        <v>702</v>
      </c>
      <c r="I49" s="134">
        <f>+Actuals!F305</f>
        <v>1271.3219999999999</v>
      </c>
      <c r="J49" s="133">
        <f>+Actuals!G305</f>
        <v>34955</v>
      </c>
      <c r="K49" s="134">
        <f>+Actuals!H305</f>
        <v>63303.504999999997</v>
      </c>
      <c r="L49" s="133">
        <f>+Actuals!I305</f>
        <v>-27704</v>
      </c>
      <c r="M49" s="134">
        <f>+Actuals!J305</f>
        <v>-50171.944000000003</v>
      </c>
      <c r="N49" s="133">
        <f>+Actuals!K305</f>
        <v>3053</v>
      </c>
      <c r="O49" s="134">
        <f>+Actuals!L305</f>
        <v>978278.56299999997</v>
      </c>
      <c r="P49" s="133">
        <f>+Actuals!M305</f>
        <v>-1976</v>
      </c>
      <c r="Q49" s="134">
        <f>+Actuals!N305</f>
        <v>-976328.53599999996</v>
      </c>
      <c r="R49" s="133">
        <f>+Actuals!O305</f>
        <v>0</v>
      </c>
      <c r="S49" s="134">
        <f>+Actuals!P305</f>
        <v>0</v>
      </c>
      <c r="T49" s="133">
        <f>+Actuals!Q305</f>
        <v>15000</v>
      </c>
      <c r="U49" s="134">
        <f>+Actuals!R305</f>
        <v>27165</v>
      </c>
      <c r="V49" s="133">
        <f>+Actuals!S305</f>
        <v>0</v>
      </c>
      <c r="W49" s="134">
        <f>+Actuals!T305</f>
        <v>0</v>
      </c>
      <c r="X49" s="133">
        <f>+Actuals!U305</f>
        <v>-15000</v>
      </c>
      <c r="Y49" s="134">
        <f>+Actuals!V305</f>
        <v>-27165</v>
      </c>
      <c r="Z49" s="133">
        <f>+Actuals!W305</f>
        <v>0</v>
      </c>
      <c r="AA49" s="134">
        <f>+Actuals!X305</f>
        <v>0</v>
      </c>
      <c r="AB49" s="133">
        <f>+Actuals!Y305</f>
        <v>0</v>
      </c>
      <c r="AC49" s="134">
        <f>+Actuals!Z305</f>
        <v>0</v>
      </c>
      <c r="AD49" s="133">
        <f>+Actuals!AA305</f>
        <v>-1078</v>
      </c>
      <c r="AE49" s="134">
        <f>+Actuals!AB305</f>
        <v>-1952.258</v>
      </c>
      <c r="AF49" s="133">
        <f>+Actuals!AC505</f>
        <v>1078</v>
      </c>
      <c r="AG49" s="134">
        <f>+Actuals!AD505</f>
        <v>1952.258</v>
      </c>
      <c r="AH49" s="133">
        <f>+Actuals!AE505</f>
        <v>0</v>
      </c>
      <c r="AI49" s="134">
        <f>+Actuals!AF505</f>
        <v>0</v>
      </c>
      <c r="AJ49" s="133">
        <f>+Actuals!AG505</f>
        <v>-1078</v>
      </c>
      <c r="AK49" s="134">
        <f>+Actuals!AH505</f>
        <v>-1952.258</v>
      </c>
      <c r="AL49" s="133">
        <f>+Actuals!AI505</f>
        <v>0</v>
      </c>
      <c r="AM49" s="134">
        <f>+Actuals!AJ505</f>
        <v>0</v>
      </c>
      <c r="AN49" s="133">
        <f>+Actuals!AK505</f>
        <v>0</v>
      </c>
      <c r="AO49" s="134">
        <f>+Actuals!AL505</f>
        <v>0</v>
      </c>
      <c r="AP49" s="133">
        <f>+Actuals!AM505</f>
        <v>0</v>
      </c>
      <c r="AQ49" s="134">
        <f>+Actuals!AN505</f>
        <v>0</v>
      </c>
      <c r="AR49" s="133">
        <f>+Actuals!AO505</f>
        <v>0</v>
      </c>
      <c r="AS49" s="134">
        <f>+Actuals!AP505</f>
        <v>0</v>
      </c>
      <c r="AT49" s="133">
        <f>+Actuals!AQ505</f>
        <v>0</v>
      </c>
      <c r="AU49" s="134">
        <f>+Actuals!AR505</f>
        <v>0</v>
      </c>
      <c r="AV49" s="133">
        <f>+Actuals!AS505</f>
        <v>0</v>
      </c>
      <c r="AW49" s="134">
        <f>+Actuals!AT505</f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-284811</v>
      </c>
      <c r="E51" s="38">
        <f>SUM(G51,I51,K51,M51,O51,Q51,S51,U51,W51,Y51,AA51,AC51,AE51,AG51,AI51,AK51,AM51,AO51,AQ51,AS51,AU51,AV51)</f>
        <v>-515792.72100000002</v>
      </c>
      <c r="F51" s="60">
        <f>'TIE-OUT'!N51+RECLASS!N51</f>
        <v>0</v>
      </c>
      <c r="G51" s="38">
        <f>'TIE-OUT'!O51+RECLASS!O51</f>
        <v>0</v>
      </c>
      <c r="H51" s="133">
        <f>+Actuals!E306</f>
        <v>-279210</v>
      </c>
      <c r="I51" s="134">
        <f>+Actuals!F306</f>
        <v>-505649.31</v>
      </c>
      <c r="J51" s="133">
        <f>+Actuals!G306</f>
        <v>-5664</v>
      </c>
      <c r="K51" s="134">
        <f>+Actuals!H306</f>
        <v>-10257.504000000001</v>
      </c>
      <c r="L51" s="133">
        <f>+Actuals!I306</f>
        <v>63</v>
      </c>
      <c r="M51" s="134">
        <f>+Actuals!J306</f>
        <v>114.093</v>
      </c>
      <c r="N51" s="133">
        <f>+Actuals!K306</f>
        <v>0</v>
      </c>
      <c r="O51" s="134">
        <f>+Actuals!L306</f>
        <v>0</v>
      </c>
      <c r="P51" s="133">
        <f>+Actuals!M306</f>
        <v>0</v>
      </c>
      <c r="Q51" s="134">
        <f>+Actuals!N306</f>
        <v>0</v>
      </c>
      <c r="R51" s="133">
        <f>+Actuals!O306</f>
        <v>0</v>
      </c>
      <c r="S51" s="134">
        <f>+Actuals!P306</f>
        <v>0</v>
      </c>
      <c r="T51" s="133">
        <f>+Actuals!Q306</f>
        <v>0</v>
      </c>
      <c r="U51" s="134">
        <f>+Actuals!R306</f>
        <v>0</v>
      </c>
      <c r="V51" s="133">
        <f>+Actuals!S306</f>
        <v>0</v>
      </c>
      <c r="W51" s="134">
        <f>+Actuals!T306</f>
        <v>0</v>
      </c>
      <c r="X51" s="133">
        <f>+Actuals!U306</f>
        <v>0</v>
      </c>
      <c r="Y51" s="134">
        <f>+Actuals!V306</f>
        <v>0</v>
      </c>
      <c r="Z51" s="133">
        <f>+Actuals!W306</f>
        <v>0</v>
      </c>
      <c r="AA51" s="134">
        <f>+Actuals!X306</f>
        <v>0</v>
      </c>
      <c r="AB51" s="133">
        <f>+Actuals!Y306</f>
        <v>0</v>
      </c>
      <c r="AC51" s="134">
        <f>+Actuals!Z306</f>
        <v>0</v>
      </c>
      <c r="AD51" s="133">
        <f>+Actuals!AA306</f>
        <v>0</v>
      </c>
      <c r="AE51" s="134">
        <f>+Actuals!AB306</f>
        <v>0</v>
      </c>
      <c r="AF51" s="133">
        <f>+Actuals!AC506</f>
        <v>0</v>
      </c>
      <c r="AG51" s="134">
        <f>+Actuals!AD506</f>
        <v>0</v>
      </c>
      <c r="AH51" s="133">
        <f>+Actuals!AE506</f>
        <v>0</v>
      </c>
      <c r="AI51" s="134">
        <f>+Actuals!AF506</f>
        <v>0</v>
      </c>
      <c r="AJ51" s="133">
        <f>+Actuals!AG506</f>
        <v>0</v>
      </c>
      <c r="AK51" s="134">
        <f>+Actuals!AH506</f>
        <v>0</v>
      </c>
      <c r="AL51" s="133">
        <f>+Actuals!AI506</f>
        <v>0</v>
      </c>
      <c r="AM51" s="134">
        <f>+Actuals!AJ506</f>
        <v>0</v>
      </c>
      <c r="AN51" s="133">
        <f>+Actuals!AK506</f>
        <v>0</v>
      </c>
      <c r="AO51" s="134">
        <f>+Actuals!AL506</f>
        <v>0</v>
      </c>
      <c r="AP51" s="133">
        <f>+Actuals!AM506</f>
        <v>0</v>
      </c>
      <c r="AQ51" s="134">
        <f>+Actuals!AN506</f>
        <v>0</v>
      </c>
      <c r="AR51" s="133">
        <f>+Actuals!AO506</f>
        <v>0</v>
      </c>
      <c r="AS51" s="134">
        <f>+Actuals!AP506</f>
        <v>0</v>
      </c>
      <c r="AT51" s="133">
        <f>+Actuals!AQ506</f>
        <v>0</v>
      </c>
      <c r="AU51" s="134">
        <f>+Actuals!AR506</f>
        <v>0</v>
      </c>
      <c r="AV51" s="133">
        <f>+Actuals!AS506</f>
        <v>0</v>
      </c>
      <c r="AW51" s="134">
        <f>+Actuals!AT506</f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-11588511</v>
      </c>
      <c r="E54" s="38">
        <f>SUM(G54,I54,K54,M54,O54,Q54,S54,U54,W54,Y54,AA54,AC54,AE54,AG54,AI54,AK54,AM54,AO54,AQ54,AS54,AU54,AV54)</f>
        <v>-121226.95000000001</v>
      </c>
      <c r="F54" s="64">
        <f>'TIE-OUT'!N54+RECLASS!N54</f>
        <v>0</v>
      </c>
      <c r="G54" s="68">
        <f>'TIE-OUT'!O54+RECLASS!O54</f>
        <v>0</v>
      </c>
      <c r="H54" s="133">
        <f>+Actuals!E307</f>
        <v>-10028135</v>
      </c>
      <c r="I54" s="134">
        <f>+Actuals!F307</f>
        <v>-43446.99</v>
      </c>
      <c r="J54" s="133">
        <f>+Actuals!G307</f>
        <v>-1557306</v>
      </c>
      <c r="K54" s="134">
        <f>+Actuals!H307</f>
        <v>-78686.69</v>
      </c>
      <c r="L54" s="133">
        <f>+Actuals!I307</f>
        <v>0</v>
      </c>
      <c r="M54" s="134">
        <f>+Actuals!J307</f>
        <v>-348.42</v>
      </c>
      <c r="N54" s="133">
        <f>+Actuals!K307</f>
        <v>0</v>
      </c>
      <c r="O54" s="134">
        <f>+Actuals!L307</f>
        <v>0</v>
      </c>
      <c r="P54" s="133">
        <f>+Actuals!M307</f>
        <v>0</v>
      </c>
      <c r="Q54" s="134">
        <f>+Actuals!N307</f>
        <v>89.87</v>
      </c>
      <c r="R54" s="133">
        <f>+Actuals!O307</f>
        <v>0</v>
      </c>
      <c r="S54" s="134">
        <f>+Actuals!P307</f>
        <v>-83.58</v>
      </c>
      <c r="T54" s="133">
        <f>+Actuals!Q307</f>
        <v>-356</v>
      </c>
      <c r="U54" s="134">
        <f>+Actuals!R307</f>
        <v>1552.68</v>
      </c>
      <c r="V54" s="133">
        <f>+Actuals!S307</f>
        <v>0</v>
      </c>
      <c r="W54" s="134">
        <f>+Actuals!T307</f>
        <v>0</v>
      </c>
      <c r="X54" s="133">
        <f>+Actuals!U307</f>
        <v>0</v>
      </c>
      <c r="Y54" s="134">
        <f>+Actuals!V307</f>
        <v>0</v>
      </c>
      <c r="Z54" s="133">
        <f>+Actuals!W307</f>
        <v>0</v>
      </c>
      <c r="AA54" s="134">
        <f>+Actuals!X307</f>
        <v>0</v>
      </c>
      <c r="AB54" s="133">
        <f>+Actuals!Y307</f>
        <v>0</v>
      </c>
      <c r="AC54" s="134">
        <f>+Actuals!Z307</f>
        <v>0</v>
      </c>
      <c r="AD54" s="133">
        <f>+Actuals!AA307</f>
        <v>0</v>
      </c>
      <c r="AE54" s="134">
        <f>+Actuals!AB307</f>
        <v>0</v>
      </c>
      <c r="AF54" s="133">
        <f>+Actuals!AC507</f>
        <v>0</v>
      </c>
      <c r="AG54" s="134">
        <f>+Actuals!AD507</f>
        <v>0</v>
      </c>
      <c r="AH54" s="133">
        <f>+Actuals!AE507</f>
        <v>-2714</v>
      </c>
      <c r="AI54" s="134">
        <f>+Actuals!AF507</f>
        <v>-303.82</v>
      </c>
      <c r="AJ54" s="133">
        <f>+Actuals!AG507</f>
        <v>0</v>
      </c>
      <c r="AK54" s="134">
        <f>+Actuals!AH507</f>
        <v>0</v>
      </c>
      <c r="AL54" s="133">
        <f>+Actuals!AI507</f>
        <v>0</v>
      </c>
      <c r="AM54" s="134">
        <f>+Actuals!AJ507</f>
        <v>0</v>
      </c>
      <c r="AN54" s="133">
        <f>+Actuals!AK507</f>
        <v>0</v>
      </c>
      <c r="AO54" s="134">
        <f>+Actuals!AL507</f>
        <v>0</v>
      </c>
      <c r="AP54" s="133">
        <f>+Actuals!AM507</f>
        <v>0</v>
      </c>
      <c r="AQ54" s="134">
        <f>+Actuals!AN507</f>
        <v>0</v>
      </c>
      <c r="AR54" s="133">
        <f>+Actuals!AO507</f>
        <v>0</v>
      </c>
      <c r="AS54" s="134">
        <f>+Actuals!AP507</f>
        <v>0</v>
      </c>
      <c r="AT54" s="133">
        <f>+Actuals!AQ507</f>
        <v>0</v>
      </c>
      <c r="AU54" s="134">
        <f>+Actuals!AR507</f>
        <v>0</v>
      </c>
      <c r="AV54" s="133">
        <f>+Actuals!AS507</f>
        <v>0</v>
      </c>
      <c r="AW54" s="134">
        <f>+Actuals!AT507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0</v>
      </c>
      <c r="E55" s="38">
        <f>SUM(G55,I55,K55,M55,O55,Q55,S55,U55,W55,Y55,AA55,AC55,AE55,AG55,AI55,AK55,AM55,AO55,AQ55,AS55,AU55,AV55)</f>
        <v>-1935292.3299999998</v>
      </c>
      <c r="F55" s="81">
        <f>'TIE-OUT'!N55+RECLASS!N55</f>
        <v>0</v>
      </c>
      <c r="G55" s="82">
        <f>'TIE-OUT'!O55+RECLASS!O55</f>
        <v>805589.08</v>
      </c>
      <c r="H55" s="133">
        <f>+Actuals!E308</f>
        <v>0</v>
      </c>
      <c r="I55" s="134">
        <f>+Actuals!F308</f>
        <v>-2780044.42</v>
      </c>
      <c r="J55" s="133">
        <f>+Actuals!G308</f>
        <v>0</v>
      </c>
      <c r="K55" s="134">
        <f>+Actuals!H308</f>
        <v>44038.42</v>
      </c>
      <c r="L55" s="133">
        <f>+Actuals!I308</f>
        <v>0</v>
      </c>
      <c r="M55" s="134">
        <f>+Actuals!J308</f>
        <v>-1996.42</v>
      </c>
      <c r="N55" s="133">
        <f>+Actuals!K308</f>
        <v>0</v>
      </c>
      <c r="O55" s="134">
        <f>+Actuals!L308</f>
        <v>0</v>
      </c>
      <c r="P55" s="133">
        <f>+Actuals!M308</f>
        <v>0</v>
      </c>
      <c r="Q55" s="134">
        <f>+Actuals!N308</f>
        <v>0</v>
      </c>
      <c r="R55" s="133">
        <f>+Actuals!O308</f>
        <v>0</v>
      </c>
      <c r="S55" s="134">
        <f>+Actuals!P308</f>
        <v>0</v>
      </c>
      <c r="T55" s="133">
        <f>+Actuals!Q308</f>
        <v>0</v>
      </c>
      <c r="U55" s="134">
        <f>+Actuals!R308</f>
        <v>0</v>
      </c>
      <c r="V55" s="133">
        <f>+Actuals!S308</f>
        <v>0</v>
      </c>
      <c r="W55" s="134">
        <f>+Actuals!T308</f>
        <v>0</v>
      </c>
      <c r="X55" s="133">
        <f>+Actuals!U308</f>
        <v>0</v>
      </c>
      <c r="Y55" s="134">
        <f>+Actuals!V308</f>
        <v>0</v>
      </c>
      <c r="Z55" s="133">
        <f>+Actuals!W308</f>
        <v>0</v>
      </c>
      <c r="AA55" s="134">
        <f>+Actuals!X308</f>
        <v>0</v>
      </c>
      <c r="AB55" s="133">
        <f>+Actuals!Y308</f>
        <v>0</v>
      </c>
      <c r="AC55" s="134">
        <f>+Actuals!Z308</f>
        <v>0</v>
      </c>
      <c r="AD55" s="133">
        <f>+Actuals!AA308</f>
        <v>0</v>
      </c>
      <c r="AE55" s="134">
        <f>+Actuals!AB308</f>
        <v>0</v>
      </c>
      <c r="AF55" s="133">
        <f>+Actuals!AC508</f>
        <v>0</v>
      </c>
      <c r="AG55" s="134">
        <f>+Actuals!AD508</f>
        <v>0</v>
      </c>
      <c r="AH55" s="133">
        <f>+Actuals!AE508</f>
        <v>0</v>
      </c>
      <c r="AI55" s="134">
        <f>+Actuals!AF508</f>
        <v>-2878.99</v>
      </c>
      <c r="AJ55" s="133">
        <f>+Actuals!AG508</f>
        <v>0</v>
      </c>
      <c r="AK55" s="134">
        <f>+Actuals!AH508</f>
        <v>0</v>
      </c>
      <c r="AL55" s="133">
        <f>+Actuals!AI508</f>
        <v>0</v>
      </c>
      <c r="AM55" s="134">
        <f>+Actuals!AJ508</f>
        <v>0</v>
      </c>
      <c r="AN55" s="133">
        <f>+Actuals!AK508</f>
        <v>0</v>
      </c>
      <c r="AO55" s="134">
        <f>+Actuals!AL508</f>
        <v>0</v>
      </c>
      <c r="AP55" s="133">
        <f>+Actuals!AM508</f>
        <v>0</v>
      </c>
      <c r="AQ55" s="134">
        <f>+Actuals!AN508</f>
        <v>0</v>
      </c>
      <c r="AR55" s="133">
        <f>+Actuals!AO508</f>
        <v>0</v>
      </c>
      <c r="AS55" s="134">
        <f>+Actuals!AP508</f>
        <v>0</v>
      </c>
      <c r="AT55" s="133">
        <f>+Actuals!AQ508</f>
        <v>0</v>
      </c>
      <c r="AU55" s="134">
        <f>+Actuals!AR508</f>
        <v>0</v>
      </c>
      <c r="AV55" s="133">
        <f>+Actuals!AS508</f>
        <v>0</v>
      </c>
      <c r="AW55" s="134">
        <f>+Actuals!AT508</f>
        <v>0</v>
      </c>
    </row>
    <row r="56" spans="1:49" x14ac:dyDescent="0.2">
      <c r="A56" s="9"/>
      <c r="B56" s="7" t="s">
        <v>61</v>
      </c>
      <c r="C56" s="6"/>
      <c r="D56" s="61">
        <f t="shared" ref="D56:AG56" si="22">SUM(D54:D55)</f>
        <v>-11588511</v>
      </c>
      <c r="E56" s="39">
        <f t="shared" si="22"/>
        <v>-2056519.2799999998</v>
      </c>
      <c r="F56" s="61">
        <f t="shared" si="22"/>
        <v>0</v>
      </c>
      <c r="G56" s="39">
        <f t="shared" si="22"/>
        <v>805589.08</v>
      </c>
      <c r="H56" s="61">
        <f t="shared" si="22"/>
        <v>-10028135</v>
      </c>
      <c r="I56" s="39">
        <f t="shared" si="22"/>
        <v>-2823491.41</v>
      </c>
      <c r="J56" s="61">
        <f t="shared" si="22"/>
        <v>-1557306</v>
      </c>
      <c r="K56" s="39">
        <f t="shared" si="22"/>
        <v>-34648.270000000004</v>
      </c>
      <c r="L56" s="61">
        <f t="shared" si="22"/>
        <v>0</v>
      </c>
      <c r="M56" s="39">
        <f t="shared" si="22"/>
        <v>-2344.84</v>
      </c>
      <c r="N56" s="61">
        <f t="shared" si="22"/>
        <v>0</v>
      </c>
      <c r="O56" s="39">
        <f t="shared" si="22"/>
        <v>0</v>
      </c>
      <c r="P56" s="61">
        <f t="shared" si="22"/>
        <v>0</v>
      </c>
      <c r="Q56" s="39">
        <f t="shared" si="22"/>
        <v>89.87</v>
      </c>
      <c r="R56" s="61">
        <f t="shared" si="22"/>
        <v>0</v>
      </c>
      <c r="S56" s="39">
        <f t="shared" si="22"/>
        <v>-83.58</v>
      </c>
      <c r="T56" s="61">
        <f t="shared" si="22"/>
        <v>-356</v>
      </c>
      <c r="U56" s="39">
        <f t="shared" si="22"/>
        <v>1552.68</v>
      </c>
      <c r="V56" s="61">
        <f t="shared" si="22"/>
        <v>0</v>
      </c>
      <c r="W56" s="39">
        <f t="shared" si="22"/>
        <v>0</v>
      </c>
      <c r="X56" s="61">
        <f t="shared" si="22"/>
        <v>0</v>
      </c>
      <c r="Y56" s="39">
        <f t="shared" si="22"/>
        <v>0</v>
      </c>
      <c r="Z56" s="61">
        <f t="shared" si="22"/>
        <v>0</v>
      </c>
      <c r="AA56" s="39">
        <f t="shared" si="22"/>
        <v>0</v>
      </c>
      <c r="AB56" s="61">
        <f t="shared" si="22"/>
        <v>0</v>
      </c>
      <c r="AC56" s="39">
        <f t="shared" si="22"/>
        <v>0</v>
      </c>
      <c r="AD56" s="61">
        <f t="shared" si="22"/>
        <v>0</v>
      </c>
      <c r="AE56" s="39">
        <f t="shared" si="22"/>
        <v>0</v>
      </c>
      <c r="AF56" s="61">
        <f t="shared" si="22"/>
        <v>0</v>
      </c>
      <c r="AG56" s="39">
        <f t="shared" si="22"/>
        <v>0</v>
      </c>
      <c r="AH56" s="61">
        <f t="shared" ref="AH56:AM56" si="23">SUM(AH54:AH55)</f>
        <v>-2714</v>
      </c>
      <c r="AI56" s="39">
        <f t="shared" si="23"/>
        <v>-3182.81</v>
      </c>
      <c r="AJ56" s="61">
        <f t="shared" si="23"/>
        <v>0</v>
      </c>
      <c r="AK56" s="39">
        <f t="shared" si="23"/>
        <v>0</v>
      </c>
      <c r="AL56" s="61">
        <f t="shared" si="23"/>
        <v>0</v>
      </c>
      <c r="AM56" s="39">
        <f t="shared" si="23"/>
        <v>0</v>
      </c>
      <c r="AN56" s="61">
        <f t="shared" ref="AN56:AS56" si="24">SUM(AN54:AN55)</f>
        <v>0</v>
      </c>
      <c r="AO56" s="39">
        <f t="shared" si="24"/>
        <v>0</v>
      </c>
      <c r="AP56" s="61">
        <f t="shared" si="24"/>
        <v>0</v>
      </c>
      <c r="AQ56" s="39">
        <f t="shared" si="24"/>
        <v>0</v>
      </c>
      <c r="AR56" s="61">
        <f t="shared" si="24"/>
        <v>0</v>
      </c>
      <c r="AS56" s="39">
        <f t="shared" si="24"/>
        <v>0</v>
      </c>
      <c r="AT56" s="61">
        <f>SUM(AT54:AT55)</f>
        <v>0</v>
      </c>
      <c r="AU56" s="39">
        <f>SUM(AU54:AU55)</f>
        <v>0</v>
      </c>
      <c r="AV56" s="61">
        <f>SUM(AV54:AV55)</f>
        <v>0</v>
      </c>
      <c r="AW56" s="39">
        <f>SUM(AW54:AW55)</f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0</v>
      </c>
      <c r="E59" s="38">
        <f>SUM(G59,I59,K59,M59,O59,Q59,S59,U59,W59,Y59,AA59,AC59,AE59,AG59,AI59,AK59,AM59,AO59,AQ59,AS59,AU59,AV59)</f>
        <v>0</v>
      </c>
      <c r="F59" s="64">
        <f>'TIE-OUT'!N59+RECLASS!N59</f>
        <v>0</v>
      </c>
      <c r="G59" s="68">
        <f>'TIE-OUT'!O59+RECLASS!O59</f>
        <v>0</v>
      </c>
      <c r="H59" s="133">
        <f>+Actuals!E309</f>
        <v>0</v>
      </c>
      <c r="I59" s="134">
        <f>+Actuals!F309</f>
        <v>0</v>
      </c>
      <c r="J59" s="133">
        <f>+Actuals!G309</f>
        <v>0</v>
      </c>
      <c r="K59" s="134">
        <f>+Actuals!H309</f>
        <v>0</v>
      </c>
      <c r="L59" s="133">
        <f>+Actuals!I309</f>
        <v>0</v>
      </c>
      <c r="M59" s="134">
        <f>+Actuals!J309</f>
        <v>0</v>
      </c>
      <c r="N59" s="133">
        <f>+Actuals!K309</f>
        <v>0</v>
      </c>
      <c r="O59" s="134">
        <f>+Actuals!L309</f>
        <v>0</v>
      </c>
      <c r="P59" s="133">
        <f>+Actuals!M309</f>
        <v>0</v>
      </c>
      <c r="Q59" s="134">
        <f>+Actuals!N309</f>
        <v>0</v>
      </c>
      <c r="R59" s="133">
        <f>+Actuals!O309</f>
        <v>0</v>
      </c>
      <c r="S59" s="134">
        <f>+Actuals!P309</f>
        <v>0</v>
      </c>
      <c r="T59" s="133">
        <f>+Actuals!Q309</f>
        <v>0</v>
      </c>
      <c r="U59" s="134">
        <f>+Actuals!R309</f>
        <v>0</v>
      </c>
      <c r="V59" s="133">
        <f>+Actuals!S309</f>
        <v>0</v>
      </c>
      <c r="W59" s="134">
        <f>+Actuals!T309</f>
        <v>0</v>
      </c>
      <c r="X59" s="133">
        <f>+Actuals!U309</f>
        <v>0</v>
      </c>
      <c r="Y59" s="134">
        <f>+Actuals!V309</f>
        <v>0</v>
      </c>
      <c r="Z59" s="133">
        <f>+Actuals!W309</f>
        <v>0</v>
      </c>
      <c r="AA59" s="134">
        <f>+Actuals!X309</f>
        <v>0</v>
      </c>
      <c r="AB59" s="133">
        <f>+Actuals!Y309</f>
        <v>0</v>
      </c>
      <c r="AC59" s="134">
        <f>+Actuals!Z309</f>
        <v>0</v>
      </c>
      <c r="AD59" s="133">
        <f>+Actuals!AA309</f>
        <v>0</v>
      </c>
      <c r="AE59" s="134">
        <f>+Actuals!AB309</f>
        <v>0</v>
      </c>
      <c r="AF59" s="133">
        <f>+Actuals!AC509</f>
        <v>0</v>
      </c>
      <c r="AG59" s="134">
        <f>+Actuals!AD509</f>
        <v>0</v>
      </c>
      <c r="AH59" s="133">
        <f>+Actuals!AE509</f>
        <v>0</v>
      </c>
      <c r="AI59" s="134">
        <f>+Actuals!AF509</f>
        <v>0</v>
      </c>
      <c r="AJ59" s="133">
        <f>+Actuals!AG509</f>
        <v>0</v>
      </c>
      <c r="AK59" s="134">
        <f>+Actuals!AH509</f>
        <v>0</v>
      </c>
      <c r="AL59" s="133">
        <f>+Actuals!AI509</f>
        <v>0</v>
      </c>
      <c r="AM59" s="134">
        <f>+Actuals!AJ509</f>
        <v>0</v>
      </c>
      <c r="AN59" s="133">
        <f>+Actuals!AK509</f>
        <v>0</v>
      </c>
      <c r="AO59" s="134">
        <f>+Actuals!AL509</f>
        <v>0</v>
      </c>
      <c r="AP59" s="133">
        <f>+Actuals!AM509</f>
        <v>0</v>
      </c>
      <c r="AQ59" s="134">
        <f>+Actuals!AN509</f>
        <v>0</v>
      </c>
      <c r="AR59" s="133">
        <f>+Actuals!AO509</f>
        <v>0</v>
      </c>
      <c r="AS59" s="134">
        <f>+Actuals!AP509</f>
        <v>0</v>
      </c>
      <c r="AT59" s="133">
        <f>+Actuals!AQ509</f>
        <v>0</v>
      </c>
      <c r="AU59" s="134">
        <f>+Actuals!AR509</f>
        <v>0</v>
      </c>
      <c r="AV59" s="133">
        <f>+Actuals!AS509</f>
        <v>0</v>
      </c>
      <c r="AW59" s="134">
        <f>+Actuals!AT509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0</v>
      </c>
      <c r="F60" s="81">
        <f>'TIE-OUT'!N60+RECLASS!N60</f>
        <v>0</v>
      </c>
      <c r="G60" s="82">
        <f>'TIE-OUT'!O60+RECLASS!O60</f>
        <v>0</v>
      </c>
      <c r="H60" s="133">
        <f>+Actuals!E310</f>
        <v>0</v>
      </c>
      <c r="I60" s="134">
        <f>+Actuals!F310</f>
        <v>0</v>
      </c>
      <c r="J60" s="133">
        <f>+Actuals!G310</f>
        <v>0</v>
      </c>
      <c r="K60" s="134">
        <f>+Actuals!H310</f>
        <v>0</v>
      </c>
      <c r="L60" s="133">
        <f>+Actuals!I310</f>
        <v>0</v>
      </c>
      <c r="M60" s="134">
        <f>+Actuals!J310</f>
        <v>0</v>
      </c>
      <c r="N60" s="133">
        <f>+Actuals!K310</f>
        <v>0</v>
      </c>
      <c r="O60" s="134">
        <f>+Actuals!L310</f>
        <v>0</v>
      </c>
      <c r="P60" s="133">
        <f>+Actuals!M310</f>
        <v>0</v>
      </c>
      <c r="Q60" s="134">
        <f>+Actuals!N310</f>
        <v>0</v>
      </c>
      <c r="R60" s="133">
        <f>+Actuals!O310</f>
        <v>0</v>
      </c>
      <c r="S60" s="134">
        <f>+Actuals!P310</f>
        <v>0</v>
      </c>
      <c r="T60" s="133">
        <f>+Actuals!Q310</f>
        <v>0</v>
      </c>
      <c r="U60" s="134">
        <f>+Actuals!R310</f>
        <v>0</v>
      </c>
      <c r="V60" s="133">
        <f>+Actuals!S310</f>
        <v>0</v>
      </c>
      <c r="W60" s="134">
        <f>+Actuals!T310</f>
        <v>0</v>
      </c>
      <c r="X60" s="133">
        <f>+Actuals!U310</f>
        <v>0</v>
      </c>
      <c r="Y60" s="134">
        <f>+Actuals!V310</f>
        <v>0</v>
      </c>
      <c r="Z60" s="133">
        <f>+Actuals!W310</f>
        <v>0</v>
      </c>
      <c r="AA60" s="134">
        <f>+Actuals!X310</f>
        <v>0</v>
      </c>
      <c r="AB60" s="133">
        <f>+Actuals!Y310</f>
        <v>0</v>
      </c>
      <c r="AC60" s="134">
        <f>+Actuals!Z310</f>
        <v>0</v>
      </c>
      <c r="AD60" s="133">
        <f>+Actuals!AA310</f>
        <v>0</v>
      </c>
      <c r="AE60" s="134">
        <f>+Actuals!AB310</f>
        <v>0</v>
      </c>
      <c r="AF60" s="133">
        <f>+Actuals!AC510</f>
        <v>0</v>
      </c>
      <c r="AG60" s="134">
        <f>+Actuals!AD510</f>
        <v>0</v>
      </c>
      <c r="AH60" s="133">
        <f>+Actuals!AE510</f>
        <v>0</v>
      </c>
      <c r="AI60" s="134">
        <f>+Actuals!AF510</f>
        <v>0</v>
      </c>
      <c r="AJ60" s="133">
        <f>+Actuals!AG510</f>
        <v>0</v>
      </c>
      <c r="AK60" s="134">
        <f>+Actuals!AH510</f>
        <v>0</v>
      </c>
      <c r="AL60" s="133">
        <f>+Actuals!AI510</f>
        <v>0</v>
      </c>
      <c r="AM60" s="134">
        <f>+Actuals!AJ510</f>
        <v>0</v>
      </c>
      <c r="AN60" s="133">
        <f>+Actuals!AK510</f>
        <v>0</v>
      </c>
      <c r="AO60" s="134">
        <f>+Actuals!AL510</f>
        <v>0</v>
      </c>
      <c r="AP60" s="133">
        <f>+Actuals!AM510</f>
        <v>0</v>
      </c>
      <c r="AQ60" s="134">
        <f>+Actuals!AN510</f>
        <v>0</v>
      </c>
      <c r="AR60" s="133">
        <f>+Actuals!AO510</f>
        <v>0</v>
      </c>
      <c r="AS60" s="134">
        <f>+Actuals!AP510</f>
        <v>0</v>
      </c>
      <c r="AT60" s="133">
        <f>+Actuals!AQ510</f>
        <v>0</v>
      </c>
      <c r="AU60" s="134">
        <f>+Actuals!AR510</f>
        <v>0</v>
      </c>
      <c r="AV60" s="133">
        <f>+Actuals!AS510</f>
        <v>0</v>
      </c>
      <c r="AW60" s="134">
        <f>+Actuals!AT510</f>
        <v>0</v>
      </c>
    </row>
    <row r="61" spans="1:49" x14ac:dyDescent="0.2">
      <c r="A61" s="9"/>
      <c r="B61" s="62" t="s">
        <v>65</v>
      </c>
      <c r="C61" s="6"/>
      <c r="D61" s="61">
        <f t="shared" ref="D61:AG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si="25"/>
        <v>0</v>
      </c>
      <c r="O61" s="39">
        <f t="shared" si="25"/>
        <v>0</v>
      </c>
      <c r="P61" s="61">
        <f t="shared" si="25"/>
        <v>0</v>
      </c>
      <c r="Q61" s="39">
        <f t="shared" si="25"/>
        <v>0</v>
      </c>
      <c r="R61" s="61">
        <f t="shared" si="25"/>
        <v>0</v>
      </c>
      <c r="S61" s="39">
        <f t="shared" si="25"/>
        <v>0</v>
      </c>
      <c r="T61" s="61">
        <f t="shared" si="25"/>
        <v>0</v>
      </c>
      <c r="U61" s="39">
        <f t="shared" si="25"/>
        <v>0</v>
      </c>
      <c r="V61" s="61">
        <f t="shared" si="25"/>
        <v>0</v>
      </c>
      <c r="W61" s="39">
        <f t="shared" si="25"/>
        <v>0</v>
      </c>
      <c r="X61" s="61">
        <f t="shared" si="25"/>
        <v>0</v>
      </c>
      <c r="Y61" s="39">
        <f t="shared" si="25"/>
        <v>0</v>
      </c>
      <c r="Z61" s="61">
        <f t="shared" si="25"/>
        <v>0</v>
      </c>
      <c r="AA61" s="39">
        <f t="shared" si="25"/>
        <v>0</v>
      </c>
      <c r="AB61" s="61">
        <f t="shared" si="25"/>
        <v>0</v>
      </c>
      <c r="AC61" s="39">
        <f t="shared" si="25"/>
        <v>0</v>
      </c>
      <c r="AD61" s="61">
        <f t="shared" si="25"/>
        <v>0</v>
      </c>
      <c r="AE61" s="39">
        <f t="shared" si="25"/>
        <v>0</v>
      </c>
      <c r="AF61" s="61">
        <f t="shared" si="25"/>
        <v>0</v>
      </c>
      <c r="AG61" s="39">
        <f t="shared" si="25"/>
        <v>0</v>
      </c>
      <c r="AH61" s="61">
        <f t="shared" ref="AH61:AM61" si="26">SUM(AH59:AH60)</f>
        <v>0</v>
      </c>
      <c r="AI61" s="39">
        <f t="shared" si="26"/>
        <v>0</v>
      </c>
      <c r="AJ61" s="61">
        <f t="shared" si="26"/>
        <v>0</v>
      </c>
      <c r="AK61" s="39">
        <f t="shared" si="26"/>
        <v>0</v>
      </c>
      <c r="AL61" s="61">
        <f t="shared" si="26"/>
        <v>0</v>
      </c>
      <c r="AM61" s="39">
        <f t="shared" si="26"/>
        <v>0</v>
      </c>
      <c r="AN61" s="61">
        <f t="shared" ref="AN61:AS61" si="27">SUM(AN59:AN60)</f>
        <v>0</v>
      </c>
      <c r="AO61" s="39">
        <f t="shared" si="27"/>
        <v>0</v>
      </c>
      <c r="AP61" s="61">
        <f t="shared" si="27"/>
        <v>0</v>
      </c>
      <c r="AQ61" s="39">
        <f t="shared" si="27"/>
        <v>0</v>
      </c>
      <c r="AR61" s="61">
        <f t="shared" si="27"/>
        <v>0</v>
      </c>
      <c r="AS61" s="39">
        <f t="shared" si="27"/>
        <v>0</v>
      </c>
      <c r="AT61" s="61">
        <f>SUM(AT59:AT60)</f>
        <v>0</v>
      </c>
      <c r="AU61" s="39">
        <f>SUM(AU59:AU60)</f>
        <v>0</v>
      </c>
      <c r="AV61" s="61">
        <f>SUM(AV59:AV60)</f>
        <v>0</v>
      </c>
      <c r="AW61" s="39">
        <f>SUM(AW59:AW60)</f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0</v>
      </c>
      <c r="E64" s="38">
        <f>SUM(G64,I64,K64,M64,O64,Q64,S64,U64,W64,Y64,AA64,AC64,AE64,AG64,AI64,AK64,AM64,AO64,AQ64,AS64,AU64,AV64)</f>
        <v>0</v>
      </c>
      <c r="F64" s="64">
        <f>'TIE-OUT'!N64+RECLASS!N64</f>
        <v>0</v>
      </c>
      <c r="G64" s="68">
        <f>'TIE-OUT'!O64+RECLASS!O64</f>
        <v>0</v>
      </c>
      <c r="H64" s="133">
        <f>+Actuals!E311</f>
        <v>0</v>
      </c>
      <c r="I64" s="134">
        <f>+Actuals!F311</f>
        <v>0</v>
      </c>
      <c r="J64" s="133">
        <f>+Actuals!G311</f>
        <v>0</v>
      </c>
      <c r="K64" s="134">
        <f>+Actuals!H311</f>
        <v>0</v>
      </c>
      <c r="L64" s="133">
        <f>+Actuals!I311</f>
        <v>0</v>
      </c>
      <c r="M64" s="134">
        <f>+Actuals!J311</f>
        <v>0</v>
      </c>
      <c r="N64" s="133">
        <f>+Actuals!K311</f>
        <v>0</v>
      </c>
      <c r="O64" s="134">
        <f>+Actuals!L311</f>
        <v>0</v>
      </c>
      <c r="P64" s="133">
        <f>+Actuals!M311</f>
        <v>0</v>
      </c>
      <c r="Q64" s="134">
        <f>+Actuals!N311</f>
        <v>0</v>
      </c>
      <c r="R64" s="133">
        <f>+Actuals!O311</f>
        <v>0</v>
      </c>
      <c r="S64" s="134">
        <f>+Actuals!P311</f>
        <v>0</v>
      </c>
      <c r="T64" s="133">
        <f>+Actuals!Q311</f>
        <v>0</v>
      </c>
      <c r="U64" s="134">
        <f>+Actuals!R311</f>
        <v>0</v>
      </c>
      <c r="V64" s="133">
        <f>+Actuals!S311</f>
        <v>0</v>
      </c>
      <c r="W64" s="134">
        <f>+Actuals!T311</f>
        <v>0</v>
      </c>
      <c r="X64" s="133">
        <f>+Actuals!U311</f>
        <v>0</v>
      </c>
      <c r="Y64" s="134">
        <f>+Actuals!V311</f>
        <v>0</v>
      </c>
      <c r="Z64" s="133">
        <f>+Actuals!W311</f>
        <v>0</v>
      </c>
      <c r="AA64" s="134">
        <f>+Actuals!X311</f>
        <v>0</v>
      </c>
      <c r="AB64" s="133">
        <f>+Actuals!Y311</f>
        <v>0</v>
      </c>
      <c r="AC64" s="134">
        <f>+Actuals!Z311</f>
        <v>0</v>
      </c>
      <c r="AD64" s="133">
        <f>+Actuals!AA311</f>
        <v>0</v>
      </c>
      <c r="AE64" s="134">
        <f>+Actuals!AB311</f>
        <v>0</v>
      </c>
      <c r="AF64" s="133">
        <f>+Actuals!AC511</f>
        <v>0</v>
      </c>
      <c r="AG64" s="134">
        <f>+Actuals!AD511</f>
        <v>0</v>
      </c>
      <c r="AH64" s="133">
        <f>+Actuals!AE511</f>
        <v>0</v>
      </c>
      <c r="AI64" s="134">
        <f>+Actuals!AF511</f>
        <v>0</v>
      </c>
      <c r="AJ64" s="133">
        <f>+Actuals!AG511</f>
        <v>0</v>
      </c>
      <c r="AK64" s="134">
        <f>+Actuals!AH511</f>
        <v>0</v>
      </c>
      <c r="AL64" s="133">
        <f>+Actuals!AI511</f>
        <v>0</v>
      </c>
      <c r="AM64" s="134">
        <f>+Actuals!AJ511</f>
        <v>0</v>
      </c>
      <c r="AN64" s="133">
        <f>+Actuals!AK511</f>
        <v>0</v>
      </c>
      <c r="AO64" s="134">
        <f>+Actuals!AL511</f>
        <v>0</v>
      </c>
      <c r="AP64" s="133">
        <f>+Actuals!AM511</f>
        <v>0</v>
      </c>
      <c r="AQ64" s="134">
        <f>+Actuals!AN511</f>
        <v>0</v>
      </c>
      <c r="AR64" s="133">
        <f>+Actuals!AO511</f>
        <v>0</v>
      </c>
      <c r="AS64" s="134">
        <f>+Actuals!AP511</f>
        <v>0</v>
      </c>
      <c r="AT64" s="133">
        <f>+Actuals!AQ511</f>
        <v>0</v>
      </c>
      <c r="AU64" s="134">
        <f>+Actuals!AR511</f>
        <v>0</v>
      </c>
      <c r="AV64" s="133">
        <f>+Actuals!AS511</f>
        <v>0</v>
      </c>
      <c r="AW64" s="134">
        <f>+Actuals!AT511</f>
        <v>0</v>
      </c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0</v>
      </c>
      <c r="E65" s="38">
        <f>SUM(G65,I65,K65,M65,O65,Q65,S65,U65,W65,Y65,AA65,AC65,AE65,AG65,AI65,AK65,AM65,AO65,AQ65,AS65,AU65,AV65)</f>
        <v>0</v>
      </c>
      <c r="F65" s="81">
        <f>'TIE-OUT'!N65+RECLASS!N65</f>
        <v>0</v>
      </c>
      <c r="G65" s="82">
        <f>'TIE-OUT'!O65+RECLASS!O65</f>
        <v>0</v>
      </c>
      <c r="H65" s="133">
        <f>+Actuals!E312</f>
        <v>0</v>
      </c>
      <c r="I65" s="134">
        <f>+Actuals!F312</f>
        <v>0</v>
      </c>
      <c r="J65" s="133">
        <f>+Actuals!G312</f>
        <v>0</v>
      </c>
      <c r="K65" s="134">
        <f>+Actuals!H312</f>
        <v>0</v>
      </c>
      <c r="L65" s="133">
        <f>+Actuals!I312</f>
        <v>0</v>
      </c>
      <c r="M65" s="134">
        <f>+Actuals!J312</f>
        <v>0</v>
      </c>
      <c r="N65" s="133">
        <f>+Actuals!K312</f>
        <v>0</v>
      </c>
      <c r="O65" s="134">
        <f>+Actuals!L312</f>
        <v>0</v>
      </c>
      <c r="P65" s="133">
        <f>+Actuals!M312</f>
        <v>0</v>
      </c>
      <c r="Q65" s="134">
        <f>+Actuals!N312</f>
        <v>0</v>
      </c>
      <c r="R65" s="133">
        <f>+Actuals!O312</f>
        <v>0</v>
      </c>
      <c r="S65" s="134">
        <f>+Actuals!P312</f>
        <v>0</v>
      </c>
      <c r="T65" s="133">
        <f>+Actuals!Q312</f>
        <v>0</v>
      </c>
      <c r="U65" s="134">
        <f>+Actuals!R312</f>
        <v>0</v>
      </c>
      <c r="V65" s="133">
        <f>+Actuals!S312</f>
        <v>0</v>
      </c>
      <c r="W65" s="134">
        <f>+Actuals!T312</f>
        <v>0</v>
      </c>
      <c r="X65" s="133">
        <f>+Actuals!U312</f>
        <v>0</v>
      </c>
      <c r="Y65" s="134">
        <f>+Actuals!V312</f>
        <v>0</v>
      </c>
      <c r="Z65" s="133">
        <f>+Actuals!W312</f>
        <v>0</v>
      </c>
      <c r="AA65" s="134">
        <f>+Actuals!X312</f>
        <v>0</v>
      </c>
      <c r="AB65" s="133">
        <f>+Actuals!Y312</f>
        <v>0</v>
      </c>
      <c r="AC65" s="134">
        <f>+Actuals!Z312</f>
        <v>0</v>
      </c>
      <c r="AD65" s="133">
        <f>+Actuals!AA312</f>
        <v>0</v>
      </c>
      <c r="AE65" s="134">
        <f>+Actuals!AB312</f>
        <v>0</v>
      </c>
      <c r="AF65" s="133">
        <f>+Actuals!AC512</f>
        <v>0</v>
      </c>
      <c r="AG65" s="134">
        <f>+Actuals!AD512</f>
        <v>0</v>
      </c>
      <c r="AH65" s="133">
        <f>+Actuals!AE512</f>
        <v>0</v>
      </c>
      <c r="AI65" s="134">
        <f>+Actuals!AF512</f>
        <v>0</v>
      </c>
      <c r="AJ65" s="133">
        <f>+Actuals!AG512</f>
        <v>0</v>
      </c>
      <c r="AK65" s="134">
        <f>+Actuals!AH512</f>
        <v>0</v>
      </c>
      <c r="AL65" s="133">
        <f>+Actuals!AI512</f>
        <v>0</v>
      </c>
      <c r="AM65" s="134">
        <f>+Actuals!AJ512</f>
        <v>0</v>
      </c>
      <c r="AN65" s="133">
        <f>+Actuals!AK512</f>
        <v>0</v>
      </c>
      <c r="AO65" s="134">
        <f>+Actuals!AL512</f>
        <v>0</v>
      </c>
      <c r="AP65" s="133">
        <f>+Actuals!AM512</f>
        <v>0</v>
      </c>
      <c r="AQ65" s="134">
        <f>+Actuals!AN512</f>
        <v>0</v>
      </c>
      <c r="AR65" s="133">
        <f>+Actuals!AO512</f>
        <v>0</v>
      </c>
      <c r="AS65" s="134">
        <f>+Actuals!AP512</f>
        <v>0</v>
      </c>
      <c r="AT65" s="133">
        <f>+Actuals!AQ512</f>
        <v>0</v>
      </c>
      <c r="AU65" s="134">
        <f>+Actuals!AR512</f>
        <v>0</v>
      </c>
      <c r="AV65" s="133">
        <f>+Actuals!AS512</f>
        <v>0</v>
      </c>
      <c r="AW65" s="134">
        <f>+Actuals!AT512</f>
        <v>0</v>
      </c>
    </row>
    <row r="66" spans="1:49" x14ac:dyDescent="0.2">
      <c r="A66" s="9"/>
      <c r="B66" s="7" t="s">
        <v>68</v>
      </c>
      <c r="C66" s="6"/>
      <c r="D66" s="61">
        <f t="shared" ref="D66:AG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si="28"/>
        <v>0</v>
      </c>
      <c r="O66" s="39">
        <f t="shared" si="28"/>
        <v>0</v>
      </c>
      <c r="P66" s="61">
        <f t="shared" si="28"/>
        <v>0</v>
      </c>
      <c r="Q66" s="39">
        <f t="shared" si="28"/>
        <v>0</v>
      </c>
      <c r="R66" s="61">
        <f t="shared" si="28"/>
        <v>0</v>
      </c>
      <c r="S66" s="39">
        <f t="shared" si="28"/>
        <v>0</v>
      </c>
      <c r="T66" s="61">
        <f t="shared" si="28"/>
        <v>0</v>
      </c>
      <c r="U66" s="39">
        <f t="shared" si="28"/>
        <v>0</v>
      </c>
      <c r="V66" s="61">
        <f t="shared" si="28"/>
        <v>0</v>
      </c>
      <c r="W66" s="39">
        <f t="shared" si="28"/>
        <v>0</v>
      </c>
      <c r="X66" s="61">
        <f t="shared" si="28"/>
        <v>0</v>
      </c>
      <c r="Y66" s="39">
        <f t="shared" si="28"/>
        <v>0</v>
      </c>
      <c r="Z66" s="61">
        <f t="shared" si="28"/>
        <v>0</v>
      </c>
      <c r="AA66" s="39">
        <f t="shared" si="28"/>
        <v>0</v>
      </c>
      <c r="AB66" s="61">
        <f t="shared" si="28"/>
        <v>0</v>
      </c>
      <c r="AC66" s="39">
        <f t="shared" si="28"/>
        <v>0</v>
      </c>
      <c r="AD66" s="61">
        <f t="shared" si="28"/>
        <v>0</v>
      </c>
      <c r="AE66" s="39">
        <f t="shared" si="28"/>
        <v>0</v>
      </c>
      <c r="AF66" s="61">
        <f t="shared" si="28"/>
        <v>0</v>
      </c>
      <c r="AG66" s="39">
        <f t="shared" si="28"/>
        <v>0</v>
      </c>
      <c r="AH66" s="61">
        <f t="shared" ref="AH66:AM66" si="29">SUM(AH64:AH65)</f>
        <v>0</v>
      </c>
      <c r="AI66" s="39">
        <f t="shared" si="29"/>
        <v>0</v>
      </c>
      <c r="AJ66" s="61">
        <f t="shared" si="29"/>
        <v>0</v>
      </c>
      <c r="AK66" s="39">
        <f t="shared" si="29"/>
        <v>0</v>
      </c>
      <c r="AL66" s="61">
        <f t="shared" si="29"/>
        <v>0</v>
      </c>
      <c r="AM66" s="39">
        <f t="shared" si="29"/>
        <v>0</v>
      </c>
      <c r="AN66" s="61">
        <f t="shared" ref="AN66:AS66" si="30">SUM(AN64:AN65)</f>
        <v>0</v>
      </c>
      <c r="AO66" s="39">
        <f t="shared" si="30"/>
        <v>0</v>
      </c>
      <c r="AP66" s="61">
        <f t="shared" si="30"/>
        <v>0</v>
      </c>
      <c r="AQ66" s="39">
        <f t="shared" si="30"/>
        <v>0</v>
      </c>
      <c r="AR66" s="61">
        <f t="shared" si="30"/>
        <v>0</v>
      </c>
      <c r="AS66" s="39">
        <f t="shared" si="30"/>
        <v>0</v>
      </c>
      <c r="AT66" s="61">
        <f>SUM(AT64:AT65)</f>
        <v>0</v>
      </c>
      <c r="AU66" s="39">
        <f>SUM(AU64:AU65)</f>
        <v>0</v>
      </c>
      <c r="AV66" s="61">
        <f>SUM(AV64:AV65)</f>
        <v>0</v>
      </c>
      <c r="AW66" s="39">
        <f>SUM(AW64:AW65)</f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-1858948</v>
      </c>
      <c r="F70" s="64">
        <f>'TIE-OUT'!N70+RECLASS!N70</f>
        <v>0</v>
      </c>
      <c r="G70" s="68">
        <f>'TIE-OUT'!O70+RECLASS!O70</f>
        <v>-1858948</v>
      </c>
      <c r="H70" s="133">
        <f>+Actuals!E313</f>
        <v>0</v>
      </c>
      <c r="I70" s="134">
        <f>+Actuals!F313</f>
        <v>0</v>
      </c>
      <c r="J70" s="133">
        <f>+Actuals!G313</f>
        <v>0</v>
      </c>
      <c r="K70" s="134">
        <f>+Actuals!H313</f>
        <v>0</v>
      </c>
      <c r="L70" s="133">
        <f>+Actuals!I313</f>
        <v>0</v>
      </c>
      <c r="M70" s="134">
        <f>+Actuals!J313</f>
        <v>0</v>
      </c>
      <c r="N70" s="133">
        <f>+Actuals!K313</f>
        <v>0</v>
      </c>
      <c r="O70" s="134">
        <f>+Actuals!L313</f>
        <v>0</v>
      </c>
      <c r="P70" s="133">
        <f>+Actuals!M313</f>
        <v>0</v>
      </c>
      <c r="Q70" s="134">
        <f>+Actuals!N313</f>
        <v>0</v>
      </c>
      <c r="R70" s="133">
        <f>+Actuals!O313</f>
        <v>0</v>
      </c>
      <c r="S70" s="134">
        <f>+Actuals!P313</f>
        <v>0</v>
      </c>
      <c r="T70" s="133">
        <f>+Actuals!Q313</f>
        <v>0</v>
      </c>
      <c r="U70" s="134">
        <f>+Actuals!R313</f>
        <v>0</v>
      </c>
      <c r="V70" s="133">
        <f>+Actuals!S313</f>
        <v>0</v>
      </c>
      <c r="W70" s="134">
        <f>+Actuals!T313</f>
        <v>0</v>
      </c>
      <c r="X70" s="133">
        <f>+Actuals!U313</f>
        <v>0</v>
      </c>
      <c r="Y70" s="134">
        <f>+Actuals!V313</f>
        <v>0</v>
      </c>
      <c r="Z70" s="133">
        <f>+Actuals!W313</f>
        <v>0</v>
      </c>
      <c r="AA70" s="134">
        <f>+Actuals!X313</f>
        <v>0</v>
      </c>
      <c r="AB70" s="133">
        <f>+Actuals!Y313</f>
        <v>0</v>
      </c>
      <c r="AC70" s="134">
        <f>+Actuals!Z313</f>
        <v>0</v>
      </c>
      <c r="AD70" s="133">
        <f>+Actuals!AA313</f>
        <v>0</v>
      </c>
      <c r="AE70" s="134">
        <f>+Actuals!AB313</f>
        <v>0</v>
      </c>
      <c r="AF70" s="133">
        <f>+Actuals!AC513</f>
        <v>0</v>
      </c>
      <c r="AG70" s="134">
        <f>+Actuals!AD513</f>
        <v>0</v>
      </c>
      <c r="AH70" s="133">
        <f>+Actuals!AE513</f>
        <v>0</v>
      </c>
      <c r="AI70" s="134">
        <f>+Actuals!AF513</f>
        <v>0</v>
      </c>
      <c r="AJ70" s="133">
        <f>+Actuals!AG513</f>
        <v>0</v>
      </c>
      <c r="AK70" s="134">
        <f>+Actuals!AH513</f>
        <v>0</v>
      </c>
      <c r="AL70" s="133">
        <f>+Actuals!AI513</f>
        <v>0</v>
      </c>
      <c r="AM70" s="134">
        <f>+Actuals!AJ513</f>
        <v>0</v>
      </c>
      <c r="AN70" s="133">
        <f>+Actuals!AK513</f>
        <v>0</v>
      </c>
      <c r="AO70" s="134">
        <f>+Actuals!AL513</f>
        <v>0</v>
      </c>
      <c r="AP70" s="133">
        <f>+Actuals!AM513</f>
        <v>0</v>
      </c>
      <c r="AQ70" s="134">
        <f>+Actuals!AN513</f>
        <v>0</v>
      </c>
      <c r="AR70" s="133">
        <f>+Actuals!AO513</f>
        <v>0</v>
      </c>
      <c r="AS70" s="134">
        <f>+Actuals!AP513</f>
        <v>0</v>
      </c>
      <c r="AT70" s="133">
        <f>+Actuals!AQ513</f>
        <v>0</v>
      </c>
      <c r="AU70" s="134">
        <f>+Actuals!AR513</f>
        <v>0</v>
      </c>
      <c r="AV70" s="133">
        <f>+Actuals!AS513</f>
        <v>0</v>
      </c>
      <c r="AW70" s="134">
        <f>+Actuals!AT513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81">
        <f>'TIE-OUT'!N71+RECLASS!N71</f>
        <v>0</v>
      </c>
      <c r="G71" s="82">
        <f>'TIE-OUT'!O71+RECLASS!O71</f>
        <v>0</v>
      </c>
      <c r="H71" s="133">
        <f>+Actuals!E314</f>
        <v>0</v>
      </c>
      <c r="I71" s="134">
        <f>+Actuals!F314</f>
        <v>0</v>
      </c>
      <c r="J71" s="133">
        <f>+Actuals!G314</f>
        <v>0</v>
      </c>
      <c r="K71" s="134">
        <f>+Actuals!H314</f>
        <v>0</v>
      </c>
      <c r="L71" s="133">
        <f>+Actuals!I314</f>
        <v>0</v>
      </c>
      <c r="M71" s="134">
        <f>+Actuals!J314</f>
        <v>0</v>
      </c>
      <c r="N71" s="133">
        <f>+Actuals!K314</f>
        <v>0</v>
      </c>
      <c r="O71" s="134">
        <f>+Actuals!L314</f>
        <v>0</v>
      </c>
      <c r="P71" s="133">
        <f>+Actuals!M314</f>
        <v>0</v>
      </c>
      <c r="Q71" s="134">
        <f>+Actuals!N314</f>
        <v>0</v>
      </c>
      <c r="R71" s="133">
        <f>+Actuals!O314</f>
        <v>0</v>
      </c>
      <c r="S71" s="134">
        <f>+Actuals!P314</f>
        <v>0</v>
      </c>
      <c r="T71" s="133">
        <f>+Actuals!Q314</f>
        <v>0</v>
      </c>
      <c r="U71" s="134">
        <f>+Actuals!R314</f>
        <v>0</v>
      </c>
      <c r="V71" s="133">
        <f>+Actuals!S314</f>
        <v>0</v>
      </c>
      <c r="W71" s="134">
        <f>+Actuals!T314</f>
        <v>0</v>
      </c>
      <c r="X71" s="133">
        <f>+Actuals!U314</f>
        <v>0</v>
      </c>
      <c r="Y71" s="134">
        <f>+Actuals!V314</f>
        <v>0</v>
      </c>
      <c r="Z71" s="133">
        <f>+Actuals!W314</f>
        <v>0</v>
      </c>
      <c r="AA71" s="134">
        <f>+Actuals!X314</f>
        <v>0</v>
      </c>
      <c r="AB71" s="133">
        <f>+Actuals!Y314</f>
        <v>0</v>
      </c>
      <c r="AC71" s="134">
        <f>+Actuals!Z314</f>
        <v>0</v>
      </c>
      <c r="AD71" s="133">
        <f>+Actuals!AA314</f>
        <v>0</v>
      </c>
      <c r="AE71" s="134">
        <f>+Actuals!AB314</f>
        <v>0</v>
      </c>
      <c r="AF71" s="133">
        <f>+Actuals!AC514</f>
        <v>0</v>
      </c>
      <c r="AG71" s="134">
        <f>+Actuals!AD514</f>
        <v>0</v>
      </c>
      <c r="AH71" s="133">
        <f>+Actuals!AE514</f>
        <v>0</v>
      </c>
      <c r="AI71" s="134">
        <f>+Actuals!AF514</f>
        <v>0</v>
      </c>
      <c r="AJ71" s="133">
        <f>+Actuals!AG514</f>
        <v>0</v>
      </c>
      <c r="AK71" s="134">
        <f>+Actuals!AH514</f>
        <v>0</v>
      </c>
      <c r="AL71" s="133">
        <f>+Actuals!AI514</f>
        <v>0</v>
      </c>
      <c r="AM71" s="134">
        <f>+Actuals!AJ514</f>
        <v>0</v>
      </c>
      <c r="AN71" s="133">
        <f>+Actuals!AK514</f>
        <v>0</v>
      </c>
      <c r="AO71" s="134">
        <f>+Actuals!AL514</f>
        <v>0</v>
      </c>
      <c r="AP71" s="133">
        <f>+Actuals!AM514</f>
        <v>0</v>
      </c>
      <c r="AQ71" s="134">
        <f>+Actuals!AN514</f>
        <v>0</v>
      </c>
      <c r="AR71" s="133">
        <f>+Actuals!AO514</f>
        <v>0</v>
      </c>
      <c r="AS71" s="134">
        <f>+Actuals!AP514</f>
        <v>0</v>
      </c>
      <c r="AT71" s="133">
        <f>+Actuals!AQ514</f>
        <v>0</v>
      </c>
      <c r="AU71" s="134">
        <f>+Actuals!AR514</f>
        <v>0</v>
      </c>
      <c r="AV71" s="133">
        <f>+Actuals!AS514</f>
        <v>0</v>
      </c>
      <c r="AW71" s="134">
        <f>+Actuals!AT514</f>
        <v>0</v>
      </c>
    </row>
    <row r="72" spans="1:49" x14ac:dyDescent="0.2">
      <c r="A72" s="9"/>
      <c r="B72" s="3"/>
      <c r="C72" s="55" t="s">
        <v>73</v>
      </c>
      <c r="D72" s="61">
        <f t="shared" ref="D72:AG72" si="31">SUM(D70:D71)</f>
        <v>0</v>
      </c>
      <c r="E72" s="39">
        <f t="shared" si="31"/>
        <v>-1858948</v>
      </c>
      <c r="F72" s="61">
        <f t="shared" si="31"/>
        <v>0</v>
      </c>
      <c r="G72" s="39">
        <f t="shared" si="31"/>
        <v>-1858948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si="31"/>
        <v>0</v>
      </c>
      <c r="O72" s="39">
        <f t="shared" si="31"/>
        <v>0</v>
      </c>
      <c r="P72" s="61">
        <f t="shared" si="31"/>
        <v>0</v>
      </c>
      <c r="Q72" s="39">
        <f t="shared" si="31"/>
        <v>0</v>
      </c>
      <c r="R72" s="61">
        <f t="shared" si="31"/>
        <v>0</v>
      </c>
      <c r="S72" s="39">
        <f t="shared" si="31"/>
        <v>0</v>
      </c>
      <c r="T72" s="61">
        <f t="shared" si="31"/>
        <v>0</v>
      </c>
      <c r="U72" s="39">
        <f t="shared" si="31"/>
        <v>0</v>
      </c>
      <c r="V72" s="61">
        <f t="shared" si="31"/>
        <v>0</v>
      </c>
      <c r="W72" s="39">
        <f t="shared" si="31"/>
        <v>0</v>
      </c>
      <c r="X72" s="61">
        <f t="shared" si="31"/>
        <v>0</v>
      </c>
      <c r="Y72" s="39">
        <f t="shared" si="31"/>
        <v>0</v>
      </c>
      <c r="Z72" s="61">
        <f t="shared" si="31"/>
        <v>0</v>
      </c>
      <c r="AA72" s="39">
        <f t="shared" si="31"/>
        <v>0</v>
      </c>
      <c r="AB72" s="61">
        <f t="shared" si="31"/>
        <v>0</v>
      </c>
      <c r="AC72" s="39">
        <f t="shared" si="31"/>
        <v>0</v>
      </c>
      <c r="AD72" s="61">
        <f t="shared" si="31"/>
        <v>0</v>
      </c>
      <c r="AE72" s="39">
        <f t="shared" si="31"/>
        <v>0</v>
      </c>
      <c r="AF72" s="61">
        <f t="shared" si="31"/>
        <v>0</v>
      </c>
      <c r="AG72" s="39">
        <f t="shared" si="31"/>
        <v>0</v>
      </c>
      <c r="AH72" s="61">
        <f t="shared" ref="AH72:AM72" si="32">SUM(AH70:AH71)</f>
        <v>0</v>
      </c>
      <c r="AI72" s="39">
        <f t="shared" si="32"/>
        <v>0</v>
      </c>
      <c r="AJ72" s="61">
        <f t="shared" si="32"/>
        <v>0</v>
      </c>
      <c r="AK72" s="39">
        <f t="shared" si="32"/>
        <v>0</v>
      </c>
      <c r="AL72" s="61">
        <f t="shared" si="32"/>
        <v>0</v>
      </c>
      <c r="AM72" s="39">
        <f t="shared" si="32"/>
        <v>0</v>
      </c>
      <c r="AN72" s="61">
        <f t="shared" ref="AN72:AS72" si="33">SUM(AN70:AN71)</f>
        <v>0</v>
      </c>
      <c r="AO72" s="39">
        <f t="shared" si="33"/>
        <v>0</v>
      </c>
      <c r="AP72" s="61">
        <f t="shared" si="33"/>
        <v>0</v>
      </c>
      <c r="AQ72" s="39">
        <f t="shared" si="33"/>
        <v>0</v>
      </c>
      <c r="AR72" s="61">
        <f t="shared" si="33"/>
        <v>0</v>
      </c>
      <c r="AS72" s="39">
        <f t="shared" si="33"/>
        <v>0</v>
      </c>
      <c r="AT72" s="61">
        <f>SUM(AT70:AT71)</f>
        <v>0</v>
      </c>
      <c r="AU72" s="39">
        <f>SUM(AU70:AU71)</f>
        <v>0</v>
      </c>
      <c r="AV72" s="61">
        <f>SUM(AV70:AV71)</f>
        <v>0</v>
      </c>
      <c r="AW72" s="39">
        <f>SUM(AW70:AW71)</f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34">SUM(F73,H73,J73,L73,N73,P73,R73,T73,V73,X73,Z73,AB73,AD73,AF73,AH73,AJ73,AL73,AN73,AP73,AR73,AT73,AU73)</f>
        <v>0</v>
      </c>
      <c r="E73" s="38">
        <f t="shared" ref="E73:E81" si="35">SUM(G73,I73,K73,M73,O73,Q73,S73,U73,W73,Y73,AA73,AC73,AE73,AG73,AI73,AK73,AM73,AO73,AQ73,AS73,AU73,AV73)</f>
        <v>0</v>
      </c>
      <c r="F73" s="60">
        <f>'TIE-OUT'!N73+RECLASS!N73</f>
        <v>0</v>
      </c>
      <c r="G73" s="60">
        <f>'TIE-OUT'!O73+RECLASS!O73</f>
        <v>0</v>
      </c>
      <c r="H73" s="133">
        <f>+Actuals!E315</f>
        <v>0</v>
      </c>
      <c r="I73" s="134">
        <f>+Actuals!F315</f>
        <v>0</v>
      </c>
      <c r="J73" s="133">
        <f>+Actuals!G315</f>
        <v>0</v>
      </c>
      <c r="K73" s="134">
        <f>+Actuals!H315</f>
        <v>0</v>
      </c>
      <c r="L73" s="133">
        <f>+Actuals!I315</f>
        <v>0</v>
      </c>
      <c r="M73" s="134">
        <f>+Actuals!J315</f>
        <v>0</v>
      </c>
      <c r="N73" s="133">
        <f>+Actuals!K315</f>
        <v>0</v>
      </c>
      <c r="O73" s="134">
        <f>+Actuals!L315</f>
        <v>0</v>
      </c>
      <c r="P73" s="133">
        <f>+Actuals!M315</f>
        <v>0</v>
      </c>
      <c r="Q73" s="134">
        <f>+Actuals!N315</f>
        <v>0</v>
      </c>
      <c r="R73" s="133">
        <f>+Actuals!O315</f>
        <v>0</v>
      </c>
      <c r="S73" s="134">
        <f>+Actuals!P315</f>
        <v>0</v>
      </c>
      <c r="T73" s="133">
        <f>+Actuals!Q315</f>
        <v>0</v>
      </c>
      <c r="U73" s="134">
        <f>+Actuals!R315</f>
        <v>0</v>
      </c>
      <c r="V73" s="133">
        <f>+Actuals!S315</f>
        <v>0</v>
      </c>
      <c r="W73" s="134">
        <f>+Actuals!T315</f>
        <v>0</v>
      </c>
      <c r="X73" s="133">
        <f>+Actuals!U315</f>
        <v>0</v>
      </c>
      <c r="Y73" s="134">
        <f>+Actuals!V315</f>
        <v>0</v>
      </c>
      <c r="Z73" s="133">
        <f>+Actuals!W315</f>
        <v>0</v>
      </c>
      <c r="AA73" s="134">
        <f>+Actuals!X315</f>
        <v>0</v>
      </c>
      <c r="AB73" s="133">
        <f>+Actuals!Y315</f>
        <v>0</v>
      </c>
      <c r="AC73" s="134">
        <f>+Actuals!Z315</f>
        <v>0</v>
      </c>
      <c r="AD73" s="133">
        <f>+Actuals!AA315</f>
        <v>0</v>
      </c>
      <c r="AE73" s="134">
        <f>+Actuals!AB315</f>
        <v>0</v>
      </c>
      <c r="AF73" s="133">
        <f>+Actuals!AC515</f>
        <v>0</v>
      </c>
      <c r="AG73" s="134">
        <f>+Actuals!AD515</f>
        <v>0</v>
      </c>
      <c r="AH73" s="133">
        <f>+Actuals!AE515</f>
        <v>0</v>
      </c>
      <c r="AI73" s="134">
        <f>+Actuals!AF515</f>
        <v>0</v>
      </c>
      <c r="AJ73" s="133">
        <f>+Actuals!AG515</f>
        <v>0</v>
      </c>
      <c r="AK73" s="134">
        <f>+Actuals!AH515</f>
        <v>0</v>
      </c>
      <c r="AL73" s="133">
        <f>+Actuals!AI515</f>
        <v>0</v>
      </c>
      <c r="AM73" s="134">
        <f>+Actuals!AJ515</f>
        <v>0</v>
      </c>
      <c r="AN73" s="133">
        <f>+Actuals!AK515</f>
        <v>0</v>
      </c>
      <c r="AO73" s="134">
        <f>+Actuals!AL515</f>
        <v>0</v>
      </c>
      <c r="AP73" s="133">
        <f>+Actuals!AM515</f>
        <v>0</v>
      </c>
      <c r="AQ73" s="134">
        <f>+Actuals!AN515</f>
        <v>0</v>
      </c>
      <c r="AR73" s="133">
        <f>+Actuals!AO515</f>
        <v>0</v>
      </c>
      <c r="AS73" s="134">
        <f>+Actuals!AP515</f>
        <v>0</v>
      </c>
      <c r="AT73" s="133">
        <f>+Actuals!AQ515</f>
        <v>0</v>
      </c>
      <c r="AU73" s="134">
        <f>+Actuals!AR515</f>
        <v>0</v>
      </c>
      <c r="AV73" s="133">
        <f>+Actuals!AS515</f>
        <v>0</v>
      </c>
      <c r="AW73" s="134">
        <f>+Actuals!AT515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34"/>
        <v>0</v>
      </c>
      <c r="E74" s="38">
        <f t="shared" si="35"/>
        <v>1799925</v>
      </c>
      <c r="F74" s="60">
        <f>'TIE-OUT'!N74+RECLASS!N74</f>
        <v>0</v>
      </c>
      <c r="G74" s="60">
        <f>'TIE-OUT'!O74+RECLASS!O74</f>
        <v>1799925</v>
      </c>
      <c r="H74" s="133">
        <f>+Actuals!E316</f>
        <v>0</v>
      </c>
      <c r="I74" s="134">
        <f>+Actuals!F316</f>
        <v>0</v>
      </c>
      <c r="J74" s="133">
        <f>+Actuals!G316</f>
        <v>0</v>
      </c>
      <c r="K74" s="165">
        <f>+Actuals!H316</f>
        <v>0</v>
      </c>
      <c r="L74" s="133">
        <f>+Actuals!I316</f>
        <v>0</v>
      </c>
      <c r="M74" s="134">
        <f>+Actuals!J316</f>
        <v>0</v>
      </c>
      <c r="N74" s="133">
        <f>+Actuals!K316</f>
        <v>0</v>
      </c>
      <c r="O74" s="134">
        <f>+Actuals!L316</f>
        <v>0</v>
      </c>
      <c r="P74" s="133">
        <f>+Actuals!M316</f>
        <v>0</v>
      </c>
      <c r="Q74" s="134">
        <f>+Actuals!N316</f>
        <v>0</v>
      </c>
      <c r="R74" s="133">
        <f>+Actuals!O316</f>
        <v>0</v>
      </c>
      <c r="S74" s="134">
        <f>+Actuals!P316</f>
        <v>0</v>
      </c>
      <c r="T74" s="133">
        <f>+Actuals!Q316</f>
        <v>0</v>
      </c>
      <c r="U74" s="134">
        <f>+Actuals!R316</f>
        <v>0</v>
      </c>
      <c r="V74" s="133">
        <f>+Actuals!S316</f>
        <v>0</v>
      </c>
      <c r="W74" s="134">
        <f>+Actuals!T316</f>
        <v>0</v>
      </c>
      <c r="X74" s="133">
        <f>+Actuals!U316</f>
        <v>0</v>
      </c>
      <c r="Y74" s="134">
        <f>+Actuals!V316</f>
        <v>0</v>
      </c>
      <c r="Z74" s="133">
        <f>+Actuals!W316</f>
        <v>0</v>
      </c>
      <c r="AA74" s="134">
        <f>+Actuals!X316</f>
        <v>0</v>
      </c>
      <c r="AB74" s="133">
        <f>+Actuals!Y316</f>
        <v>0</v>
      </c>
      <c r="AC74" s="134">
        <f>+Actuals!Z316</f>
        <v>0</v>
      </c>
      <c r="AD74" s="133">
        <f>+Actuals!AA316</f>
        <v>0</v>
      </c>
      <c r="AE74" s="134">
        <f>+Actuals!AB316</f>
        <v>0</v>
      </c>
      <c r="AF74" s="133">
        <f>+Actuals!AC516</f>
        <v>0</v>
      </c>
      <c r="AG74" s="134">
        <f>+Actuals!AD516</f>
        <v>0</v>
      </c>
      <c r="AH74" s="133">
        <f>+Actuals!AE516</f>
        <v>0</v>
      </c>
      <c r="AI74" s="134">
        <f>+Actuals!AF516</f>
        <v>0</v>
      </c>
      <c r="AJ74" s="133">
        <f>+Actuals!AG516</f>
        <v>0</v>
      </c>
      <c r="AK74" s="134">
        <f>+Actuals!AH516</f>
        <v>0</v>
      </c>
      <c r="AL74" s="133">
        <f>+Actuals!AI516</f>
        <v>0</v>
      </c>
      <c r="AM74" s="134">
        <f>+Actuals!AJ516</f>
        <v>0</v>
      </c>
      <c r="AN74" s="133">
        <f>+Actuals!AK516</f>
        <v>0</v>
      </c>
      <c r="AO74" s="134">
        <f>+Actuals!AL516</f>
        <v>0</v>
      </c>
      <c r="AP74" s="133">
        <f>+Actuals!AM516</f>
        <v>0</v>
      </c>
      <c r="AQ74" s="134">
        <f>+Actuals!AN516</f>
        <v>0</v>
      </c>
      <c r="AR74" s="133">
        <f>+Actuals!AO516</f>
        <v>0</v>
      </c>
      <c r="AS74" s="134">
        <f>+Actuals!AP516</f>
        <v>0</v>
      </c>
      <c r="AT74" s="133">
        <f>+Actuals!AQ516</f>
        <v>0</v>
      </c>
      <c r="AU74" s="134">
        <f>+Actuals!AR516</f>
        <v>0</v>
      </c>
      <c r="AV74" s="133">
        <f>+Actuals!AS516</f>
        <v>0</v>
      </c>
      <c r="AW74" s="134">
        <f>+Actuals!AT516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34"/>
        <v>0</v>
      </c>
      <c r="E75" s="38">
        <f t="shared" si="35"/>
        <v>4100</v>
      </c>
      <c r="F75" s="60">
        <f>'TIE-OUT'!N75+RECLASS!N75</f>
        <v>0</v>
      </c>
      <c r="G75" s="60">
        <f>'TIE-OUT'!O75+RECLASS!O75</f>
        <v>4100</v>
      </c>
      <c r="H75" s="133">
        <f>+Actuals!E317</f>
        <v>0</v>
      </c>
      <c r="I75" s="134">
        <f>+Actuals!F317</f>
        <v>0</v>
      </c>
      <c r="J75" s="133">
        <f>+Actuals!G317</f>
        <v>0</v>
      </c>
      <c r="K75" s="134">
        <f>+Actuals!H317</f>
        <v>0</v>
      </c>
      <c r="L75" s="133">
        <f>+Actuals!I317</f>
        <v>0</v>
      </c>
      <c r="M75" s="134">
        <f>+Actuals!J317</f>
        <v>0</v>
      </c>
      <c r="N75" s="133">
        <f>+Actuals!K317</f>
        <v>0</v>
      </c>
      <c r="O75" s="134">
        <f>+Actuals!L317</f>
        <v>0</v>
      </c>
      <c r="P75" s="133">
        <f>+Actuals!M317</f>
        <v>0</v>
      </c>
      <c r="Q75" s="134">
        <f>+Actuals!N317</f>
        <v>0</v>
      </c>
      <c r="R75" s="133">
        <f>+Actuals!O317</f>
        <v>0</v>
      </c>
      <c r="S75" s="134">
        <f>+Actuals!P317</f>
        <v>0</v>
      </c>
      <c r="T75" s="133">
        <f>+Actuals!Q317</f>
        <v>0</v>
      </c>
      <c r="U75" s="134">
        <f>+Actuals!R317</f>
        <v>0</v>
      </c>
      <c r="V75" s="133">
        <f>+Actuals!S317</f>
        <v>0</v>
      </c>
      <c r="W75" s="134">
        <f>+Actuals!T317</f>
        <v>0</v>
      </c>
      <c r="X75" s="133">
        <f>+Actuals!U317</f>
        <v>0</v>
      </c>
      <c r="Y75" s="134">
        <f>+Actuals!V317</f>
        <v>0</v>
      </c>
      <c r="Z75" s="133">
        <f>+Actuals!W317</f>
        <v>0</v>
      </c>
      <c r="AA75" s="134">
        <f>+Actuals!X317</f>
        <v>0</v>
      </c>
      <c r="AB75" s="133">
        <f>+Actuals!Y317</f>
        <v>0</v>
      </c>
      <c r="AC75" s="134">
        <f>+Actuals!Z317</f>
        <v>0</v>
      </c>
      <c r="AD75" s="133">
        <f>+Actuals!AA317</f>
        <v>0</v>
      </c>
      <c r="AE75" s="134">
        <f>+Actuals!AB317</f>
        <v>0</v>
      </c>
      <c r="AF75" s="133">
        <f>+Actuals!AC517</f>
        <v>0</v>
      </c>
      <c r="AG75" s="134">
        <f>+Actuals!AD517</f>
        <v>0</v>
      </c>
      <c r="AH75" s="133">
        <f>+Actuals!AE517</f>
        <v>0</v>
      </c>
      <c r="AI75" s="134">
        <f>+Actuals!AF517</f>
        <v>0</v>
      </c>
      <c r="AJ75" s="133">
        <f>+Actuals!AG517</f>
        <v>0</v>
      </c>
      <c r="AK75" s="134">
        <f>+Actuals!AH517</f>
        <v>0</v>
      </c>
      <c r="AL75" s="133">
        <f>+Actuals!AI517</f>
        <v>0</v>
      </c>
      <c r="AM75" s="134">
        <f>+Actuals!AJ517</f>
        <v>0</v>
      </c>
      <c r="AN75" s="133">
        <f>+Actuals!AK517</f>
        <v>0</v>
      </c>
      <c r="AO75" s="134">
        <f>+Actuals!AL517</f>
        <v>0</v>
      </c>
      <c r="AP75" s="133">
        <f>+Actuals!AM517</f>
        <v>0</v>
      </c>
      <c r="AQ75" s="134">
        <f>+Actuals!AN517</f>
        <v>0</v>
      </c>
      <c r="AR75" s="133">
        <f>+Actuals!AO517</f>
        <v>0</v>
      </c>
      <c r="AS75" s="134">
        <f>+Actuals!AP517</f>
        <v>0</v>
      </c>
      <c r="AT75" s="133">
        <f>+Actuals!AQ517</f>
        <v>0</v>
      </c>
      <c r="AU75" s="134">
        <f>+Actuals!AR517</f>
        <v>0</v>
      </c>
      <c r="AV75" s="133">
        <f>+Actuals!AS517</f>
        <v>0</v>
      </c>
      <c r="AW75" s="134">
        <f>+Actuals!AT517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34"/>
        <v>0</v>
      </c>
      <c r="E76" s="38">
        <f t="shared" si="35"/>
        <v>-13946.28</v>
      </c>
      <c r="F76" s="60">
        <f>'TIE-OUT'!N76+RECLASS!N76</f>
        <v>0</v>
      </c>
      <c r="G76" s="60">
        <f>'TIE-OUT'!O76+RECLASS!O76</f>
        <v>0</v>
      </c>
      <c r="H76" s="133">
        <f>+Actuals!E318</f>
        <v>0</v>
      </c>
      <c r="I76" s="134">
        <f>+Actuals!F318</f>
        <v>0</v>
      </c>
      <c r="J76" s="133">
        <f>+Actuals!G318</f>
        <v>0</v>
      </c>
      <c r="K76" s="134">
        <f>+Actuals!H318</f>
        <v>-13946.28</v>
      </c>
      <c r="L76" s="133">
        <f>+Actuals!I318</f>
        <v>0</v>
      </c>
      <c r="M76" s="134">
        <f>+Actuals!J318</f>
        <v>0</v>
      </c>
      <c r="N76" s="133">
        <f>+Actuals!K318</f>
        <v>0</v>
      </c>
      <c r="O76" s="134">
        <f>+Actuals!L318</f>
        <v>0</v>
      </c>
      <c r="P76" s="133">
        <f>+Actuals!M318</f>
        <v>0</v>
      </c>
      <c r="Q76" s="134">
        <f>+Actuals!N318</f>
        <v>0</v>
      </c>
      <c r="R76" s="133">
        <f>+Actuals!O318</f>
        <v>0</v>
      </c>
      <c r="S76" s="134">
        <f>+Actuals!P318</f>
        <v>0</v>
      </c>
      <c r="T76" s="133">
        <f>+Actuals!Q318</f>
        <v>0</v>
      </c>
      <c r="U76" s="134">
        <f>+Actuals!R318</f>
        <v>0</v>
      </c>
      <c r="V76" s="133">
        <f>+Actuals!S318</f>
        <v>0</v>
      </c>
      <c r="W76" s="134">
        <f>+Actuals!T318</f>
        <v>0</v>
      </c>
      <c r="X76" s="133">
        <f>+Actuals!U318</f>
        <v>0</v>
      </c>
      <c r="Y76" s="134">
        <f>+Actuals!V318</f>
        <v>0</v>
      </c>
      <c r="Z76" s="133">
        <f>+Actuals!W318</f>
        <v>0</v>
      </c>
      <c r="AA76" s="134">
        <f>+Actuals!X318</f>
        <v>0</v>
      </c>
      <c r="AB76" s="133">
        <f>+Actuals!Y318</f>
        <v>0</v>
      </c>
      <c r="AC76" s="134">
        <f>+Actuals!Z318</f>
        <v>0</v>
      </c>
      <c r="AD76" s="133">
        <f>+Actuals!AA318</f>
        <v>0</v>
      </c>
      <c r="AE76" s="134">
        <f>+Actuals!AB318</f>
        <v>0</v>
      </c>
      <c r="AF76" s="133">
        <f>+Actuals!AC518</f>
        <v>0</v>
      </c>
      <c r="AG76" s="134">
        <f>+Actuals!AD518</f>
        <v>0</v>
      </c>
      <c r="AH76" s="133">
        <f>+Actuals!AE518</f>
        <v>0</v>
      </c>
      <c r="AI76" s="134">
        <f>+Actuals!AF518</f>
        <v>0</v>
      </c>
      <c r="AJ76" s="133">
        <f>+Actuals!AG518</f>
        <v>0</v>
      </c>
      <c r="AK76" s="134">
        <f>+Actuals!AH518</f>
        <v>0</v>
      </c>
      <c r="AL76" s="133">
        <f>+Actuals!AI518</f>
        <v>0</v>
      </c>
      <c r="AM76" s="134">
        <f>+Actuals!AJ518</f>
        <v>0</v>
      </c>
      <c r="AN76" s="133">
        <f>+Actuals!AK518</f>
        <v>0</v>
      </c>
      <c r="AO76" s="134">
        <f>+Actuals!AL518</f>
        <v>0</v>
      </c>
      <c r="AP76" s="133">
        <f>+Actuals!AM518</f>
        <v>0</v>
      </c>
      <c r="AQ76" s="134">
        <f>+Actuals!AN518</f>
        <v>0</v>
      </c>
      <c r="AR76" s="133">
        <f>+Actuals!AO518</f>
        <v>0</v>
      </c>
      <c r="AS76" s="134">
        <f>+Actuals!AP518</f>
        <v>0</v>
      </c>
      <c r="AT76" s="133">
        <f>+Actuals!AQ518</f>
        <v>0</v>
      </c>
      <c r="AU76" s="134">
        <f>+Actuals!AR518</f>
        <v>0</v>
      </c>
      <c r="AV76" s="133">
        <f>+Actuals!AS518</f>
        <v>0</v>
      </c>
      <c r="AW76" s="134">
        <f>+Actuals!AT518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34"/>
        <v>0</v>
      </c>
      <c r="E77" s="38">
        <f t="shared" si="35"/>
        <v>0</v>
      </c>
      <c r="F77" s="60">
        <f>'TIE-OUT'!N77+RECLASS!N77</f>
        <v>0</v>
      </c>
      <c r="G77" s="60">
        <f>'TIE-OUT'!O77+RECLASS!O77</f>
        <v>0</v>
      </c>
      <c r="H77" s="133">
        <f>+Actuals!E319</f>
        <v>0</v>
      </c>
      <c r="I77" s="134">
        <f>+Actuals!F319</f>
        <v>0</v>
      </c>
      <c r="J77" s="133">
        <f>+Actuals!G319</f>
        <v>0</v>
      </c>
      <c r="K77" s="134">
        <f>+Actuals!H319</f>
        <v>0</v>
      </c>
      <c r="L77" s="133">
        <f>+Actuals!I319</f>
        <v>0</v>
      </c>
      <c r="M77" s="134">
        <f>+Actuals!J319</f>
        <v>0</v>
      </c>
      <c r="N77" s="133">
        <f>+Actuals!K319</f>
        <v>0</v>
      </c>
      <c r="O77" s="134">
        <f>+Actuals!L319</f>
        <v>0</v>
      </c>
      <c r="P77" s="133">
        <f>+Actuals!M319</f>
        <v>0</v>
      </c>
      <c r="Q77" s="134">
        <f>+Actuals!N319</f>
        <v>0</v>
      </c>
      <c r="R77" s="133">
        <f>+Actuals!O319</f>
        <v>0</v>
      </c>
      <c r="S77" s="134">
        <f>+Actuals!P319</f>
        <v>0</v>
      </c>
      <c r="T77" s="133">
        <f>+Actuals!Q319</f>
        <v>0</v>
      </c>
      <c r="U77" s="134">
        <f>+Actuals!R319</f>
        <v>0</v>
      </c>
      <c r="V77" s="133">
        <f>+Actuals!S319</f>
        <v>0</v>
      </c>
      <c r="W77" s="134">
        <f>+Actuals!T319</f>
        <v>0</v>
      </c>
      <c r="X77" s="133">
        <f>+Actuals!U319</f>
        <v>0</v>
      </c>
      <c r="Y77" s="134">
        <f>+Actuals!V319</f>
        <v>0</v>
      </c>
      <c r="Z77" s="133">
        <f>+Actuals!W319</f>
        <v>0</v>
      </c>
      <c r="AA77" s="134">
        <f>+Actuals!X319</f>
        <v>0</v>
      </c>
      <c r="AB77" s="133">
        <f>+Actuals!Y319</f>
        <v>0</v>
      </c>
      <c r="AC77" s="134">
        <f>+Actuals!Z319</f>
        <v>0</v>
      </c>
      <c r="AD77" s="133">
        <f>+Actuals!AA319</f>
        <v>0</v>
      </c>
      <c r="AE77" s="134">
        <f>+Actuals!AB319</f>
        <v>0</v>
      </c>
      <c r="AF77" s="133">
        <f>+Actuals!AC519</f>
        <v>0</v>
      </c>
      <c r="AG77" s="134">
        <f>+Actuals!AD519</f>
        <v>0</v>
      </c>
      <c r="AH77" s="133">
        <f>+Actuals!AE519</f>
        <v>0</v>
      </c>
      <c r="AI77" s="134">
        <f>+Actuals!AF519</f>
        <v>0</v>
      </c>
      <c r="AJ77" s="133">
        <f>+Actuals!AG519</f>
        <v>0</v>
      </c>
      <c r="AK77" s="134">
        <f>+Actuals!AH519</f>
        <v>0</v>
      </c>
      <c r="AL77" s="133">
        <f>+Actuals!AI519</f>
        <v>0</v>
      </c>
      <c r="AM77" s="134">
        <f>+Actuals!AJ519</f>
        <v>0</v>
      </c>
      <c r="AN77" s="133">
        <f>+Actuals!AK519</f>
        <v>0</v>
      </c>
      <c r="AO77" s="134">
        <f>+Actuals!AL519</f>
        <v>0</v>
      </c>
      <c r="AP77" s="133">
        <f>+Actuals!AM519</f>
        <v>0</v>
      </c>
      <c r="AQ77" s="134">
        <f>+Actuals!AN519</f>
        <v>0</v>
      </c>
      <c r="AR77" s="133">
        <f>+Actuals!AO519</f>
        <v>0</v>
      </c>
      <c r="AS77" s="134">
        <f>+Actuals!AP519</f>
        <v>0</v>
      </c>
      <c r="AT77" s="133">
        <f>+Actuals!AQ519</f>
        <v>0</v>
      </c>
      <c r="AU77" s="134">
        <f>+Actuals!AR519</f>
        <v>0</v>
      </c>
      <c r="AV77" s="133">
        <f>+Actuals!AS519</f>
        <v>0</v>
      </c>
      <c r="AW77" s="134">
        <f>+Actuals!AT519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34"/>
        <v>0</v>
      </c>
      <c r="E78" s="38">
        <f t="shared" si="35"/>
        <v>0</v>
      </c>
      <c r="F78" s="60">
        <f>'TIE-OUT'!N78+RECLASS!N78</f>
        <v>0</v>
      </c>
      <c r="G78" s="60">
        <f>'TIE-OUT'!O78+RECLASS!O78</f>
        <v>0</v>
      </c>
      <c r="H78" s="133">
        <f>+Actuals!E320</f>
        <v>0</v>
      </c>
      <c r="I78" s="134">
        <f>+Actuals!F320</f>
        <v>0</v>
      </c>
      <c r="J78" s="133">
        <f>+Actuals!G320</f>
        <v>0</v>
      </c>
      <c r="K78" s="134">
        <f>+Actuals!H320</f>
        <v>0</v>
      </c>
      <c r="L78" s="133">
        <f>+Actuals!I320</f>
        <v>0</v>
      </c>
      <c r="M78" s="134">
        <f>+Actuals!J320</f>
        <v>0</v>
      </c>
      <c r="N78" s="133">
        <f>+Actuals!K320</f>
        <v>0</v>
      </c>
      <c r="O78" s="134">
        <f>+Actuals!L320</f>
        <v>0</v>
      </c>
      <c r="P78" s="133">
        <f>+Actuals!M320</f>
        <v>0</v>
      </c>
      <c r="Q78" s="134">
        <f>+Actuals!N320</f>
        <v>0</v>
      </c>
      <c r="R78" s="133">
        <f>+Actuals!O320</f>
        <v>0</v>
      </c>
      <c r="S78" s="134">
        <f>+Actuals!P320</f>
        <v>0</v>
      </c>
      <c r="T78" s="133">
        <f>+Actuals!Q320</f>
        <v>0</v>
      </c>
      <c r="U78" s="134">
        <f>+Actuals!R320</f>
        <v>0</v>
      </c>
      <c r="V78" s="133">
        <f>+Actuals!S320</f>
        <v>0</v>
      </c>
      <c r="W78" s="134">
        <f>+Actuals!T320</f>
        <v>0</v>
      </c>
      <c r="X78" s="133">
        <f>+Actuals!U320</f>
        <v>0</v>
      </c>
      <c r="Y78" s="134">
        <f>+Actuals!V320</f>
        <v>0</v>
      </c>
      <c r="Z78" s="133">
        <f>+Actuals!W320</f>
        <v>0</v>
      </c>
      <c r="AA78" s="134">
        <f>+Actuals!X320</f>
        <v>0</v>
      </c>
      <c r="AB78" s="133">
        <f>+Actuals!Y320</f>
        <v>0</v>
      </c>
      <c r="AC78" s="134">
        <f>+Actuals!Z320</f>
        <v>0</v>
      </c>
      <c r="AD78" s="133">
        <f>+Actuals!AA320</f>
        <v>0</v>
      </c>
      <c r="AE78" s="134">
        <f>+Actuals!AB320</f>
        <v>0</v>
      </c>
      <c r="AF78" s="133">
        <f>+Actuals!AC520</f>
        <v>0</v>
      </c>
      <c r="AG78" s="134">
        <f>+Actuals!AD520</f>
        <v>0</v>
      </c>
      <c r="AH78" s="133">
        <f>+Actuals!AE520</f>
        <v>0</v>
      </c>
      <c r="AI78" s="134">
        <f>+Actuals!AF520</f>
        <v>0</v>
      </c>
      <c r="AJ78" s="133">
        <f>+Actuals!AG520</f>
        <v>0</v>
      </c>
      <c r="AK78" s="134">
        <f>+Actuals!AH520</f>
        <v>0</v>
      </c>
      <c r="AL78" s="133">
        <f>+Actuals!AI520</f>
        <v>0</v>
      </c>
      <c r="AM78" s="134">
        <f>+Actuals!AJ520</f>
        <v>0</v>
      </c>
      <c r="AN78" s="133">
        <f>+Actuals!AK520</f>
        <v>0</v>
      </c>
      <c r="AO78" s="134">
        <f>+Actuals!AL520</f>
        <v>0</v>
      </c>
      <c r="AP78" s="133">
        <f>+Actuals!AM520</f>
        <v>0</v>
      </c>
      <c r="AQ78" s="134">
        <f>+Actuals!AN520</f>
        <v>0</v>
      </c>
      <c r="AR78" s="133">
        <f>+Actuals!AO520</f>
        <v>0</v>
      </c>
      <c r="AS78" s="134">
        <f>+Actuals!AP520</f>
        <v>0</v>
      </c>
      <c r="AT78" s="133">
        <f>+Actuals!AQ520</f>
        <v>0</v>
      </c>
      <c r="AU78" s="134">
        <f>+Actuals!AR520</f>
        <v>0</v>
      </c>
      <c r="AV78" s="133">
        <f>+Actuals!AS520</f>
        <v>0</v>
      </c>
      <c r="AW78" s="134">
        <f>+Actuals!AT520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34"/>
        <v>0</v>
      </c>
      <c r="E79" s="38">
        <f t="shared" si="35"/>
        <v>0</v>
      </c>
      <c r="F79" s="60">
        <f>'TIE-OUT'!N79+RECLASS!N79</f>
        <v>0</v>
      </c>
      <c r="G79" s="60">
        <f>'TIE-OUT'!O79+RECLASS!O79</f>
        <v>0</v>
      </c>
      <c r="H79" s="133">
        <f>+Actuals!E321</f>
        <v>0</v>
      </c>
      <c r="I79" s="134">
        <f>+Actuals!F321</f>
        <v>0</v>
      </c>
      <c r="J79" s="133">
        <f>+Actuals!G321</f>
        <v>0</v>
      </c>
      <c r="K79" s="134">
        <f>+Actuals!H321</f>
        <v>0</v>
      </c>
      <c r="L79" s="133">
        <f>+Actuals!I321</f>
        <v>0</v>
      </c>
      <c r="M79" s="134">
        <f>+Actuals!J321</f>
        <v>0</v>
      </c>
      <c r="N79" s="133">
        <f>+Actuals!K321</f>
        <v>0</v>
      </c>
      <c r="O79" s="134">
        <f>+Actuals!L321</f>
        <v>0</v>
      </c>
      <c r="P79" s="133">
        <f>+Actuals!M321</f>
        <v>0</v>
      </c>
      <c r="Q79" s="134">
        <f>+Actuals!N321</f>
        <v>0</v>
      </c>
      <c r="R79" s="133">
        <f>+Actuals!O321</f>
        <v>0</v>
      </c>
      <c r="S79" s="134">
        <f>+Actuals!P321</f>
        <v>0</v>
      </c>
      <c r="T79" s="133">
        <f>+Actuals!Q321</f>
        <v>0</v>
      </c>
      <c r="U79" s="134">
        <f>+Actuals!R321</f>
        <v>0</v>
      </c>
      <c r="V79" s="133">
        <f>+Actuals!S321</f>
        <v>0</v>
      </c>
      <c r="W79" s="134">
        <f>+Actuals!T321</f>
        <v>0</v>
      </c>
      <c r="X79" s="133">
        <f>+Actuals!U321</f>
        <v>0</v>
      </c>
      <c r="Y79" s="134">
        <f>+Actuals!V321</f>
        <v>0</v>
      </c>
      <c r="Z79" s="133">
        <f>+Actuals!W321</f>
        <v>0</v>
      </c>
      <c r="AA79" s="134">
        <f>+Actuals!X321</f>
        <v>0</v>
      </c>
      <c r="AB79" s="133">
        <f>+Actuals!Y321</f>
        <v>0</v>
      </c>
      <c r="AC79" s="134">
        <f>+Actuals!Z321</f>
        <v>0</v>
      </c>
      <c r="AD79" s="133">
        <f>+Actuals!AA321</f>
        <v>0</v>
      </c>
      <c r="AE79" s="134">
        <f>+Actuals!AB321</f>
        <v>0</v>
      </c>
      <c r="AF79" s="133">
        <f>+Actuals!AC521</f>
        <v>0</v>
      </c>
      <c r="AG79" s="134">
        <f>+Actuals!AD521</f>
        <v>0</v>
      </c>
      <c r="AH79" s="133">
        <f>+Actuals!AE521</f>
        <v>0</v>
      </c>
      <c r="AI79" s="134">
        <f>+Actuals!AF521</f>
        <v>0</v>
      </c>
      <c r="AJ79" s="133">
        <f>+Actuals!AG521</f>
        <v>0</v>
      </c>
      <c r="AK79" s="134">
        <f>+Actuals!AH521</f>
        <v>0</v>
      </c>
      <c r="AL79" s="133">
        <f>+Actuals!AI521</f>
        <v>0</v>
      </c>
      <c r="AM79" s="134">
        <f>+Actuals!AJ521</f>
        <v>0</v>
      </c>
      <c r="AN79" s="133">
        <f>+Actuals!AK521</f>
        <v>0</v>
      </c>
      <c r="AO79" s="134">
        <f>+Actuals!AL521</f>
        <v>0</v>
      </c>
      <c r="AP79" s="133">
        <f>+Actuals!AM521</f>
        <v>0</v>
      </c>
      <c r="AQ79" s="134">
        <f>+Actuals!AN521</f>
        <v>0</v>
      </c>
      <c r="AR79" s="133">
        <f>+Actuals!AO521</f>
        <v>0</v>
      </c>
      <c r="AS79" s="134">
        <f>+Actuals!AP521</f>
        <v>0</v>
      </c>
      <c r="AT79" s="133">
        <f>+Actuals!AQ521</f>
        <v>0</v>
      </c>
      <c r="AU79" s="134">
        <f>+Actuals!AR521</f>
        <v>0</v>
      </c>
      <c r="AV79" s="133">
        <f>+Actuals!AS521</f>
        <v>0</v>
      </c>
      <c r="AW79" s="134">
        <f>+Actuals!AT521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34"/>
        <v>0</v>
      </c>
      <c r="E80" s="38">
        <f t="shared" si="35"/>
        <v>0</v>
      </c>
      <c r="F80" s="60">
        <f>'TIE-OUT'!N80+RECLASS!N80</f>
        <v>0</v>
      </c>
      <c r="G80" s="60">
        <f>'TIE-OUT'!O80+RECLASS!O80</f>
        <v>0</v>
      </c>
      <c r="H80" s="133">
        <f>+Actuals!E322</f>
        <v>0</v>
      </c>
      <c r="I80" s="134">
        <f>+Actuals!F322</f>
        <v>0</v>
      </c>
      <c r="J80" s="133">
        <f>+Actuals!G322</f>
        <v>0</v>
      </c>
      <c r="K80" s="134">
        <f>+Actuals!H322</f>
        <v>0</v>
      </c>
      <c r="L80" s="133">
        <f>+Actuals!I322</f>
        <v>0</v>
      </c>
      <c r="M80" s="134">
        <f>+Actuals!J322</f>
        <v>0</v>
      </c>
      <c r="N80" s="133">
        <f>+Actuals!K322</f>
        <v>0</v>
      </c>
      <c r="O80" s="134">
        <f>+Actuals!L322</f>
        <v>0</v>
      </c>
      <c r="P80" s="133">
        <f>+Actuals!M322</f>
        <v>0</v>
      </c>
      <c r="Q80" s="134">
        <f>+Actuals!N322</f>
        <v>0</v>
      </c>
      <c r="R80" s="133">
        <f>+Actuals!O322</f>
        <v>0</v>
      </c>
      <c r="S80" s="134">
        <f>+Actuals!P322</f>
        <v>0</v>
      </c>
      <c r="T80" s="133">
        <f>+Actuals!Q322</f>
        <v>0</v>
      </c>
      <c r="U80" s="134">
        <f>+Actuals!R322</f>
        <v>0</v>
      </c>
      <c r="V80" s="133">
        <f>+Actuals!S322</f>
        <v>0</v>
      </c>
      <c r="W80" s="134">
        <f>+Actuals!T322</f>
        <v>0</v>
      </c>
      <c r="X80" s="133">
        <f>+Actuals!U322</f>
        <v>0</v>
      </c>
      <c r="Y80" s="134">
        <f>+Actuals!V322</f>
        <v>0</v>
      </c>
      <c r="Z80" s="133">
        <f>+Actuals!W322</f>
        <v>0</v>
      </c>
      <c r="AA80" s="134">
        <f>+Actuals!X322</f>
        <v>0</v>
      </c>
      <c r="AB80" s="133">
        <f>+Actuals!Y322</f>
        <v>0</v>
      </c>
      <c r="AC80" s="134">
        <f>+Actuals!Z322</f>
        <v>0</v>
      </c>
      <c r="AD80" s="133">
        <f>+Actuals!AA322</f>
        <v>0</v>
      </c>
      <c r="AE80" s="134">
        <f>+Actuals!AB322</f>
        <v>0</v>
      </c>
      <c r="AF80" s="133">
        <f>+Actuals!AC522</f>
        <v>0</v>
      </c>
      <c r="AG80" s="134">
        <f>+Actuals!AD522</f>
        <v>0</v>
      </c>
      <c r="AH80" s="133">
        <f>+Actuals!AE522</f>
        <v>0</v>
      </c>
      <c r="AI80" s="134">
        <f>+Actuals!AF522</f>
        <v>0</v>
      </c>
      <c r="AJ80" s="133">
        <f>+Actuals!AG522</f>
        <v>0</v>
      </c>
      <c r="AK80" s="134">
        <f>+Actuals!AH522</f>
        <v>0</v>
      </c>
      <c r="AL80" s="133">
        <f>+Actuals!AI522</f>
        <v>0</v>
      </c>
      <c r="AM80" s="134">
        <f>+Actuals!AJ522</f>
        <v>0</v>
      </c>
      <c r="AN80" s="133">
        <f>+Actuals!AK522</f>
        <v>0</v>
      </c>
      <c r="AO80" s="134">
        <f>+Actuals!AL522</f>
        <v>0</v>
      </c>
      <c r="AP80" s="133">
        <f>+Actuals!AM522</f>
        <v>0</v>
      </c>
      <c r="AQ80" s="134">
        <f>+Actuals!AN522</f>
        <v>0</v>
      </c>
      <c r="AR80" s="133">
        <f>+Actuals!AO522</f>
        <v>0</v>
      </c>
      <c r="AS80" s="134">
        <f>+Actuals!AP522</f>
        <v>0</v>
      </c>
      <c r="AT80" s="133">
        <f>+Actuals!AQ522</f>
        <v>0</v>
      </c>
      <c r="AU80" s="134">
        <f>+Actuals!AR522</f>
        <v>0</v>
      </c>
      <c r="AV80" s="133">
        <f>+Actuals!AS522</f>
        <v>0</v>
      </c>
      <c r="AW80" s="134">
        <f>+Actuals!AT522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34"/>
        <v>0</v>
      </c>
      <c r="E81" s="38">
        <f t="shared" si="35"/>
        <v>59058.83</v>
      </c>
      <c r="F81" s="60">
        <f>'TIE-OUT'!N81+RECLASS!N81</f>
        <v>0</v>
      </c>
      <c r="G81" s="60">
        <f>'TIE-OUT'!O81+RECLASS!O81</f>
        <v>0</v>
      </c>
      <c r="H81" s="133">
        <f>+Actuals!E323</f>
        <v>0</v>
      </c>
      <c r="I81" s="134">
        <f>+Actuals!F323</f>
        <v>61397.86</v>
      </c>
      <c r="J81" s="133">
        <f>+Actuals!G323</f>
        <v>0</v>
      </c>
      <c r="K81" s="134">
        <f>+Actuals!H323</f>
        <v>-2339.0300000000002</v>
      </c>
      <c r="L81" s="133">
        <f>+Actuals!I323</f>
        <v>0</v>
      </c>
      <c r="M81" s="134">
        <f>+Actuals!J323</f>
        <v>0</v>
      </c>
      <c r="N81" s="133">
        <f>+Actuals!K323</f>
        <v>0</v>
      </c>
      <c r="O81" s="134">
        <f>+Actuals!L323</f>
        <v>0</v>
      </c>
      <c r="P81" s="133">
        <f>+Actuals!M323</f>
        <v>0</v>
      </c>
      <c r="Q81" s="134">
        <f>+Actuals!N323</f>
        <v>0</v>
      </c>
      <c r="R81" s="133">
        <f>+Actuals!O323</f>
        <v>0</v>
      </c>
      <c r="S81" s="134">
        <f>+Actuals!P323</f>
        <v>0</v>
      </c>
      <c r="T81" s="133">
        <f>+Actuals!Q323</f>
        <v>0</v>
      </c>
      <c r="U81" s="134">
        <f>+Actuals!R323</f>
        <v>0</v>
      </c>
      <c r="V81" s="133">
        <f>+Actuals!S323</f>
        <v>0</v>
      </c>
      <c r="W81" s="134">
        <f>+Actuals!T323</f>
        <v>0</v>
      </c>
      <c r="X81" s="133">
        <f>+Actuals!U323</f>
        <v>0</v>
      </c>
      <c r="Y81" s="134">
        <f>+Actuals!V323</f>
        <v>0</v>
      </c>
      <c r="Z81" s="133">
        <f>+Actuals!W323</f>
        <v>0</v>
      </c>
      <c r="AA81" s="134">
        <f>+Actuals!X323</f>
        <v>0</v>
      </c>
      <c r="AB81" s="133">
        <f>+Actuals!Y323</f>
        <v>0</v>
      </c>
      <c r="AC81" s="134">
        <f>+Actuals!Z323</f>
        <v>0</v>
      </c>
      <c r="AD81" s="133">
        <f>+Actuals!AA323</f>
        <v>0</v>
      </c>
      <c r="AE81" s="134">
        <f>+Actuals!AB323</f>
        <v>0</v>
      </c>
      <c r="AF81" s="133">
        <f>+Actuals!AC523</f>
        <v>0</v>
      </c>
      <c r="AG81" s="134">
        <f>+Actuals!AD523</f>
        <v>0</v>
      </c>
      <c r="AH81" s="133">
        <f>+Actuals!AE523</f>
        <v>0</v>
      </c>
      <c r="AI81" s="134">
        <f>+Actuals!AF523</f>
        <v>0</v>
      </c>
      <c r="AJ81" s="133">
        <f>+Actuals!AG523</f>
        <v>0</v>
      </c>
      <c r="AK81" s="134">
        <f>+Actuals!AH523</f>
        <v>0</v>
      </c>
      <c r="AL81" s="133">
        <f>+Actuals!AI523</f>
        <v>0</v>
      </c>
      <c r="AM81" s="134">
        <f>+Actuals!AJ523</f>
        <v>0</v>
      </c>
      <c r="AN81" s="133">
        <f>+Actuals!AK523</f>
        <v>0</v>
      </c>
      <c r="AO81" s="134">
        <f>+Actuals!AL523</f>
        <v>0</v>
      </c>
      <c r="AP81" s="133">
        <f>+Actuals!AM523</f>
        <v>0</v>
      </c>
      <c r="AQ81" s="134">
        <f>+Actuals!AN523</f>
        <v>0</v>
      </c>
      <c r="AR81" s="133">
        <f>+Actuals!AO523</f>
        <v>0</v>
      </c>
      <c r="AS81" s="134">
        <f>+Actuals!AP523</f>
        <v>0</v>
      </c>
      <c r="AT81" s="133">
        <f>+Actuals!AQ523</f>
        <v>0</v>
      </c>
      <c r="AU81" s="134">
        <f>+Actuals!AR523</f>
        <v>0</v>
      </c>
      <c r="AV81" s="133">
        <f>+Actuals!AS523</f>
        <v>0</v>
      </c>
      <c r="AW81" s="134">
        <f>+Actuals!AT523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46776.745999997482</v>
      </c>
      <c r="F82" s="92">
        <f>F16+F24+F29+F36+F43+F45+F47+F49</f>
        <v>0</v>
      </c>
      <c r="G82" s="93">
        <f>SUM(G72:G81)+G16+G24+G29+G36+G43+G45+G47+G49+G51+G56+G61+G66</f>
        <v>-418107.06000000017</v>
      </c>
      <c r="H82" s="92">
        <f>H16+H24+H29+H36+H43+H45+H47+H49</f>
        <v>0</v>
      </c>
      <c r="I82" s="93">
        <f>SUM(I72:I81)+I16+I24+I29+I36+I43+I45+I47+I49+I51+I56+I61+I66</f>
        <v>77129.252000006847</v>
      </c>
      <c r="J82" s="92">
        <f>J16+J24+J29+J36+J43+J45+J47+J49</f>
        <v>0</v>
      </c>
      <c r="K82" s="166">
        <f>SUM(K72:K81)+K16+K24+K29+K36+K43+K45+K47+K49+K51+K56+K61+K66</f>
        <v>350683.739</v>
      </c>
      <c r="L82" s="92">
        <f>L16+L24+L29+L36+L43+L45+L47+L49</f>
        <v>0</v>
      </c>
      <c r="M82" s="93">
        <f>SUM(M72:M81)+M16+M24+M29+M36+M43+M45+M47+M49+M51+M56+M61+M66</f>
        <v>51178.429999999993</v>
      </c>
      <c r="N82" s="92">
        <f>N16+N24+N29+N36+N43+N45+N47+N49</f>
        <v>0</v>
      </c>
      <c r="O82" s="93">
        <f>SUM(O72:O81)+O16+O24+O29+O36+O43+O45+O47+O49+O51+O56+O61+O66</f>
        <v>1039622.209</v>
      </c>
      <c r="P82" s="92">
        <f>P16+P24+P29+P36+P43+P45+P47+P49</f>
        <v>0</v>
      </c>
      <c r="Q82" s="93">
        <f>SUM(Q72:Q81)+Q16+Q24+Q29+Q36+Q43+Q45+Q47+Q49+Q51+Q56+Q61+Q66</f>
        <v>-999085.92999999993</v>
      </c>
      <c r="R82" s="92">
        <f>R16+R24+R29+R36+R43+R45+R47+R49</f>
        <v>0</v>
      </c>
      <c r="S82" s="93">
        <f>SUM(S72:S81)+S16+S24+S29+S36+S43+S45+S47+S49+S51+S56+S61+S66</f>
        <v>-61324.700000000004</v>
      </c>
      <c r="T82" s="92">
        <f>T16+T24+T29+T36+T43+T45+T47+T49</f>
        <v>0</v>
      </c>
      <c r="U82" s="93">
        <f>SUM(U72:U81)+U16+U24+U29+U36+U43+U45+U47+U49+U51+U56+U61+U66</f>
        <v>2757.6640000000007</v>
      </c>
      <c r="V82" s="92">
        <f>V16+V24+V29+V36+V43+V45+V47+V49</f>
        <v>0</v>
      </c>
      <c r="W82" s="93">
        <f>SUM(W72:W81)+W16+W24+W29+W36+W43+W45+W47+W49+W51+W56+W61+W66</f>
        <v>-407958.66399999999</v>
      </c>
      <c r="X82" s="92">
        <f>X16+X24+X29+X36+X43+X45+X47+X49</f>
        <v>0</v>
      </c>
      <c r="Y82" s="93">
        <f>SUM(Y72:Y81)+Y16+Y24+Y29+Y36+Y43+Y45+Y47+Y49+Y51+Y56+Y61+Y66</f>
        <v>400338.38199999998</v>
      </c>
      <c r="Z82" s="92">
        <f>Z16+Z24+Z29+Z36+Z43+Z45+Z47+Z49</f>
        <v>0</v>
      </c>
      <c r="AA82" s="93">
        <f>SUM(AA72:AA81)+AA16+AA24+AA29+AA36+AA43+AA45+AA47+AA49+AA51+AA56+AA61+AA66</f>
        <v>14603.492000000027</v>
      </c>
      <c r="AB82" s="92">
        <f>AB16+AB24+AB29+AB36+AB43+AB45+AB47+AB49</f>
        <v>0</v>
      </c>
      <c r="AC82" s="93">
        <f>SUM(AC72:AC81)+AC16+AC24+AC29+AC36+AC43+AC45+AC47+AC49+AC51+AC56+AC61+AC66</f>
        <v>0</v>
      </c>
      <c r="AD82" s="92">
        <f>AD16+AD24+AD29+AD36+AD43+AD45+AD47+AD49</f>
        <v>0</v>
      </c>
      <c r="AE82" s="93">
        <f>SUM(AE72:AE81)+AE16+AE24+AE29+AE36+AE43+AE45+AE47+AE49+AE51+AE56+AE61+AE66</f>
        <v>122.74199999999996</v>
      </c>
      <c r="AF82" s="92">
        <f>AF16+AF24+AF29+AF36+AF43+AF45+AF47+AF49</f>
        <v>0</v>
      </c>
      <c r="AG82" s="93">
        <f>SUM(AG72:AG81)+AG16+AG24+AG29+AG36+AG43+AG45+AG47+AG49+AG51+AG56+AG61+AG66</f>
        <v>-122.74199999999996</v>
      </c>
      <c r="AH82" s="92">
        <f>AH16+AH24+AH29+AH36+AH43+AH45+AH47+AH49</f>
        <v>0</v>
      </c>
      <c r="AI82" s="93">
        <f>SUM(AI72:AI81)+AI16+AI24+AI29+AI36+AI43+AI45+AI47+AI49+AI51+AI56+AI61+AI66</f>
        <v>-3182.81</v>
      </c>
      <c r="AJ82" s="92">
        <f>AJ16+AJ24+AJ29+AJ36+AJ43+AJ45+AJ47+AJ49</f>
        <v>0</v>
      </c>
      <c r="AK82" s="93">
        <f>SUM(AK72:AK81)+AK16+AK24+AK29+AK36+AK43+AK45+AK47+AK49+AK51+AK56+AK61+AK66</f>
        <v>122.74199999999996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0</v>
      </c>
      <c r="AP82" s="92">
        <f>AP16+AP24+AP29+AP36+AP43+AP45+AP47+AP49</f>
        <v>0</v>
      </c>
      <c r="AQ82" s="93">
        <f>SUM(AQ72:AQ81)+AQ16+AQ24+AQ29+AQ36+AQ43+AQ45+AQ47+AQ49+AQ51+AQ56+AQ61+AQ66</f>
        <v>0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</row>
    <row r="85" spans="1:49" x14ac:dyDescent="0.2">
      <c r="A85" s="4"/>
      <c r="B85" s="3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W187"/>
  <sheetViews>
    <sheetView zoomScale="75" workbookViewId="0">
      <pane xSplit="3" ySplit="9" topLeftCell="V42" activePane="bottomRight" state="frozen"/>
      <selection activeCell="D61" sqref="D61"/>
      <selection pane="topRight" activeCell="D61" sqref="D61"/>
      <selection pane="bottomLeft" activeCell="D61" sqref="D61"/>
      <selection pane="bottomRight"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28515625" style="149" customWidth="1"/>
    <col min="12" max="61" width="15.28515625" customWidth="1"/>
    <col min="66" max="68" width="0" hidden="1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4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4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  <c r="J3" s="50"/>
      <c r="K3" s="14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179</v>
      </c>
      <c r="B4" s="5"/>
      <c r="C4" s="5"/>
      <c r="D4" s="13"/>
      <c r="E4" s="13"/>
      <c r="F4" s="1"/>
      <c r="G4" s="1"/>
      <c r="H4" s="1"/>
      <c r="I4" s="1"/>
      <c r="J4" s="1"/>
      <c r="K4" s="14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4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4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150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151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5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6206968</v>
      </c>
      <c r="E11" s="38">
        <f t="shared" si="0"/>
        <v>6335052.2700000014</v>
      </c>
      <c r="F11" s="60">
        <f>'TIE-OUT'!X11+RECLASS!X11</f>
        <v>0</v>
      </c>
      <c r="G11" s="38">
        <f>'TIE-OUT'!Y11+RECLASS!Y11</f>
        <v>0</v>
      </c>
      <c r="H11" s="136">
        <f>+Actuals!E84</f>
        <v>6206940</v>
      </c>
      <c r="I11" s="137">
        <f>+Actuals!F84</f>
        <v>6390265.7199999997</v>
      </c>
      <c r="J11" s="136">
        <f>+Actuals!G84</f>
        <v>0</v>
      </c>
      <c r="K11" s="153">
        <f>+Actuals!H84</f>
        <v>3848545.33</v>
      </c>
      <c r="L11" s="136">
        <f>+Actuals!I84</f>
        <v>28</v>
      </c>
      <c r="M11" s="137">
        <f>+Actuals!J84</f>
        <v>1.8</v>
      </c>
      <c r="N11" s="136">
        <f>+Actuals!K84</f>
        <v>0</v>
      </c>
      <c r="O11" s="137">
        <f>+Actuals!L84</f>
        <v>56424.42</v>
      </c>
      <c r="P11" s="136">
        <f>+Actuals!M84</f>
        <v>0</v>
      </c>
      <c r="Q11" s="137">
        <f>+Actuals!N84</f>
        <v>0</v>
      </c>
      <c r="R11" s="136">
        <f>+Actuals!O84</f>
        <v>0</v>
      </c>
      <c r="S11" s="137">
        <f>+Actuals!P84</f>
        <v>0</v>
      </c>
      <c r="T11" s="136">
        <f>+Actuals!Q84</f>
        <v>0</v>
      </c>
      <c r="U11" s="137">
        <f>+Actuals!R84</f>
        <v>0</v>
      </c>
      <c r="V11" s="136">
        <f>+Actuals!S84</f>
        <v>0</v>
      </c>
      <c r="W11" s="137">
        <f>+Actuals!T84</f>
        <v>0</v>
      </c>
      <c r="X11" s="136">
        <f>+Actuals!U84</f>
        <v>0</v>
      </c>
      <c r="Y11" s="137">
        <f>+Actuals!V84</f>
        <v>0</v>
      </c>
      <c r="Z11" s="136">
        <f>+Actuals!W84</f>
        <v>0</v>
      </c>
      <c r="AA11" s="137">
        <f>+Actuals!X84</f>
        <v>-3960185</v>
      </c>
      <c r="AB11" s="136">
        <f>+Actuals!Y84</f>
        <v>0</v>
      </c>
      <c r="AC11" s="137">
        <f>+Actuals!Z84</f>
        <v>0</v>
      </c>
      <c r="AD11" s="136">
        <f>+Actuals!AA84</f>
        <v>0</v>
      </c>
      <c r="AE11" s="137">
        <f>+Actuals!AB84</f>
        <v>0</v>
      </c>
      <c r="AF11" s="136">
        <f>+Actuals!AC84</f>
        <v>0</v>
      </c>
      <c r="AG11" s="137">
        <f>+Actuals!AD84</f>
        <v>0</v>
      </c>
      <c r="AH11" s="136">
        <f>+Actuals!AE84</f>
        <v>0</v>
      </c>
      <c r="AI11" s="137">
        <f>+Actuals!AF84</f>
        <v>0</v>
      </c>
      <c r="AJ11" s="136">
        <f>+Actuals!AG84</f>
        <v>0</v>
      </c>
      <c r="AK11" s="137">
        <f>+Actuals!AH84</f>
        <v>0</v>
      </c>
      <c r="AL11" s="136">
        <f>+Actuals!AI84</f>
        <v>0</v>
      </c>
      <c r="AM11" s="137">
        <f>+Actuals!AJ84</f>
        <v>0</v>
      </c>
      <c r="AN11" s="136">
        <f>+Actuals!AK84</f>
        <v>0</v>
      </c>
      <c r="AO11" s="137">
        <f>+Actuals!AL84</f>
        <v>0</v>
      </c>
      <c r="AP11" s="136">
        <f>+Actuals!AM84</f>
        <v>0</v>
      </c>
      <c r="AQ11" s="137">
        <f>+Actuals!AN84</f>
        <v>0</v>
      </c>
      <c r="AR11" s="136">
        <f>+Actuals!AO84</f>
        <v>0</v>
      </c>
      <c r="AS11" s="137">
        <f>+Actuals!AP84</f>
        <v>0</v>
      </c>
      <c r="AT11" s="136">
        <f>+Actuals!AQ84</f>
        <v>0</v>
      </c>
      <c r="AU11" s="137">
        <f>+Actuals!AR84</f>
        <v>0</v>
      </c>
      <c r="AV11" s="136">
        <f>+Actuals!AS84</f>
        <v>0</v>
      </c>
      <c r="AW11" s="137">
        <f>+Actuals!AT84</f>
        <v>0</v>
      </c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0</v>
      </c>
      <c r="F12" s="60">
        <f>'TIE-OUT'!X12+RECLASS!X12</f>
        <v>0</v>
      </c>
      <c r="G12" s="38">
        <f>'TIE-OUT'!Y12+RECLASS!Y12</f>
        <v>0</v>
      </c>
      <c r="H12" s="136">
        <f>+Actuals!E85</f>
        <v>0</v>
      </c>
      <c r="I12" s="137">
        <f>+Actuals!F85</f>
        <v>0</v>
      </c>
      <c r="J12" s="136">
        <f>+Actuals!G85</f>
        <v>0</v>
      </c>
      <c r="K12" s="153">
        <f>+Actuals!H85</f>
        <v>0</v>
      </c>
      <c r="L12" s="136">
        <f>+Actuals!I85</f>
        <v>0</v>
      </c>
      <c r="M12" s="137">
        <f>+Actuals!J85</f>
        <v>0</v>
      </c>
      <c r="N12" s="136">
        <f>+Actuals!K85</f>
        <v>0</v>
      </c>
      <c r="O12" s="137">
        <f>+Actuals!L85</f>
        <v>0</v>
      </c>
      <c r="P12" s="136">
        <f>+Actuals!M85</f>
        <v>0</v>
      </c>
      <c r="Q12" s="137">
        <f>+Actuals!N85</f>
        <v>0</v>
      </c>
      <c r="R12" s="136">
        <f>+Actuals!O85</f>
        <v>0</v>
      </c>
      <c r="S12" s="137">
        <f>+Actuals!P85</f>
        <v>0</v>
      </c>
      <c r="T12" s="136">
        <f>+Actuals!Q85</f>
        <v>0</v>
      </c>
      <c r="U12" s="137">
        <f>+Actuals!R85</f>
        <v>0</v>
      </c>
      <c r="V12" s="136">
        <f>+Actuals!S85</f>
        <v>0</v>
      </c>
      <c r="W12" s="137">
        <f>+Actuals!T85</f>
        <v>0</v>
      </c>
      <c r="X12" s="136">
        <f>+Actuals!U85</f>
        <v>0</v>
      </c>
      <c r="Y12" s="137">
        <f>+Actuals!V85</f>
        <v>0</v>
      </c>
      <c r="Z12" s="136">
        <f>+Actuals!W85</f>
        <v>0</v>
      </c>
      <c r="AA12" s="137">
        <f>+Actuals!X85</f>
        <v>0</v>
      </c>
      <c r="AB12" s="136">
        <f>+Actuals!Y85</f>
        <v>0</v>
      </c>
      <c r="AC12" s="137">
        <f>+Actuals!Z85</f>
        <v>0</v>
      </c>
      <c r="AD12" s="136">
        <f>+Actuals!AA85</f>
        <v>0</v>
      </c>
      <c r="AE12" s="137">
        <f>+Actuals!AB85</f>
        <v>0</v>
      </c>
      <c r="AF12" s="136">
        <f>+Actuals!AC85</f>
        <v>0</v>
      </c>
      <c r="AG12" s="137">
        <f>+Actuals!AD85</f>
        <v>0</v>
      </c>
      <c r="AH12" s="136">
        <f>+Actuals!AE85</f>
        <v>0</v>
      </c>
      <c r="AI12" s="137">
        <f>+Actuals!AF85</f>
        <v>0</v>
      </c>
      <c r="AJ12" s="136">
        <f>+Actuals!AG85</f>
        <v>0</v>
      </c>
      <c r="AK12" s="137">
        <f>+Actuals!AH85</f>
        <v>0</v>
      </c>
      <c r="AL12" s="136">
        <f>+Actuals!AI85</f>
        <v>0</v>
      </c>
      <c r="AM12" s="137">
        <f>+Actuals!AJ85</f>
        <v>0</v>
      </c>
      <c r="AN12" s="136">
        <f>+Actuals!AK85</f>
        <v>0</v>
      </c>
      <c r="AO12" s="137">
        <f>+Actuals!AL85</f>
        <v>0</v>
      </c>
      <c r="AP12" s="136">
        <f>+Actuals!AM85</f>
        <v>0</v>
      </c>
      <c r="AQ12" s="137">
        <f>+Actuals!AN85</f>
        <v>0</v>
      </c>
      <c r="AR12" s="136">
        <f>+Actuals!AO85</f>
        <v>0</v>
      </c>
      <c r="AS12" s="137">
        <f>+Actuals!AP85</f>
        <v>0</v>
      </c>
      <c r="AT12" s="136">
        <f>+Actuals!AQ85</f>
        <v>0</v>
      </c>
      <c r="AU12" s="137">
        <f>+Actuals!AR85</f>
        <v>0</v>
      </c>
      <c r="AV12" s="136">
        <f>+Actuals!AS85</f>
        <v>0</v>
      </c>
      <c r="AW12" s="137">
        <f>+Actuals!AT85</f>
        <v>0</v>
      </c>
    </row>
    <row r="13" spans="1:49" x14ac:dyDescent="0.2">
      <c r="A13" s="9">
        <v>3</v>
      </c>
      <c r="B13" s="7"/>
      <c r="C13" s="18" t="s">
        <v>31</v>
      </c>
      <c r="D13" s="60">
        <f t="shared" si="0"/>
        <v>14078963</v>
      </c>
      <c r="E13" s="38">
        <f t="shared" si="0"/>
        <v>31390395</v>
      </c>
      <c r="F13" s="60">
        <f>'TIE-OUT'!X13+RECLASS!X13</f>
        <v>0</v>
      </c>
      <c r="G13" s="38">
        <f>'TIE-OUT'!Y13+RECLASS!Y13</f>
        <v>0</v>
      </c>
      <c r="H13" s="136">
        <f>+Actuals!E86</f>
        <v>14078963</v>
      </c>
      <c r="I13" s="137">
        <f>+Actuals!F86</f>
        <v>31390395</v>
      </c>
      <c r="J13" s="136">
        <f>+Actuals!G86</f>
        <v>0</v>
      </c>
      <c r="K13" s="153">
        <f>+Actuals!H86</f>
        <v>0</v>
      </c>
      <c r="L13" s="136">
        <f>+Actuals!I86</f>
        <v>0</v>
      </c>
      <c r="M13" s="137">
        <f>+Actuals!J86</f>
        <v>0</v>
      </c>
      <c r="N13" s="136">
        <f>+Actuals!K86</f>
        <v>0</v>
      </c>
      <c r="O13" s="137">
        <f>+Actuals!L86</f>
        <v>0</v>
      </c>
      <c r="P13" s="136">
        <f>+Actuals!M86</f>
        <v>0</v>
      </c>
      <c r="Q13" s="137">
        <f>+Actuals!N86</f>
        <v>0</v>
      </c>
      <c r="R13" s="136">
        <f>+Actuals!O86</f>
        <v>0</v>
      </c>
      <c r="S13" s="137">
        <f>+Actuals!P86</f>
        <v>0</v>
      </c>
      <c r="T13" s="136">
        <f>+Actuals!Q86</f>
        <v>0</v>
      </c>
      <c r="U13" s="137">
        <f>+Actuals!R86</f>
        <v>0</v>
      </c>
      <c r="V13" s="136">
        <f>+Actuals!S86</f>
        <v>0</v>
      </c>
      <c r="W13" s="137">
        <f>+Actuals!T86</f>
        <v>0</v>
      </c>
      <c r="X13" s="136">
        <f>+Actuals!U86</f>
        <v>0</v>
      </c>
      <c r="Y13" s="137">
        <f>+Actuals!V86</f>
        <v>0</v>
      </c>
      <c r="Z13" s="136">
        <f>+Actuals!W86</f>
        <v>0</v>
      </c>
      <c r="AA13" s="137">
        <f>+Actuals!X86</f>
        <v>0</v>
      </c>
      <c r="AB13" s="136">
        <f>+Actuals!Y86</f>
        <v>0</v>
      </c>
      <c r="AC13" s="137">
        <f>+Actuals!Z86</f>
        <v>0</v>
      </c>
      <c r="AD13" s="136">
        <f>+Actuals!AA86</f>
        <v>0</v>
      </c>
      <c r="AE13" s="137">
        <f>+Actuals!AB86</f>
        <v>0</v>
      </c>
      <c r="AF13" s="136">
        <f>+Actuals!AC86</f>
        <v>0</v>
      </c>
      <c r="AG13" s="137">
        <f>+Actuals!AD86</f>
        <v>0</v>
      </c>
      <c r="AH13" s="136">
        <f>+Actuals!AE86</f>
        <v>0</v>
      </c>
      <c r="AI13" s="137">
        <f>+Actuals!AF86</f>
        <v>0</v>
      </c>
      <c r="AJ13" s="136">
        <f>+Actuals!AG86</f>
        <v>0</v>
      </c>
      <c r="AK13" s="137">
        <f>+Actuals!AH86</f>
        <v>0</v>
      </c>
      <c r="AL13" s="136">
        <f>+Actuals!AI86</f>
        <v>0</v>
      </c>
      <c r="AM13" s="137">
        <f>+Actuals!AJ86</f>
        <v>0</v>
      </c>
      <c r="AN13" s="136">
        <f>+Actuals!AK86</f>
        <v>0</v>
      </c>
      <c r="AO13" s="137">
        <f>+Actuals!AL86</f>
        <v>0</v>
      </c>
      <c r="AP13" s="136">
        <f>+Actuals!AM86</f>
        <v>0</v>
      </c>
      <c r="AQ13" s="137">
        <f>+Actuals!AN86</f>
        <v>0</v>
      </c>
      <c r="AR13" s="136">
        <f>+Actuals!AO86</f>
        <v>0</v>
      </c>
      <c r="AS13" s="137">
        <f>+Actuals!AP86</f>
        <v>0</v>
      </c>
      <c r="AT13" s="136">
        <f>+Actuals!AQ86</f>
        <v>0</v>
      </c>
      <c r="AU13" s="137">
        <f>+Actuals!AR86</f>
        <v>0</v>
      </c>
      <c r="AV13" s="136">
        <f>+Actuals!AS86</f>
        <v>0</v>
      </c>
      <c r="AW13" s="137">
        <f>+Actuals!AT86</f>
        <v>0</v>
      </c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'TIE-OUT'!X14+RECLASS!X14</f>
        <v>0</v>
      </c>
      <c r="G14" s="38">
        <f>'TIE-OUT'!Y14+RECLASS!Y14</f>
        <v>0</v>
      </c>
      <c r="H14" s="136">
        <f>+Actuals!E87</f>
        <v>0</v>
      </c>
      <c r="I14" s="137">
        <f>+Actuals!F87</f>
        <v>0</v>
      </c>
      <c r="J14" s="136">
        <f>+Actuals!G87</f>
        <v>0</v>
      </c>
      <c r="K14" s="153">
        <f>+Actuals!H87</f>
        <v>0</v>
      </c>
      <c r="L14" s="136">
        <f>+Actuals!I87</f>
        <v>0</v>
      </c>
      <c r="M14" s="137">
        <f>+Actuals!J87</f>
        <v>0</v>
      </c>
      <c r="N14" s="136">
        <f>+Actuals!K87</f>
        <v>0</v>
      </c>
      <c r="O14" s="137">
        <f>+Actuals!L87</f>
        <v>0</v>
      </c>
      <c r="P14" s="136">
        <f>+Actuals!M87</f>
        <v>0</v>
      </c>
      <c r="Q14" s="137">
        <f>+Actuals!N87</f>
        <v>0</v>
      </c>
      <c r="R14" s="136">
        <f>+Actuals!O87</f>
        <v>0</v>
      </c>
      <c r="S14" s="137">
        <f>+Actuals!P87</f>
        <v>0</v>
      </c>
      <c r="T14" s="136">
        <f>+Actuals!Q87</f>
        <v>0</v>
      </c>
      <c r="U14" s="137">
        <f>+Actuals!R87</f>
        <v>0</v>
      </c>
      <c r="V14" s="136">
        <f>+Actuals!S87</f>
        <v>0</v>
      </c>
      <c r="W14" s="137">
        <f>+Actuals!T87</f>
        <v>0</v>
      </c>
      <c r="X14" s="136">
        <f>+Actuals!U87</f>
        <v>0</v>
      </c>
      <c r="Y14" s="137">
        <f>+Actuals!V87</f>
        <v>0</v>
      </c>
      <c r="Z14" s="136">
        <f>+Actuals!W87</f>
        <v>0</v>
      </c>
      <c r="AA14" s="137">
        <f>+Actuals!X87</f>
        <v>0</v>
      </c>
      <c r="AB14" s="136">
        <f>+Actuals!Y87</f>
        <v>0</v>
      </c>
      <c r="AC14" s="137">
        <f>+Actuals!Z87</f>
        <v>0</v>
      </c>
      <c r="AD14" s="136">
        <f>+Actuals!AA87</f>
        <v>0</v>
      </c>
      <c r="AE14" s="137">
        <f>+Actuals!AB87</f>
        <v>0</v>
      </c>
      <c r="AF14" s="136">
        <f>+Actuals!AC87</f>
        <v>0</v>
      </c>
      <c r="AG14" s="137">
        <f>+Actuals!AD87</f>
        <v>0</v>
      </c>
      <c r="AH14" s="136">
        <f>+Actuals!AE87</f>
        <v>0</v>
      </c>
      <c r="AI14" s="137">
        <f>+Actuals!AF87</f>
        <v>0</v>
      </c>
      <c r="AJ14" s="136">
        <f>+Actuals!AG87</f>
        <v>0</v>
      </c>
      <c r="AK14" s="137">
        <f>+Actuals!AH87</f>
        <v>0</v>
      </c>
      <c r="AL14" s="136">
        <f>+Actuals!AI87</f>
        <v>0</v>
      </c>
      <c r="AM14" s="137">
        <f>+Actuals!AJ87</f>
        <v>0</v>
      </c>
      <c r="AN14" s="136">
        <f>+Actuals!AK87</f>
        <v>0</v>
      </c>
      <c r="AO14" s="137">
        <f>+Actuals!AL87</f>
        <v>0</v>
      </c>
      <c r="AP14" s="136">
        <f>+Actuals!AM87</f>
        <v>0</v>
      </c>
      <c r="AQ14" s="137">
        <f>+Actuals!AN87</f>
        <v>0</v>
      </c>
      <c r="AR14" s="136">
        <f>+Actuals!AO87</f>
        <v>0</v>
      </c>
      <c r="AS14" s="137">
        <f>+Actuals!AP87</f>
        <v>0</v>
      </c>
      <c r="AT14" s="136">
        <f>+Actuals!AQ87</f>
        <v>0</v>
      </c>
      <c r="AU14" s="137">
        <f>+Actuals!AR87</f>
        <v>0</v>
      </c>
      <c r="AV14" s="136">
        <f>+Actuals!AS87</f>
        <v>0</v>
      </c>
      <c r="AW14" s="137">
        <f>+Actuals!AT87</f>
        <v>0</v>
      </c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'TIE-OUT'!X15+RECLASS!X15</f>
        <v>0</v>
      </c>
      <c r="G15" s="82">
        <f>'TIE-OUT'!Y15+RECLASS!Y15</f>
        <v>0</v>
      </c>
      <c r="H15" s="136">
        <f>+Actuals!E88</f>
        <v>0</v>
      </c>
      <c r="I15" s="137">
        <f>+Actuals!F88</f>
        <v>0</v>
      </c>
      <c r="J15" s="136">
        <f>+Actuals!G88</f>
        <v>0</v>
      </c>
      <c r="K15" s="153">
        <f>+Actuals!H88</f>
        <v>0</v>
      </c>
      <c r="L15" s="136">
        <f>+Actuals!I88</f>
        <v>0</v>
      </c>
      <c r="M15" s="137">
        <f>+Actuals!J88</f>
        <v>0</v>
      </c>
      <c r="N15" s="136">
        <f>+Actuals!K88</f>
        <v>0</v>
      </c>
      <c r="O15" s="137">
        <f>+Actuals!L88</f>
        <v>0</v>
      </c>
      <c r="P15" s="136">
        <f>+Actuals!M88</f>
        <v>0</v>
      </c>
      <c r="Q15" s="137">
        <f>+Actuals!N88</f>
        <v>0</v>
      </c>
      <c r="R15" s="136">
        <f>+Actuals!O88</f>
        <v>0</v>
      </c>
      <c r="S15" s="137">
        <f>+Actuals!P88</f>
        <v>0</v>
      </c>
      <c r="T15" s="136">
        <f>+Actuals!Q88</f>
        <v>0</v>
      </c>
      <c r="U15" s="137">
        <f>+Actuals!R88</f>
        <v>0</v>
      </c>
      <c r="V15" s="136">
        <f>+Actuals!S88</f>
        <v>0</v>
      </c>
      <c r="W15" s="137">
        <f>+Actuals!T88</f>
        <v>0</v>
      </c>
      <c r="X15" s="136">
        <f>+Actuals!U88</f>
        <v>0</v>
      </c>
      <c r="Y15" s="137">
        <f>+Actuals!V88</f>
        <v>0</v>
      </c>
      <c r="Z15" s="136">
        <f>+Actuals!W88</f>
        <v>0</v>
      </c>
      <c r="AA15" s="137">
        <f>+Actuals!X88</f>
        <v>0</v>
      </c>
      <c r="AB15" s="136">
        <f>+Actuals!Y88</f>
        <v>0</v>
      </c>
      <c r="AC15" s="137">
        <f>+Actuals!Z88</f>
        <v>0</v>
      </c>
      <c r="AD15" s="136">
        <f>+Actuals!AA88</f>
        <v>0</v>
      </c>
      <c r="AE15" s="137">
        <f>+Actuals!AB88</f>
        <v>0</v>
      </c>
      <c r="AF15" s="136">
        <f>+Actuals!AC88</f>
        <v>0</v>
      </c>
      <c r="AG15" s="137">
        <f>+Actuals!AD88</f>
        <v>0</v>
      </c>
      <c r="AH15" s="136">
        <f>+Actuals!AE88</f>
        <v>0</v>
      </c>
      <c r="AI15" s="137">
        <f>+Actuals!AF88</f>
        <v>0</v>
      </c>
      <c r="AJ15" s="136">
        <f>+Actuals!AG88</f>
        <v>0</v>
      </c>
      <c r="AK15" s="137">
        <f>+Actuals!AH88</f>
        <v>0</v>
      </c>
      <c r="AL15" s="136">
        <f>+Actuals!AI88</f>
        <v>0</v>
      </c>
      <c r="AM15" s="137">
        <f>+Actuals!AJ88</f>
        <v>0</v>
      </c>
      <c r="AN15" s="136">
        <f>+Actuals!AK88</f>
        <v>0</v>
      </c>
      <c r="AO15" s="137">
        <f>+Actuals!AL88</f>
        <v>0</v>
      </c>
      <c r="AP15" s="136">
        <f>+Actuals!AM88</f>
        <v>0</v>
      </c>
      <c r="AQ15" s="137">
        <f>+Actuals!AN88</f>
        <v>0</v>
      </c>
      <c r="AR15" s="136">
        <f>+Actuals!AO88</f>
        <v>0</v>
      </c>
      <c r="AS15" s="137">
        <f>+Actuals!AP88</f>
        <v>0</v>
      </c>
      <c r="AT15" s="136">
        <f>+Actuals!AQ88</f>
        <v>0</v>
      </c>
      <c r="AU15" s="137">
        <f>+Actuals!AR88</f>
        <v>0</v>
      </c>
      <c r="AV15" s="136">
        <f>+Actuals!AS88</f>
        <v>0</v>
      </c>
      <c r="AW15" s="137">
        <f>+Actuals!AT88</f>
        <v>0</v>
      </c>
    </row>
    <row r="16" spans="1:49" x14ac:dyDescent="0.2">
      <c r="A16" s="9"/>
      <c r="B16" s="7" t="s">
        <v>34</v>
      </c>
      <c r="C16" s="6"/>
      <c r="D16" s="61">
        <f t="shared" ref="D16:AE16" si="1">SUM(D11:D15)</f>
        <v>20285931</v>
      </c>
      <c r="E16" s="39">
        <f t="shared" si="1"/>
        <v>37725447.270000003</v>
      </c>
      <c r="F16" s="61">
        <f t="shared" si="1"/>
        <v>0</v>
      </c>
      <c r="G16" s="39">
        <f t="shared" si="1"/>
        <v>0</v>
      </c>
      <c r="H16" s="61">
        <f t="shared" si="1"/>
        <v>20285903</v>
      </c>
      <c r="I16" s="39">
        <f t="shared" si="1"/>
        <v>37780660.719999999</v>
      </c>
      <c r="J16" s="61">
        <f t="shared" si="1"/>
        <v>0</v>
      </c>
      <c r="K16" s="154">
        <f t="shared" si="1"/>
        <v>3848545.33</v>
      </c>
      <c r="L16" s="61">
        <f t="shared" si="1"/>
        <v>28</v>
      </c>
      <c r="M16" s="39">
        <f t="shared" si="1"/>
        <v>1.8</v>
      </c>
      <c r="N16" s="61">
        <f t="shared" si="1"/>
        <v>0</v>
      </c>
      <c r="O16" s="39">
        <f t="shared" si="1"/>
        <v>56424.42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-3960185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ref="AF16:AK16" si="2">SUM(AF11:AF15)</f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ref="AL16:AQ16" si="3">SUM(AL11:AL15)</f>
        <v>0</v>
      </c>
      <c r="AM16" s="39">
        <f t="shared" si="3"/>
        <v>0</v>
      </c>
      <c r="AN16" s="61">
        <f t="shared" si="3"/>
        <v>0</v>
      </c>
      <c r="AO16" s="39">
        <f t="shared" si="3"/>
        <v>0</v>
      </c>
      <c r="AP16" s="61">
        <f t="shared" si="3"/>
        <v>0</v>
      </c>
      <c r="AQ16" s="39">
        <f t="shared" si="3"/>
        <v>0</v>
      </c>
      <c r="AR16" s="61">
        <f t="shared" ref="AR16:AW16" si="4">SUM(AR11:AR15)</f>
        <v>0</v>
      </c>
      <c r="AS16" s="39">
        <f t="shared" si="4"/>
        <v>0</v>
      </c>
      <c r="AT16" s="61">
        <f t="shared" si="4"/>
        <v>0</v>
      </c>
      <c r="AU16" s="39">
        <f t="shared" si="4"/>
        <v>0</v>
      </c>
      <c r="AV16" s="61">
        <f t="shared" si="4"/>
        <v>0</v>
      </c>
      <c r="AW16" s="39">
        <f t="shared" si="4"/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15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15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5">SUM(F19,H19,J19,L19,N19,P19,R19,T19,V19,X19,Z19,AB19,AD19,AF19,AH19,AJ19,AL19,AN19,AP19,AR19,AT19,AU19)</f>
        <v>-2548538</v>
      </c>
      <c r="E19" s="38">
        <f t="shared" si="5"/>
        <v>-1384830.2</v>
      </c>
      <c r="F19" s="64">
        <f>'TIE-OUT'!X19+RECLASS!X19</f>
        <v>0</v>
      </c>
      <c r="G19" s="68">
        <f>'TIE-OUT'!Y19+RECLASS!Y19</f>
        <v>0</v>
      </c>
      <c r="H19" s="136">
        <f>+Actuals!E89</f>
        <v>-2548538</v>
      </c>
      <c r="I19" s="137">
        <f>+Actuals!F89</f>
        <v>-1384830.2</v>
      </c>
      <c r="J19" s="136">
        <f>+Actuals!G89</f>
        <v>0</v>
      </c>
      <c r="K19" s="153">
        <f>+Actuals!H89</f>
        <v>0</v>
      </c>
      <c r="L19" s="136">
        <f>+Actuals!I89</f>
        <v>0</v>
      </c>
      <c r="M19" s="137">
        <f>+Actuals!J89</f>
        <v>0</v>
      </c>
      <c r="N19" s="136">
        <f>+Actuals!K89</f>
        <v>0</v>
      </c>
      <c r="O19" s="137">
        <f>+Actuals!L89</f>
        <v>0</v>
      </c>
      <c r="P19" s="136">
        <f>+Actuals!M89</f>
        <v>0</v>
      </c>
      <c r="Q19" s="137">
        <f>+Actuals!N89</f>
        <v>0</v>
      </c>
      <c r="R19" s="136">
        <f>+Actuals!O89</f>
        <v>0</v>
      </c>
      <c r="S19" s="137">
        <f>+Actuals!P89</f>
        <v>0</v>
      </c>
      <c r="T19" s="136">
        <f>+Actuals!Q89</f>
        <v>0</v>
      </c>
      <c r="U19" s="137">
        <f>+Actuals!R89</f>
        <v>0</v>
      </c>
      <c r="V19" s="136">
        <f>+Actuals!S89</f>
        <v>0</v>
      </c>
      <c r="W19" s="137">
        <f>+Actuals!T89</f>
        <v>0</v>
      </c>
      <c r="X19" s="136">
        <f>+Actuals!U89</f>
        <v>0</v>
      </c>
      <c r="Y19" s="137">
        <f>+Actuals!V89</f>
        <v>0</v>
      </c>
      <c r="Z19" s="136">
        <f>+Actuals!W89</f>
        <v>0</v>
      </c>
      <c r="AA19" s="137">
        <f>+Actuals!X89</f>
        <v>0</v>
      </c>
      <c r="AB19" s="136">
        <f>+Actuals!Y89</f>
        <v>0</v>
      </c>
      <c r="AC19" s="137">
        <f>+Actuals!Z89</f>
        <v>0</v>
      </c>
      <c r="AD19" s="136">
        <f>+Actuals!AA89</f>
        <v>0</v>
      </c>
      <c r="AE19" s="137">
        <f>+Actuals!AB89</f>
        <v>0</v>
      </c>
      <c r="AF19" s="136">
        <f>+Actuals!AC89</f>
        <v>0</v>
      </c>
      <c r="AG19" s="137">
        <f>+Actuals!AD89</f>
        <v>0</v>
      </c>
      <c r="AH19" s="136">
        <f>+Actuals!AE89</f>
        <v>0</v>
      </c>
      <c r="AI19" s="137">
        <f>+Actuals!AF89</f>
        <v>0</v>
      </c>
      <c r="AJ19" s="136">
        <f>+Actuals!AG89</f>
        <v>0</v>
      </c>
      <c r="AK19" s="137">
        <f>+Actuals!AH89</f>
        <v>0</v>
      </c>
      <c r="AL19" s="136">
        <f>+Actuals!AI89</f>
        <v>0</v>
      </c>
      <c r="AM19" s="137">
        <f>+Actuals!AJ89</f>
        <v>0</v>
      </c>
      <c r="AN19" s="136">
        <f>+Actuals!AK89</f>
        <v>0</v>
      </c>
      <c r="AO19" s="137">
        <f>+Actuals!AL89</f>
        <v>0</v>
      </c>
      <c r="AP19" s="136">
        <f>+Actuals!AM89</f>
        <v>0</v>
      </c>
      <c r="AQ19" s="137">
        <f>+Actuals!AN89</f>
        <v>0</v>
      </c>
      <c r="AR19" s="136">
        <f>+Actuals!AO89</f>
        <v>0</v>
      </c>
      <c r="AS19" s="137">
        <f>+Actuals!AP89</f>
        <v>0</v>
      </c>
      <c r="AT19" s="136">
        <f>+Actuals!AQ89</f>
        <v>0</v>
      </c>
      <c r="AU19" s="137">
        <f>+Actuals!AR89</f>
        <v>0</v>
      </c>
      <c r="AV19" s="136">
        <f>+Actuals!AS89</f>
        <v>0</v>
      </c>
      <c r="AW19" s="137">
        <f>+Actuals!AT89</f>
        <v>0</v>
      </c>
    </row>
    <row r="20" spans="1:49" x14ac:dyDescent="0.2">
      <c r="A20" s="9">
        <v>7</v>
      </c>
      <c r="B20" s="7"/>
      <c r="C20" s="18" t="s">
        <v>30</v>
      </c>
      <c r="D20" s="60">
        <f t="shared" si="5"/>
        <v>0</v>
      </c>
      <c r="E20" s="38">
        <f t="shared" si="5"/>
        <v>0</v>
      </c>
      <c r="F20" s="60">
        <f>'TIE-OUT'!X20+RECLASS!X20</f>
        <v>0</v>
      </c>
      <c r="G20" s="38">
        <f>'TIE-OUT'!Y20+RECLASS!Y20</f>
        <v>0</v>
      </c>
      <c r="H20" s="136">
        <f>+Actuals!E90</f>
        <v>0</v>
      </c>
      <c r="I20" s="137">
        <f>+Actuals!F90</f>
        <v>0</v>
      </c>
      <c r="J20" s="136">
        <f>+Actuals!G90</f>
        <v>0</v>
      </c>
      <c r="K20" s="153">
        <f>+Actuals!H90</f>
        <v>0</v>
      </c>
      <c r="L20" s="136">
        <f>+Actuals!I90</f>
        <v>0</v>
      </c>
      <c r="M20" s="137">
        <f>+Actuals!J90</f>
        <v>0</v>
      </c>
      <c r="N20" s="136">
        <f>+Actuals!K90</f>
        <v>0</v>
      </c>
      <c r="O20" s="137">
        <f>+Actuals!L90</f>
        <v>0</v>
      </c>
      <c r="P20" s="136">
        <f>+Actuals!M90</f>
        <v>0</v>
      </c>
      <c r="Q20" s="137">
        <f>+Actuals!N90</f>
        <v>0</v>
      </c>
      <c r="R20" s="136">
        <f>+Actuals!O90</f>
        <v>0</v>
      </c>
      <c r="S20" s="137">
        <f>+Actuals!P90</f>
        <v>0</v>
      </c>
      <c r="T20" s="136">
        <f>+Actuals!Q90</f>
        <v>0</v>
      </c>
      <c r="U20" s="137">
        <f>+Actuals!R90</f>
        <v>0</v>
      </c>
      <c r="V20" s="136">
        <f>+Actuals!S90</f>
        <v>0</v>
      </c>
      <c r="W20" s="137">
        <f>+Actuals!T90</f>
        <v>0</v>
      </c>
      <c r="X20" s="136">
        <f>+Actuals!U90</f>
        <v>0</v>
      </c>
      <c r="Y20" s="137">
        <f>+Actuals!V90</f>
        <v>0</v>
      </c>
      <c r="Z20" s="136">
        <f>+Actuals!W90</f>
        <v>0</v>
      </c>
      <c r="AA20" s="137">
        <f>+Actuals!X90</f>
        <v>0</v>
      </c>
      <c r="AB20" s="136">
        <f>+Actuals!Y90</f>
        <v>0</v>
      </c>
      <c r="AC20" s="137">
        <f>+Actuals!Z90</f>
        <v>0</v>
      </c>
      <c r="AD20" s="136">
        <f>+Actuals!AA90</f>
        <v>0</v>
      </c>
      <c r="AE20" s="137">
        <f>+Actuals!AB90</f>
        <v>0</v>
      </c>
      <c r="AF20" s="136">
        <f>+Actuals!AC90</f>
        <v>0</v>
      </c>
      <c r="AG20" s="137">
        <f>+Actuals!AD90</f>
        <v>0</v>
      </c>
      <c r="AH20" s="136">
        <f>+Actuals!AE90</f>
        <v>0</v>
      </c>
      <c r="AI20" s="137">
        <f>+Actuals!AF90</f>
        <v>0</v>
      </c>
      <c r="AJ20" s="136">
        <f>+Actuals!AG90</f>
        <v>0</v>
      </c>
      <c r="AK20" s="137">
        <f>+Actuals!AH90</f>
        <v>0</v>
      </c>
      <c r="AL20" s="136">
        <f>+Actuals!AI90</f>
        <v>0</v>
      </c>
      <c r="AM20" s="137">
        <f>+Actuals!AJ90</f>
        <v>0</v>
      </c>
      <c r="AN20" s="136">
        <f>+Actuals!AK90</f>
        <v>0</v>
      </c>
      <c r="AO20" s="137">
        <f>+Actuals!AL90</f>
        <v>0</v>
      </c>
      <c r="AP20" s="136">
        <f>+Actuals!AM90</f>
        <v>0</v>
      </c>
      <c r="AQ20" s="137">
        <f>+Actuals!AN90</f>
        <v>0</v>
      </c>
      <c r="AR20" s="136">
        <f>+Actuals!AO90</f>
        <v>0</v>
      </c>
      <c r="AS20" s="137">
        <f>+Actuals!AP90</f>
        <v>0</v>
      </c>
      <c r="AT20" s="136">
        <f>+Actuals!AQ90</f>
        <v>0</v>
      </c>
      <c r="AU20" s="137">
        <f>+Actuals!AR90</f>
        <v>0</v>
      </c>
      <c r="AV20" s="136">
        <f>+Actuals!AS90</f>
        <v>0</v>
      </c>
      <c r="AW20" s="137">
        <f>+Actuals!AT90</f>
        <v>0</v>
      </c>
    </row>
    <row r="21" spans="1:49" x14ac:dyDescent="0.2">
      <c r="A21" s="9">
        <v>8</v>
      </c>
      <c r="B21" s="7"/>
      <c r="C21" s="18" t="s">
        <v>31</v>
      </c>
      <c r="D21" s="60">
        <f t="shared" si="5"/>
        <v>-16482775</v>
      </c>
      <c r="E21" s="38">
        <f t="shared" si="5"/>
        <v>-35448137</v>
      </c>
      <c r="F21" s="60">
        <f>'TIE-OUT'!X21+RECLASS!X21</f>
        <v>0</v>
      </c>
      <c r="G21" s="38">
        <f>'TIE-OUT'!Y21+RECLASS!Y21</f>
        <v>0</v>
      </c>
      <c r="H21" s="136">
        <f>+Actuals!E91</f>
        <v>-16482775</v>
      </c>
      <c r="I21" s="137">
        <f>+Actuals!F91</f>
        <v>-35448137</v>
      </c>
      <c r="J21" s="136">
        <f>+Actuals!G91</f>
        <v>0</v>
      </c>
      <c r="K21" s="153">
        <f>+Actuals!H91</f>
        <v>0</v>
      </c>
      <c r="L21" s="136">
        <f>+Actuals!I91</f>
        <v>0</v>
      </c>
      <c r="M21" s="137">
        <f>+Actuals!J91</f>
        <v>0</v>
      </c>
      <c r="N21" s="136">
        <f>+Actuals!K91</f>
        <v>0</v>
      </c>
      <c r="O21" s="137">
        <f>+Actuals!L91</f>
        <v>0</v>
      </c>
      <c r="P21" s="136">
        <f>+Actuals!M91</f>
        <v>0</v>
      </c>
      <c r="Q21" s="137">
        <f>+Actuals!N91</f>
        <v>0</v>
      </c>
      <c r="R21" s="136">
        <f>+Actuals!O91</f>
        <v>0</v>
      </c>
      <c r="S21" s="137">
        <f>+Actuals!P91</f>
        <v>0</v>
      </c>
      <c r="T21" s="136">
        <f>+Actuals!Q91</f>
        <v>0</v>
      </c>
      <c r="U21" s="137">
        <f>+Actuals!R91</f>
        <v>0</v>
      </c>
      <c r="V21" s="136">
        <f>+Actuals!S91</f>
        <v>0</v>
      </c>
      <c r="W21" s="137">
        <f>+Actuals!T91</f>
        <v>0</v>
      </c>
      <c r="X21" s="136">
        <f>+Actuals!U91</f>
        <v>0</v>
      </c>
      <c r="Y21" s="137">
        <f>+Actuals!V91</f>
        <v>0</v>
      </c>
      <c r="Z21" s="136">
        <f>+Actuals!W91</f>
        <v>0</v>
      </c>
      <c r="AA21" s="137">
        <f>+Actuals!X91</f>
        <v>0</v>
      </c>
      <c r="AB21" s="136">
        <f>+Actuals!Y91</f>
        <v>0</v>
      </c>
      <c r="AC21" s="137">
        <f>+Actuals!Z91</f>
        <v>0</v>
      </c>
      <c r="AD21" s="136">
        <f>+Actuals!AA91</f>
        <v>0</v>
      </c>
      <c r="AE21" s="137">
        <f>+Actuals!AB91</f>
        <v>0</v>
      </c>
      <c r="AF21" s="136">
        <f>+Actuals!AC91</f>
        <v>0</v>
      </c>
      <c r="AG21" s="137">
        <f>+Actuals!AD91</f>
        <v>0</v>
      </c>
      <c r="AH21" s="136">
        <f>+Actuals!AE91</f>
        <v>0</v>
      </c>
      <c r="AI21" s="137">
        <f>+Actuals!AF91</f>
        <v>0</v>
      </c>
      <c r="AJ21" s="136">
        <f>+Actuals!AG91</f>
        <v>0</v>
      </c>
      <c r="AK21" s="137">
        <f>+Actuals!AH91</f>
        <v>0</v>
      </c>
      <c r="AL21" s="136">
        <f>+Actuals!AI91</f>
        <v>0</v>
      </c>
      <c r="AM21" s="137">
        <f>+Actuals!AJ91</f>
        <v>0</v>
      </c>
      <c r="AN21" s="136">
        <f>+Actuals!AK91</f>
        <v>0</v>
      </c>
      <c r="AO21" s="137">
        <f>+Actuals!AL91</f>
        <v>0</v>
      </c>
      <c r="AP21" s="136">
        <f>+Actuals!AM91</f>
        <v>0</v>
      </c>
      <c r="AQ21" s="137">
        <f>+Actuals!AN91</f>
        <v>0</v>
      </c>
      <c r="AR21" s="136">
        <f>+Actuals!AO91</f>
        <v>0</v>
      </c>
      <c r="AS21" s="137">
        <f>+Actuals!AP91</f>
        <v>0</v>
      </c>
      <c r="AT21" s="136">
        <f>+Actuals!AQ91</f>
        <v>0</v>
      </c>
      <c r="AU21" s="137">
        <f>+Actuals!AR91</f>
        <v>0</v>
      </c>
      <c r="AV21" s="136">
        <f>+Actuals!AS91</f>
        <v>0</v>
      </c>
      <c r="AW21" s="137">
        <f>+Actuals!AT91</f>
        <v>0</v>
      </c>
    </row>
    <row r="22" spans="1:49" x14ac:dyDescent="0.2">
      <c r="A22" s="9">
        <v>9</v>
      </c>
      <c r="B22" s="7"/>
      <c r="C22" s="18" t="s">
        <v>32</v>
      </c>
      <c r="D22" s="60">
        <f t="shared" si="5"/>
        <v>0</v>
      </c>
      <c r="E22" s="38">
        <f t="shared" si="5"/>
        <v>0</v>
      </c>
      <c r="F22" s="60">
        <f>'TIE-OUT'!X22+RECLASS!X22</f>
        <v>0</v>
      </c>
      <c r="G22" s="38">
        <f>'TIE-OUT'!Y22+RECLASS!Y22</f>
        <v>0</v>
      </c>
      <c r="H22" s="136">
        <f>+Actuals!E92</f>
        <v>0</v>
      </c>
      <c r="I22" s="137">
        <f>+Actuals!F92</f>
        <v>0</v>
      </c>
      <c r="J22" s="136">
        <f>+Actuals!G92</f>
        <v>0</v>
      </c>
      <c r="K22" s="153">
        <f>+Actuals!H92</f>
        <v>0</v>
      </c>
      <c r="L22" s="136">
        <f>+Actuals!I92</f>
        <v>0</v>
      </c>
      <c r="M22" s="137">
        <f>+Actuals!J92</f>
        <v>0</v>
      </c>
      <c r="N22" s="136">
        <f>+Actuals!K92</f>
        <v>0</v>
      </c>
      <c r="O22" s="137">
        <f>+Actuals!L92</f>
        <v>0</v>
      </c>
      <c r="P22" s="136">
        <f>+Actuals!M92</f>
        <v>0</v>
      </c>
      <c r="Q22" s="137">
        <f>+Actuals!N92</f>
        <v>0</v>
      </c>
      <c r="R22" s="136">
        <f>+Actuals!O92</f>
        <v>0</v>
      </c>
      <c r="S22" s="137">
        <f>+Actuals!P92</f>
        <v>0</v>
      </c>
      <c r="T22" s="136">
        <f>+Actuals!Q92</f>
        <v>0</v>
      </c>
      <c r="U22" s="137">
        <f>+Actuals!R92</f>
        <v>0</v>
      </c>
      <c r="V22" s="136">
        <f>+Actuals!S92</f>
        <v>0</v>
      </c>
      <c r="W22" s="137">
        <f>+Actuals!T92</f>
        <v>0</v>
      </c>
      <c r="X22" s="136">
        <f>+Actuals!U92</f>
        <v>0</v>
      </c>
      <c r="Y22" s="137">
        <f>+Actuals!V92</f>
        <v>0</v>
      </c>
      <c r="Z22" s="136">
        <f>+Actuals!W92</f>
        <v>0</v>
      </c>
      <c r="AA22" s="137">
        <f>+Actuals!X92</f>
        <v>0</v>
      </c>
      <c r="AB22" s="136">
        <f>+Actuals!Y92</f>
        <v>0</v>
      </c>
      <c r="AC22" s="137">
        <f>+Actuals!Z92</f>
        <v>0</v>
      </c>
      <c r="AD22" s="136">
        <f>+Actuals!AA92</f>
        <v>0</v>
      </c>
      <c r="AE22" s="137">
        <f>+Actuals!AB92</f>
        <v>0</v>
      </c>
      <c r="AF22" s="136">
        <f>+Actuals!AC92</f>
        <v>0</v>
      </c>
      <c r="AG22" s="137">
        <f>+Actuals!AD92</f>
        <v>0</v>
      </c>
      <c r="AH22" s="136">
        <f>+Actuals!AE92</f>
        <v>0</v>
      </c>
      <c r="AI22" s="137">
        <f>+Actuals!AF92</f>
        <v>0</v>
      </c>
      <c r="AJ22" s="136">
        <f>+Actuals!AG92</f>
        <v>0</v>
      </c>
      <c r="AK22" s="137">
        <f>+Actuals!AH92</f>
        <v>0</v>
      </c>
      <c r="AL22" s="136">
        <f>+Actuals!AI92</f>
        <v>0</v>
      </c>
      <c r="AM22" s="137">
        <f>+Actuals!AJ92</f>
        <v>0</v>
      </c>
      <c r="AN22" s="136">
        <f>+Actuals!AK92</f>
        <v>0</v>
      </c>
      <c r="AO22" s="137">
        <f>+Actuals!AL92</f>
        <v>0</v>
      </c>
      <c r="AP22" s="136">
        <f>+Actuals!AM92</f>
        <v>0</v>
      </c>
      <c r="AQ22" s="137">
        <f>+Actuals!AN92</f>
        <v>0</v>
      </c>
      <c r="AR22" s="136">
        <f>+Actuals!AO92</f>
        <v>0</v>
      </c>
      <c r="AS22" s="137">
        <f>+Actuals!AP92</f>
        <v>0</v>
      </c>
      <c r="AT22" s="136">
        <f>+Actuals!AQ92</f>
        <v>0</v>
      </c>
      <c r="AU22" s="137">
        <f>+Actuals!AR92</f>
        <v>0</v>
      </c>
      <c r="AV22" s="136">
        <f>+Actuals!AS92</f>
        <v>0</v>
      </c>
      <c r="AW22" s="137">
        <f>+Actuals!AT92</f>
        <v>0</v>
      </c>
    </row>
    <row r="23" spans="1:49" x14ac:dyDescent="0.2">
      <c r="A23" s="9">
        <v>10</v>
      </c>
      <c r="B23" s="7"/>
      <c r="C23" s="18" t="s">
        <v>36</v>
      </c>
      <c r="D23" s="60">
        <f t="shared" si="5"/>
        <v>0</v>
      </c>
      <c r="E23" s="38">
        <f t="shared" si="5"/>
        <v>-2.0000000000006679E-3</v>
      </c>
      <c r="F23" s="81">
        <f>'TIE-OUT'!X23+RECLASS!X23</f>
        <v>0</v>
      </c>
      <c r="G23" s="82">
        <f>'TIE-OUT'!Y23+RECLASS!Y23</f>
        <v>0</v>
      </c>
      <c r="H23" s="136">
        <f>+Actuals!E93</f>
        <v>6</v>
      </c>
      <c r="I23" s="137">
        <f>+Actuals!F93</f>
        <v>10.6</v>
      </c>
      <c r="J23" s="136">
        <f>+Actuals!G93</f>
        <v>-6</v>
      </c>
      <c r="K23" s="153">
        <f>+Actuals!H93</f>
        <v>-10.602</v>
      </c>
      <c r="L23" s="136">
        <f>+Actuals!I93</f>
        <v>0</v>
      </c>
      <c r="M23" s="137">
        <f>+Actuals!J93</f>
        <v>0</v>
      </c>
      <c r="N23" s="136">
        <f>+Actuals!K93</f>
        <v>0</v>
      </c>
      <c r="O23" s="137">
        <f>+Actuals!L93</f>
        <v>0</v>
      </c>
      <c r="P23" s="136">
        <f>+Actuals!M93</f>
        <v>0</v>
      </c>
      <c r="Q23" s="137">
        <f>+Actuals!N93</f>
        <v>0</v>
      </c>
      <c r="R23" s="136">
        <f>+Actuals!O93</f>
        <v>0</v>
      </c>
      <c r="S23" s="137">
        <f>+Actuals!P93</f>
        <v>0</v>
      </c>
      <c r="T23" s="136">
        <f>+Actuals!Q93</f>
        <v>0</v>
      </c>
      <c r="U23" s="137">
        <f>+Actuals!R93</f>
        <v>0</v>
      </c>
      <c r="V23" s="136">
        <f>+Actuals!S93</f>
        <v>0</v>
      </c>
      <c r="W23" s="137">
        <f>+Actuals!T93</f>
        <v>0</v>
      </c>
      <c r="X23" s="136">
        <f>+Actuals!U93</f>
        <v>0</v>
      </c>
      <c r="Y23" s="137">
        <f>+Actuals!V93</f>
        <v>0</v>
      </c>
      <c r="Z23" s="136">
        <f>+Actuals!W93</f>
        <v>0</v>
      </c>
      <c r="AA23" s="137">
        <f>+Actuals!X93</f>
        <v>0</v>
      </c>
      <c r="AB23" s="136">
        <f>+Actuals!Y93</f>
        <v>0</v>
      </c>
      <c r="AC23" s="137">
        <f>+Actuals!Z93</f>
        <v>0</v>
      </c>
      <c r="AD23" s="136">
        <f>+Actuals!AA93</f>
        <v>0</v>
      </c>
      <c r="AE23" s="137">
        <f>+Actuals!AB93</f>
        <v>0</v>
      </c>
      <c r="AF23" s="136">
        <f>+Actuals!AC93</f>
        <v>0</v>
      </c>
      <c r="AG23" s="137">
        <f>+Actuals!AD93</f>
        <v>0</v>
      </c>
      <c r="AH23" s="136">
        <f>+Actuals!AE93</f>
        <v>0</v>
      </c>
      <c r="AI23" s="137">
        <f>+Actuals!AF93</f>
        <v>0</v>
      </c>
      <c r="AJ23" s="136">
        <f>+Actuals!AG93</f>
        <v>0</v>
      </c>
      <c r="AK23" s="137">
        <f>+Actuals!AH93</f>
        <v>0</v>
      </c>
      <c r="AL23" s="136">
        <f>+Actuals!AI93</f>
        <v>0</v>
      </c>
      <c r="AM23" s="137">
        <f>+Actuals!AJ93</f>
        <v>0</v>
      </c>
      <c r="AN23" s="136">
        <f>+Actuals!AK93</f>
        <v>0</v>
      </c>
      <c r="AO23" s="137">
        <f>+Actuals!AL93</f>
        <v>0</v>
      </c>
      <c r="AP23" s="136">
        <f>+Actuals!AM93</f>
        <v>0</v>
      </c>
      <c r="AQ23" s="137">
        <f>+Actuals!AN93</f>
        <v>0</v>
      </c>
      <c r="AR23" s="136">
        <f>+Actuals!AO93</f>
        <v>0</v>
      </c>
      <c r="AS23" s="137">
        <f>+Actuals!AP93</f>
        <v>0</v>
      </c>
      <c r="AT23" s="136">
        <f>+Actuals!AQ93</f>
        <v>0</v>
      </c>
      <c r="AU23" s="137">
        <f>+Actuals!AR93</f>
        <v>0</v>
      </c>
      <c r="AV23" s="136">
        <f>+Actuals!AS93</f>
        <v>0</v>
      </c>
      <c r="AW23" s="137">
        <f>+Actuals!AT93</f>
        <v>0</v>
      </c>
    </row>
    <row r="24" spans="1:49" x14ac:dyDescent="0.2">
      <c r="A24" s="9"/>
      <c r="B24" s="7" t="s">
        <v>37</v>
      </c>
      <c r="C24" s="6"/>
      <c r="D24" s="61">
        <f t="shared" ref="D24:AE24" si="6">SUM(D19:D23)</f>
        <v>-19031313</v>
      </c>
      <c r="E24" s="39">
        <f t="shared" si="6"/>
        <v>-36832967.202</v>
      </c>
      <c r="F24" s="61">
        <f t="shared" si="6"/>
        <v>0</v>
      </c>
      <c r="G24" s="39">
        <f t="shared" si="6"/>
        <v>0</v>
      </c>
      <c r="H24" s="61">
        <f t="shared" si="6"/>
        <v>-19031307</v>
      </c>
      <c r="I24" s="39">
        <f t="shared" si="6"/>
        <v>-36832956.600000001</v>
      </c>
      <c r="J24" s="61">
        <f t="shared" si="6"/>
        <v>-6</v>
      </c>
      <c r="K24" s="154">
        <f t="shared" si="6"/>
        <v>-10.602</v>
      </c>
      <c r="L24" s="61">
        <f t="shared" si="6"/>
        <v>0</v>
      </c>
      <c r="M24" s="39">
        <f t="shared" si="6"/>
        <v>0</v>
      </c>
      <c r="N24" s="61">
        <f t="shared" si="6"/>
        <v>0</v>
      </c>
      <c r="O24" s="39">
        <f t="shared" si="6"/>
        <v>0</v>
      </c>
      <c r="P24" s="61">
        <f t="shared" si="6"/>
        <v>0</v>
      </c>
      <c r="Q24" s="39">
        <f t="shared" si="6"/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 t="shared" si="6"/>
        <v>0</v>
      </c>
      <c r="W24" s="39">
        <f t="shared" si="6"/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si="6"/>
        <v>0</v>
      </c>
      <c r="AC24" s="39">
        <f t="shared" si="6"/>
        <v>0</v>
      </c>
      <c r="AD24" s="61">
        <f t="shared" si="6"/>
        <v>0</v>
      </c>
      <c r="AE24" s="39">
        <f t="shared" si="6"/>
        <v>0</v>
      </c>
      <c r="AF24" s="61">
        <f t="shared" ref="AF24:AK24" si="7">SUM(AF19:AF23)</f>
        <v>0</v>
      </c>
      <c r="AG24" s="39">
        <f t="shared" si="7"/>
        <v>0</v>
      </c>
      <c r="AH24" s="61">
        <f t="shared" si="7"/>
        <v>0</v>
      </c>
      <c r="AI24" s="39">
        <f t="shared" si="7"/>
        <v>0</v>
      </c>
      <c r="AJ24" s="61">
        <f t="shared" si="7"/>
        <v>0</v>
      </c>
      <c r="AK24" s="39">
        <f t="shared" si="7"/>
        <v>0</v>
      </c>
      <c r="AL24" s="61">
        <f t="shared" ref="AL24:AQ24" si="8">SUM(AL19:AL23)</f>
        <v>0</v>
      </c>
      <c r="AM24" s="39">
        <f t="shared" si="8"/>
        <v>0</v>
      </c>
      <c r="AN24" s="61">
        <f t="shared" si="8"/>
        <v>0</v>
      </c>
      <c r="AO24" s="39">
        <f t="shared" si="8"/>
        <v>0</v>
      </c>
      <c r="AP24" s="61">
        <f t="shared" si="8"/>
        <v>0</v>
      </c>
      <c r="AQ24" s="39">
        <f t="shared" si="8"/>
        <v>0</v>
      </c>
      <c r="AR24" s="61">
        <f t="shared" ref="AR24:AW24" si="9">SUM(AR19:AR23)</f>
        <v>0</v>
      </c>
      <c r="AS24" s="39">
        <f t="shared" si="9"/>
        <v>0</v>
      </c>
      <c r="AT24" s="61">
        <f t="shared" si="9"/>
        <v>0</v>
      </c>
      <c r="AU24" s="39">
        <f t="shared" si="9"/>
        <v>0</v>
      </c>
      <c r="AV24" s="61">
        <f t="shared" si="9"/>
        <v>0</v>
      </c>
      <c r="AW24" s="39">
        <f t="shared" si="9"/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15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15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0</v>
      </c>
      <c r="E27" s="38">
        <f>SUM(G27,I27,K27,M27,O27,Q27,S27,U27,W27,Y27,AA27,AC27,AE27,AG27,AI27,AK27,AM27,AO27,AQ27,AS27,AU27,AV27)</f>
        <v>0</v>
      </c>
      <c r="F27" s="64">
        <f>'TIE-OUT'!X27+RECLASS!X27</f>
        <v>0</v>
      </c>
      <c r="G27" s="68">
        <f>'TIE-OUT'!Y27+RECLASS!Y27</f>
        <v>0</v>
      </c>
      <c r="H27" s="136">
        <f>+Actuals!E94</f>
        <v>0</v>
      </c>
      <c r="I27" s="137">
        <f>+Actuals!F94</f>
        <v>0</v>
      </c>
      <c r="J27" s="136">
        <f>+Actuals!G94</f>
        <v>0</v>
      </c>
      <c r="K27" s="153">
        <f>+Actuals!H94</f>
        <v>0</v>
      </c>
      <c r="L27" s="136">
        <f>+Actuals!I94</f>
        <v>0</v>
      </c>
      <c r="M27" s="137">
        <f>+Actuals!J94</f>
        <v>0</v>
      </c>
      <c r="N27" s="136">
        <f>+Actuals!K94</f>
        <v>0</v>
      </c>
      <c r="O27" s="137">
        <f>+Actuals!L94</f>
        <v>0</v>
      </c>
      <c r="P27" s="136">
        <f>+Actuals!M94</f>
        <v>0</v>
      </c>
      <c r="Q27" s="137">
        <f>+Actuals!N94</f>
        <v>0</v>
      </c>
      <c r="R27" s="136">
        <f>+Actuals!O94</f>
        <v>0</v>
      </c>
      <c r="S27" s="137">
        <f>+Actuals!P94</f>
        <v>0</v>
      </c>
      <c r="T27" s="136">
        <f>+Actuals!Q94</f>
        <v>0</v>
      </c>
      <c r="U27" s="137">
        <f>+Actuals!R94</f>
        <v>0</v>
      </c>
      <c r="V27" s="136">
        <f>+Actuals!S94</f>
        <v>0</v>
      </c>
      <c r="W27" s="137">
        <f>+Actuals!T94</f>
        <v>0</v>
      </c>
      <c r="X27" s="136">
        <f>+Actuals!U94</f>
        <v>0</v>
      </c>
      <c r="Y27" s="137">
        <f>+Actuals!V94</f>
        <v>0</v>
      </c>
      <c r="Z27" s="136">
        <f>+Actuals!W94</f>
        <v>0</v>
      </c>
      <c r="AA27" s="137">
        <f>+Actuals!X94</f>
        <v>0</v>
      </c>
      <c r="AB27" s="136">
        <f>+Actuals!Y94</f>
        <v>0</v>
      </c>
      <c r="AC27" s="137">
        <f>+Actuals!Z94</f>
        <v>0</v>
      </c>
      <c r="AD27" s="136">
        <f>+Actuals!AA94</f>
        <v>0</v>
      </c>
      <c r="AE27" s="137">
        <f>+Actuals!AB94</f>
        <v>0</v>
      </c>
      <c r="AF27" s="136">
        <f>+Actuals!AC94</f>
        <v>0</v>
      </c>
      <c r="AG27" s="137">
        <f>+Actuals!AD94</f>
        <v>0</v>
      </c>
      <c r="AH27" s="136">
        <f>+Actuals!AE94</f>
        <v>0</v>
      </c>
      <c r="AI27" s="137">
        <f>+Actuals!AF94</f>
        <v>0</v>
      </c>
      <c r="AJ27" s="136">
        <f>+Actuals!AG94</f>
        <v>0</v>
      </c>
      <c r="AK27" s="137">
        <f>+Actuals!AH94</f>
        <v>0</v>
      </c>
      <c r="AL27" s="136">
        <f>+Actuals!AI94</f>
        <v>0</v>
      </c>
      <c r="AM27" s="137">
        <f>+Actuals!AJ94</f>
        <v>0</v>
      </c>
      <c r="AN27" s="136">
        <f>+Actuals!AK94</f>
        <v>0</v>
      </c>
      <c r="AO27" s="137">
        <f>+Actuals!AL94</f>
        <v>0</v>
      </c>
      <c r="AP27" s="136">
        <f>+Actuals!AM94</f>
        <v>0</v>
      </c>
      <c r="AQ27" s="137">
        <f>+Actuals!AN94</f>
        <v>0</v>
      </c>
      <c r="AR27" s="136">
        <f>+Actuals!AO94</f>
        <v>0</v>
      </c>
      <c r="AS27" s="137">
        <f>+Actuals!AP94</f>
        <v>0</v>
      </c>
      <c r="AT27" s="136">
        <f>+Actuals!AQ94</f>
        <v>0</v>
      </c>
      <c r="AU27" s="137">
        <f>+Actuals!AR94</f>
        <v>0</v>
      </c>
      <c r="AV27" s="136">
        <f>+Actuals!AS94</f>
        <v>0</v>
      </c>
      <c r="AW27" s="137">
        <f>+Actuals!AT94</f>
        <v>0</v>
      </c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0</v>
      </c>
      <c r="E28" s="38">
        <f>SUM(G28,I28,K28,M28,O28,Q28,S28,U28,W28,Y28,AA28,AC28,AE28,AG28,AI28,AK28,AM28,AO28,AQ28,AS28,AU28,AV28)</f>
        <v>0</v>
      </c>
      <c r="F28" s="81">
        <f>'TIE-OUT'!X28+RECLASS!X28</f>
        <v>0</v>
      </c>
      <c r="G28" s="82">
        <f>'TIE-OUT'!Y28+RECLASS!Y28</f>
        <v>0</v>
      </c>
      <c r="H28" s="136">
        <f>+Actuals!E95</f>
        <v>0</v>
      </c>
      <c r="I28" s="137">
        <f>+Actuals!F95</f>
        <v>0</v>
      </c>
      <c r="J28" s="136">
        <f>+Actuals!G95</f>
        <v>0</v>
      </c>
      <c r="K28" s="153">
        <f>+Actuals!H95</f>
        <v>0</v>
      </c>
      <c r="L28" s="136">
        <f>+Actuals!I95</f>
        <v>0</v>
      </c>
      <c r="M28" s="137">
        <f>+Actuals!J95</f>
        <v>0</v>
      </c>
      <c r="N28" s="136">
        <f>+Actuals!K95</f>
        <v>0</v>
      </c>
      <c r="O28" s="137">
        <f>+Actuals!L95</f>
        <v>0</v>
      </c>
      <c r="P28" s="136">
        <f>+Actuals!M95</f>
        <v>0</v>
      </c>
      <c r="Q28" s="137">
        <f>+Actuals!N95</f>
        <v>0</v>
      </c>
      <c r="R28" s="136">
        <f>+Actuals!O95</f>
        <v>0</v>
      </c>
      <c r="S28" s="137">
        <f>+Actuals!P95</f>
        <v>0</v>
      </c>
      <c r="T28" s="136">
        <f>+Actuals!Q95</f>
        <v>0</v>
      </c>
      <c r="U28" s="137">
        <f>+Actuals!R95</f>
        <v>0</v>
      </c>
      <c r="V28" s="136">
        <f>+Actuals!S95</f>
        <v>0</v>
      </c>
      <c r="W28" s="137">
        <f>+Actuals!T95</f>
        <v>0</v>
      </c>
      <c r="X28" s="136">
        <f>+Actuals!U95</f>
        <v>0</v>
      </c>
      <c r="Y28" s="137">
        <f>+Actuals!V95</f>
        <v>0</v>
      </c>
      <c r="Z28" s="136">
        <f>+Actuals!W95</f>
        <v>0</v>
      </c>
      <c r="AA28" s="137">
        <f>+Actuals!X95</f>
        <v>0</v>
      </c>
      <c r="AB28" s="136">
        <f>+Actuals!Y95</f>
        <v>0</v>
      </c>
      <c r="AC28" s="137">
        <f>+Actuals!Z95</f>
        <v>0</v>
      </c>
      <c r="AD28" s="136">
        <f>+Actuals!AA95</f>
        <v>0</v>
      </c>
      <c r="AE28" s="137">
        <f>+Actuals!AB95</f>
        <v>0</v>
      </c>
      <c r="AF28" s="136">
        <f>+Actuals!AC95</f>
        <v>0</v>
      </c>
      <c r="AG28" s="137">
        <f>+Actuals!AD95</f>
        <v>0</v>
      </c>
      <c r="AH28" s="136">
        <f>+Actuals!AE95</f>
        <v>0</v>
      </c>
      <c r="AI28" s="137">
        <f>+Actuals!AF95</f>
        <v>0</v>
      </c>
      <c r="AJ28" s="136">
        <f>+Actuals!AG95</f>
        <v>0</v>
      </c>
      <c r="AK28" s="137">
        <f>+Actuals!AH95</f>
        <v>0</v>
      </c>
      <c r="AL28" s="136">
        <f>+Actuals!AI95</f>
        <v>0</v>
      </c>
      <c r="AM28" s="137">
        <f>+Actuals!AJ95</f>
        <v>0</v>
      </c>
      <c r="AN28" s="136">
        <f>+Actuals!AK95</f>
        <v>0</v>
      </c>
      <c r="AO28" s="137">
        <f>+Actuals!AL95</f>
        <v>0</v>
      </c>
      <c r="AP28" s="136">
        <f>+Actuals!AM95</f>
        <v>0</v>
      </c>
      <c r="AQ28" s="137">
        <f>+Actuals!AN95</f>
        <v>0</v>
      </c>
      <c r="AR28" s="136">
        <f>+Actuals!AO95</f>
        <v>0</v>
      </c>
      <c r="AS28" s="137">
        <f>+Actuals!AP95</f>
        <v>0</v>
      </c>
      <c r="AT28" s="136">
        <f>+Actuals!AQ95</f>
        <v>0</v>
      </c>
      <c r="AU28" s="137">
        <f>+Actuals!AR95</f>
        <v>0</v>
      </c>
      <c r="AV28" s="136">
        <f>+Actuals!AS95</f>
        <v>0</v>
      </c>
      <c r="AW28" s="137">
        <f>+Actuals!AT95</f>
        <v>0</v>
      </c>
    </row>
    <row r="29" spans="1:49" x14ac:dyDescent="0.2">
      <c r="A29" s="9"/>
      <c r="B29" s="7" t="s">
        <v>41</v>
      </c>
      <c r="C29" s="18"/>
      <c r="D29" s="61">
        <f t="shared" ref="D29:AE29" si="10">SUM(D27:D28)</f>
        <v>0</v>
      </c>
      <c r="E29" s="39">
        <f t="shared" si="10"/>
        <v>0</v>
      </c>
      <c r="F29" s="61">
        <f t="shared" si="10"/>
        <v>0</v>
      </c>
      <c r="G29" s="39">
        <f t="shared" si="10"/>
        <v>0</v>
      </c>
      <c r="H29" s="61">
        <f t="shared" si="10"/>
        <v>0</v>
      </c>
      <c r="I29" s="39">
        <f t="shared" si="10"/>
        <v>0</v>
      </c>
      <c r="J29" s="61">
        <f t="shared" si="10"/>
        <v>0</v>
      </c>
      <c r="K29" s="154">
        <f t="shared" si="10"/>
        <v>0</v>
      </c>
      <c r="L29" s="61">
        <f t="shared" si="10"/>
        <v>0</v>
      </c>
      <c r="M29" s="39">
        <f t="shared" si="10"/>
        <v>0</v>
      </c>
      <c r="N29" s="61">
        <f t="shared" si="10"/>
        <v>0</v>
      </c>
      <c r="O29" s="39">
        <f t="shared" si="10"/>
        <v>0</v>
      </c>
      <c r="P29" s="61">
        <f t="shared" si="10"/>
        <v>0</v>
      </c>
      <c r="Q29" s="39">
        <f t="shared" si="10"/>
        <v>0</v>
      </c>
      <c r="R29" s="61">
        <f t="shared" si="10"/>
        <v>0</v>
      </c>
      <c r="S29" s="39">
        <f t="shared" si="10"/>
        <v>0</v>
      </c>
      <c r="T29" s="61">
        <f t="shared" si="10"/>
        <v>0</v>
      </c>
      <c r="U29" s="39">
        <f t="shared" si="10"/>
        <v>0</v>
      </c>
      <c r="V29" s="61">
        <f t="shared" si="10"/>
        <v>0</v>
      </c>
      <c r="W29" s="39">
        <f t="shared" si="10"/>
        <v>0</v>
      </c>
      <c r="X29" s="61">
        <f t="shared" si="10"/>
        <v>0</v>
      </c>
      <c r="Y29" s="39">
        <f t="shared" si="10"/>
        <v>0</v>
      </c>
      <c r="Z29" s="61">
        <f t="shared" si="10"/>
        <v>0</v>
      </c>
      <c r="AA29" s="39">
        <f t="shared" si="10"/>
        <v>0</v>
      </c>
      <c r="AB29" s="61">
        <f t="shared" si="10"/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ref="AF29:AK29" si="11">SUM(AF27:AF28)</f>
        <v>0</v>
      </c>
      <c r="AG29" s="39">
        <f t="shared" si="11"/>
        <v>0</v>
      </c>
      <c r="AH29" s="61">
        <f t="shared" si="11"/>
        <v>0</v>
      </c>
      <c r="AI29" s="39">
        <f t="shared" si="11"/>
        <v>0</v>
      </c>
      <c r="AJ29" s="61">
        <f t="shared" si="11"/>
        <v>0</v>
      </c>
      <c r="AK29" s="39">
        <f t="shared" si="11"/>
        <v>0</v>
      </c>
      <c r="AL29" s="61">
        <f t="shared" ref="AL29:AQ29" si="12">SUM(AL27:AL28)</f>
        <v>0</v>
      </c>
      <c r="AM29" s="39">
        <f t="shared" si="12"/>
        <v>0</v>
      </c>
      <c r="AN29" s="61">
        <f t="shared" si="12"/>
        <v>0</v>
      </c>
      <c r="AO29" s="39">
        <f t="shared" si="12"/>
        <v>0</v>
      </c>
      <c r="AP29" s="61">
        <f t="shared" si="12"/>
        <v>0</v>
      </c>
      <c r="AQ29" s="39">
        <f t="shared" si="12"/>
        <v>0</v>
      </c>
      <c r="AR29" s="61">
        <f t="shared" ref="AR29:AW29" si="13">SUM(AR27:AR28)</f>
        <v>0</v>
      </c>
      <c r="AS29" s="39">
        <f t="shared" si="13"/>
        <v>0</v>
      </c>
      <c r="AT29" s="61">
        <f t="shared" si="13"/>
        <v>0</v>
      </c>
      <c r="AU29" s="39">
        <f t="shared" si="13"/>
        <v>0</v>
      </c>
      <c r="AV29" s="61">
        <f t="shared" si="13"/>
        <v>0</v>
      </c>
      <c r="AW29" s="39">
        <f t="shared" si="13"/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15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136"/>
      <c r="I31" s="137"/>
      <c r="J31" s="136"/>
      <c r="K31" s="153"/>
      <c r="L31" s="136"/>
      <c r="M31" s="137"/>
      <c r="N31" s="136"/>
      <c r="O31" s="137"/>
      <c r="P31" s="136"/>
      <c r="Q31" s="137"/>
      <c r="R31" s="136"/>
      <c r="S31" s="137"/>
      <c r="T31" s="136"/>
      <c r="U31" s="137"/>
      <c r="V31" s="136"/>
      <c r="W31" s="137"/>
      <c r="X31" s="136"/>
      <c r="Y31" s="137"/>
      <c r="Z31" s="136"/>
      <c r="AA31" s="137"/>
      <c r="AB31" s="136"/>
      <c r="AC31" s="137"/>
      <c r="AD31" s="136"/>
      <c r="AE31" s="137"/>
      <c r="AF31" s="136"/>
      <c r="AG31" s="137"/>
      <c r="AH31" s="136"/>
      <c r="AI31" s="137"/>
      <c r="AJ31" s="136"/>
      <c r="AK31" s="137"/>
      <c r="AL31" s="136"/>
      <c r="AM31" s="137"/>
      <c r="AN31" s="136"/>
      <c r="AO31" s="137"/>
      <c r="AP31" s="136"/>
      <c r="AQ31" s="137"/>
      <c r="AR31" s="136"/>
      <c r="AS31" s="137"/>
      <c r="AT31" s="136"/>
      <c r="AU31" s="137"/>
      <c r="AV31" s="136"/>
      <c r="AW31" s="137"/>
    </row>
    <row r="32" spans="1:49" x14ac:dyDescent="0.2">
      <c r="A32" s="9">
        <v>13</v>
      </c>
      <c r="B32" s="7"/>
      <c r="C32" s="18" t="s">
        <v>43</v>
      </c>
      <c r="D32" s="60">
        <f t="shared" ref="D32:E35" si="14">SUM(F32,H32,J32,L32,N32,P32,R32,T32,V32,X32,Z32,AB32,AD32,AF32,AH32,AJ32,AL32,AN32,AP32,AR32,AT32,AU32)</f>
        <v>6</v>
      </c>
      <c r="E32" s="38">
        <f t="shared" si="14"/>
        <v>10.6</v>
      </c>
      <c r="F32" s="64">
        <f>'TIE-OUT'!X32+RECLASS!X32</f>
        <v>0</v>
      </c>
      <c r="G32" s="68">
        <f>'TIE-OUT'!Y32+RECLASS!Y32</f>
        <v>0</v>
      </c>
      <c r="H32" s="136">
        <f>+Actuals!E96</f>
        <v>0</v>
      </c>
      <c r="I32" s="137">
        <f>+Actuals!F96</f>
        <v>0</v>
      </c>
      <c r="J32" s="136">
        <f>+Actuals!G96</f>
        <v>6</v>
      </c>
      <c r="K32" s="153">
        <f>+Actuals!H96</f>
        <v>10.6</v>
      </c>
      <c r="L32" s="136">
        <f>+Actuals!I96</f>
        <v>0</v>
      </c>
      <c r="M32" s="137">
        <f>+Actuals!J96</f>
        <v>0</v>
      </c>
      <c r="N32" s="136">
        <f>+Actuals!K96</f>
        <v>0</v>
      </c>
      <c r="O32" s="137">
        <f>+Actuals!L96</f>
        <v>0</v>
      </c>
      <c r="P32" s="136">
        <f>+Actuals!M96</f>
        <v>0</v>
      </c>
      <c r="Q32" s="137">
        <f>+Actuals!N96</f>
        <v>0</v>
      </c>
      <c r="R32" s="136">
        <f>+Actuals!O96</f>
        <v>0</v>
      </c>
      <c r="S32" s="137">
        <f>+Actuals!P96</f>
        <v>0</v>
      </c>
      <c r="T32" s="136">
        <f>+Actuals!Q96</f>
        <v>0</v>
      </c>
      <c r="U32" s="137">
        <f>+Actuals!R96</f>
        <v>0</v>
      </c>
      <c r="V32" s="136">
        <f>+Actuals!S96</f>
        <v>0</v>
      </c>
      <c r="W32" s="137">
        <f>+Actuals!T96</f>
        <v>0</v>
      </c>
      <c r="X32" s="136">
        <f>+Actuals!U96</f>
        <v>0</v>
      </c>
      <c r="Y32" s="137">
        <f>+Actuals!V96</f>
        <v>0</v>
      </c>
      <c r="Z32" s="136">
        <f>+Actuals!W96</f>
        <v>0</v>
      </c>
      <c r="AA32" s="137">
        <f>+Actuals!X96</f>
        <v>0</v>
      </c>
      <c r="AB32" s="136">
        <f>+Actuals!Y96</f>
        <v>0</v>
      </c>
      <c r="AC32" s="137">
        <f>+Actuals!Z96</f>
        <v>0</v>
      </c>
      <c r="AD32" s="136">
        <f>+Actuals!AA96</f>
        <v>0</v>
      </c>
      <c r="AE32" s="137">
        <f>+Actuals!AB96</f>
        <v>0</v>
      </c>
      <c r="AF32" s="136">
        <f>+Actuals!AC96</f>
        <v>0</v>
      </c>
      <c r="AG32" s="137">
        <f>+Actuals!AD96</f>
        <v>0</v>
      </c>
      <c r="AH32" s="136">
        <f>+Actuals!AE96</f>
        <v>0</v>
      </c>
      <c r="AI32" s="137">
        <f>+Actuals!AF96</f>
        <v>0</v>
      </c>
      <c r="AJ32" s="136">
        <f>+Actuals!AG96</f>
        <v>0</v>
      </c>
      <c r="AK32" s="137">
        <f>+Actuals!AH96</f>
        <v>0</v>
      </c>
      <c r="AL32" s="136">
        <f>+Actuals!AI96</f>
        <v>0</v>
      </c>
      <c r="AM32" s="137">
        <f>+Actuals!AJ96</f>
        <v>0</v>
      </c>
      <c r="AN32" s="136">
        <f>+Actuals!AK96</f>
        <v>0</v>
      </c>
      <c r="AO32" s="137">
        <f>+Actuals!AL96</f>
        <v>0</v>
      </c>
      <c r="AP32" s="136">
        <f>+Actuals!AM96</f>
        <v>0</v>
      </c>
      <c r="AQ32" s="137">
        <f>+Actuals!AN96</f>
        <v>0</v>
      </c>
      <c r="AR32" s="136">
        <f>+Actuals!AO96</f>
        <v>0</v>
      </c>
      <c r="AS32" s="137">
        <f>+Actuals!AP96</f>
        <v>0</v>
      </c>
      <c r="AT32" s="136">
        <f>+Actuals!AQ96</f>
        <v>0</v>
      </c>
      <c r="AU32" s="137">
        <f>+Actuals!AR96</f>
        <v>0</v>
      </c>
      <c r="AV32" s="136">
        <f>+Actuals!AS96</f>
        <v>0</v>
      </c>
      <c r="AW32" s="137">
        <f>+Actuals!AT96</f>
        <v>0</v>
      </c>
    </row>
    <row r="33" spans="1:49" x14ac:dyDescent="0.2">
      <c r="A33" s="9">
        <v>14</v>
      </c>
      <c r="B33" s="7"/>
      <c r="C33" s="18" t="s">
        <v>44</v>
      </c>
      <c r="D33" s="60">
        <f t="shared" si="14"/>
        <v>0</v>
      </c>
      <c r="E33" s="38">
        <f t="shared" si="14"/>
        <v>-0.3</v>
      </c>
      <c r="F33" s="60">
        <f>'TIE-OUT'!X33+RECLASS!X33</f>
        <v>0</v>
      </c>
      <c r="G33" s="38">
        <f>'TIE-OUT'!Y33+RECLASS!Y33</f>
        <v>0</v>
      </c>
      <c r="H33" s="136">
        <f>+Actuals!E97</f>
        <v>0</v>
      </c>
      <c r="I33" s="137">
        <f>+Actuals!F97</f>
        <v>0</v>
      </c>
      <c r="J33" s="136">
        <f>+Actuals!G97</f>
        <v>0</v>
      </c>
      <c r="K33" s="153">
        <f>+Actuals!H97</f>
        <v>-0.3</v>
      </c>
      <c r="L33" s="136">
        <f>+Actuals!I97</f>
        <v>0</v>
      </c>
      <c r="M33" s="137">
        <f>+Actuals!J97</f>
        <v>0</v>
      </c>
      <c r="N33" s="136">
        <f>+Actuals!K97</f>
        <v>0</v>
      </c>
      <c r="O33" s="137">
        <f>+Actuals!L97</f>
        <v>0</v>
      </c>
      <c r="P33" s="136">
        <f>+Actuals!M97</f>
        <v>0</v>
      </c>
      <c r="Q33" s="137">
        <f>+Actuals!N97</f>
        <v>0</v>
      </c>
      <c r="R33" s="136">
        <f>+Actuals!O97</f>
        <v>0</v>
      </c>
      <c r="S33" s="137">
        <f>+Actuals!P97</f>
        <v>0</v>
      </c>
      <c r="T33" s="136">
        <f>+Actuals!Q97</f>
        <v>0</v>
      </c>
      <c r="U33" s="137">
        <f>+Actuals!R97</f>
        <v>0</v>
      </c>
      <c r="V33" s="136">
        <f>+Actuals!S97</f>
        <v>0</v>
      </c>
      <c r="W33" s="137">
        <f>+Actuals!T97</f>
        <v>0</v>
      </c>
      <c r="X33" s="136">
        <f>+Actuals!U97</f>
        <v>0</v>
      </c>
      <c r="Y33" s="137">
        <f>+Actuals!V97</f>
        <v>0</v>
      </c>
      <c r="Z33" s="136">
        <f>+Actuals!W97</f>
        <v>0</v>
      </c>
      <c r="AA33" s="137">
        <f>+Actuals!X97</f>
        <v>0</v>
      </c>
      <c r="AB33" s="136">
        <f>+Actuals!Y97</f>
        <v>0</v>
      </c>
      <c r="AC33" s="137">
        <f>+Actuals!Z97</f>
        <v>0</v>
      </c>
      <c r="AD33" s="136">
        <f>+Actuals!AA97</f>
        <v>0</v>
      </c>
      <c r="AE33" s="137">
        <f>+Actuals!AB97</f>
        <v>0</v>
      </c>
      <c r="AF33" s="136">
        <f>+Actuals!AC97</f>
        <v>0</v>
      </c>
      <c r="AG33" s="137">
        <f>+Actuals!AD97</f>
        <v>0</v>
      </c>
      <c r="AH33" s="136">
        <f>+Actuals!AE97</f>
        <v>0</v>
      </c>
      <c r="AI33" s="137">
        <f>+Actuals!AF97</f>
        <v>0</v>
      </c>
      <c r="AJ33" s="136">
        <f>+Actuals!AG97</f>
        <v>0</v>
      </c>
      <c r="AK33" s="137">
        <f>+Actuals!AH97</f>
        <v>0</v>
      </c>
      <c r="AL33" s="136">
        <f>+Actuals!AI97</f>
        <v>0</v>
      </c>
      <c r="AM33" s="137">
        <f>+Actuals!AJ97</f>
        <v>0</v>
      </c>
      <c r="AN33" s="136">
        <f>+Actuals!AK97</f>
        <v>0</v>
      </c>
      <c r="AO33" s="137">
        <f>+Actuals!AL97</f>
        <v>0</v>
      </c>
      <c r="AP33" s="136">
        <f>+Actuals!AM97</f>
        <v>0</v>
      </c>
      <c r="AQ33" s="137">
        <f>+Actuals!AN97</f>
        <v>0</v>
      </c>
      <c r="AR33" s="136">
        <f>+Actuals!AO97</f>
        <v>0</v>
      </c>
      <c r="AS33" s="137">
        <f>+Actuals!AP97</f>
        <v>0</v>
      </c>
      <c r="AT33" s="136">
        <f>+Actuals!AQ97</f>
        <v>0</v>
      </c>
      <c r="AU33" s="137">
        <f>+Actuals!AR97</f>
        <v>0</v>
      </c>
      <c r="AV33" s="136">
        <f>+Actuals!AS97</f>
        <v>0</v>
      </c>
      <c r="AW33" s="137">
        <f>+Actuals!AT97</f>
        <v>0</v>
      </c>
    </row>
    <row r="34" spans="1:49" x14ac:dyDescent="0.2">
      <c r="A34" s="9">
        <v>15</v>
      </c>
      <c r="B34" s="7"/>
      <c r="C34" s="18" t="s">
        <v>45</v>
      </c>
      <c r="D34" s="60">
        <f t="shared" si="14"/>
        <v>0</v>
      </c>
      <c r="E34" s="38">
        <f t="shared" si="14"/>
        <v>0</v>
      </c>
      <c r="F34" s="60">
        <f>'TIE-OUT'!X34+RECLASS!X34</f>
        <v>0</v>
      </c>
      <c r="G34" s="38">
        <f>'TIE-OUT'!Y34+RECLASS!Y34</f>
        <v>0</v>
      </c>
      <c r="H34" s="136">
        <f>+Actuals!E98</f>
        <v>0</v>
      </c>
      <c r="I34" s="137">
        <f>+Actuals!F98</f>
        <v>0</v>
      </c>
      <c r="J34" s="136">
        <f>+Actuals!G98</f>
        <v>0</v>
      </c>
      <c r="K34" s="153">
        <f>+Actuals!H98</f>
        <v>0</v>
      </c>
      <c r="L34" s="136">
        <f>+Actuals!I98</f>
        <v>0</v>
      </c>
      <c r="M34" s="137">
        <f>+Actuals!J98</f>
        <v>0</v>
      </c>
      <c r="N34" s="136">
        <f>+Actuals!K98</f>
        <v>0</v>
      </c>
      <c r="O34" s="137">
        <f>+Actuals!L98</f>
        <v>0</v>
      </c>
      <c r="P34" s="136">
        <f>+Actuals!M98</f>
        <v>0</v>
      </c>
      <c r="Q34" s="137">
        <f>+Actuals!N98</f>
        <v>0</v>
      </c>
      <c r="R34" s="136">
        <f>+Actuals!O98</f>
        <v>0</v>
      </c>
      <c r="S34" s="137">
        <f>+Actuals!P98</f>
        <v>0</v>
      </c>
      <c r="T34" s="136">
        <f>+Actuals!Q98</f>
        <v>0</v>
      </c>
      <c r="U34" s="137">
        <f>+Actuals!R98</f>
        <v>0</v>
      </c>
      <c r="V34" s="136">
        <f>+Actuals!S98</f>
        <v>0</v>
      </c>
      <c r="W34" s="137">
        <f>+Actuals!T98</f>
        <v>0</v>
      </c>
      <c r="X34" s="136">
        <f>+Actuals!U98</f>
        <v>0</v>
      </c>
      <c r="Y34" s="137">
        <f>+Actuals!V98</f>
        <v>0</v>
      </c>
      <c r="Z34" s="136">
        <f>+Actuals!W98</f>
        <v>0</v>
      </c>
      <c r="AA34" s="137">
        <f>+Actuals!X98</f>
        <v>0</v>
      </c>
      <c r="AB34" s="136">
        <f>+Actuals!Y98</f>
        <v>0</v>
      </c>
      <c r="AC34" s="137">
        <f>+Actuals!Z98</f>
        <v>0</v>
      </c>
      <c r="AD34" s="136">
        <f>+Actuals!AA98</f>
        <v>0</v>
      </c>
      <c r="AE34" s="137">
        <f>+Actuals!AB98</f>
        <v>0</v>
      </c>
      <c r="AF34" s="136">
        <f>+Actuals!AC98</f>
        <v>0</v>
      </c>
      <c r="AG34" s="137">
        <f>+Actuals!AD98</f>
        <v>0</v>
      </c>
      <c r="AH34" s="136">
        <f>+Actuals!AE98</f>
        <v>0</v>
      </c>
      <c r="AI34" s="137">
        <f>+Actuals!AF98</f>
        <v>0</v>
      </c>
      <c r="AJ34" s="136">
        <f>+Actuals!AG98</f>
        <v>0</v>
      </c>
      <c r="AK34" s="137">
        <f>+Actuals!AH98</f>
        <v>0</v>
      </c>
      <c r="AL34" s="136">
        <f>+Actuals!AI98</f>
        <v>0</v>
      </c>
      <c r="AM34" s="137">
        <f>+Actuals!AJ98</f>
        <v>0</v>
      </c>
      <c r="AN34" s="136">
        <f>+Actuals!AK98</f>
        <v>0</v>
      </c>
      <c r="AO34" s="137">
        <f>+Actuals!AL98</f>
        <v>0</v>
      </c>
      <c r="AP34" s="136">
        <f>+Actuals!AM98</f>
        <v>0</v>
      </c>
      <c r="AQ34" s="137">
        <f>+Actuals!AN98</f>
        <v>0</v>
      </c>
      <c r="AR34" s="136">
        <f>+Actuals!AO98</f>
        <v>0</v>
      </c>
      <c r="AS34" s="137">
        <f>+Actuals!AP98</f>
        <v>0</v>
      </c>
      <c r="AT34" s="136">
        <f>+Actuals!AQ98</f>
        <v>0</v>
      </c>
      <c r="AU34" s="137">
        <f>+Actuals!AR98</f>
        <v>0</v>
      </c>
      <c r="AV34" s="136">
        <f>+Actuals!AS98</f>
        <v>0</v>
      </c>
      <c r="AW34" s="137">
        <f>+Actuals!AT98</f>
        <v>0</v>
      </c>
    </row>
    <row r="35" spans="1:49" x14ac:dyDescent="0.2">
      <c r="A35" s="9">
        <v>16</v>
      </c>
      <c r="B35" s="7"/>
      <c r="C35" s="18" t="s">
        <v>46</v>
      </c>
      <c r="D35" s="60">
        <f t="shared" si="14"/>
        <v>0</v>
      </c>
      <c r="E35" s="38">
        <f t="shared" si="14"/>
        <v>0</v>
      </c>
      <c r="F35" s="81">
        <f>'TIE-OUT'!X35+RECLASS!X35</f>
        <v>0</v>
      </c>
      <c r="G35" s="82">
        <f>'TIE-OUT'!Y35+RECLASS!Y35</f>
        <v>0</v>
      </c>
      <c r="H35" s="136">
        <f>+Actuals!E99</f>
        <v>0</v>
      </c>
      <c r="I35" s="137">
        <f>+Actuals!F99</f>
        <v>0</v>
      </c>
      <c r="J35" s="136">
        <f>+Actuals!G99</f>
        <v>0</v>
      </c>
      <c r="K35" s="153">
        <f>+Actuals!H99</f>
        <v>0</v>
      </c>
      <c r="L35" s="136">
        <f>+Actuals!I99</f>
        <v>0</v>
      </c>
      <c r="M35" s="137">
        <f>+Actuals!J99</f>
        <v>0</v>
      </c>
      <c r="N35" s="136">
        <f>+Actuals!K99</f>
        <v>0</v>
      </c>
      <c r="O35" s="137">
        <f>+Actuals!L99</f>
        <v>0</v>
      </c>
      <c r="P35" s="136">
        <f>+Actuals!M99</f>
        <v>0</v>
      </c>
      <c r="Q35" s="137">
        <f>+Actuals!N99</f>
        <v>0</v>
      </c>
      <c r="R35" s="136">
        <f>+Actuals!O99</f>
        <v>0</v>
      </c>
      <c r="S35" s="137">
        <f>+Actuals!P99</f>
        <v>0</v>
      </c>
      <c r="T35" s="136">
        <f>+Actuals!Q99</f>
        <v>0</v>
      </c>
      <c r="U35" s="137">
        <f>+Actuals!R99</f>
        <v>0</v>
      </c>
      <c r="V35" s="136">
        <f>+Actuals!S99</f>
        <v>0</v>
      </c>
      <c r="W35" s="137">
        <f>+Actuals!T99</f>
        <v>0</v>
      </c>
      <c r="X35" s="136">
        <f>+Actuals!U99</f>
        <v>0</v>
      </c>
      <c r="Y35" s="137">
        <f>+Actuals!V99</f>
        <v>0</v>
      </c>
      <c r="Z35" s="136">
        <f>+Actuals!W99</f>
        <v>0</v>
      </c>
      <c r="AA35" s="137">
        <f>+Actuals!X99</f>
        <v>0</v>
      </c>
      <c r="AB35" s="136">
        <f>+Actuals!Y99</f>
        <v>0</v>
      </c>
      <c r="AC35" s="137">
        <f>+Actuals!Z99</f>
        <v>0</v>
      </c>
      <c r="AD35" s="136">
        <f>+Actuals!AA99</f>
        <v>0</v>
      </c>
      <c r="AE35" s="137">
        <f>+Actuals!AB99</f>
        <v>0</v>
      </c>
      <c r="AF35" s="136">
        <f>+Actuals!AC99</f>
        <v>0</v>
      </c>
      <c r="AG35" s="137">
        <f>+Actuals!AD99</f>
        <v>0</v>
      </c>
      <c r="AH35" s="136">
        <f>+Actuals!AE99</f>
        <v>0</v>
      </c>
      <c r="AI35" s="137">
        <f>+Actuals!AF99</f>
        <v>0</v>
      </c>
      <c r="AJ35" s="136">
        <f>+Actuals!AG99</f>
        <v>0</v>
      </c>
      <c r="AK35" s="137">
        <f>+Actuals!AH99</f>
        <v>0</v>
      </c>
      <c r="AL35" s="136">
        <f>+Actuals!AI99</f>
        <v>0</v>
      </c>
      <c r="AM35" s="137">
        <f>+Actuals!AJ99</f>
        <v>0</v>
      </c>
      <c r="AN35" s="136">
        <f>+Actuals!AK99</f>
        <v>0</v>
      </c>
      <c r="AO35" s="137">
        <f>+Actuals!AL99</f>
        <v>0</v>
      </c>
      <c r="AP35" s="136">
        <f>+Actuals!AM99</f>
        <v>0</v>
      </c>
      <c r="AQ35" s="137">
        <f>+Actuals!AN99</f>
        <v>0</v>
      </c>
      <c r="AR35" s="136">
        <f>+Actuals!AO99</f>
        <v>0</v>
      </c>
      <c r="AS35" s="137">
        <f>+Actuals!AP99</f>
        <v>0</v>
      </c>
      <c r="AT35" s="136">
        <f>+Actuals!AQ99</f>
        <v>0</v>
      </c>
      <c r="AU35" s="137">
        <f>+Actuals!AR99</f>
        <v>0</v>
      </c>
      <c r="AV35" s="136">
        <f>+Actuals!AS99</f>
        <v>0</v>
      </c>
      <c r="AW35" s="137">
        <f>+Actuals!AT99</f>
        <v>0</v>
      </c>
    </row>
    <row r="36" spans="1:49" x14ac:dyDescent="0.2">
      <c r="A36" s="9"/>
      <c r="B36" s="7" t="s">
        <v>47</v>
      </c>
      <c r="C36" s="6"/>
      <c r="D36" s="61">
        <f t="shared" ref="D36:AE36" si="15">SUM(D32:D35)</f>
        <v>6</v>
      </c>
      <c r="E36" s="39">
        <f t="shared" si="15"/>
        <v>10.299999999999999</v>
      </c>
      <c r="F36" s="61">
        <f t="shared" si="15"/>
        <v>0</v>
      </c>
      <c r="G36" s="39">
        <f t="shared" si="15"/>
        <v>0</v>
      </c>
      <c r="H36" s="61">
        <f t="shared" si="15"/>
        <v>0</v>
      </c>
      <c r="I36" s="39">
        <f t="shared" si="15"/>
        <v>0</v>
      </c>
      <c r="J36" s="61">
        <f t="shared" si="15"/>
        <v>6</v>
      </c>
      <c r="K36" s="154">
        <f t="shared" si="15"/>
        <v>10.299999999999999</v>
      </c>
      <c r="L36" s="61">
        <f t="shared" si="15"/>
        <v>0</v>
      </c>
      <c r="M36" s="39">
        <f t="shared" si="15"/>
        <v>0</v>
      </c>
      <c r="N36" s="61">
        <f t="shared" si="15"/>
        <v>0</v>
      </c>
      <c r="O36" s="39">
        <f t="shared" si="15"/>
        <v>0</v>
      </c>
      <c r="P36" s="61">
        <f t="shared" si="15"/>
        <v>0</v>
      </c>
      <c r="Q36" s="39">
        <f t="shared" si="15"/>
        <v>0</v>
      </c>
      <c r="R36" s="61">
        <f t="shared" si="15"/>
        <v>0</v>
      </c>
      <c r="S36" s="39">
        <f t="shared" si="15"/>
        <v>0</v>
      </c>
      <c r="T36" s="61">
        <f t="shared" si="15"/>
        <v>0</v>
      </c>
      <c r="U36" s="39">
        <f t="shared" si="15"/>
        <v>0</v>
      </c>
      <c r="V36" s="61">
        <f t="shared" si="15"/>
        <v>0</v>
      </c>
      <c r="W36" s="39">
        <f t="shared" si="15"/>
        <v>0</v>
      </c>
      <c r="X36" s="61">
        <f t="shared" si="15"/>
        <v>0</v>
      </c>
      <c r="Y36" s="39">
        <f t="shared" si="15"/>
        <v>0</v>
      </c>
      <c r="Z36" s="61">
        <f t="shared" si="15"/>
        <v>0</v>
      </c>
      <c r="AA36" s="39">
        <f t="shared" si="15"/>
        <v>0</v>
      </c>
      <c r="AB36" s="61">
        <f t="shared" si="15"/>
        <v>0</v>
      </c>
      <c r="AC36" s="39">
        <f t="shared" si="15"/>
        <v>0</v>
      </c>
      <c r="AD36" s="61">
        <f t="shared" si="15"/>
        <v>0</v>
      </c>
      <c r="AE36" s="39">
        <f t="shared" si="15"/>
        <v>0</v>
      </c>
      <c r="AF36" s="61">
        <f t="shared" ref="AF36:AK36" si="16">SUM(AF32:AF35)</f>
        <v>0</v>
      </c>
      <c r="AG36" s="39">
        <f t="shared" si="16"/>
        <v>0</v>
      </c>
      <c r="AH36" s="61">
        <f t="shared" si="16"/>
        <v>0</v>
      </c>
      <c r="AI36" s="39">
        <f t="shared" si="16"/>
        <v>0</v>
      </c>
      <c r="AJ36" s="61">
        <f t="shared" si="16"/>
        <v>0</v>
      </c>
      <c r="AK36" s="39">
        <f t="shared" si="16"/>
        <v>0</v>
      </c>
      <c r="AL36" s="61">
        <f t="shared" ref="AL36:AQ36" si="17">SUM(AL32:AL35)</f>
        <v>0</v>
      </c>
      <c r="AM36" s="39">
        <f t="shared" si="17"/>
        <v>0</v>
      </c>
      <c r="AN36" s="61">
        <f t="shared" si="17"/>
        <v>0</v>
      </c>
      <c r="AO36" s="39">
        <f t="shared" si="17"/>
        <v>0</v>
      </c>
      <c r="AP36" s="61">
        <f t="shared" si="17"/>
        <v>0</v>
      </c>
      <c r="AQ36" s="39">
        <f t="shared" si="17"/>
        <v>0</v>
      </c>
      <c r="AR36" s="61">
        <f t="shared" ref="AR36:AW36" si="18">SUM(AR32:AR35)</f>
        <v>0</v>
      </c>
      <c r="AS36" s="39">
        <f t="shared" si="18"/>
        <v>0</v>
      </c>
      <c r="AT36" s="61">
        <f t="shared" si="18"/>
        <v>0</v>
      </c>
      <c r="AU36" s="39">
        <f t="shared" si="18"/>
        <v>0</v>
      </c>
      <c r="AV36" s="61">
        <f t="shared" si="18"/>
        <v>0</v>
      </c>
      <c r="AW36" s="39">
        <f t="shared" si="18"/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15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15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19">SUM(F39,H39,J39,L39,N39,P39,R39,T39,V39,X39,Z39,AB39,AD39,AF39,AH39,AJ39,AL39,AN39,AP39,AR39,AT39,AU39)</f>
        <v>0</v>
      </c>
      <c r="E39" s="38">
        <f t="shared" si="19"/>
        <v>0</v>
      </c>
      <c r="F39" s="64">
        <f>'TIE-OUT'!X39+RECLASS!X39</f>
        <v>0</v>
      </c>
      <c r="G39" s="68">
        <f>'TIE-OUT'!Y39+RECLASS!Y39</f>
        <v>0</v>
      </c>
      <c r="H39" s="136">
        <f>+Actuals!E100</f>
        <v>0</v>
      </c>
      <c r="I39" s="137">
        <f>+Actuals!F100</f>
        <v>0</v>
      </c>
      <c r="J39" s="136">
        <f>+Actuals!G100</f>
        <v>0</v>
      </c>
      <c r="K39" s="153">
        <f>+Actuals!H100</f>
        <v>0</v>
      </c>
      <c r="L39" s="136">
        <f>+Actuals!I100</f>
        <v>0</v>
      </c>
      <c r="M39" s="137">
        <f>+Actuals!J100</f>
        <v>0</v>
      </c>
      <c r="N39" s="136">
        <f>+Actuals!K100</f>
        <v>0</v>
      </c>
      <c r="O39" s="137">
        <f>+Actuals!L100</f>
        <v>0</v>
      </c>
      <c r="P39" s="136">
        <f>+Actuals!M100</f>
        <v>0</v>
      </c>
      <c r="Q39" s="137">
        <f>+Actuals!N100</f>
        <v>0</v>
      </c>
      <c r="R39" s="136">
        <f>+Actuals!O100</f>
        <v>0</v>
      </c>
      <c r="S39" s="137">
        <f>+Actuals!P100</f>
        <v>0</v>
      </c>
      <c r="T39" s="136">
        <f>+Actuals!Q100</f>
        <v>0</v>
      </c>
      <c r="U39" s="137">
        <f>+Actuals!R100</f>
        <v>0</v>
      </c>
      <c r="V39" s="136">
        <f>+Actuals!S100</f>
        <v>0</v>
      </c>
      <c r="W39" s="137">
        <f>+Actuals!T100</f>
        <v>0</v>
      </c>
      <c r="X39" s="136">
        <f>+Actuals!U100</f>
        <v>0</v>
      </c>
      <c r="Y39" s="137">
        <f>+Actuals!V100</f>
        <v>0</v>
      </c>
      <c r="Z39" s="136">
        <f>+Actuals!W100</f>
        <v>0</v>
      </c>
      <c r="AA39" s="137">
        <f>+Actuals!X100</f>
        <v>0</v>
      </c>
      <c r="AB39" s="136">
        <f>+Actuals!Y100</f>
        <v>0</v>
      </c>
      <c r="AC39" s="137">
        <f>+Actuals!Z100</f>
        <v>0</v>
      </c>
      <c r="AD39" s="136">
        <f>+Actuals!AA100</f>
        <v>0</v>
      </c>
      <c r="AE39" s="137">
        <f>+Actuals!AB100</f>
        <v>0</v>
      </c>
      <c r="AF39" s="136">
        <f>+Actuals!AC100</f>
        <v>0</v>
      </c>
      <c r="AG39" s="137">
        <f>+Actuals!AD100</f>
        <v>0</v>
      </c>
      <c r="AH39" s="136">
        <f>+Actuals!AE100</f>
        <v>0</v>
      </c>
      <c r="AI39" s="137">
        <f>+Actuals!AF100</f>
        <v>0</v>
      </c>
      <c r="AJ39" s="136">
        <f>+Actuals!AG100</f>
        <v>0</v>
      </c>
      <c r="AK39" s="137">
        <f>+Actuals!AH100</f>
        <v>0</v>
      </c>
      <c r="AL39" s="136">
        <f>+Actuals!AI100</f>
        <v>0</v>
      </c>
      <c r="AM39" s="137">
        <f>+Actuals!AJ100</f>
        <v>0</v>
      </c>
      <c r="AN39" s="136">
        <f>+Actuals!AK100</f>
        <v>0</v>
      </c>
      <c r="AO39" s="137">
        <f>+Actuals!AL100</f>
        <v>0</v>
      </c>
      <c r="AP39" s="136">
        <f>+Actuals!AM100</f>
        <v>0</v>
      </c>
      <c r="AQ39" s="137">
        <f>+Actuals!AN100</f>
        <v>0</v>
      </c>
      <c r="AR39" s="136">
        <f>+Actuals!AO100</f>
        <v>0</v>
      </c>
      <c r="AS39" s="137">
        <f>+Actuals!AP100</f>
        <v>0</v>
      </c>
      <c r="AT39" s="136">
        <f>+Actuals!AQ100</f>
        <v>0</v>
      </c>
      <c r="AU39" s="137">
        <f>+Actuals!AR100</f>
        <v>0</v>
      </c>
      <c r="AV39" s="136">
        <f>+Actuals!AS100</f>
        <v>0</v>
      </c>
      <c r="AW39" s="137">
        <f>+Actuals!AT100</f>
        <v>0</v>
      </c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19"/>
        <v>-1700650</v>
      </c>
      <c r="E40" s="38">
        <f t="shared" si="19"/>
        <v>-0.05</v>
      </c>
      <c r="F40" s="60">
        <f>'TIE-OUT'!X40+RECLASS!X40</f>
        <v>0</v>
      </c>
      <c r="G40" s="38">
        <f>'TIE-OUT'!Y40+RECLASS!Y40</f>
        <v>0</v>
      </c>
      <c r="H40" s="136">
        <f>+Actuals!E101</f>
        <v>0</v>
      </c>
      <c r="I40" s="137">
        <f>+Actuals!F101</f>
        <v>0</v>
      </c>
      <c r="J40" s="136">
        <f>+Actuals!G101</f>
        <v>0</v>
      </c>
      <c r="K40" s="153">
        <f>+Actuals!H101</f>
        <v>0</v>
      </c>
      <c r="L40" s="136">
        <f>+Actuals!I101</f>
        <v>0</v>
      </c>
      <c r="M40" s="137">
        <f>+Actuals!J101</f>
        <v>0</v>
      </c>
      <c r="N40" s="136">
        <f>+Actuals!K101</f>
        <v>0</v>
      </c>
      <c r="O40" s="137">
        <f>+Actuals!L101</f>
        <v>0</v>
      </c>
      <c r="P40" s="136">
        <f>+Actuals!M101</f>
        <v>0</v>
      </c>
      <c r="Q40" s="137">
        <f>+Actuals!N101</f>
        <v>0</v>
      </c>
      <c r="R40" s="136">
        <f>+Actuals!O101</f>
        <v>0</v>
      </c>
      <c r="S40" s="137">
        <f>+Actuals!P101</f>
        <v>0</v>
      </c>
      <c r="T40" s="136">
        <f>+Actuals!Q101</f>
        <v>0</v>
      </c>
      <c r="U40" s="137">
        <f>+Actuals!R101</f>
        <v>0</v>
      </c>
      <c r="V40" s="136">
        <f>+Actuals!S101</f>
        <v>0</v>
      </c>
      <c r="W40" s="137">
        <f>+Actuals!T101</f>
        <v>0</v>
      </c>
      <c r="X40" s="136">
        <f>+Actuals!U101</f>
        <v>0</v>
      </c>
      <c r="Y40" s="137">
        <f>+Actuals!V101</f>
        <v>0</v>
      </c>
      <c r="Z40" s="136">
        <f>+Actuals!W101</f>
        <v>-1700650</v>
      </c>
      <c r="AA40" s="137">
        <f>+Actuals!X101</f>
        <v>-0.05</v>
      </c>
      <c r="AB40" s="136">
        <f>+Actuals!Y101</f>
        <v>0</v>
      </c>
      <c r="AC40" s="137">
        <f>+Actuals!Z101</f>
        <v>0</v>
      </c>
      <c r="AD40" s="136">
        <f>+Actuals!AA101</f>
        <v>0</v>
      </c>
      <c r="AE40" s="137">
        <f>+Actuals!AB101</f>
        <v>0</v>
      </c>
      <c r="AF40" s="136">
        <f>+Actuals!AC101</f>
        <v>0</v>
      </c>
      <c r="AG40" s="137">
        <f>+Actuals!AD101</f>
        <v>0</v>
      </c>
      <c r="AH40" s="136">
        <f>+Actuals!AE101</f>
        <v>0</v>
      </c>
      <c r="AI40" s="137">
        <f>+Actuals!AF101</f>
        <v>0</v>
      </c>
      <c r="AJ40" s="136">
        <f>+Actuals!AG101</f>
        <v>0</v>
      </c>
      <c r="AK40" s="137">
        <f>+Actuals!AH101</f>
        <v>0</v>
      </c>
      <c r="AL40" s="136">
        <f>+Actuals!AI101</f>
        <v>0</v>
      </c>
      <c r="AM40" s="137">
        <f>+Actuals!AJ101</f>
        <v>0</v>
      </c>
      <c r="AN40" s="136">
        <f>+Actuals!AK101</f>
        <v>0</v>
      </c>
      <c r="AO40" s="137">
        <f>+Actuals!AL101</f>
        <v>0</v>
      </c>
      <c r="AP40" s="136">
        <f>+Actuals!AM101</f>
        <v>0</v>
      </c>
      <c r="AQ40" s="137">
        <f>+Actuals!AN101</f>
        <v>0</v>
      </c>
      <c r="AR40" s="136">
        <f>+Actuals!AO101</f>
        <v>0</v>
      </c>
      <c r="AS40" s="137">
        <f>+Actuals!AP101</f>
        <v>0</v>
      </c>
      <c r="AT40" s="136">
        <f>+Actuals!AQ101</f>
        <v>0</v>
      </c>
      <c r="AU40" s="137">
        <f>+Actuals!AR101</f>
        <v>0</v>
      </c>
      <c r="AV40" s="136">
        <f>+Actuals!AS101</f>
        <v>0</v>
      </c>
      <c r="AW40" s="137">
        <f>+Actuals!AT101</f>
        <v>0</v>
      </c>
    </row>
    <row r="41" spans="1:49" x14ac:dyDescent="0.2">
      <c r="A41" s="9">
        <v>19</v>
      </c>
      <c r="B41" s="7"/>
      <c r="C41" s="18" t="s">
        <v>51</v>
      </c>
      <c r="D41" s="60">
        <f t="shared" si="19"/>
        <v>0</v>
      </c>
      <c r="E41" s="38">
        <f t="shared" si="19"/>
        <v>0</v>
      </c>
      <c r="F41" s="81">
        <f>'TIE-OUT'!X41+RECLASS!X41</f>
        <v>0</v>
      </c>
      <c r="G41" s="82">
        <f>'TIE-OUT'!Y41+RECLASS!Y41</f>
        <v>0</v>
      </c>
      <c r="H41" s="136">
        <f>+Actuals!E102</f>
        <v>0</v>
      </c>
      <c r="I41" s="137">
        <f>+Actuals!F102</f>
        <v>0</v>
      </c>
      <c r="J41" s="136">
        <f>+Actuals!G102</f>
        <v>0</v>
      </c>
      <c r="K41" s="153">
        <f>+Actuals!H102</f>
        <v>0</v>
      </c>
      <c r="L41" s="136">
        <f>+Actuals!I102</f>
        <v>0</v>
      </c>
      <c r="M41" s="137">
        <f>+Actuals!J102</f>
        <v>0</v>
      </c>
      <c r="N41" s="136">
        <f>+Actuals!K102</f>
        <v>0</v>
      </c>
      <c r="O41" s="137">
        <f>+Actuals!L102</f>
        <v>0</v>
      </c>
      <c r="P41" s="136">
        <f>+Actuals!M102</f>
        <v>0</v>
      </c>
      <c r="Q41" s="137">
        <f>+Actuals!N102</f>
        <v>0</v>
      </c>
      <c r="R41" s="136">
        <f>+Actuals!O102</f>
        <v>0</v>
      </c>
      <c r="S41" s="137">
        <f>+Actuals!P102</f>
        <v>0</v>
      </c>
      <c r="T41" s="136">
        <f>+Actuals!Q102</f>
        <v>0</v>
      </c>
      <c r="U41" s="137">
        <f>+Actuals!R102</f>
        <v>0</v>
      </c>
      <c r="V41" s="136">
        <f>+Actuals!S102</f>
        <v>0</v>
      </c>
      <c r="W41" s="137">
        <f>+Actuals!T102</f>
        <v>0</v>
      </c>
      <c r="X41" s="136">
        <f>+Actuals!U102</f>
        <v>0</v>
      </c>
      <c r="Y41" s="137">
        <f>+Actuals!V102</f>
        <v>0</v>
      </c>
      <c r="Z41" s="136">
        <f>+Actuals!W102</f>
        <v>0</v>
      </c>
      <c r="AA41" s="137">
        <f>+Actuals!X102</f>
        <v>0</v>
      </c>
      <c r="AB41" s="136">
        <f>+Actuals!Y102</f>
        <v>0</v>
      </c>
      <c r="AC41" s="137">
        <f>+Actuals!Z102</f>
        <v>0</v>
      </c>
      <c r="AD41" s="136">
        <f>+Actuals!AA102</f>
        <v>0</v>
      </c>
      <c r="AE41" s="137">
        <f>+Actuals!AB102</f>
        <v>0</v>
      </c>
      <c r="AF41" s="136">
        <f>+Actuals!AC102</f>
        <v>0</v>
      </c>
      <c r="AG41" s="137">
        <f>+Actuals!AD102</f>
        <v>0</v>
      </c>
      <c r="AH41" s="136">
        <f>+Actuals!AE102</f>
        <v>0</v>
      </c>
      <c r="AI41" s="137">
        <f>+Actuals!AF102</f>
        <v>0</v>
      </c>
      <c r="AJ41" s="136">
        <f>+Actuals!AG102</f>
        <v>0</v>
      </c>
      <c r="AK41" s="137">
        <f>+Actuals!AH102</f>
        <v>0</v>
      </c>
      <c r="AL41" s="136">
        <f>+Actuals!AI102</f>
        <v>0</v>
      </c>
      <c r="AM41" s="137">
        <f>+Actuals!AJ102</f>
        <v>0</v>
      </c>
      <c r="AN41" s="136">
        <f>+Actuals!AK102</f>
        <v>0</v>
      </c>
      <c r="AO41" s="137">
        <f>+Actuals!AL102</f>
        <v>0</v>
      </c>
      <c r="AP41" s="136">
        <f>+Actuals!AM102</f>
        <v>0</v>
      </c>
      <c r="AQ41" s="137">
        <f>+Actuals!AN102</f>
        <v>0</v>
      </c>
      <c r="AR41" s="136">
        <f>+Actuals!AO102</f>
        <v>0</v>
      </c>
      <c r="AS41" s="137">
        <f>+Actuals!AP102</f>
        <v>0</v>
      </c>
      <c r="AT41" s="136">
        <f>+Actuals!AQ102</f>
        <v>0</v>
      </c>
      <c r="AU41" s="137">
        <f>+Actuals!AR102</f>
        <v>0</v>
      </c>
      <c r="AV41" s="136">
        <f>+Actuals!AS102</f>
        <v>0</v>
      </c>
      <c r="AW41" s="137">
        <f>+Actuals!AT102</f>
        <v>0</v>
      </c>
    </row>
    <row r="42" spans="1:49" x14ac:dyDescent="0.2">
      <c r="A42" s="9"/>
      <c r="B42" s="7"/>
      <c r="C42" s="53" t="s">
        <v>52</v>
      </c>
      <c r="D42" s="61">
        <f t="shared" ref="D42:AE42" si="20">SUM(D40:D41)</f>
        <v>-1700650</v>
      </c>
      <c r="E42" s="39">
        <f t="shared" si="20"/>
        <v>-0.05</v>
      </c>
      <c r="F42" s="61">
        <f t="shared" si="20"/>
        <v>0</v>
      </c>
      <c r="G42" s="39">
        <f t="shared" si="20"/>
        <v>0</v>
      </c>
      <c r="H42" s="61">
        <f t="shared" si="20"/>
        <v>0</v>
      </c>
      <c r="I42" s="39">
        <f t="shared" si="20"/>
        <v>0</v>
      </c>
      <c r="J42" s="61">
        <f t="shared" si="20"/>
        <v>0</v>
      </c>
      <c r="K42" s="154">
        <f t="shared" si="20"/>
        <v>0</v>
      </c>
      <c r="L42" s="61">
        <f t="shared" si="20"/>
        <v>0</v>
      </c>
      <c r="M42" s="39">
        <f t="shared" si="20"/>
        <v>0</v>
      </c>
      <c r="N42" s="61">
        <f t="shared" si="20"/>
        <v>0</v>
      </c>
      <c r="O42" s="39">
        <f t="shared" si="20"/>
        <v>0</v>
      </c>
      <c r="P42" s="61">
        <f t="shared" si="20"/>
        <v>0</v>
      </c>
      <c r="Q42" s="39">
        <f t="shared" si="20"/>
        <v>0</v>
      </c>
      <c r="R42" s="61">
        <f t="shared" si="20"/>
        <v>0</v>
      </c>
      <c r="S42" s="39">
        <f t="shared" si="20"/>
        <v>0</v>
      </c>
      <c r="T42" s="61">
        <f t="shared" si="20"/>
        <v>0</v>
      </c>
      <c r="U42" s="39">
        <f t="shared" si="20"/>
        <v>0</v>
      </c>
      <c r="V42" s="61">
        <f t="shared" si="20"/>
        <v>0</v>
      </c>
      <c r="W42" s="39">
        <f t="shared" si="20"/>
        <v>0</v>
      </c>
      <c r="X42" s="61">
        <f t="shared" si="20"/>
        <v>0</v>
      </c>
      <c r="Y42" s="39">
        <f t="shared" si="20"/>
        <v>0</v>
      </c>
      <c r="Z42" s="61">
        <f t="shared" si="20"/>
        <v>-1700650</v>
      </c>
      <c r="AA42" s="39">
        <f t="shared" si="20"/>
        <v>-0.05</v>
      </c>
      <c r="AB42" s="61">
        <f t="shared" si="20"/>
        <v>0</v>
      </c>
      <c r="AC42" s="39">
        <f t="shared" si="20"/>
        <v>0</v>
      </c>
      <c r="AD42" s="61">
        <f t="shared" si="20"/>
        <v>0</v>
      </c>
      <c r="AE42" s="39">
        <f t="shared" si="20"/>
        <v>0</v>
      </c>
      <c r="AF42" s="61">
        <f t="shared" ref="AF42:AK42" si="21">SUM(AF40:AF41)</f>
        <v>0</v>
      </c>
      <c r="AG42" s="39">
        <f t="shared" si="21"/>
        <v>0</v>
      </c>
      <c r="AH42" s="61">
        <f t="shared" si="21"/>
        <v>0</v>
      </c>
      <c r="AI42" s="39">
        <f t="shared" si="21"/>
        <v>0</v>
      </c>
      <c r="AJ42" s="61">
        <f t="shared" si="21"/>
        <v>0</v>
      </c>
      <c r="AK42" s="39">
        <f t="shared" si="21"/>
        <v>0</v>
      </c>
      <c r="AL42" s="61">
        <f t="shared" ref="AL42:AQ42" si="22">SUM(AL40:AL41)</f>
        <v>0</v>
      </c>
      <c r="AM42" s="39">
        <f t="shared" si="22"/>
        <v>0</v>
      </c>
      <c r="AN42" s="61">
        <f t="shared" si="22"/>
        <v>0</v>
      </c>
      <c r="AO42" s="39">
        <f t="shared" si="22"/>
        <v>0</v>
      </c>
      <c r="AP42" s="61">
        <f t="shared" si="22"/>
        <v>0</v>
      </c>
      <c r="AQ42" s="39">
        <f t="shared" si="22"/>
        <v>0</v>
      </c>
      <c r="AR42" s="61">
        <f t="shared" ref="AR42:AW42" si="23">SUM(AR40:AR41)</f>
        <v>0</v>
      </c>
      <c r="AS42" s="39">
        <f t="shared" si="23"/>
        <v>0</v>
      </c>
      <c r="AT42" s="61">
        <f t="shared" si="23"/>
        <v>0</v>
      </c>
      <c r="AU42" s="39">
        <f t="shared" si="23"/>
        <v>0</v>
      </c>
      <c r="AV42" s="61">
        <f t="shared" si="23"/>
        <v>0</v>
      </c>
      <c r="AW42" s="39">
        <f t="shared" si="23"/>
        <v>0</v>
      </c>
    </row>
    <row r="43" spans="1:49" ht="21" customHeight="1" x14ac:dyDescent="0.2">
      <c r="A43" s="9"/>
      <c r="B43" s="7" t="s">
        <v>53</v>
      </c>
      <c r="C43" s="6"/>
      <c r="D43" s="61">
        <f t="shared" ref="D43:AE43" si="24">D42+D39</f>
        <v>-1700650</v>
      </c>
      <c r="E43" s="39">
        <f t="shared" si="24"/>
        <v>-0.05</v>
      </c>
      <c r="F43" s="61">
        <f t="shared" si="24"/>
        <v>0</v>
      </c>
      <c r="G43" s="39">
        <f t="shared" si="24"/>
        <v>0</v>
      </c>
      <c r="H43" s="61">
        <f t="shared" si="24"/>
        <v>0</v>
      </c>
      <c r="I43" s="39">
        <f t="shared" si="24"/>
        <v>0</v>
      </c>
      <c r="J43" s="61">
        <f t="shared" si="24"/>
        <v>0</v>
      </c>
      <c r="K43" s="154">
        <f t="shared" si="24"/>
        <v>0</v>
      </c>
      <c r="L43" s="61">
        <f t="shared" si="24"/>
        <v>0</v>
      </c>
      <c r="M43" s="39">
        <f t="shared" si="24"/>
        <v>0</v>
      </c>
      <c r="N43" s="61">
        <f t="shared" si="24"/>
        <v>0</v>
      </c>
      <c r="O43" s="39">
        <f t="shared" si="24"/>
        <v>0</v>
      </c>
      <c r="P43" s="61">
        <f t="shared" si="24"/>
        <v>0</v>
      </c>
      <c r="Q43" s="39">
        <f t="shared" si="24"/>
        <v>0</v>
      </c>
      <c r="R43" s="61">
        <f t="shared" si="24"/>
        <v>0</v>
      </c>
      <c r="S43" s="39">
        <f t="shared" si="24"/>
        <v>0</v>
      </c>
      <c r="T43" s="61">
        <f t="shared" si="24"/>
        <v>0</v>
      </c>
      <c r="U43" s="39">
        <f t="shared" si="24"/>
        <v>0</v>
      </c>
      <c r="V43" s="61">
        <f t="shared" si="24"/>
        <v>0</v>
      </c>
      <c r="W43" s="39">
        <f t="shared" si="24"/>
        <v>0</v>
      </c>
      <c r="X43" s="61">
        <f t="shared" si="24"/>
        <v>0</v>
      </c>
      <c r="Y43" s="39">
        <f t="shared" si="24"/>
        <v>0</v>
      </c>
      <c r="Z43" s="61">
        <f t="shared" si="24"/>
        <v>-1700650</v>
      </c>
      <c r="AA43" s="39">
        <f t="shared" si="24"/>
        <v>-0.05</v>
      </c>
      <c r="AB43" s="61">
        <f t="shared" si="24"/>
        <v>0</v>
      </c>
      <c r="AC43" s="39">
        <f t="shared" si="24"/>
        <v>0</v>
      </c>
      <c r="AD43" s="61">
        <f t="shared" si="24"/>
        <v>0</v>
      </c>
      <c r="AE43" s="39">
        <f t="shared" si="24"/>
        <v>0</v>
      </c>
      <c r="AF43" s="61">
        <f t="shared" ref="AF43:AK43" si="25">AF42+AF39</f>
        <v>0</v>
      </c>
      <c r="AG43" s="39">
        <f t="shared" si="25"/>
        <v>0</v>
      </c>
      <c r="AH43" s="61">
        <f t="shared" si="25"/>
        <v>0</v>
      </c>
      <c r="AI43" s="39">
        <f t="shared" si="25"/>
        <v>0</v>
      </c>
      <c r="AJ43" s="61">
        <f t="shared" si="25"/>
        <v>0</v>
      </c>
      <c r="AK43" s="39">
        <f t="shared" si="25"/>
        <v>0</v>
      </c>
      <c r="AL43" s="61">
        <f t="shared" ref="AL43:AQ43" si="26">AL42+AL39</f>
        <v>0</v>
      </c>
      <c r="AM43" s="39">
        <f t="shared" si="26"/>
        <v>0</v>
      </c>
      <c r="AN43" s="61">
        <f t="shared" si="26"/>
        <v>0</v>
      </c>
      <c r="AO43" s="39">
        <f t="shared" si="26"/>
        <v>0</v>
      </c>
      <c r="AP43" s="61">
        <f t="shared" si="26"/>
        <v>0</v>
      </c>
      <c r="AQ43" s="39">
        <f t="shared" si="26"/>
        <v>0</v>
      </c>
      <c r="AR43" s="61">
        <f t="shared" ref="AR43:AW43" si="27">AR42+AR39</f>
        <v>0</v>
      </c>
      <c r="AS43" s="39">
        <f t="shared" si="27"/>
        <v>0</v>
      </c>
      <c r="AT43" s="61">
        <f t="shared" si="27"/>
        <v>0</v>
      </c>
      <c r="AU43" s="39">
        <f t="shared" si="27"/>
        <v>0</v>
      </c>
      <c r="AV43" s="61">
        <f t="shared" si="27"/>
        <v>0</v>
      </c>
      <c r="AW43" s="39">
        <f t="shared" si="27"/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15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0</v>
      </c>
      <c r="E45" s="38">
        <f>SUM(G45,I45,K45,M45,O45,Q45,S45,U45,W45,Y45,AA45,AC45,AE45,AG45,AI45,AK45,AM45,AO45,AQ45,AS45,AU45,AV45)</f>
        <v>0</v>
      </c>
      <c r="F45" s="64">
        <f>'TIE-OUT'!X45+RECLASS!X45</f>
        <v>0</v>
      </c>
      <c r="G45" s="68">
        <f>'TIE-OUT'!Y45+RECLASS!Y45</f>
        <v>0</v>
      </c>
      <c r="H45" s="136">
        <f>+Actuals!E103</f>
        <v>0</v>
      </c>
      <c r="I45" s="137">
        <f>+Actuals!F103</f>
        <v>0</v>
      </c>
      <c r="J45" s="136">
        <f>+Actuals!G103</f>
        <v>0</v>
      </c>
      <c r="K45" s="153">
        <f>+Actuals!H103</f>
        <v>0</v>
      </c>
      <c r="L45" s="136">
        <f>+Actuals!I103</f>
        <v>0</v>
      </c>
      <c r="M45" s="137">
        <f>+Actuals!J103</f>
        <v>0</v>
      </c>
      <c r="N45" s="136">
        <f>+Actuals!K103</f>
        <v>0</v>
      </c>
      <c r="O45" s="137">
        <f>+Actuals!L103</f>
        <v>0</v>
      </c>
      <c r="P45" s="136">
        <f>+Actuals!M103</f>
        <v>0</v>
      </c>
      <c r="Q45" s="137">
        <f>+Actuals!N103</f>
        <v>0</v>
      </c>
      <c r="R45" s="136">
        <f>+Actuals!O103</f>
        <v>0</v>
      </c>
      <c r="S45" s="137">
        <f>+Actuals!P103</f>
        <v>0</v>
      </c>
      <c r="T45" s="136">
        <f>+Actuals!Q103</f>
        <v>0</v>
      </c>
      <c r="U45" s="137">
        <f>+Actuals!R103</f>
        <v>0</v>
      </c>
      <c r="V45" s="136">
        <f>+Actuals!S103</f>
        <v>0</v>
      </c>
      <c r="W45" s="137">
        <f>+Actuals!T103</f>
        <v>0</v>
      </c>
      <c r="X45" s="136">
        <f>+Actuals!U103</f>
        <v>0</v>
      </c>
      <c r="Y45" s="137">
        <f>+Actuals!V103</f>
        <v>0</v>
      </c>
      <c r="Z45" s="136">
        <f>+Actuals!W103</f>
        <v>0</v>
      </c>
      <c r="AA45" s="137">
        <f>+Actuals!X103</f>
        <v>0</v>
      </c>
      <c r="AB45" s="136">
        <f>+Actuals!Y103</f>
        <v>0</v>
      </c>
      <c r="AC45" s="137">
        <f>+Actuals!Z103</f>
        <v>0</v>
      </c>
      <c r="AD45" s="136">
        <f>+Actuals!AA103</f>
        <v>0</v>
      </c>
      <c r="AE45" s="137">
        <f>+Actuals!AB103</f>
        <v>0</v>
      </c>
      <c r="AF45" s="136">
        <f>+Actuals!AC103</f>
        <v>0</v>
      </c>
      <c r="AG45" s="137">
        <f>+Actuals!AD103</f>
        <v>0</v>
      </c>
      <c r="AH45" s="136">
        <f>+Actuals!AE103</f>
        <v>0</v>
      </c>
      <c r="AI45" s="137">
        <f>+Actuals!AF103</f>
        <v>0</v>
      </c>
      <c r="AJ45" s="136">
        <f>+Actuals!AG103</f>
        <v>0</v>
      </c>
      <c r="AK45" s="137">
        <f>+Actuals!AH103</f>
        <v>0</v>
      </c>
      <c r="AL45" s="136">
        <f>+Actuals!AI103</f>
        <v>0</v>
      </c>
      <c r="AM45" s="137">
        <f>+Actuals!AJ103</f>
        <v>0</v>
      </c>
      <c r="AN45" s="136">
        <f>+Actuals!AK103</f>
        <v>0</v>
      </c>
      <c r="AO45" s="137">
        <f>+Actuals!AL103</f>
        <v>0</v>
      </c>
      <c r="AP45" s="136">
        <f>+Actuals!AM103</f>
        <v>0</v>
      </c>
      <c r="AQ45" s="137">
        <f>+Actuals!AN103</f>
        <v>0</v>
      </c>
      <c r="AR45" s="136">
        <f>+Actuals!AO103</f>
        <v>0</v>
      </c>
      <c r="AS45" s="137">
        <f>+Actuals!AP103</f>
        <v>0</v>
      </c>
      <c r="AT45" s="136">
        <f>+Actuals!AQ103</f>
        <v>0</v>
      </c>
      <c r="AU45" s="137">
        <f>+Actuals!AR103</f>
        <v>0</v>
      </c>
      <c r="AV45" s="136">
        <f>+Actuals!AS103</f>
        <v>0</v>
      </c>
      <c r="AW45" s="137">
        <f>+Actuals!AT103</f>
        <v>0</v>
      </c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15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0</v>
      </c>
      <c r="E47" s="38">
        <f>SUM(G47,I47,K47,M47,O47,Q47,S47,U47,W47,Y47,AA47,AC47,AE47,AG47,AI47,AK47,AM47,AO47,AQ47,AS47,AU47,AV47)</f>
        <v>0</v>
      </c>
      <c r="F47" s="60">
        <f>'TIE-OUT'!X47+RECLASS!X47</f>
        <v>0</v>
      </c>
      <c r="G47" s="38">
        <f>'TIE-OUT'!Y47+RECLASS!Y47</f>
        <v>0</v>
      </c>
      <c r="H47" s="136">
        <f>+Actuals!E104</f>
        <v>0</v>
      </c>
      <c r="I47" s="137">
        <f>+Actuals!F104</f>
        <v>0</v>
      </c>
      <c r="J47" s="136">
        <f>+Actuals!G104</f>
        <v>0</v>
      </c>
      <c r="K47" s="153">
        <f>+Actuals!H104</f>
        <v>0</v>
      </c>
      <c r="L47" s="136">
        <f>+Actuals!I104</f>
        <v>0</v>
      </c>
      <c r="M47" s="137">
        <f>+Actuals!J104</f>
        <v>0</v>
      </c>
      <c r="N47" s="136">
        <f>+Actuals!K104</f>
        <v>0</v>
      </c>
      <c r="O47" s="137">
        <f>+Actuals!L104</f>
        <v>0</v>
      </c>
      <c r="P47" s="136">
        <f>+Actuals!M104</f>
        <v>0</v>
      </c>
      <c r="Q47" s="137">
        <f>+Actuals!N104</f>
        <v>0</v>
      </c>
      <c r="R47" s="136">
        <f>+Actuals!O104</f>
        <v>0</v>
      </c>
      <c r="S47" s="137">
        <f>+Actuals!P104</f>
        <v>0</v>
      </c>
      <c r="T47" s="136">
        <f>+Actuals!Q104</f>
        <v>0</v>
      </c>
      <c r="U47" s="137">
        <f>+Actuals!R104</f>
        <v>0</v>
      </c>
      <c r="V47" s="136">
        <f>+Actuals!S104</f>
        <v>0</v>
      </c>
      <c r="W47" s="137">
        <f>+Actuals!T104</f>
        <v>0</v>
      </c>
      <c r="X47" s="136">
        <f>+Actuals!U104</f>
        <v>0</v>
      </c>
      <c r="Y47" s="137">
        <f>+Actuals!V104</f>
        <v>0</v>
      </c>
      <c r="Z47" s="136">
        <f>+Actuals!W104</f>
        <v>0</v>
      </c>
      <c r="AA47" s="137">
        <f>+Actuals!X104</f>
        <v>0</v>
      </c>
      <c r="AB47" s="136">
        <f>+Actuals!Y104</f>
        <v>0</v>
      </c>
      <c r="AC47" s="137">
        <f>+Actuals!Z104</f>
        <v>0</v>
      </c>
      <c r="AD47" s="136">
        <f>+Actuals!AA104</f>
        <v>0</v>
      </c>
      <c r="AE47" s="137">
        <f>+Actuals!AB104</f>
        <v>0</v>
      </c>
      <c r="AF47" s="136">
        <f>+Actuals!AC104</f>
        <v>0</v>
      </c>
      <c r="AG47" s="137">
        <f>+Actuals!AD104</f>
        <v>0</v>
      </c>
      <c r="AH47" s="136">
        <f>+Actuals!AE104</f>
        <v>0</v>
      </c>
      <c r="AI47" s="137">
        <f>+Actuals!AF104</f>
        <v>0</v>
      </c>
      <c r="AJ47" s="136">
        <f>+Actuals!AG104</f>
        <v>0</v>
      </c>
      <c r="AK47" s="137">
        <f>+Actuals!AH104</f>
        <v>0</v>
      </c>
      <c r="AL47" s="136">
        <f>+Actuals!AI104</f>
        <v>0</v>
      </c>
      <c r="AM47" s="137">
        <f>+Actuals!AJ104</f>
        <v>0</v>
      </c>
      <c r="AN47" s="136">
        <f>+Actuals!AK104</f>
        <v>0</v>
      </c>
      <c r="AO47" s="137">
        <f>+Actuals!AL104</f>
        <v>0</v>
      </c>
      <c r="AP47" s="136">
        <f>+Actuals!AM104</f>
        <v>0</v>
      </c>
      <c r="AQ47" s="137">
        <f>+Actuals!AN104</f>
        <v>0</v>
      </c>
      <c r="AR47" s="136">
        <f>+Actuals!AO104</f>
        <v>0</v>
      </c>
      <c r="AS47" s="137">
        <f>+Actuals!AP104</f>
        <v>0</v>
      </c>
      <c r="AT47" s="136">
        <f>+Actuals!AQ104</f>
        <v>0</v>
      </c>
      <c r="AU47" s="137">
        <f>+Actuals!AR104</f>
        <v>0</v>
      </c>
      <c r="AV47" s="136">
        <f>+Actuals!AS104</f>
        <v>0</v>
      </c>
      <c r="AW47" s="137">
        <f>+Actuals!AT104</f>
        <v>0</v>
      </c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15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446026</v>
      </c>
      <c r="E49" s="38">
        <f>SUM(G49,I49,K49,M49,O49,Q49,S49,U49,W49,Y49,AA49,AC49,AE49,AG49,AI49,AK49,AM49,AO49,AQ49,AS49,AU49,AV49)</f>
        <v>787731.14199999999</v>
      </c>
      <c r="F49" s="60">
        <f>'TIE-OUT'!X49+RECLASS!X49</f>
        <v>0</v>
      </c>
      <c r="G49" s="38">
        <f>'TIE-OUT'!Y49+RECLASS!Y49</f>
        <v>0</v>
      </c>
      <c r="H49" s="136">
        <f>+Actuals!E105</f>
        <v>-1254596</v>
      </c>
      <c r="I49" s="137">
        <f>+Actuals!F105</f>
        <v>-2216871.1320000002</v>
      </c>
      <c r="J49" s="136">
        <f>+Actuals!G105</f>
        <v>0</v>
      </c>
      <c r="K49" s="153">
        <f>+Actuals!H105</f>
        <v>0</v>
      </c>
      <c r="L49" s="136">
        <f>+Actuals!I105</f>
        <v>-28</v>
      </c>
      <c r="M49" s="137">
        <f>+Actuals!J105</f>
        <v>-49.475999999999999</v>
      </c>
      <c r="N49" s="136">
        <f>+Actuals!K105</f>
        <v>0</v>
      </c>
      <c r="O49" s="137">
        <f>+Actuals!L105</f>
        <v>-4247535.8</v>
      </c>
      <c r="P49" s="136">
        <f>+Actuals!M105</f>
        <v>0</v>
      </c>
      <c r="Q49" s="137">
        <f>+Actuals!N105</f>
        <v>4247139</v>
      </c>
      <c r="R49" s="136">
        <f>+Actuals!O105</f>
        <v>0</v>
      </c>
      <c r="S49" s="137">
        <f>+Actuals!P105</f>
        <v>0</v>
      </c>
      <c r="T49" s="136">
        <f>+Actuals!Q105</f>
        <v>0</v>
      </c>
      <c r="U49" s="137">
        <f>+Actuals!R105</f>
        <v>0</v>
      </c>
      <c r="V49" s="136">
        <f>+Actuals!S105</f>
        <v>0</v>
      </c>
      <c r="W49" s="137">
        <f>+Actuals!T105</f>
        <v>0</v>
      </c>
      <c r="X49" s="136">
        <f>+Actuals!U105</f>
        <v>0</v>
      </c>
      <c r="Y49" s="137">
        <f>+Actuals!V105</f>
        <v>0</v>
      </c>
      <c r="Z49" s="136">
        <f>+Actuals!W105</f>
        <v>1700650</v>
      </c>
      <c r="AA49" s="137">
        <f>+Actuals!X105</f>
        <v>3005048.55</v>
      </c>
      <c r="AB49" s="136">
        <f>+Actuals!Y105</f>
        <v>0</v>
      </c>
      <c r="AC49" s="137">
        <f>+Actuals!Z105</f>
        <v>0</v>
      </c>
      <c r="AD49" s="136">
        <f>+Actuals!AA105</f>
        <v>0</v>
      </c>
      <c r="AE49" s="137">
        <f>+Actuals!AB105</f>
        <v>0</v>
      </c>
      <c r="AF49" s="136">
        <f>+Actuals!AC105</f>
        <v>0</v>
      </c>
      <c r="AG49" s="137">
        <f>+Actuals!AD105</f>
        <v>0</v>
      </c>
      <c r="AH49" s="136">
        <f>+Actuals!AE105</f>
        <v>0</v>
      </c>
      <c r="AI49" s="137">
        <f>+Actuals!AF105</f>
        <v>0</v>
      </c>
      <c r="AJ49" s="136">
        <f>+Actuals!AG105</f>
        <v>0</v>
      </c>
      <c r="AK49" s="137">
        <f>+Actuals!AH105</f>
        <v>0</v>
      </c>
      <c r="AL49" s="136">
        <f>+Actuals!AI105</f>
        <v>0</v>
      </c>
      <c r="AM49" s="137">
        <f>+Actuals!AJ105</f>
        <v>0</v>
      </c>
      <c r="AN49" s="136">
        <f>+Actuals!AK105</f>
        <v>0</v>
      </c>
      <c r="AO49" s="137">
        <f>+Actuals!AL105</f>
        <v>0</v>
      </c>
      <c r="AP49" s="136">
        <f>+Actuals!AM105</f>
        <v>0</v>
      </c>
      <c r="AQ49" s="137">
        <f>+Actuals!AN105</f>
        <v>0</v>
      </c>
      <c r="AR49" s="136">
        <f>+Actuals!AO105</f>
        <v>0</v>
      </c>
      <c r="AS49" s="137">
        <f>+Actuals!AP105</f>
        <v>0</v>
      </c>
      <c r="AT49" s="136">
        <f>+Actuals!AQ105</f>
        <v>0</v>
      </c>
      <c r="AU49" s="137">
        <f>+Actuals!AR105</f>
        <v>0</v>
      </c>
      <c r="AV49" s="136">
        <f>+Actuals!AS105</f>
        <v>0</v>
      </c>
      <c r="AW49" s="137">
        <f>+Actuals!AT105</f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15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441422</v>
      </c>
      <c r="E51" s="38">
        <f>SUM(G51,I51,K51,M51,O51,Q51,S51,U51,W51,Y51,AA51,AC51,AE51,AG51,AI51,AK51,AM51,AO51,AQ51,AS51,AU51,AV51)</f>
        <v>2.0000000000006679E-3</v>
      </c>
      <c r="F51" s="60">
        <f>'TIE-OUT'!X51+RECLASS!X51</f>
        <v>0</v>
      </c>
      <c r="G51" s="38">
        <f>'TIE-OUT'!Y51+RECLASS!Y51</f>
        <v>0</v>
      </c>
      <c r="H51" s="136">
        <f>+Actuals!E106</f>
        <v>-6</v>
      </c>
      <c r="I51" s="137">
        <f>+Actuals!F106</f>
        <v>-10.6</v>
      </c>
      <c r="J51" s="136">
        <f>+Actuals!G106</f>
        <v>6</v>
      </c>
      <c r="K51" s="153">
        <f>+Actuals!H106</f>
        <v>10.602</v>
      </c>
      <c r="L51" s="136">
        <f>+Actuals!I106</f>
        <v>0</v>
      </c>
      <c r="M51" s="137">
        <f>+Actuals!J106</f>
        <v>0</v>
      </c>
      <c r="N51" s="136">
        <f>+Actuals!K106</f>
        <v>0</v>
      </c>
      <c r="O51" s="137">
        <f>+Actuals!L106</f>
        <v>0</v>
      </c>
      <c r="P51" s="136">
        <f>+Actuals!M106</f>
        <v>0</v>
      </c>
      <c r="Q51" s="137">
        <f>+Actuals!N106</f>
        <v>0</v>
      </c>
      <c r="R51" s="136">
        <f>+Actuals!O106</f>
        <v>0</v>
      </c>
      <c r="S51" s="137">
        <f>+Actuals!P106</f>
        <v>0</v>
      </c>
      <c r="T51" s="136">
        <f>+Actuals!Q106</f>
        <v>0</v>
      </c>
      <c r="U51" s="137">
        <f>+Actuals!R106</f>
        <v>0</v>
      </c>
      <c r="V51" s="136">
        <f>+Actuals!S106</f>
        <v>0</v>
      </c>
      <c r="W51" s="137">
        <f>+Actuals!T106</f>
        <v>0</v>
      </c>
      <c r="X51" s="136">
        <f>+Actuals!U106</f>
        <v>0</v>
      </c>
      <c r="Y51" s="137">
        <f>+Actuals!V106</f>
        <v>0</v>
      </c>
      <c r="Z51" s="136">
        <f>+Actuals!W106</f>
        <v>441422</v>
      </c>
      <c r="AA51" s="137">
        <f>+Actuals!X106</f>
        <v>0</v>
      </c>
      <c r="AB51" s="136">
        <f>+Actuals!Y106</f>
        <v>0</v>
      </c>
      <c r="AC51" s="137">
        <f>+Actuals!Z106</f>
        <v>0</v>
      </c>
      <c r="AD51" s="136">
        <f>+Actuals!AA106</f>
        <v>0</v>
      </c>
      <c r="AE51" s="137">
        <f>+Actuals!AB106</f>
        <v>0</v>
      </c>
      <c r="AF51" s="136">
        <f>+Actuals!AC106</f>
        <v>0</v>
      </c>
      <c r="AG51" s="137">
        <f>+Actuals!AD106</f>
        <v>0</v>
      </c>
      <c r="AH51" s="136">
        <f>+Actuals!AE106</f>
        <v>0</v>
      </c>
      <c r="AI51" s="137">
        <f>+Actuals!AF106</f>
        <v>0</v>
      </c>
      <c r="AJ51" s="136">
        <f>+Actuals!AG106</f>
        <v>0</v>
      </c>
      <c r="AK51" s="137">
        <f>+Actuals!AH106</f>
        <v>0</v>
      </c>
      <c r="AL51" s="136">
        <f>+Actuals!AI106</f>
        <v>0</v>
      </c>
      <c r="AM51" s="137">
        <f>+Actuals!AJ106</f>
        <v>0</v>
      </c>
      <c r="AN51" s="136">
        <f>+Actuals!AK106</f>
        <v>0</v>
      </c>
      <c r="AO51" s="137">
        <f>+Actuals!AL106</f>
        <v>0</v>
      </c>
      <c r="AP51" s="136">
        <f>+Actuals!AM106</f>
        <v>0</v>
      </c>
      <c r="AQ51" s="137">
        <f>+Actuals!AN106</f>
        <v>0</v>
      </c>
      <c r="AR51" s="136">
        <f>+Actuals!AO106</f>
        <v>0</v>
      </c>
      <c r="AS51" s="137">
        <f>+Actuals!AP106</f>
        <v>0</v>
      </c>
      <c r="AT51" s="136">
        <f>+Actuals!AQ106</f>
        <v>0</v>
      </c>
      <c r="AU51" s="137">
        <f>+Actuals!AR106</f>
        <v>0</v>
      </c>
      <c r="AV51" s="136">
        <f>+Actuals!AS106</f>
        <v>0</v>
      </c>
      <c r="AW51" s="137">
        <f>+Actuals!AT106</f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15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15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-41356</v>
      </c>
      <c r="E54" s="38">
        <f>SUM(G54,I54,K54,M54,O54,Q54,S54,U54,W54,Y54,AA54,AC54,AE54,AG54,AI54,AK54,AM54,AO54,AQ54,AS54,AU54,AV54)</f>
        <v>-732262.77</v>
      </c>
      <c r="F54" s="64">
        <f>'TIE-OUT'!X54+RECLASS!X54</f>
        <v>0</v>
      </c>
      <c r="G54" s="68">
        <f>'TIE-OUT'!Y54+RECLASS!Y54</f>
        <v>0</v>
      </c>
      <c r="H54" s="136">
        <f>+Actuals!E107</f>
        <v>-41356</v>
      </c>
      <c r="I54" s="137">
        <f>+Actuals!F107</f>
        <v>-613.44000000000005</v>
      </c>
      <c r="J54" s="136">
        <f>+Actuals!G107</f>
        <v>0</v>
      </c>
      <c r="K54" s="153">
        <f>+Actuals!H107</f>
        <v>-5.33</v>
      </c>
      <c r="L54" s="136">
        <f>+Actuals!I107</f>
        <v>0</v>
      </c>
      <c r="M54" s="137">
        <f>+Actuals!J107</f>
        <v>0</v>
      </c>
      <c r="N54" s="136">
        <f>+Actuals!K107</f>
        <v>0</v>
      </c>
      <c r="O54" s="137">
        <f>+Actuals!L107</f>
        <v>0</v>
      </c>
      <c r="P54" s="136">
        <f>+Actuals!M107</f>
        <v>0</v>
      </c>
      <c r="Q54" s="137">
        <f>+Actuals!N107</f>
        <v>0</v>
      </c>
      <c r="R54" s="136">
        <f>+Actuals!O107</f>
        <v>0</v>
      </c>
      <c r="S54" s="137">
        <f>+Actuals!P107</f>
        <v>0</v>
      </c>
      <c r="T54" s="136">
        <f>+Actuals!Q107</f>
        <v>0</v>
      </c>
      <c r="U54" s="137">
        <f>+Actuals!R107</f>
        <v>0</v>
      </c>
      <c r="V54" s="136">
        <f>+Actuals!S107</f>
        <v>0</v>
      </c>
      <c r="W54" s="137">
        <f>+Actuals!T107</f>
        <v>0</v>
      </c>
      <c r="X54" s="136">
        <f>+Actuals!U107</f>
        <v>0</v>
      </c>
      <c r="Y54" s="137">
        <f>+Actuals!V107</f>
        <v>0</v>
      </c>
      <c r="Z54" s="136">
        <f>+Actuals!W107</f>
        <v>0</v>
      </c>
      <c r="AA54" s="137">
        <f>+Actuals!X107-731644</f>
        <v>-731644</v>
      </c>
      <c r="AB54" s="136">
        <f>+Actuals!Y107</f>
        <v>0</v>
      </c>
      <c r="AC54" s="137">
        <f>+Actuals!Z107</f>
        <v>0</v>
      </c>
      <c r="AD54" s="136">
        <f>+Actuals!AA107</f>
        <v>0</v>
      </c>
      <c r="AE54" s="137">
        <f>+Actuals!AB107</f>
        <v>0</v>
      </c>
      <c r="AF54" s="136">
        <f>+Actuals!AC107</f>
        <v>0</v>
      </c>
      <c r="AG54" s="137">
        <f>+Actuals!AD107</f>
        <v>0</v>
      </c>
      <c r="AH54" s="136">
        <f>+Actuals!AE107</f>
        <v>0</v>
      </c>
      <c r="AI54" s="137">
        <f>+Actuals!AF107</f>
        <v>0</v>
      </c>
      <c r="AJ54" s="136">
        <f>+Actuals!AG107</f>
        <v>0</v>
      </c>
      <c r="AK54" s="137">
        <f>+Actuals!AH107</f>
        <v>0</v>
      </c>
      <c r="AL54" s="136">
        <f>+Actuals!AI107</f>
        <v>0</v>
      </c>
      <c r="AM54" s="137">
        <f>+Actuals!AJ107</f>
        <v>0</v>
      </c>
      <c r="AN54" s="136">
        <f>+Actuals!AK107</f>
        <v>0</v>
      </c>
      <c r="AO54" s="137">
        <f>+Actuals!AL107</f>
        <v>0</v>
      </c>
      <c r="AP54" s="136">
        <f>+Actuals!AM107</f>
        <v>0</v>
      </c>
      <c r="AQ54" s="137">
        <f>+Actuals!AN107</f>
        <v>0</v>
      </c>
      <c r="AR54" s="136">
        <f>+Actuals!AO107</f>
        <v>0</v>
      </c>
      <c r="AS54" s="137">
        <f>+Actuals!AP107</f>
        <v>0</v>
      </c>
      <c r="AT54" s="136">
        <f>+Actuals!AQ107</f>
        <v>0</v>
      </c>
      <c r="AU54" s="137">
        <f>+Actuals!AR107</f>
        <v>0</v>
      </c>
      <c r="AV54" s="136">
        <f>+Actuals!AS107</f>
        <v>0</v>
      </c>
      <c r="AW54" s="137">
        <f>+Actuals!AT107</f>
        <v>0</v>
      </c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0</v>
      </c>
      <c r="E55" s="38">
        <f>SUM(G55,I55,K55,M55,O55,Q55,S55,U55,W55,Y55,AA55,AC55,AE55,AG55,AI55,AK55,AM55,AO55,AQ55,AS55,AU55,AV55)</f>
        <v>-5506.48</v>
      </c>
      <c r="F55" s="81">
        <f>'TIE-OUT'!X55+RECLASS!X55</f>
        <v>0</v>
      </c>
      <c r="G55" s="82">
        <f>'TIE-OUT'!Y55+RECLASS!Y55</f>
        <v>0</v>
      </c>
      <c r="H55" s="136">
        <f>+Actuals!E108</f>
        <v>0</v>
      </c>
      <c r="I55" s="137">
        <f>+Actuals!F108</f>
        <v>-5506.48</v>
      </c>
      <c r="J55" s="136">
        <f>+Actuals!G108</f>
        <v>0</v>
      </c>
      <c r="K55" s="153">
        <f>+Actuals!H108</f>
        <v>0</v>
      </c>
      <c r="L55" s="136">
        <f>+Actuals!I108</f>
        <v>0</v>
      </c>
      <c r="M55" s="137">
        <f>+Actuals!J108</f>
        <v>0</v>
      </c>
      <c r="N55" s="136">
        <f>+Actuals!K108</f>
        <v>0</v>
      </c>
      <c r="O55" s="137">
        <f>+Actuals!L108</f>
        <v>0</v>
      </c>
      <c r="P55" s="136">
        <f>+Actuals!M108</f>
        <v>0</v>
      </c>
      <c r="Q55" s="137">
        <f>+Actuals!N108</f>
        <v>0</v>
      </c>
      <c r="R55" s="136">
        <f>+Actuals!O108</f>
        <v>0</v>
      </c>
      <c r="S55" s="137">
        <f>+Actuals!P108</f>
        <v>0</v>
      </c>
      <c r="T55" s="136">
        <f>+Actuals!Q108</f>
        <v>0</v>
      </c>
      <c r="U55" s="137">
        <f>+Actuals!R108</f>
        <v>0</v>
      </c>
      <c r="V55" s="136">
        <f>+Actuals!S108</f>
        <v>0</v>
      </c>
      <c r="W55" s="137">
        <f>+Actuals!T108</f>
        <v>0</v>
      </c>
      <c r="X55" s="136">
        <f>+Actuals!U108</f>
        <v>0</v>
      </c>
      <c r="Y55" s="137">
        <f>+Actuals!V108</f>
        <v>0</v>
      </c>
      <c r="Z55" s="136">
        <f>+Actuals!W108</f>
        <v>0</v>
      </c>
      <c r="AA55" s="137">
        <f>+Actuals!X108</f>
        <v>0</v>
      </c>
      <c r="AB55" s="136">
        <f>+Actuals!Y108</f>
        <v>0</v>
      </c>
      <c r="AC55" s="137">
        <f>+Actuals!Z108</f>
        <v>0</v>
      </c>
      <c r="AD55" s="136">
        <f>+Actuals!AA108</f>
        <v>0</v>
      </c>
      <c r="AE55" s="137">
        <f>+Actuals!AB108</f>
        <v>0</v>
      </c>
      <c r="AF55" s="136">
        <f>+Actuals!AC108</f>
        <v>0</v>
      </c>
      <c r="AG55" s="137">
        <f>+Actuals!AD108</f>
        <v>0</v>
      </c>
      <c r="AH55" s="136">
        <f>+Actuals!AE108</f>
        <v>0</v>
      </c>
      <c r="AI55" s="137">
        <f>+Actuals!AF108</f>
        <v>0</v>
      </c>
      <c r="AJ55" s="136">
        <f>+Actuals!AG108</f>
        <v>0</v>
      </c>
      <c r="AK55" s="137">
        <f>+Actuals!AH108</f>
        <v>0</v>
      </c>
      <c r="AL55" s="136">
        <f>+Actuals!AI108</f>
        <v>0</v>
      </c>
      <c r="AM55" s="137">
        <f>+Actuals!AJ108</f>
        <v>0</v>
      </c>
      <c r="AN55" s="136">
        <f>+Actuals!AK108</f>
        <v>0</v>
      </c>
      <c r="AO55" s="137">
        <f>+Actuals!AL108</f>
        <v>0</v>
      </c>
      <c r="AP55" s="136">
        <f>+Actuals!AM108</f>
        <v>0</v>
      </c>
      <c r="AQ55" s="137">
        <f>+Actuals!AN108</f>
        <v>0</v>
      </c>
      <c r="AR55" s="136">
        <f>+Actuals!AO108</f>
        <v>0</v>
      </c>
      <c r="AS55" s="137">
        <f>+Actuals!AP108</f>
        <v>0</v>
      </c>
      <c r="AT55" s="136">
        <f>+Actuals!AQ108</f>
        <v>0</v>
      </c>
      <c r="AU55" s="137">
        <f>+Actuals!AR108</f>
        <v>0</v>
      </c>
      <c r="AV55" s="136">
        <f>+Actuals!AS108</f>
        <v>0</v>
      </c>
      <c r="AW55" s="137">
        <f>+Actuals!AT108</f>
        <v>0</v>
      </c>
    </row>
    <row r="56" spans="1:49" x14ac:dyDescent="0.2">
      <c r="A56" s="9"/>
      <c r="B56" s="7" t="s">
        <v>61</v>
      </c>
      <c r="C56" s="6"/>
      <c r="D56" s="61">
        <f t="shared" ref="D56:AE56" si="28">SUM(D54:D55)</f>
        <v>-41356</v>
      </c>
      <c r="E56" s="39">
        <f t="shared" si="28"/>
        <v>-737769.25</v>
      </c>
      <c r="F56" s="61">
        <f t="shared" si="28"/>
        <v>0</v>
      </c>
      <c r="G56" s="39">
        <f t="shared" si="28"/>
        <v>0</v>
      </c>
      <c r="H56" s="61">
        <f t="shared" si="28"/>
        <v>-41356</v>
      </c>
      <c r="I56" s="39">
        <f t="shared" si="28"/>
        <v>-6119.92</v>
      </c>
      <c r="J56" s="61">
        <f t="shared" si="28"/>
        <v>0</v>
      </c>
      <c r="K56" s="154">
        <f t="shared" si="28"/>
        <v>-5.33</v>
      </c>
      <c r="L56" s="61">
        <f t="shared" si="28"/>
        <v>0</v>
      </c>
      <c r="M56" s="39">
        <f t="shared" si="28"/>
        <v>0</v>
      </c>
      <c r="N56" s="61">
        <f t="shared" si="28"/>
        <v>0</v>
      </c>
      <c r="O56" s="39">
        <f t="shared" si="28"/>
        <v>0</v>
      </c>
      <c r="P56" s="61">
        <f t="shared" si="28"/>
        <v>0</v>
      </c>
      <c r="Q56" s="39">
        <f t="shared" si="28"/>
        <v>0</v>
      </c>
      <c r="R56" s="61">
        <f t="shared" si="28"/>
        <v>0</v>
      </c>
      <c r="S56" s="39">
        <f t="shared" si="28"/>
        <v>0</v>
      </c>
      <c r="T56" s="61">
        <f t="shared" si="28"/>
        <v>0</v>
      </c>
      <c r="U56" s="39">
        <f t="shared" si="28"/>
        <v>0</v>
      </c>
      <c r="V56" s="61">
        <f t="shared" si="28"/>
        <v>0</v>
      </c>
      <c r="W56" s="39">
        <f t="shared" si="28"/>
        <v>0</v>
      </c>
      <c r="X56" s="61">
        <f t="shared" si="28"/>
        <v>0</v>
      </c>
      <c r="Y56" s="39">
        <f t="shared" si="28"/>
        <v>0</v>
      </c>
      <c r="Z56" s="61">
        <f t="shared" si="28"/>
        <v>0</v>
      </c>
      <c r="AA56" s="39">
        <f t="shared" si="28"/>
        <v>-731644</v>
      </c>
      <c r="AB56" s="61">
        <f t="shared" si="28"/>
        <v>0</v>
      </c>
      <c r="AC56" s="39">
        <f t="shared" si="28"/>
        <v>0</v>
      </c>
      <c r="AD56" s="61">
        <f t="shared" si="28"/>
        <v>0</v>
      </c>
      <c r="AE56" s="39">
        <f t="shared" si="28"/>
        <v>0</v>
      </c>
      <c r="AF56" s="61">
        <f t="shared" ref="AF56:AK56" si="29">SUM(AF54:AF55)</f>
        <v>0</v>
      </c>
      <c r="AG56" s="39">
        <f t="shared" si="29"/>
        <v>0</v>
      </c>
      <c r="AH56" s="61">
        <f t="shared" si="29"/>
        <v>0</v>
      </c>
      <c r="AI56" s="39">
        <f t="shared" si="29"/>
        <v>0</v>
      </c>
      <c r="AJ56" s="61">
        <f t="shared" si="29"/>
        <v>0</v>
      </c>
      <c r="AK56" s="39">
        <f t="shared" si="29"/>
        <v>0</v>
      </c>
      <c r="AL56" s="61">
        <f t="shared" ref="AL56:AQ56" si="30">SUM(AL54:AL55)</f>
        <v>0</v>
      </c>
      <c r="AM56" s="39">
        <f t="shared" si="30"/>
        <v>0</v>
      </c>
      <c r="AN56" s="61">
        <f t="shared" si="30"/>
        <v>0</v>
      </c>
      <c r="AO56" s="39">
        <f t="shared" si="30"/>
        <v>0</v>
      </c>
      <c r="AP56" s="61">
        <f t="shared" si="30"/>
        <v>0</v>
      </c>
      <c r="AQ56" s="39">
        <f t="shared" si="30"/>
        <v>0</v>
      </c>
      <c r="AR56" s="61">
        <f t="shared" ref="AR56:AW56" si="31">SUM(AR54:AR55)</f>
        <v>0</v>
      </c>
      <c r="AS56" s="39">
        <f t="shared" si="31"/>
        <v>0</v>
      </c>
      <c r="AT56" s="61">
        <f t="shared" si="31"/>
        <v>0</v>
      </c>
      <c r="AU56" s="39">
        <f t="shared" si="31"/>
        <v>0</v>
      </c>
      <c r="AV56" s="61">
        <f t="shared" si="31"/>
        <v>0</v>
      </c>
      <c r="AW56" s="39">
        <f t="shared" si="31"/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15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15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0</v>
      </c>
      <c r="E59" s="38">
        <f>SUM(G59,I59,K59,M59,O59,Q59,S59,U59,W59,Y59,AA59,AC59,AE59,AG59,AI59,AK59,AM59,AO59,AQ59,AS59,AU59,AV59)</f>
        <v>0</v>
      </c>
      <c r="F59" s="64">
        <f>'TIE-OUT'!X59+RECLASS!X59</f>
        <v>0</v>
      </c>
      <c r="G59" s="68">
        <f>'TIE-OUT'!Y59+RECLASS!Y59</f>
        <v>0</v>
      </c>
      <c r="H59" s="136">
        <f>+Actuals!E109</f>
        <v>0</v>
      </c>
      <c r="I59" s="137">
        <f>+Actuals!F109</f>
        <v>0</v>
      </c>
      <c r="J59" s="136">
        <f>+Actuals!G109</f>
        <v>0</v>
      </c>
      <c r="K59" s="153">
        <f>+Actuals!H109</f>
        <v>0</v>
      </c>
      <c r="L59" s="136">
        <f>+Actuals!I109</f>
        <v>0</v>
      </c>
      <c r="M59" s="137">
        <f>+Actuals!J109</f>
        <v>0</v>
      </c>
      <c r="N59" s="136">
        <f>+Actuals!K109</f>
        <v>0</v>
      </c>
      <c r="O59" s="137">
        <f>+Actuals!L109</f>
        <v>0</v>
      </c>
      <c r="P59" s="136">
        <f>+Actuals!M109</f>
        <v>0</v>
      </c>
      <c r="Q59" s="137">
        <f>+Actuals!N109</f>
        <v>0</v>
      </c>
      <c r="R59" s="136">
        <f>+Actuals!O109</f>
        <v>0</v>
      </c>
      <c r="S59" s="137">
        <f>+Actuals!P109</f>
        <v>0</v>
      </c>
      <c r="T59" s="136">
        <f>+Actuals!Q109</f>
        <v>0</v>
      </c>
      <c r="U59" s="137">
        <f>+Actuals!R109</f>
        <v>0</v>
      </c>
      <c r="V59" s="136">
        <f>+Actuals!S109</f>
        <v>0</v>
      </c>
      <c r="W59" s="137">
        <f>+Actuals!T109</f>
        <v>0</v>
      </c>
      <c r="X59" s="136">
        <f>+Actuals!U109</f>
        <v>0</v>
      </c>
      <c r="Y59" s="137">
        <f>+Actuals!V109</f>
        <v>0</v>
      </c>
      <c r="Z59" s="136">
        <f>+Actuals!W109</f>
        <v>0</v>
      </c>
      <c r="AA59" s="137">
        <f>+Actuals!X109</f>
        <v>0</v>
      </c>
      <c r="AB59" s="136">
        <f>+Actuals!Y109</f>
        <v>0</v>
      </c>
      <c r="AC59" s="137">
        <f>+Actuals!Z109</f>
        <v>0</v>
      </c>
      <c r="AD59" s="136">
        <f>+Actuals!AA109</f>
        <v>0</v>
      </c>
      <c r="AE59" s="137">
        <f>+Actuals!AB109</f>
        <v>0</v>
      </c>
      <c r="AF59" s="136">
        <f>+Actuals!AC109</f>
        <v>0</v>
      </c>
      <c r="AG59" s="137">
        <f>+Actuals!AD109</f>
        <v>0</v>
      </c>
      <c r="AH59" s="136">
        <f>+Actuals!AE109</f>
        <v>0</v>
      </c>
      <c r="AI59" s="137">
        <f>+Actuals!AF109</f>
        <v>0</v>
      </c>
      <c r="AJ59" s="136">
        <f>+Actuals!AG109</f>
        <v>0</v>
      </c>
      <c r="AK59" s="137">
        <f>+Actuals!AH109</f>
        <v>0</v>
      </c>
      <c r="AL59" s="136">
        <f>+Actuals!AI109</f>
        <v>0</v>
      </c>
      <c r="AM59" s="137">
        <f>+Actuals!AJ109</f>
        <v>0</v>
      </c>
      <c r="AN59" s="136">
        <f>+Actuals!AK109</f>
        <v>0</v>
      </c>
      <c r="AO59" s="137">
        <f>+Actuals!AL109</f>
        <v>0</v>
      </c>
      <c r="AP59" s="136">
        <f>+Actuals!AM109</f>
        <v>0</v>
      </c>
      <c r="AQ59" s="137">
        <f>+Actuals!AN109</f>
        <v>0</v>
      </c>
      <c r="AR59" s="136">
        <f>+Actuals!AO109</f>
        <v>0</v>
      </c>
      <c r="AS59" s="137">
        <f>+Actuals!AP109</f>
        <v>0</v>
      </c>
      <c r="AT59" s="136">
        <f>+Actuals!AQ109</f>
        <v>0</v>
      </c>
      <c r="AU59" s="137">
        <f>+Actuals!AR109</f>
        <v>0</v>
      </c>
      <c r="AV59" s="136">
        <f>+Actuals!AS109</f>
        <v>0</v>
      </c>
      <c r="AW59" s="137">
        <f>+Actuals!AT109</f>
        <v>0</v>
      </c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0</v>
      </c>
      <c r="F60" s="81">
        <f>'TIE-OUT'!X60+RECLASS!X60</f>
        <v>0</v>
      </c>
      <c r="G60" s="82">
        <f>'TIE-OUT'!Y60+RECLASS!Y60</f>
        <v>0</v>
      </c>
      <c r="H60" s="136">
        <f>+Actuals!E110</f>
        <v>0</v>
      </c>
      <c r="I60" s="137">
        <f>+Actuals!F110</f>
        <v>0</v>
      </c>
      <c r="J60" s="136">
        <f>+Actuals!G110</f>
        <v>0</v>
      </c>
      <c r="K60" s="153">
        <f>+Actuals!H110</f>
        <v>0</v>
      </c>
      <c r="L60" s="136">
        <f>+Actuals!I110</f>
        <v>0</v>
      </c>
      <c r="M60" s="137">
        <f>+Actuals!J110</f>
        <v>0</v>
      </c>
      <c r="N60" s="136">
        <f>+Actuals!K110</f>
        <v>0</v>
      </c>
      <c r="O60" s="137">
        <f>+Actuals!L110</f>
        <v>0</v>
      </c>
      <c r="P60" s="136">
        <f>+Actuals!M110</f>
        <v>0</v>
      </c>
      <c r="Q60" s="137">
        <f>+Actuals!N110</f>
        <v>0</v>
      </c>
      <c r="R60" s="136">
        <f>+Actuals!O110</f>
        <v>0</v>
      </c>
      <c r="S60" s="137">
        <f>+Actuals!P110</f>
        <v>0</v>
      </c>
      <c r="T60" s="136">
        <f>+Actuals!Q110</f>
        <v>0</v>
      </c>
      <c r="U60" s="137">
        <f>+Actuals!R110</f>
        <v>0</v>
      </c>
      <c r="V60" s="136">
        <f>+Actuals!S110</f>
        <v>0</v>
      </c>
      <c r="W60" s="137">
        <f>+Actuals!T110</f>
        <v>0</v>
      </c>
      <c r="X60" s="136">
        <f>+Actuals!U110</f>
        <v>0</v>
      </c>
      <c r="Y60" s="137">
        <f>+Actuals!V110</f>
        <v>0</v>
      </c>
      <c r="Z60" s="136">
        <f>+Actuals!W110</f>
        <v>0</v>
      </c>
      <c r="AA60" s="137">
        <f>+Actuals!X110</f>
        <v>0</v>
      </c>
      <c r="AB60" s="136">
        <f>+Actuals!Y110</f>
        <v>0</v>
      </c>
      <c r="AC60" s="137">
        <f>+Actuals!Z110</f>
        <v>0</v>
      </c>
      <c r="AD60" s="136">
        <f>+Actuals!AA110</f>
        <v>0</v>
      </c>
      <c r="AE60" s="137">
        <f>+Actuals!AB110</f>
        <v>0</v>
      </c>
      <c r="AF60" s="136">
        <f>+Actuals!AC110</f>
        <v>0</v>
      </c>
      <c r="AG60" s="137">
        <f>+Actuals!AD110</f>
        <v>0</v>
      </c>
      <c r="AH60" s="136">
        <f>+Actuals!AE110</f>
        <v>0</v>
      </c>
      <c r="AI60" s="137">
        <f>+Actuals!AF110</f>
        <v>0</v>
      </c>
      <c r="AJ60" s="136">
        <f>+Actuals!AG110</f>
        <v>0</v>
      </c>
      <c r="AK60" s="137">
        <f>+Actuals!AH110</f>
        <v>0</v>
      </c>
      <c r="AL60" s="136">
        <f>+Actuals!AI110</f>
        <v>0</v>
      </c>
      <c r="AM60" s="137">
        <f>+Actuals!AJ110</f>
        <v>0</v>
      </c>
      <c r="AN60" s="136">
        <f>+Actuals!AK110</f>
        <v>0</v>
      </c>
      <c r="AO60" s="137">
        <f>+Actuals!AL110</f>
        <v>0</v>
      </c>
      <c r="AP60" s="136">
        <f>+Actuals!AM110</f>
        <v>0</v>
      </c>
      <c r="AQ60" s="137">
        <f>+Actuals!AN110</f>
        <v>0</v>
      </c>
      <c r="AR60" s="136">
        <f>+Actuals!AO110</f>
        <v>0</v>
      </c>
      <c r="AS60" s="137">
        <f>+Actuals!AP110</f>
        <v>0</v>
      </c>
      <c r="AT60" s="136">
        <f>+Actuals!AQ110</f>
        <v>0</v>
      </c>
      <c r="AU60" s="137">
        <f>+Actuals!AR110</f>
        <v>0</v>
      </c>
      <c r="AV60" s="136">
        <f>+Actuals!AS110</f>
        <v>0</v>
      </c>
      <c r="AW60" s="137">
        <f>+Actuals!AT110</f>
        <v>0</v>
      </c>
    </row>
    <row r="61" spans="1:49" x14ac:dyDescent="0.2">
      <c r="A61" s="9"/>
      <c r="B61" s="62" t="s">
        <v>65</v>
      </c>
      <c r="C61" s="6"/>
      <c r="D61" s="61">
        <f t="shared" ref="D61:AE61" si="32">SUM(D59:D60)</f>
        <v>0</v>
      </c>
      <c r="E61" s="39">
        <f t="shared" si="32"/>
        <v>0</v>
      </c>
      <c r="F61" s="61">
        <f t="shared" si="32"/>
        <v>0</v>
      </c>
      <c r="G61" s="39">
        <f t="shared" si="32"/>
        <v>0</v>
      </c>
      <c r="H61" s="61">
        <f t="shared" si="32"/>
        <v>0</v>
      </c>
      <c r="I61" s="39">
        <f t="shared" si="32"/>
        <v>0</v>
      </c>
      <c r="J61" s="61">
        <f t="shared" si="32"/>
        <v>0</v>
      </c>
      <c r="K61" s="154">
        <f t="shared" si="32"/>
        <v>0</v>
      </c>
      <c r="L61" s="61">
        <f t="shared" si="32"/>
        <v>0</v>
      </c>
      <c r="M61" s="39">
        <f t="shared" si="32"/>
        <v>0</v>
      </c>
      <c r="N61" s="61">
        <f t="shared" si="32"/>
        <v>0</v>
      </c>
      <c r="O61" s="39">
        <f t="shared" si="32"/>
        <v>0</v>
      </c>
      <c r="P61" s="61">
        <f t="shared" si="32"/>
        <v>0</v>
      </c>
      <c r="Q61" s="39">
        <f t="shared" si="32"/>
        <v>0</v>
      </c>
      <c r="R61" s="61">
        <f t="shared" si="32"/>
        <v>0</v>
      </c>
      <c r="S61" s="39">
        <f t="shared" si="32"/>
        <v>0</v>
      </c>
      <c r="T61" s="61">
        <f t="shared" si="32"/>
        <v>0</v>
      </c>
      <c r="U61" s="39">
        <f t="shared" si="32"/>
        <v>0</v>
      </c>
      <c r="V61" s="61">
        <f t="shared" si="32"/>
        <v>0</v>
      </c>
      <c r="W61" s="39">
        <f t="shared" si="32"/>
        <v>0</v>
      </c>
      <c r="X61" s="61">
        <f t="shared" si="32"/>
        <v>0</v>
      </c>
      <c r="Y61" s="39">
        <f t="shared" si="32"/>
        <v>0</v>
      </c>
      <c r="Z61" s="61">
        <f t="shared" si="32"/>
        <v>0</v>
      </c>
      <c r="AA61" s="39">
        <f t="shared" si="32"/>
        <v>0</v>
      </c>
      <c r="AB61" s="61">
        <f t="shared" si="32"/>
        <v>0</v>
      </c>
      <c r="AC61" s="39">
        <f t="shared" si="32"/>
        <v>0</v>
      </c>
      <c r="AD61" s="61">
        <f t="shared" si="32"/>
        <v>0</v>
      </c>
      <c r="AE61" s="39">
        <f t="shared" si="32"/>
        <v>0</v>
      </c>
      <c r="AF61" s="61">
        <f t="shared" ref="AF61:AK61" si="33">SUM(AF59:AF60)</f>
        <v>0</v>
      </c>
      <c r="AG61" s="39">
        <f t="shared" si="33"/>
        <v>0</v>
      </c>
      <c r="AH61" s="61">
        <f t="shared" si="33"/>
        <v>0</v>
      </c>
      <c r="AI61" s="39">
        <f t="shared" si="33"/>
        <v>0</v>
      </c>
      <c r="AJ61" s="61">
        <f t="shared" si="33"/>
        <v>0</v>
      </c>
      <c r="AK61" s="39">
        <f t="shared" si="33"/>
        <v>0</v>
      </c>
      <c r="AL61" s="61">
        <f t="shared" ref="AL61:AQ61" si="34">SUM(AL59:AL60)</f>
        <v>0</v>
      </c>
      <c r="AM61" s="39">
        <f t="shared" si="34"/>
        <v>0</v>
      </c>
      <c r="AN61" s="61">
        <f t="shared" si="34"/>
        <v>0</v>
      </c>
      <c r="AO61" s="39">
        <f t="shared" si="34"/>
        <v>0</v>
      </c>
      <c r="AP61" s="61">
        <f t="shared" si="34"/>
        <v>0</v>
      </c>
      <c r="AQ61" s="39">
        <f t="shared" si="34"/>
        <v>0</v>
      </c>
      <c r="AR61" s="61">
        <f t="shared" ref="AR61:AW61" si="35">SUM(AR59:AR60)</f>
        <v>0</v>
      </c>
      <c r="AS61" s="39">
        <f t="shared" si="35"/>
        <v>0</v>
      </c>
      <c r="AT61" s="61">
        <f t="shared" si="35"/>
        <v>0</v>
      </c>
      <c r="AU61" s="39">
        <f t="shared" si="35"/>
        <v>0</v>
      </c>
      <c r="AV61" s="61">
        <f t="shared" si="35"/>
        <v>0</v>
      </c>
      <c r="AW61" s="39">
        <f t="shared" si="35"/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15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15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0</v>
      </c>
      <c r="E64" s="38">
        <f>SUM(G64,I64,K64,M64,O64,Q64,S64,U64,W64,Y64,AA64,AC64,AE64,AG64,AI64,AK64,AM64,AO64,AQ64,AS64,AU64,AV64)</f>
        <v>0</v>
      </c>
      <c r="F64" s="64">
        <f>'TIE-OUT'!X64+RECLASS!X64</f>
        <v>0</v>
      </c>
      <c r="G64" s="68">
        <f>'TIE-OUT'!Y64+RECLASS!Y64</f>
        <v>0</v>
      </c>
      <c r="H64" s="136">
        <f>+Actuals!E111</f>
        <v>0</v>
      </c>
      <c r="I64" s="137">
        <f>+Actuals!F111</f>
        <v>0</v>
      </c>
      <c r="J64" s="136">
        <f>+Actuals!G111</f>
        <v>0</v>
      </c>
      <c r="K64" s="153">
        <f>+Actuals!H111</f>
        <v>0</v>
      </c>
      <c r="L64" s="136">
        <f>+Actuals!I111</f>
        <v>0</v>
      </c>
      <c r="M64" s="137">
        <f>+Actuals!J111</f>
        <v>0</v>
      </c>
      <c r="N64" s="136">
        <f>+Actuals!K111</f>
        <v>0</v>
      </c>
      <c r="O64" s="137">
        <f>+Actuals!L111</f>
        <v>0</v>
      </c>
      <c r="P64" s="136">
        <f>+Actuals!M111</f>
        <v>0</v>
      </c>
      <c r="Q64" s="137">
        <f>+Actuals!N111</f>
        <v>0</v>
      </c>
      <c r="R64" s="136">
        <f>+Actuals!O111</f>
        <v>0</v>
      </c>
      <c r="S64" s="137">
        <f>+Actuals!P111</f>
        <v>0</v>
      </c>
      <c r="T64" s="136">
        <f>+Actuals!Q111</f>
        <v>0</v>
      </c>
      <c r="U64" s="137">
        <f>+Actuals!R111</f>
        <v>0</v>
      </c>
      <c r="V64" s="136">
        <f>+Actuals!S111</f>
        <v>0</v>
      </c>
      <c r="W64" s="137">
        <f>+Actuals!T111</f>
        <v>0</v>
      </c>
      <c r="X64" s="136">
        <f>+Actuals!U111</f>
        <v>0</v>
      </c>
      <c r="Y64" s="137">
        <f>+Actuals!V111</f>
        <v>0</v>
      </c>
      <c r="Z64" s="136">
        <f>+Actuals!W111</f>
        <v>0</v>
      </c>
      <c r="AA64" s="137">
        <f>+Actuals!X111</f>
        <v>0</v>
      </c>
      <c r="AB64" s="136">
        <f>+Actuals!Y111</f>
        <v>0</v>
      </c>
      <c r="AC64" s="137">
        <f>+Actuals!Z111</f>
        <v>0</v>
      </c>
      <c r="AD64" s="136">
        <f>+Actuals!AA111</f>
        <v>0</v>
      </c>
      <c r="AE64" s="137">
        <f>+Actuals!AB111</f>
        <v>0</v>
      </c>
      <c r="AF64" s="136">
        <f>+Actuals!AC111</f>
        <v>0</v>
      </c>
      <c r="AG64" s="137">
        <f>+Actuals!AD111</f>
        <v>0</v>
      </c>
      <c r="AH64" s="136">
        <f>+Actuals!AE111</f>
        <v>0</v>
      </c>
      <c r="AI64" s="137">
        <f>+Actuals!AF111</f>
        <v>0</v>
      </c>
      <c r="AJ64" s="136">
        <f>+Actuals!AG111</f>
        <v>0</v>
      </c>
      <c r="AK64" s="137">
        <f>+Actuals!AH111</f>
        <v>0</v>
      </c>
      <c r="AL64" s="136">
        <f>+Actuals!AI111</f>
        <v>0</v>
      </c>
      <c r="AM64" s="137">
        <f>+Actuals!AJ111</f>
        <v>0</v>
      </c>
      <c r="AN64" s="136">
        <f>+Actuals!AK111</f>
        <v>0</v>
      </c>
      <c r="AO64" s="137">
        <f>+Actuals!AL111</f>
        <v>0</v>
      </c>
      <c r="AP64" s="136">
        <f>+Actuals!AM111</f>
        <v>0</v>
      </c>
      <c r="AQ64" s="137">
        <f>+Actuals!AN111</f>
        <v>0</v>
      </c>
      <c r="AR64" s="136">
        <f>+Actuals!AO111</f>
        <v>0</v>
      </c>
      <c r="AS64" s="137">
        <f>+Actuals!AP111</f>
        <v>0</v>
      </c>
      <c r="AT64" s="136">
        <f>+Actuals!AQ111</f>
        <v>0</v>
      </c>
      <c r="AU64" s="137">
        <f>+Actuals!AR111</f>
        <v>0</v>
      </c>
      <c r="AV64" s="136">
        <f>+Actuals!AS111</f>
        <v>0</v>
      </c>
      <c r="AW64" s="137">
        <f>+Actuals!AT111</f>
        <v>0</v>
      </c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0</v>
      </c>
      <c r="E65" s="38">
        <f>SUM(G65,I65,K65,M65,O65,Q65,S65,U65,W65,Y65,AA65,AC65,AE65,AG65,AI65,AK65,AM65,AO65,AQ65,AS65,AU65,AV65)</f>
        <v>0</v>
      </c>
      <c r="F65" s="81">
        <f>'TIE-OUT'!X65+RECLASS!X65</f>
        <v>0</v>
      </c>
      <c r="G65" s="82">
        <f>'TIE-OUT'!Y65+RECLASS!Y65</f>
        <v>0</v>
      </c>
      <c r="H65" s="136">
        <f>+Actuals!E112</f>
        <v>0</v>
      </c>
      <c r="I65" s="137">
        <f>+Actuals!F112</f>
        <v>0</v>
      </c>
      <c r="J65" s="136">
        <f>+Actuals!G112</f>
        <v>0</v>
      </c>
      <c r="K65" s="153">
        <f>+Actuals!H112</f>
        <v>0</v>
      </c>
      <c r="L65" s="136">
        <f>+Actuals!I112</f>
        <v>0</v>
      </c>
      <c r="M65" s="137">
        <f>+Actuals!J112</f>
        <v>0</v>
      </c>
      <c r="N65" s="136">
        <f>+Actuals!K112</f>
        <v>0</v>
      </c>
      <c r="O65" s="137">
        <f>+Actuals!L112</f>
        <v>0</v>
      </c>
      <c r="P65" s="136">
        <f>+Actuals!M112</f>
        <v>0</v>
      </c>
      <c r="Q65" s="137">
        <f>+Actuals!N112</f>
        <v>0</v>
      </c>
      <c r="R65" s="136">
        <f>+Actuals!O112</f>
        <v>0</v>
      </c>
      <c r="S65" s="137">
        <f>+Actuals!P112</f>
        <v>0</v>
      </c>
      <c r="T65" s="136">
        <f>+Actuals!Q112</f>
        <v>0</v>
      </c>
      <c r="U65" s="137">
        <f>+Actuals!R112</f>
        <v>0</v>
      </c>
      <c r="V65" s="136">
        <f>+Actuals!S112</f>
        <v>0</v>
      </c>
      <c r="W65" s="137">
        <f>+Actuals!T112</f>
        <v>0</v>
      </c>
      <c r="X65" s="136">
        <f>+Actuals!U112</f>
        <v>0</v>
      </c>
      <c r="Y65" s="137">
        <f>+Actuals!V112</f>
        <v>0</v>
      </c>
      <c r="Z65" s="136">
        <f>+Actuals!W112</f>
        <v>0</v>
      </c>
      <c r="AA65" s="137">
        <f>+Actuals!X112</f>
        <v>0</v>
      </c>
      <c r="AB65" s="136">
        <f>+Actuals!Y112</f>
        <v>0</v>
      </c>
      <c r="AC65" s="137">
        <f>+Actuals!Z112</f>
        <v>0</v>
      </c>
      <c r="AD65" s="136">
        <f>+Actuals!AA112</f>
        <v>0</v>
      </c>
      <c r="AE65" s="137">
        <f>+Actuals!AB112</f>
        <v>0</v>
      </c>
      <c r="AF65" s="136">
        <f>+Actuals!AC112</f>
        <v>0</v>
      </c>
      <c r="AG65" s="137">
        <f>+Actuals!AD112</f>
        <v>0</v>
      </c>
      <c r="AH65" s="136">
        <f>+Actuals!AE112</f>
        <v>0</v>
      </c>
      <c r="AI65" s="137">
        <f>+Actuals!AF112</f>
        <v>0</v>
      </c>
      <c r="AJ65" s="136">
        <f>+Actuals!AG112</f>
        <v>0</v>
      </c>
      <c r="AK65" s="137">
        <f>+Actuals!AH112</f>
        <v>0</v>
      </c>
      <c r="AL65" s="136">
        <f>+Actuals!AI112</f>
        <v>0</v>
      </c>
      <c r="AM65" s="137">
        <f>+Actuals!AJ112</f>
        <v>0</v>
      </c>
      <c r="AN65" s="136">
        <f>+Actuals!AK112</f>
        <v>0</v>
      </c>
      <c r="AO65" s="137">
        <f>+Actuals!AL112</f>
        <v>0</v>
      </c>
      <c r="AP65" s="136">
        <f>+Actuals!AM112</f>
        <v>0</v>
      </c>
      <c r="AQ65" s="137">
        <f>+Actuals!AN112</f>
        <v>0</v>
      </c>
      <c r="AR65" s="136">
        <f>+Actuals!AO112</f>
        <v>0</v>
      </c>
      <c r="AS65" s="137">
        <f>+Actuals!AP112</f>
        <v>0</v>
      </c>
      <c r="AT65" s="136">
        <f>+Actuals!AQ112</f>
        <v>0</v>
      </c>
      <c r="AU65" s="137">
        <f>+Actuals!AR112</f>
        <v>0</v>
      </c>
      <c r="AV65" s="136">
        <f>+Actuals!AS112</f>
        <v>0</v>
      </c>
      <c r="AW65" s="137">
        <f>+Actuals!AT112</f>
        <v>0</v>
      </c>
    </row>
    <row r="66" spans="1:49" x14ac:dyDescent="0.2">
      <c r="A66" s="9"/>
      <c r="B66" s="7" t="s">
        <v>68</v>
      </c>
      <c r="C66" s="6"/>
      <c r="D66" s="61">
        <f t="shared" ref="D66:AE66" si="36">SUM(D64:D65)</f>
        <v>0</v>
      </c>
      <c r="E66" s="39">
        <f t="shared" si="36"/>
        <v>0</v>
      </c>
      <c r="F66" s="61">
        <f t="shared" si="36"/>
        <v>0</v>
      </c>
      <c r="G66" s="39">
        <f t="shared" si="36"/>
        <v>0</v>
      </c>
      <c r="H66" s="61">
        <f t="shared" si="36"/>
        <v>0</v>
      </c>
      <c r="I66" s="39">
        <f t="shared" si="36"/>
        <v>0</v>
      </c>
      <c r="J66" s="61">
        <f t="shared" si="36"/>
        <v>0</v>
      </c>
      <c r="K66" s="154">
        <f t="shared" si="36"/>
        <v>0</v>
      </c>
      <c r="L66" s="61">
        <f t="shared" si="36"/>
        <v>0</v>
      </c>
      <c r="M66" s="39">
        <f t="shared" si="36"/>
        <v>0</v>
      </c>
      <c r="N66" s="61">
        <f t="shared" si="36"/>
        <v>0</v>
      </c>
      <c r="O66" s="39">
        <f t="shared" si="36"/>
        <v>0</v>
      </c>
      <c r="P66" s="61">
        <f t="shared" si="36"/>
        <v>0</v>
      </c>
      <c r="Q66" s="39">
        <f t="shared" si="36"/>
        <v>0</v>
      </c>
      <c r="R66" s="61">
        <f t="shared" si="36"/>
        <v>0</v>
      </c>
      <c r="S66" s="39">
        <f t="shared" si="36"/>
        <v>0</v>
      </c>
      <c r="T66" s="61">
        <f t="shared" si="36"/>
        <v>0</v>
      </c>
      <c r="U66" s="39">
        <f t="shared" si="36"/>
        <v>0</v>
      </c>
      <c r="V66" s="61">
        <f t="shared" si="36"/>
        <v>0</v>
      </c>
      <c r="W66" s="39">
        <f t="shared" si="36"/>
        <v>0</v>
      </c>
      <c r="X66" s="61">
        <f t="shared" si="36"/>
        <v>0</v>
      </c>
      <c r="Y66" s="39">
        <f t="shared" si="36"/>
        <v>0</v>
      </c>
      <c r="Z66" s="61">
        <f t="shared" si="36"/>
        <v>0</v>
      </c>
      <c r="AA66" s="39">
        <f t="shared" si="36"/>
        <v>0</v>
      </c>
      <c r="AB66" s="61">
        <f t="shared" si="36"/>
        <v>0</v>
      </c>
      <c r="AC66" s="39">
        <f t="shared" si="36"/>
        <v>0</v>
      </c>
      <c r="AD66" s="61">
        <f t="shared" si="36"/>
        <v>0</v>
      </c>
      <c r="AE66" s="39">
        <f t="shared" si="36"/>
        <v>0</v>
      </c>
      <c r="AF66" s="61">
        <f t="shared" ref="AF66:AK66" si="37">SUM(AF64:AF65)</f>
        <v>0</v>
      </c>
      <c r="AG66" s="39">
        <f t="shared" si="37"/>
        <v>0</v>
      </c>
      <c r="AH66" s="61">
        <f t="shared" si="37"/>
        <v>0</v>
      </c>
      <c r="AI66" s="39">
        <f t="shared" si="37"/>
        <v>0</v>
      </c>
      <c r="AJ66" s="61">
        <f t="shared" si="37"/>
        <v>0</v>
      </c>
      <c r="AK66" s="39">
        <f t="shared" si="37"/>
        <v>0</v>
      </c>
      <c r="AL66" s="61">
        <f t="shared" ref="AL66:AQ66" si="38">SUM(AL64:AL65)</f>
        <v>0</v>
      </c>
      <c r="AM66" s="39">
        <f t="shared" si="38"/>
        <v>0</v>
      </c>
      <c r="AN66" s="61">
        <f t="shared" si="38"/>
        <v>0</v>
      </c>
      <c r="AO66" s="39">
        <f t="shared" si="38"/>
        <v>0</v>
      </c>
      <c r="AP66" s="61">
        <f t="shared" si="38"/>
        <v>0</v>
      </c>
      <c r="AQ66" s="39">
        <f t="shared" si="38"/>
        <v>0</v>
      </c>
      <c r="AR66" s="61">
        <f t="shared" ref="AR66:AW66" si="39">SUM(AR64:AR65)</f>
        <v>0</v>
      </c>
      <c r="AS66" s="39">
        <f t="shared" si="39"/>
        <v>0</v>
      </c>
      <c r="AT66" s="61">
        <f t="shared" si="39"/>
        <v>0</v>
      </c>
      <c r="AU66" s="39">
        <f t="shared" si="39"/>
        <v>0</v>
      </c>
      <c r="AV66" s="61">
        <f t="shared" si="39"/>
        <v>0</v>
      </c>
      <c r="AW66" s="39">
        <f t="shared" si="39"/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15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15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15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-154392</v>
      </c>
      <c r="F70" s="64">
        <f>'TIE-OUT'!X70+RECLASS!X70</f>
        <v>0</v>
      </c>
      <c r="G70" s="68">
        <f>'TIE-OUT'!Y70+RECLASS!Y70</f>
        <v>-154392</v>
      </c>
      <c r="H70" s="136">
        <f>+Actuals!E113</f>
        <v>0</v>
      </c>
      <c r="I70" s="137">
        <f>+Actuals!F113</f>
        <v>0</v>
      </c>
      <c r="J70" s="136">
        <f>+Actuals!G113</f>
        <v>0</v>
      </c>
      <c r="K70" s="165">
        <v>0</v>
      </c>
      <c r="L70" s="136">
        <f>+Actuals!I113</f>
        <v>0</v>
      </c>
      <c r="M70" s="137">
        <f>+Actuals!J113</f>
        <v>0</v>
      </c>
      <c r="N70" s="136">
        <f>+Actuals!K113</f>
        <v>0</v>
      </c>
      <c r="O70" s="137">
        <f>+Actuals!L113</f>
        <v>0</v>
      </c>
      <c r="P70" s="136">
        <f>+Actuals!M113</f>
        <v>0</v>
      </c>
      <c r="Q70" s="137">
        <f>+Actuals!N113</f>
        <v>0</v>
      </c>
      <c r="R70" s="136">
        <f>+Actuals!O113</f>
        <v>0</v>
      </c>
      <c r="S70" s="137">
        <f>+Actuals!P113</f>
        <v>0</v>
      </c>
      <c r="T70" s="136">
        <f>+Actuals!Q113</f>
        <v>0</v>
      </c>
      <c r="U70" s="137">
        <f>+Actuals!R113</f>
        <v>0</v>
      </c>
      <c r="V70" s="136">
        <f>+Actuals!S113</f>
        <v>0</v>
      </c>
      <c r="W70" s="137">
        <f>+Actuals!T113</f>
        <v>0</v>
      </c>
      <c r="X70" s="136">
        <f>+Actuals!U113</f>
        <v>0</v>
      </c>
      <c r="Y70" s="137">
        <f>+Actuals!V113</f>
        <v>0</v>
      </c>
      <c r="Z70" s="136">
        <f>+Actuals!W113</f>
        <v>0</v>
      </c>
      <c r="AA70" s="137">
        <f>+Actuals!X113</f>
        <v>0</v>
      </c>
      <c r="AB70" s="136">
        <f>+Actuals!Y113</f>
        <v>0</v>
      </c>
      <c r="AC70" s="137">
        <f>+Actuals!Z113</f>
        <v>0</v>
      </c>
      <c r="AD70" s="136">
        <f>+Actuals!AA113</f>
        <v>0</v>
      </c>
      <c r="AE70" s="137">
        <f>+Actuals!AB113</f>
        <v>0</v>
      </c>
      <c r="AF70" s="136">
        <f>+Actuals!AC113</f>
        <v>0</v>
      </c>
      <c r="AG70" s="137">
        <f>+Actuals!AD113</f>
        <v>0</v>
      </c>
      <c r="AH70" s="136">
        <f>+Actuals!AE113</f>
        <v>0</v>
      </c>
      <c r="AI70" s="137">
        <f>+Actuals!AF113</f>
        <v>0</v>
      </c>
      <c r="AJ70" s="136">
        <f>+Actuals!AG113</f>
        <v>0</v>
      </c>
      <c r="AK70" s="137">
        <f>+Actuals!AH113</f>
        <v>0</v>
      </c>
      <c r="AL70" s="136">
        <f>+Actuals!AI113</f>
        <v>0</v>
      </c>
      <c r="AM70" s="137">
        <f>+Actuals!AJ113</f>
        <v>0</v>
      </c>
      <c r="AN70" s="136">
        <f>+Actuals!AK113</f>
        <v>0</v>
      </c>
      <c r="AO70" s="137">
        <f>+Actuals!AL113</f>
        <v>0</v>
      </c>
      <c r="AP70" s="136">
        <f>+Actuals!AM113</f>
        <v>0</v>
      </c>
      <c r="AQ70" s="137">
        <f>+Actuals!AN113</f>
        <v>0</v>
      </c>
      <c r="AR70" s="136">
        <f>+Actuals!AO113</f>
        <v>0</v>
      </c>
      <c r="AS70" s="137">
        <f>+Actuals!AP113</f>
        <v>0</v>
      </c>
      <c r="AT70" s="136">
        <f>+Actuals!AQ113</f>
        <v>0</v>
      </c>
      <c r="AU70" s="137">
        <f>+Actuals!AR113</f>
        <v>0</v>
      </c>
      <c r="AV70" s="136">
        <f>+Actuals!AS113</f>
        <v>0</v>
      </c>
      <c r="AW70" s="137">
        <f>+Actuals!AT113</f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81">
        <f>'TIE-OUT'!X71+RECLASS!X71</f>
        <v>0</v>
      </c>
      <c r="G71" s="82">
        <f>'TIE-OUT'!Y71+RECLASS!Y71</f>
        <v>0</v>
      </c>
      <c r="H71" s="136">
        <f>+Actuals!E114</f>
        <v>0</v>
      </c>
      <c r="I71" s="137">
        <f>+Actuals!F114</f>
        <v>0</v>
      </c>
      <c r="J71" s="136">
        <f>+Actuals!G114</f>
        <v>0</v>
      </c>
      <c r="K71" s="153">
        <f>+Actuals!H114</f>
        <v>0</v>
      </c>
      <c r="L71" s="136">
        <f>+Actuals!I114</f>
        <v>0</v>
      </c>
      <c r="M71" s="137">
        <f>+Actuals!J114</f>
        <v>0</v>
      </c>
      <c r="N71" s="136">
        <f>+Actuals!K114</f>
        <v>0</v>
      </c>
      <c r="O71" s="137">
        <f>+Actuals!L114</f>
        <v>0</v>
      </c>
      <c r="P71" s="136">
        <f>+Actuals!M114</f>
        <v>0</v>
      </c>
      <c r="Q71" s="137">
        <f>+Actuals!N114</f>
        <v>0</v>
      </c>
      <c r="R71" s="136">
        <f>+Actuals!O114</f>
        <v>0</v>
      </c>
      <c r="S71" s="137">
        <f>+Actuals!P114</f>
        <v>0</v>
      </c>
      <c r="T71" s="136">
        <f>+Actuals!Q114</f>
        <v>0</v>
      </c>
      <c r="U71" s="137">
        <f>+Actuals!R114</f>
        <v>0</v>
      </c>
      <c r="V71" s="136">
        <f>+Actuals!S114</f>
        <v>0</v>
      </c>
      <c r="W71" s="137">
        <f>+Actuals!T114</f>
        <v>0</v>
      </c>
      <c r="X71" s="136">
        <f>+Actuals!U114</f>
        <v>0</v>
      </c>
      <c r="Y71" s="137">
        <f>+Actuals!V114</f>
        <v>0</v>
      </c>
      <c r="Z71" s="136">
        <f>+Actuals!W114</f>
        <v>0</v>
      </c>
      <c r="AA71" s="137">
        <f>+Actuals!X114</f>
        <v>0</v>
      </c>
      <c r="AB71" s="136">
        <f>+Actuals!Y114</f>
        <v>0</v>
      </c>
      <c r="AC71" s="137">
        <f>+Actuals!Z114</f>
        <v>0</v>
      </c>
      <c r="AD71" s="136">
        <f>+Actuals!AA114</f>
        <v>0</v>
      </c>
      <c r="AE71" s="137">
        <f>+Actuals!AB114</f>
        <v>0</v>
      </c>
      <c r="AF71" s="136">
        <f>+Actuals!AC114</f>
        <v>0</v>
      </c>
      <c r="AG71" s="137">
        <f>+Actuals!AD114</f>
        <v>0</v>
      </c>
      <c r="AH71" s="136">
        <f>+Actuals!AE114</f>
        <v>0</v>
      </c>
      <c r="AI71" s="137">
        <f>+Actuals!AF114</f>
        <v>0</v>
      </c>
      <c r="AJ71" s="136">
        <f>+Actuals!AG114</f>
        <v>0</v>
      </c>
      <c r="AK71" s="137">
        <f>+Actuals!AH114</f>
        <v>0</v>
      </c>
      <c r="AL71" s="136">
        <f>+Actuals!AI114</f>
        <v>0</v>
      </c>
      <c r="AM71" s="137">
        <f>+Actuals!AJ114</f>
        <v>0</v>
      </c>
      <c r="AN71" s="136">
        <f>+Actuals!AK114</f>
        <v>0</v>
      </c>
      <c r="AO71" s="137">
        <f>+Actuals!AL114</f>
        <v>0</v>
      </c>
      <c r="AP71" s="136">
        <f>+Actuals!AM114</f>
        <v>0</v>
      </c>
      <c r="AQ71" s="137">
        <f>+Actuals!AN114</f>
        <v>0</v>
      </c>
      <c r="AR71" s="136">
        <f>+Actuals!AO114</f>
        <v>0</v>
      </c>
      <c r="AS71" s="137">
        <f>+Actuals!AP114</f>
        <v>0</v>
      </c>
      <c r="AT71" s="136">
        <f>+Actuals!AQ114</f>
        <v>0</v>
      </c>
      <c r="AU71" s="137">
        <f>+Actuals!AR114</f>
        <v>0</v>
      </c>
      <c r="AV71" s="136">
        <f>+Actuals!AS114</f>
        <v>0</v>
      </c>
      <c r="AW71" s="137">
        <f>+Actuals!AT114</f>
        <v>0</v>
      </c>
    </row>
    <row r="72" spans="1:49" x14ac:dyDescent="0.2">
      <c r="A72" s="9"/>
      <c r="B72" s="3"/>
      <c r="C72" s="55" t="s">
        <v>73</v>
      </c>
      <c r="D72" s="61">
        <f t="shared" ref="D72:AE72" si="40">SUM(D70:D71)</f>
        <v>0</v>
      </c>
      <c r="E72" s="39">
        <f t="shared" si="40"/>
        <v>-154392</v>
      </c>
      <c r="F72" s="61">
        <f t="shared" si="40"/>
        <v>0</v>
      </c>
      <c r="G72" s="39">
        <f t="shared" si="40"/>
        <v>-154392</v>
      </c>
      <c r="H72" s="61">
        <f t="shared" si="40"/>
        <v>0</v>
      </c>
      <c r="I72" s="39">
        <f t="shared" si="40"/>
        <v>0</v>
      </c>
      <c r="J72" s="61">
        <f t="shared" si="40"/>
        <v>0</v>
      </c>
      <c r="K72" s="154">
        <f t="shared" si="40"/>
        <v>0</v>
      </c>
      <c r="L72" s="61">
        <f t="shared" si="40"/>
        <v>0</v>
      </c>
      <c r="M72" s="39">
        <f t="shared" si="40"/>
        <v>0</v>
      </c>
      <c r="N72" s="61">
        <f t="shared" si="40"/>
        <v>0</v>
      </c>
      <c r="O72" s="39">
        <f t="shared" si="40"/>
        <v>0</v>
      </c>
      <c r="P72" s="61">
        <f t="shared" si="40"/>
        <v>0</v>
      </c>
      <c r="Q72" s="39">
        <f t="shared" si="40"/>
        <v>0</v>
      </c>
      <c r="R72" s="61">
        <f t="shared" si="40"/>
        <v>0</v>
      </c>
      <c r="S72" s="39">
        <f t="shared" si="40"/>
        <v>0</v>
      </c>
      <c r="T72" s="61">
        <f t="shared" si="40"/>
        <v>0</v>
      </c>
      <c r="U72" s="39">
        <f t="shared" si="40"/>
        <v>0</v>
      </c>
      <c r="V72" s="61">
        <f t="shared" si="40"/>
        <v>0</v>
      </c>
      <c r="W72" s="39">
        <f t="shared" si="40"/>
        <v>0</v>
      </c>
      <c r="X72" s="61">
        <f t="shared" si="40"/>
        <v>0</v>
      </c>
      <c r="Y72" s="39">
        <f t="shared" si="40"/>
        <v>0</v>
      </c>
      <c r="Z72" s="61">
        <f t="shared" si="40"/>
        <v>0</v>
      </c>
      <c r="AA72" s="39">
        <f t="shared" si="40"/>
        <v>0</v>
      </c>
      <c r="AB72" s="61">
        <f t="shared" si="40"/>
        <v>0</v>
      </c>
      <c r="AC72" s="39">
        <f t="shared" si="40"/>
        <v>0</v>
      </c>
      <c r="AD72" s="61">
        <f t="shared" si="40"/>
        <v>0</v>
      </c>
      <c r="AE72" s="39">
        <f t="shared" si="40"/>
        <v>0</v>
      </c>
      <c r="AF72" s="61">
        <f t="shared" ref="AF72:AK72" si="41">SUM(AF70:AF71)</f>
        <v>0</v>
      </c>
      <c r="AG72" s="39">
        <f t="shared" si="41"/>
        <v>0</v>
      </c>
      <c r="AH72" s="61">
        <f t="shared" si="41"/>
        <v>0</v>
      </c>
      <c r="AI72" s="39">
        <f t="shared" si="41"/>
        <v>0</v>
      </c>
      <c r="AJ72" s="61">
        <f t="shared" si="41"/>
        <v>0</v>
      </c>
      <c r="AK72" s="39">
        <f t="shared" si="41"/>
        <v>0</v>
      </c>
      <c r="AL72" s="61">
        <f t="shared" ref="AL72:AQ72" si="42">SUM(AL70:AL71)</f>
        <v>0</v>
      </c>
      <c r="AM72" s="39">
        <f t="shared" si="42"/>
        <v>0</v>
      </c>
      <c r="AN72" s="61">
        <f t="shared" si="42"/>
        <v>0</v>
      </c>
      <c r="AO72" s="39">
        <f t="shared" si="42"/>
        <v>0</v>
      </c>
      <c r="AP72" s="61">
        <f t="shared" si="42"/>
        <v>0</v>
      </c>
      <c r="AQ72" s="39">
        <f t="shared" si="42"/>
        <v>0</v>
      </c>
      <c r="AR72" s="61">
        <f t="shared" ref="AR72:AW72" si="43">SUM(AR70:AR71)</f>
        <v>0</v>
      </c>
      <c r="AS72" s="39">
        <f t="shared" si="43"/>
        <v>0</v>
      </c>
      <c r="AT72" s="61">
        <f t="shared" si="43"/>
        <v>0</v>
      </c>
      <c r="AU72" s="39">
        <f t="shared" si="43"/>
        <v>0</v>
      </c>
      <c r="AV72" s="61">
        <f t="shared" si="43"/>
        <v>0</v>
      </c>
      <c r="AW72" s="39">
        <f t="shared" si="43"/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44">SUM(F73,H73,J73,L73,N73,P73,R73,T73,V73,X73,Z73,AB73,AD73,AF73,AH73,AJ73,AL73,AN73,AP73,AR73,AT73,AU73)</f>
        <v>0</v>
      </c>
      <c r="E73" s="38">
        <f t="shared" ref="E73:E81" si="45">SUM(G73,I73,K73,M73,O73,Q73,S73,U73,W73,Y73,AA73,AC73,AE73,AG73,AI73,AK73,AM73,AO73,AQ73,AS73,AU73,AV73)</f>
        <v>0</v>
      </c>
      <c r="F73" s="60">
        <f>'TIE-OUT'!X73+RECLASS!X73</f>
        <v>0</v>
      </c>
      <c r="G73" s="60">
        <f>'TIE-OUT'!Y73+RECLASS!Y73</f>
        <v>0</v>
      </c>
      <c r="H73" s="136">
        <f>+Actuals!E115</f>
        <v>0</v>
      </c>
      <c r="I73" s="137">
        <f>+Actuals!F115</f>
        <v>0</v>
      </c>
      <c r="J73" s="136">
        <f>+Actuals!G115</f>
        <v>0</v>
      </c>
      <c r="K73" s="153">
        <f>+Actuals!H115</f>
        <v>0</v>
      </c>
      <c r="L73" s="136">
        <f>+Actuals!I115</f>
        <v>0</v>
      </c>
      <c r="M73" s="137">
        <f>+Actuals!J115</f>
        <v>0</v>
      </c>
      <c r="N73" s="136">
        <f>+Actuals!K115</f>
        <v>0</v>
      </c>
      <c r="O73" s="137">
        <f>+Actuals!L115</f>
        <v>0</v>
      </c>
      <c r="P73" s="136">
        <f>+Actuals!M115</f>
        <v>0</v>
      </c>
      <c r="Q73" s="137">
        <f>+Actuals!N115</f>
        <v>0</v>
      </c>
      <c r="R73" s="136">
        <f>+Actuals!O115</f>
        <v>0</v>
      </c>
      <c r="S73" s="137">
        <f>+Actuals!P115</f>
        <v>0</v>
      </c>
      <c r="T73" s="136">
        <f>+Actuals!Q115</f>
        <v>0</v>
      </c>
      <c r="U73" s="137">
        <f>+Actuals!R115</f>
        <v>0</v>
      </c>
      <c r="V73" s="136">
        <f>+Actuals!S115</f>
        <v>0</v>
      </c>
      <c r="W73" s="137">
        <f>+Actuals!T115</f>
        <v>0</v>
      </c>
      <c r="X73" s="136">
        <f>+Actuals!U115</f>
        <v>0</v>
      </c>
      <c r="Y73" s="137">
        <f>+Actuals!V115</f>
        <v>0</v>
      </c>
      <c r="Z73" s="136">
        <f>+Actuals!W115</f>
        <v>0</v>
      </c>
      <c r="AA73" s="137">
        <f>+Actuals!X115</f>
        <v>0</v>
      </c>
      <c r="AB73" s="136">
        <f>+Actuals!Y115</f>
        <v>0</v>
      </c>
      <c r="AC73" s="137">
        <f>+Actuals!Z115</f>
        <v>0</v>
      </c>
      <c r="AD73" s="136">
        <f>+Actuals!AA115</f>
        <v>0</v>
      </c>
      <c r="AE73" s="137">
        <f>+Actuals!AB115</f>
        <v>0</v>
      </c>
      <c r="AF73" s="136">
        <f>+Actuals!AC115</f>
        <v>0</v>
      </c>
      <c r="AG73" s="137">
        <f>+Actuals!AD115</f>
        <v>0</v>
      </c>
      <c r="AH73" s="136">
        <f>+Actuals!AE115</f>
        <v>0</v>
      </c>
      <c r="AI73" s="137">
        <f>+Actuals!AF115</f>
        <v>0</v>
      </c>
      <c r="AJ73" s="136">
        <f>+Actuals!AG115</f>
        <v>0</v>
      </c>
      <c r="AK73" s="137">
        <f>+Actuals!AH115</f>
        <v>0</v>
      </c>
      <c r="AL73" s="136">
        <f>+Actuals!AI115</f>
        <v>0</v>
      </c>
      <c r="AM73" s="137">
        <f>+Actuals!AJ115</f>
        <v>0</v>
      </c>
      <c r="AN73" s="136">
        <f>+Actuals!AK115</f>
        <v>0</v>
      </c>
      <c r="AO73" s="137">
        <f>+Actuals!AL115</f>
        <v>0</v>
      </c>
      <c r="AP73" s="136">
        <f>+Actuals!AM115</f>
        <v>0</v>
      </c>
      <c r="AQ73" s="137">
        <f>+Actuals!AN115</f>
        <v>0</v>
      </c>
      <c r="AR73" s="136">
        <f>+Actuals!AO115</f>
        <v>0</v>
      </c>
      <c r="AS73" s="137">
        <f>+Actuals!AP115</f>
        <v>0</v>
      </c>
      <c r="AT73" s="136">
        <f>+Actuals!AQ115</f>
        <v>0</v>
      </c>
      <c r="AU73" s="137">
        <f>+Actuals!AR115</f>
        <v>0</v>
      </c>
      <c r="AV73" s="136">
        <f>+Actuals!AS115</f>
        <v>0</v>
      </c>
      <c r="AW73" s="137">
        <f>+Actuals!AT115</f>
        <v>0</v>
      </c>
    </row>
    <row r="74" spans="1:49" x14ac:dyDescent="0.2">
      <c r="A74" s="9">
        <v>33</v>
      </c>
      <c r="B74" s="3"/>
      <c r="C74" s="10" t="s">
        <v>75</v>
      </c>
      <c r="D74" s="60">
        <f t="shared" si="44"/>
        <v>0</v>
      </c>
      <c r="E74" s="38">
        <f t="shared" si="45"/>
        <v>0</v>
      </c>
      <c r="F74" s="60">
        <f>'TIE-OUT'!X74+RECLASS!X74</f>
        <v>0</v>
      </c>
      <c r="G74" s="60">
        <f>'TIE-OUT'!Y74+RECLASS!Y74</f>
        <v>0</v>
      </c>
      <c r="H74" s="136">
        <f>+Actuals!E116</f>
        <v>0</v>
      </c>
      <c r="I74" s="137">
        <f>+Actuals!F116</f>
        <v>0</v>
      </c>
      <c r="J74" s="136">
        <f>+Actuals!G116</f>
        <v>0</v>
      </c>
      <c r="K74" s="172">
        <f>+Actuals!H116</f>
        <v>0</v>
      </c>
      <c r="L74" s="136">
        <f>+Actuals!I116</f>
        <v>0</v>
      </c>
      <c r="M74" s="137">
        <f>+Actuals!J116</f>
        <v>0</v>
      </c>
      <c r="N74" s="136">
        <f>+Actuals!K116</f>
        <v>0</v>
      </c>
      <c r="O74" s="137">
        <f>+Actuals!L116</f>
        <v>0</v>
      </c>
      <c r="P74" s="136">
        <f>+Actuals!M116</f>
        <v>0</v>
      </c>
      <c r="Q74" s="137">
        <f>+Actuals!N116</f>
        <v>0</v>
      </c>
      <c r="R74" s="136">
        <f>+Actuals!O116</f>
        <v>0</v>
      </c>
      <c r="S74" s="137">
        <f>+Actuals!P116</f>
        <v>0</v>
      </c>
      <c r="T74" s="136">
        <f>+Actuals!Q116</f>
        <v>0</v>
      </c>
      <c r="U74" s="137">
        <f>+Actuals!R116</f>
        <v>0</v>
      </c>
      <c r="V74" s="136">
        <f>+Actuals!S116</f>
        <v>0</v>
      </c>
      <c r="W74" s="137">
        <f>+Actuals!T116</f>
        <v>0</v>
      </c>
      <c r="X74" s="136">
        <f>+Actuals!U116</f>
        <v>0</v>
      </c>
      <c r="Y74" s="137">
        <f>+Actuals!V116</f>
        <v>0</v>
      </c>
      <c r="Z74" s="136">
        <f>+Actuals!W116</f>
        <v>0</v>
      </c>
      <c r="AA74" s="137">
        <f>+Actuals!X116</f>
        <v>0</v>
      </c>
      <c r="AB74" s="136">
        <f>+Actuals!Y116</f>
        <v>0</v>
      </c>
      <c r="AC74" s="137">
        <f>+Actuals!Z116</f>
        <v>0</v>
      </c>
      <c r="AD74" s="136">
        <f>+Actuals!AA116</f>
        <v>0</v>
      </c>
      <c r="AE74" s="137">
        <f>+Actuals!AB116</f>
        <v>0</v>
      </c>
      <c r="AF74" s="136">
        <f>+Actuals!AC116</f>
        <v>0</v>
      </c>
      <c r="AG74" s="137">
        <f>+Actuals!AD116</f>
        <v>0</v>
      </c>
      <c r="AH74" s="136">
        <f>+Actuals!AE116</f>
        <v>0</v>
      </c>
      <c r="AI74" s="137">
        <f>+Actuals!AF116</f>
        <v>0</v>
      </c>
      <c r="AJ74" s="136">
        <f>+Actuals!AG116</f>
        <v>0</v>
      </c>
      <c r="AK74" s="137">
        <f>+Actuals!AH116</f>
        <v>0</v>
      </c>
      <c r="AL74" s="136">
        <f>+Actuals!AI116</f>
        <v>0</v>
      </c>
      <c r="AM74" s="137">
        <f>+Actuals!AJ116</f>
        <v>0</v>
      </c>
      <c r="AN74" s="136">
        <f>+Actuals!AK116</f>
        <v>0</v>
      </c>
      <c r="AO74" s="137">
        <f>+Actuals!AL116</f>
        <v>0</v>
      </c>
      <c r="AP74" s="136">
        <f>+Actuals!AM116</f>
        <v>0</v>
      </c>
      <c r="AQ74" s="137">
        <f>+Actuals!AN116</f>
        <v>0</v>
      </c>
      <c r="AR74" s="136">
        <f>+Actuals!AO116</f>
        <v>0</v>
      </c>
      <c r="AS74" s="137">
        <f>+Actuals!AP116</f>
        <v>0</v>
      </c>
      <c r="AT74" s="136">
        <f>+Actuals!AQ116</f>
        <v>0</v>
      </c>
      <c r="AU74" s="137">
        <f>+Actuals!AR116</f>
        <v>0</v>
      </c>
      <c r="AV74" s="136">
        <f>+Actuals!AS116</f>
        <v>0</v>
      </c>
      <c r="AW74" s="137">
        <f>+Actuals!AT116</f>
        <v>0</v>
      </c>
    </row>
    <row r="75" spans="1:49" x14ac:dyDescent="0.2">
      <c r="A75" s="9">
        <v>34</v>
      </c>
      <c r="B75" s="3"/>
      <c r="C75" s="10" t="s">
        <v>76</v>
      </c>
      <c r="D75" s="60">
        <f t="shared" si="44"/>
        <v>0</v>
      </c>
      <c r="E75" s="38">
        <f t="shared" si="45"/>
        <v>0</v>
      </c>
      <c r="F75" s="60">
        <f>'TIE-OUT'!X75+RECLASS!X75</f>
        <v>0</v>
      </c>
      <c r="G75" s="60">
        <f>'TIE-OUT'!Y75+RECLASS!Y75</f>
        <v>0</v>
      </c>
      <c r="H75" s="136">
        <f>+Actuals!E117</f>
        <v>0</v>
      </c>
      <c r="I75" s="137">
        <f>+Actuals!F117</f>
        <v>0</v>
      </c>
      <c r="J75" s="136">
        <f>+Actuals!G117</f>
        <v>0</v>
      </c>
      <c r="K75" s="153">
        <f>+Actuals!H117</f>
        <v>0</v>
      </c>
      <c r="L75" s="136">
        <f>+Actuals!I117</f>
        <v>0</v>
      </c>
      <c r="M75" s="137">
        <f>+Actuals!J117</f>
        <v>0</v>
      </c>
      <c r="N75" s="136">
        <f>+Actuals!K117</f>
        <v>0</v>
      </c>
      <c r="O75" s="137">
        <f>+Actuals!L117</f>
        <v>0</v>
      </c>
      <c r="P75" s="136">
        <f>+Actuals!M117</f>
        <v>0</v>
      </c>
      <c r="Q75" s="137">
        <f>+Actuals!N117</f>
        <v>0</v>
      </c>
      <c r="R75" s="136">
        <f>+Actuals!O117</f>
        <v>0</v>
      </c>
      <c r="S75" s="137">
        <f>+Actuals!P117</f>
        <v>0</v>
      </c>
      <c r="T75" s="136">
        <f>+Actuals!Q117</f>
        <v>0</v>
      </c>
      <c r="U75" s="137">
        <f>+Actuals!R117</f>
        <v>0</v>
      </c>
      <c r="V75" s="136">
        <f>+Actuals!S117</f>
        <v>0</v>
      </c>
      <c r="W75" s="137">
        <f>+Actuals!T117</f>
        <v>0</v>
      </c>
      <c r="X75" s="136">
        <f>+Actuals!U117</f>
        <v>0</v>
      </c>
      <c r="Y75" s="137">
        <f>+Actuals!V117</f>
        <v>0</v>
      </c>
      <c r="Z75" s="136">
        <f>+Actuals!W117</f>
        <v>0</v>
      </c>
      <c r="AA75" s="137">
        <f>+Actuals!X117</f>
        <v>0</v>
      </c>
      <c r="AB75" s="136">
        <f>+Actuals!Y117</f>
        <v>0</v>
      </c>
      <c r="AC75" s="137">
        <f>+Actuals!Z117</f>
        <v>0</v>
      </c>
      <c r="AD75" s="136">
        <f>+Actuals!AA117</f>
        <v>0</v>
      </c>
      <c r="AE75" s="137">
        <f>+Actuals!AB117</f>
        <v>0</v>
      </c>
      <c r="AF75" s="136">
        <f>+Actuals!AC117</f>
        <v>0</v>
      </c>
      <c r="AG75" s="137">
        <f>+Actuals!AD117</f>
        <v>0</v>
      </c>
      <c r="AH75" s="136">
        <f>+Actuals!AE117</f>
        <v>0</v>
      </c>
      <c r="AI75" s="137">
        <f>+Actuals!AF117</f>
        <v>0</v>
      </c>
      <c r="AJ75" s="136">
        <f>+Actuals!AG117</f>
        <v>0</v>
      </c>
      <c r="AK75" s="137">
        <f>+Actuals!AH117</f>
        <v>0</v>
      </c>
      <c r="AL75" s="136">
        <f>+Actuals!AI117</f>
        <v>0</v>
      </c>
      <c r="AM75" s="137">
        <f>+Actuals!AJ117</f>
        <v>0</v>
      </c>
      <c r="AN75" s="136">
        <f>+Actuals!AK117</f>
        <v>0</v>
      </c>
      <c r="AO75" s="137">
        <f>+Actuals!AL117</f>
        <v>0</v>
      </c>
      <c r="AP75" s="136">
        <f>+Actuals!AM117</f>
        <v>0</v>
      </c>
      <c r="AQ75" s="137">
        <f>+Actuals!AN117</f>
        <v>0</v>
      </c>
      <c r="AR75" s="136">
        <f>+Actuals!AO117</f>
        <v>0</v>
      </c>
      <c r="AS75" s="137">
        <f>+Actuals!AP117</f>
        <v>0</v>
      </c>
      <c r="AT75" s="136">
        <f>+Actuals!AQ117</f>
        <v>0</v>
      </c>
      <c r="AU75" s="137">
        <f>+Actuals!AR117</f>
        <v>0</v>
      </c>
      <c r="AV75" s="136">
        <f>+Actuals!AS117</f>
        <v>0</v>
      </c>
      <c r="AW75" s="137">
        <f>+Actuals!AT117</f>
        <v>0</v>
      </c>
    </row>
    <row r="76" spans="1:49" x14ac:dyDescent="0.2">
      <c r="A76" s="9">
        <v>35</v>
      </c>
      <c r="B76" s="3"/>
      <c r="C76" s="10" t="s">
        <v>77</v>
      </c>
      <c r="D76" s="60">
        <f t="shared" si="44"/>
        <v>0</v>
      </c>
      <c r="E76" s="38">
        <f t="shared" si="45"/>
        <v>0</v>
      </c>
      <c r="F76" s="60">
        <f>'TIE-OUT'!X76+RECLASS!X76</f>
        <v>0</v>
      </c>
      <c r="G76" s="60">
        <f>'TIE-OUT'!Y76+RECLASS!Y76</f>
        <v>0</v>
      </c>
      <c r="H76" s="136">
        <f>+Actuals!E118</f>
        <v>0</v>
      </c>
      <c r="I76" s="137">
        <f>+Actuals!F118</f>
        <v>0</v>
      </c>
      <c r="J76" s="136">
        <f>+Actuals!G118</f>
        <v>0</v>
      </c>
      <c r="K76" s="153">
        <f>+Actuals!H118</f>
        <v>0</v>
      </c>
      <c r="L76" s="136">
        <f>+Actuals!I118</f>
        <v>0</v>
      </c>
      <c r="M76" s="137">
        <f>+Actuals!J118</f>
        <v>0</v>
      </c>
      <c r="N76" s="136">
        <f>+Actuals!K118</f>
        <v>0</v>
      </c>
      <c r="O76" s="137">
        <f>+Actuals!L118</f>
        <v>0</v>
      </c>
      <c r="P76" s="136">
        <f>+Actuals!M118</f>
        <v>0</v>
      </c>
      <c r="Q76" s="137">
        <f>+Actuals!N118</f>
        <v>0</v>
      </c>
      <c r="R76" s="136">
        <f>+Actuals!O118</f>
        <v>0</v>
      </c>
      <c r="S76" s="137">
        <f>+Actuals!P118</f>
        <v>0</v>
      </c>
      <c r="T76" s="136">
        <f>+Actuals!Q118</f>
        <v>0</v>
      </c>
      <c r="U76" s="137">
        <f>+Actuals!R118</f>
        <v>0</v>
      </c>
      <c r="V76" s="136">
        <f>+Actuals!S118</f>
        <v>0</v>
      </c>
      <c r="W76" s="137">
        <f>+Actuals!T118</f>
        <v>0</v>
      </c>
      <c r="X76" s="136">
        <f>+Actuals!U118</f>
        <v>0</v>
      </c>
      <c r="Y76" s="137">
        <f>+Actuals!V118</f>
        <v>0</v>
      </c>
      <c r="Z76" s="136">
        <f>+Actuals!W118</f>
        <v>0</v>
      </c>
      <c r="AA76" s="137">
        <f>+Actuals!X118</f>
        <v>0</v>
      </c>
      <c r="AB76" s="136">
        <f>+Actuals!Y118</f>
        <v>0</v>
      </c>
      <c r="AC76" s="137">
        <f>+Actuals!Z118</f>
        <v>0</v>
      </c>
      <c r="AD76" s="136">
        <f>+Actuals!AA118</f>
        <v>0</v>
      </c>
      <c r="AE76" s="137">
        <f>+Actuals!AB118</f>
        <v>0</v>
      </c>
      <c r="AF76" s="136">
        <f>+Actuals!AC118</f>
        <v>0</v>
      </c>
      <c r="AG76" s="137">
        <f>+Actuals!AD118</f>
        <v>0</v>
      </c>
      <c r="AH76" s="136">
        <f>+Actuals!AE118</f>
        <v>0</v>
      </c>
      <c r="AI76" s="137">
        <f>+Actuals!AF118</f>
        <v>0</v>
      </c>
      <c r="AJ76" s="136">
        <f>+Actuals!AG118</f>
        <v>0</v>
      </c>
      <c r="AK76" s="137">
        <f>+Actuals!AH118</f>
        <v>0</v>
      </c>
      <c r="AL76" s="136">
        <f>+Actuals!AI118</f>
        <v>0</v>
      </c>
      <c r="AM76" s="137">
        <f>+Actuals!AJ118</f>
        <v>0</v>
      </c>
      <c r="AN76" s="136">
        <f>+Actuals!AK118</f>
        <v>0</v>
      </c>
      <c r="AO76" s="137">
        <f>+Actuals!AL118</f>
        <v>0</v>
      </c>
      <c r="AP76" s="136">
        <f>+Actuals!AM118</f>
        <v>0</v>
      </c>
      <c r="AQ76" s="137">
        <f>+Actuals!AN118</f>
        <v>0</v>
      </c>
      <c r="AR76" s="136">
        <f>+Actuals!AO118</f>
        <v>0</v>
      </c>
      <c r="AS76" s="137">
        <f>+Actuals!AP118</f>
        <v>0</v>
      </c>
      <c r="AT76" s="136">
        <f>+Actuals!AQ118</f>
        <v>0</v>
      </c>
      <c r="AU76" s="137">
        <f>+Actuals!AR118</f>
        <v>0</v>
      </c>
      <c r="AV76" s="136">
        <f>+Actuals!AS118</f>
        <v>0</v>
      </c>
      <c r="AW76" s="137">
        <f>+Actuals!AT118</f>
        <v>0</v>
      </c>
    </row>
    <row r="77" spans="1:49" x14ac:dyDescent="0.2">
      <c r="A77" s="9">
        <v>36</v>
      </c>
      <c r="B77" s="3"/>
      <c r="C77" s="10" t="s">
        <v>78</v>
      </c>
      <c r="D77" s="60">
        <f t="shared" si="44"/>
        <v>0</v>
      </c>
      <c r="E77" s="38">
        <f t="shared" si="45"/>
        <v>0</v>
      </c>
      <c r="F77" s="60">
        <f>'TIE-OUT'!X77+RECLASS!X77</f>
        <v>0</v>
      </c>
      <c r="G77" s="60">
        <f>'TIE-OUT'!Y77+RECLASS!Y77</f>
        <v>0</v>
      </c>
      <c r="H77" s="136">
        <f>+Actuals!E119</f>
        <v>0</v>
      </c>
      <c r="I77" s="137">
        <f>+Actuals!F119</f>
        <v>0</v>
      </c>
      <c r="J77" s="136">
        <f>+Actuals!G119</f>
        <v>0</v>
      </c>
      <c r="K77" s="153">
        <f>+Actuals!H119</f>
        <v>0</v>
      </c>
      <c r="L77" s="136">
        <f>+Actuals!I119</f>
        <v>0</v>
      </c>
      <c r="M77" s="137">
        <f>+Actuals!J119</f>
        <v>0</v>
      </c>
      <c r="N77" s="136">
        <f>+Actuals!K119</f>
        <v>0</v>
      </c>
      <c r="O77" s="137">
        <f>+Actuals!L119</f>
        <v>0</v>
      </c>
      <c r="P77" s="136">
        <f>+Actuals!M119</f>
        <v>0</v>
      </c>
      <c r="Q77" s="137">
        <f>+Actuals!N119</f>
        <v>0</v>
      </c>
      <c r="R77" s="136">
        <f>+Actuals!O119</f>
        <v>0</v>
      </c>
      <c r="S77" s="137">
        <f>+Actuals!P119</f>
        <v>0</v>
      </c>
      <c r="T77" s="136">
        <f>+Actuals!Q119</f>
        <v>0</v>
      </c>
      <c r="U77" s="137">
        <f>+Actuals!R119</f>
        <v>0</v>
      </c>
      <c r="V77" s="136">
        <f>+Actuals!S119</f>
        <v>0</v>
      </c>
      <c r="W77" s="137">
        <f>+Actuals!T119</f>
        <v>0</v>
      </c>
      <c r="X77" s="136">
        <f>+Actuals!U119</f>
        <v>0</v>
      </c>
      <c r="Y77" s="137">
        <f>+Actuals!V119</f>
        <v>0</v>
      </c>
      <c r="Z77" s="136">
        <f>+Actuals!W119</f>
        <v>0</v>
      </c>
      <c r="AA77" s="137">
        <f>+Actuals!X119</f>
        <v>0</v>
      </c>
      <c r="AB77" s="136">
        <f>+Actuals!Y119</f>
        <v>0</v>
      </c>
      <c r="AC77" s="137">
        <f>+Actuals!Z119</f>
        <v>0</v>
      </c>
      <c r="AD77" s="136">
        <f>+Actuals!AA119</f>
        <v>0</v>
      </c>
      <c r="AE77" s="137">
        <f>+Actuals!AB119</f>
        <v>0</v>
      </c>
      <c r="AF77" s="136">
        <f>+Actuals!AC119</f>
        <v>0</v>
      </c>
      <c r="AG77" s="137">
        <f>+Actuals!AD119</f>
        <v>0</v>
      </c>
      <c r="AH77" s="136">
        <f>+Actuals!AE119</f>
        <v>0</v>
      </c>
      <c r="AI77" s="137">
        <f>+Actuals!AF119</f>
        <v>0</v>
      </c>
      <c r="AJ77" s="136">
        <f>+Actuals!AG119</f>
        <v>0</v>
      </c>
      <c r="AK77" s="137">
        <f>+Actuals!AH119</f>
        <v>0</v>
      </c>
      <c r="AL77" s="136">
        <f>+Actuals!AI119</f>
        <v>0</v>
      </c>
      <c r="AM77" s="137">
        <f>+Actuals!AJ119</f>
        <v>0</v>
      </c>
      <c r="AN77" s="136">
        <f>+Actuals!AK119</f>
        <v>0</v>
      </c>
      <c r="AO77" s="137">
        <f>+Actuals!AL119</f>
        <v>0</v>
      </c>
      <c r="AP77" s="136">
        <f>+Actuals!AM119</f>
        <v>0</v>
      </c>
      <c r="AQ77" s="137">
        <f>+Actuals!AN119</f>
        <v>0</v>
      </c>
      <c r="AR77" s="136">
        <f>+Actuals!AO119</f>
        <v>0</v>
      </c>
      <c r="AS77" s="137">
        <f>+Actuals!AP119</f>
        <v>0</v>
      </c>
      <c r="AT77" s="136">
        <f>+Actuals!AQ119</f>
        <v>0</v>
      </c>
      <c r="AU77" s="137">
        <f>+Actuals!AR119</f>
        <v>0</v>
      </c>
      <c r="AV77" s="136">
        <f>+Actuals!AS119</f>
        <v>0</v>
      </c>
      <c r="AW77" s="137">
        <f>+Actuals!AT119</f>
        <v>0</v>
      </c>
    </row>
    <row r="78" spans="1:49" x14ac:dyDescent="0.2">
      <c r="A78" s="9">
        <v>37</v>
      </c>
      <c r="B78" s="3"/>
      <c r="C78" s="10" t="s">
        <v>79</v>
      </c>
      <c r="D78" s="60">
        <f t="shared" si="44"/>
        <v>0</v>
      </c>
      <c r="E78" s="38">
        <f t="shared" si="45"/>
        <v>0</v>
      </c>
      <c r="F78" s="60">
        <f>'TIE-OUT'!X78+RECLASS!X78</f>
        <v>0</v>
      </c>
      <c r="G78" s="60">
        <f>'TIE-OUT'!Y78+RECLASS!Y78</f>
        <v>0</v>
      </c>
      <c r="H78" s="136">
        <f>+Actuals!E120</f>
        <v>0</v>
      </c>
      <c r="I78" s="137">
        <f>+Actuals!F120</f>
        <v>0</v>
      </c>
      <c r="J78" s="136">
        <f>+Actuals!G120</f>
        <v>0</v>
      </c>
      <c r="K78" s="153">
        <f>+Actuals!H120</f>
        <v>0</v>
      </c>
      <c r="L78" s="136">
        <f>+Actuals!I120</f>
        <v>0</v>
      </c>
      <c r="M78" s="137">
        <f>+Actuals!J120</f>
        <v>0</v>
      </c>
      <c r="N78" s="136">
        <f>+Actuals!K120</f>
        <v>0</v>
      </c>
      <c r="O78" s="137">
        <f>+Actuals!L120</f>
        <v>0</v>
      </c>
      <c r="P78" s="136">
        <f>+Actuals!M120</f>
        <v>0</v>
      </c>
      <c r="Q78" s="137">
        <f>+Actuals!N120</f>
        <v>0</v>
      </c>
      <c r="R78" s="136">
        <f>+Actuals!O120</f>
        <v>0</v>
      </c>
      <c r="S78" s="137">
        <f>+Actuals!P120</f>
        <v>0</v>
      </c>
      <c r="T78" s="136">
        <f>+Actuals!Q120</f>
        <v>0</v>
      </c>
      <c r="U78" s="137">
        <f>+Actuals!R120</f>
        <v>0</v>
      </c>
      <c r="V78" s="136">
        <f>+Actuals!S120</f>
        <v>0</v>
      </c>
      <c r="W78" s="137">
        <f>+Actuals!T120</f>
        <v>0</v>
      </c>
      <c r="X78" s="136">
        <f>+Actuals!U120</f>
        <v>0</v>
      </c>
      <c r="Y78" s="137">
        <f>+Actuals!V120</f>
        <v>0</v>
      </c>
      <c r="Z78" s="136">
        <f>+Actuals!W120</f>
        <v>0</v>
      </c>
      <c r="AA78" s="137">
        <f>+Actuals!X120</f>
        <v>0</v>
      </c>
      <c r="AB78" s="136">
        <f>+Actuals!Y120</f>
        <v>0</v>
      </c>
      <c r="AC78" s="137">
        <f>+Actuals!Z120</f>
        <v>0</v>
      </c>
      <c r="AD78" s="136">
        <f>+Actuals!AA120</f>
        <v>0</v>
      </c>
      <c r="AE78" s="137">
        <f>+Actuals!AB120</f>
        <v>0</v>
      </c>
      <c r="AF78" s="136">
        <f>+Actuals!AC120</f>
        <v>0</v>
      </c>
      <c r="AG78" s="137">
        <f>+Actuals!AD120</f>
        <v>0</v>
      </c>
      <c r="AH78" s="136">
        <f>+Actuals!AE120</f>
        <v>0</v>
      </c>
      <c r="AI78" s="137">
        <f>+Actuals!AF120</f>
        <v>0</v>
      </c>
      <c r="AJ78" s="136">
        <f>+Actuals!AG120</f>
        <v>0</v>
      </c>
      <c r="AK78" s="137">
        <f>+Actuals!AH120</f>
        <v>0</v>
      </c>
      <c r="AL78" s="136">
        <f>+Actuals!AI120</f>
        <v>0</v>
      </c>
      <c r="AM78" s="137">
        <f>+Actuals!AJ120</f>
        <v>0</v>
      </c>
      <c r="AN78" s="136">
        <f>+Actuals!AK120</f>
        <v>0</v>
      </c>
      <c r="AO78" s="137">
        <f>+Actuals!AL120</f>
        <v>0</v>
      </c>
      <c r="AP78" s="136">
        <f>+Actuals!AM120</f>
        <v>0</v>
      </c>
      <c r="AQ78" s="137">
        <f>+Actuals!AN120</f>
        <v>0</v>
      </c>
      <c r="AR78" s="136">
        <f>+Actuals!AO120</f>
        <v>0</v>
      </c>
      <c r="AS78" s="137">
        <f>+Actuals!AP120</f>
        <v>0</v>
      </c>
      <c r="AT78" s="136">
        <f>+Actuals!AQ120</f>
        <v>0</v>
      </c>
      <c r="AU78" s="137">
        <f>+Actuals!AR120</f>
        <v>0</v>
      </c>
      <c r="AV78" s="136">
        <f>+Actuals!AS120</f>
        <v>0</v>
      </c>
      <c r="AW78" s="137">
        <f>+Actuals!AT120</f>
        <v>0</v>
      </c>
    </row>
    <row r="79" spans="1:49" x14ac:dyDescent="0.2">
      <c r="A79" s="9">
        <v>38</v>
      </c>
      <c r="B79" s="3"/>
      <c r="C79" s="10" t="s">
        <v>80</v>
      </c>
      <c r="D79" s="60">
        <f t="shared" si="44"/>
        <v>0</v>
      </c>
      <c r="E79" s="38">
        <f t="shared" si="45"/>
        <v>0</v>
      </c>
      <c r="F79" s="60">
        <f>'TIE-OUT'!X79+RECLASS!X79</f>
        <v>0</v>
      </c>
      <c r="G79" s="60">
        <f>'TIE-OUT'!Y79+RECLASS!Y79</f>
        <v>0</v>
      </c>
      <c r="H79" s="136">
        <f>+Actuals!E121</f>
        <v>0</v>
      </c>
      <c r="I79" s="137">
        <f>+Actuals!F121</f>
        <v>0</v>
      </c>
      <c r="J79" s="136">
        <f>+Actuals!G121</f>
        <v>0</v>
      </c>
      <c r="K79" s="153">
        <f>+Actuals!H121</f>
        <v>0</v>
      </c>
      <c r="L79" s="136">
        <f>+Actuals!I121</f>
        <v>0</v>
      </c>
      <c r="M79" s="137">
        <f>+Actuals!J121</f>
        <v>0</v>
      </c>
      <c r="N79" s="136">
        <f>+Actuals!K121</f>
        <v>0</v>
      </c>
      <c r="O79" s="137">
        <f>+Actuals!L121</f>
        <v>0</v>
      </c>
      <c r="P79" s="136">
        <f>+Actuals!M121</f>
        <v>0</v>
      </c>
      <c r="Q79" s="137">
        <f>+Actuals!N121</f>
        <v>0</v>
      </c>
      <c r="R79" s="136">
        <f>+Actuals!O121</f>
        <v>0</v>
      </c>
      <c r="S79" s="137">
        <f>+Actuals!P121</f>
        <v>0</v>
      </c>
      <c r="T79" s="136">
        <f>+Actuals!Q121</f>
        <v>0</v>
      </c>
      <c r="U79" s="137">
        <f>+Actuals!R121</f>
        <v>0</v>
      </c>
      <c r="V79" s="136">
        <f>+Actuals!S121</f>
        <v>0</v>
      </c>
      <c r="W79" s="137">
        <f>+Actuals!T121</f>
        <v>0</v>
      </c>
      <c r="X79" s="136">
        <f>+Actuals!U121</f>
        <v>0</v>
      </c>
      <c r="Y79" s="137">
        <f>+Actuals!V121</f>
        <v>0</v>
      </c>
      <c r="Z79" s="136">
        <f>+Actuals!W121</f>
        <v>0</v>
      </c>
      <c r="AA79" s="137">
        <f>+Actuals!X121</f>
        <v>0</v>
      </c>
      <c r="AB79" s="136">
        <f>+Actuals!Y121</f>
        <v>0</v>
      </c>
      <c r="AC79" s="137">
        <f>+Actuals!Z121</f>
        <v>0</v>
      </c>
      <c r="AD79" s="136">
        <f>+Actuals!AA121</f>
        <v>0</v>
      </c>
      <c r="AE79" s="137">
        <f>+Actuals!AB121</f>
        <v>0</v>
      </c>
      <c r="AF79" s="136">
        <f>+Actuals!AC121</f>
        <v>0</v>
      </c>
      <c r="AG79" s="137">
        <f>+Actuals!AD121</f>
        <v>0</v>
      </c>
      <c r="AH79" s="136">
        <f>+Actuals!AE121</f>
        <v>0</v>
      </c>
      <c r="AI79" s="137">
        <f>+Actuals!AF121</f>
        <v>0</v>
      </c>
      <c r="AJ79" s="136">
        <f>+Actuals!AG121</f>
        <v>0</v>
      </c>
      <c r="AK79" s="137">
        <f>+Actuals!AH121</f>
        <v>0</v>
      </c>
      <c r="AL79" s="136">
        <f>+Actuals!AI121</f>
        <v>0</v>
      </c>
      <c r="AM79" s="137">
        <f>+Actuals!AJ121</f>
        <v>0</v>
      </c>
      <c r="AN79" s="136">
        <f>+Actuals!AK121</f>
        <v>0</v>
      </c>
      <c r="AO79" s="137">
        <f>+Actuals!AL121</f>
        <v>0</v>
      </c>
      <c r="AP79" s="136">
        <f>+Actuals!AM121</f>
        <v>0</v>
      </c>
      <c r="AQ79" s="137">
        <f>+Actuals!AN121</f>
        <v>0</v>
      </c>
      <c r="AR79" s="136">
        <f>+Actuals!AO121</f>
        <v>0</v>
      </c>
      <c r="AS79" s="137">
        <f>+Actuals!AP121</f>
        <v>0</v>
      </c>
      <c r="AT79" s="136">
        <f>+Actuals!AQ121</f>
        <v>0</v>
      </c>
      <c r="AU79" s="137">
        <f>+Actuals!AR121</f>
        <v>0</v>
      </c>
      <c r="AV79" s="136">
        <f>+Actuals!AS121</f>
        <v>0</v>
      </c>
      <c r="AW79" s="137">
        <f>+Actuals!AT121</f>
        <v>0</v>
      </c>
    </row>
    <row r="80" spans="1:49" x14ac:dyDescent="0.2">
      <c r="A80" s="9">
        <v>39</v>
      </c>
      <c r="B80" s="3"/>
      <c r="C80" s="10" t="s">
        <v>81</v>
      </c>
      <c r="D80" s="60">
        <f t="shared" si="44"/>
        <v>0</v>
      </c>
      <c r="E80" s="38">
        <f t="shared" si="45"/>
        <v>0</v>
      </c>
      <c r="F80" s="60">
        <f>'TIE-OUT'!X80+RECLASS!X80</f>
        <v>0</v>
      </c>
      <c r="G80" s="60">
        <f>'TIE-OUT'!Y80+RECLASS!Y80</f>
        <v>0</v>
      </c>
      <c r="H80" s="136">
        <f>+Actuals!E122</f>
        <v>0</v>
      </c>
      <c r="I80" s="137">
        <f>+Actuals!F122</f>
        <v>0</v>
      </c>
      <c r="J80" s="136">
        <f>+Actuals!G122</f>
        <v>0</v>
      </c>
      <c r="K80" s="153">
        <f>+Actuals!H122</f>
        <v>0</v>
      </c>
      <c r="L80" s="136">
        <f>+Actuals!I122</f>
        <v>0</v>
      </c>
      <c r="M80" s="137">
        <f>+Actuals!J122</f>
        <v>0</v>
      </c>
      <c r="N80" s="136">
        <f>+Actuals!K122</f>
        <v>0</v>
      </c>
      <c r="O80" s="137">
        <f>+Actuals!L122</f>
        <v>0</v>
      </c>
      <c r="P80" s="136">
        <f>+Actuals!M122</f>
        <v>0</v>
      </c>
      <c r="Q80" s="137">
        <f>+Actuals!N122</f>
        <v>0</v>
      </c>
      <c r="R80" s="136">
        <f>+Actuals!O122</f>
        <v>0</v>
      </c>
      <c r="S80" s="137">
        <f>+Actuals!P122</f>
        <v>0</v>
      </c>
      <c r="T80" s="136">
        <f>+Actuals!Q122</f>
        <v>0</v>
      </c>
      <c r="U80" s="137">
        <f>+Actuals!R122</f>
        <v>0</v>
      </c>
      <c r="V80" s="136">
        <f>+Actuals!S122</f>
        <v>0</v>
      </c>
      <c r="W80" s="137">
        <f>+Actuals!T122</f>
        <v>0</v>
      </c>
      <c r="X80" s="136">
        <f>+Actuals!U122</f>
        <v>0</v>
      </c>
      <c r="Y80" s="137">
        <f>+Actuals!V122</f>
        <v>0</v>
      </c>
      <c r="Z80" s="136">
        <f>+Actuals!W122</f>
        <v>0</v>
      </c>
      <c r="AA80" s="137">
        <f>+Actuals!X122</f>
        <v>0</v>
      </c>
      <c r="AB80" s="136">
        <f>+Actuals!Y122</f>
        <v>0</v>
      </c>
      <c r="AC80" s="137">
        <f>+Actuals!Z122</f>
        <v>0</v>
      </c>
      <c r="AD80" s="136">
        <f>+Actuals!AA122</f>
        <v>0</v>
      </c>
      <c r="AE80" s="137">
        <f>+Actuals!AB122</f>
        <v>0</v>
      </c>
      <c r="AF80" s="136">
        <f>+Actuals!AC122</f>
        <v>0</v>
      </c>
      <c r="AG80" s="137">
        <f>+Actuals!AD122</f>
        <v>0</v>
      </c>
      <c r="AH80" s="136">
        <f>+Actuals!AE122</f>
        <v>0</v>
      </c>
      <c r="AI80" s="137">
        <f>+Actuals!AF122</f>
        <v>0</v>
      </c>
      <c r="AJ80" s="136">
        <f>+Actuals!AG122</f>
        <v>0</v>
      </c>
      <c r="AK80" s="137">
        <f>+Actuals!AH122</f>
        <v>0</v>
      </c>
      <c r="AL80" s="136">
        <f>+Actuals!AI122</f>
        <v>0</v>
      </c>
      <c r="AM80" s="137">
        <f>+Actuals!AJ122</f>
        <v>0</v>
      </c>
      <c r="AN80" s="136">
        <f>+Actuals!AK122</f>
        <v>0</v>
      </c>
      <c r="AO80" s="137">
        <f>+Actuals!AL122</f>
        <v>0</v>
      </c>
      <c r="AP80" s="136">
        <f>+Actuals!AM122</f>
        <v>0</v>
      </c>
      <c r="AQ80" s="137">
        <f>+Actuals!AN122</f>
        <v>0</v>
      </c>
      <c r="AR80" s="136">
        <f>+Actuals!AO122</f>
        <v>0</v>
      </c>
      <c r="AS80" s="137">
        <f>+Actuals!AP122</f>
        <v>0</v>
      </c>
      <c r="AT80" s="136">
        <f>+Actuals!AQ122</f>
        <v>0</v>
      </c>
      <c r="AU80" s="137">
        <f>+Actuals!AR122</f>
        <v>0</v>
      </c>
      <c r="AV80" s="136">
        <f>+Actuals!AS122</f>
        <v>0</v>
      </c>
      <c r="AW80" s="137">
        <f>+Actuals!AT122</f>
        <v>0</v>
      </c>
    </row>
    <row r="81" spans="1:49" x14ac:dyDescent="0.2">
      <c r="A81" s="9">
        <v>40</v>
      </c>
      <c r="B81" s="3"/>
      <c r="C81" s="10" t="s">
        <v>82</v>
      </c>
      <c r="D81" s="60">
        <f t="shared" si="44"/>
        <v>0</v>
      </c>
      <c r="E81" s="38">
        <f t="shared" si="45"/>
        <v>0</v>
      </c>
      <c r="F81" s="60">
        <f>'TIE-OUT'!X81+RECLASS!X81</f>
        <v>0</v>
      </c>
      <c r="G81" s="60">
        <f>'TIE-OUT'!Y81+RECLASS!Y81</f>
        <v>0</v>
      </c>
      <c r="H81" s="136">
        <f>+Actuals!E123</f>
        <v>0</v>
      </c>
      <c r="I81" s="137">
        <f>+Actuals!F123</f>
        <v>0</v>
      </c>
      <c r="J81" s="136">
        <f>+Actuals!G123</f>
        <v>0</v>
      </c>
      <c r="K81" s="153">
        <f>+Actuals!H123</f>
        <v>0</v>
      </c>
      <c r="L81" s="136">
        <f>+Actuals!I123</f>
        <v>0</v>
      </c>
      <c r="M81" s="137">
        <f>+Actuals!J123</f>
        <v>0</v>
      </c>
      <c r="N81" s="136">
        <f>+Actuals!K123</f>
        <v>0</v>
      </c>
      <c r="O81" s="137">
        <f>+Actuals!L123</f>
        <v>0</v>
      </c>
      <c r="P81" s="136">
        <f>+Actuals!M123</f>
        <v>0</v>
      </c>
      <c r="Q81" s="137">
        <f>+Actuals!N123</f>
        <v>0</v>
      </c>
      <c r="R81" s="136">
        <f>+Actuals!O123</f>
        <v>0</v>
      </c>
      <c r="S81" s="137">
        <f>+Actuals!P123</f>
        <v>0</v>
      </c>
      <c r="T81" s="136">
        <f>+Actuals!Q123</f>
        <v>0</v>
      </c>
      <c r="U81" s="137">
        <f>+Actuals!R123</f>
        <v>0</v>
      </c>
      <c r="V81" s="136">
        <f>+Actuals!S123</f>
        <v>0</v>
      </c>
      <c r="W81" s="137">
        <f>+Actuals!T123</f>
        <v>0</v>
      </c>
      <c r="X81" s="136">
        <f>+Actuals!U123</f>
        <v>0</v>
      </c>
      <c r="Y81" s="137">
        <f>+Actuals!V123</f>
        <v>0</v>
      </c>
      <c r="Z81" s="136">
        <f>+Actuals!W123</f>
        <v>0</v>
      </c>
      <c r="AA81" s="137">
        <f>+Actuals!X123</f>
        <v>0</v>
      </c>
      <c r="AB81" s="136">
        <f>+Actuals!Y123</f>
        <v>0</v>
      </c>
      <c r="AC81" s="137">
        <f>+Actuals!Z123</f>
        <v>0</v>
      </c>
      <c r="AD81" s="136">
        <f>+Actuals!AA123</f>
        <v>0</v>
      </c>
      <c r="AE81" s="137">
        <f>+Actuals!AB123</f>
        <v>0</v>
      </c>
      <c r="AF81" s="136">
        <f>+Actuals!AC123</f>
        <v>0</v>
      </c>
      <c r="AG81" s="137">
        <f>+Actuals!AD123</f>
        <v>0</v>
      </c>
      <c r="AH81" s="136">
        <f>+Actuals!AE123</f>
        <v>0</v>
      </c>
      <c r="AI81" s="137">
        <f>+Actuals!AF123</f>
        <v>0</v>
      </c>
      <c r="AJ81" s="136">
        <f>+Actuals!AG123</f>
        <v>0</v>
      </c>
      <c r="AK81" s="137">
        <f>+Actuals!AH123</f>
        <v>0</v>
      </c>
      <c r="AL81" s="136">
        <f>+Actuals!AI123</f>
        <v>0</v>
      </c>
      <c r="AM81" s="137">
        <f>+Actuals!AJ123</f>
        <v>0</v>
      </c>
      <c r="AN81" s="136">
        <f>+Actuals!AK123</f>
        <v>0</v>
      </c>
      <c r="AO81" s="137">
        <f>+Actuals!AL123</f>
        <v>0</v>
      </c>
      <c r="AP81" s="136">
        <f>+Actuals!AM123</f>
        <v>0</v>
      </c>
      <c r="AQ81" s="137">
        <f>+Actuals!AN123</f>
        <v>0</v>
      </c>
      <c r="AR81" s="136">
        <f>+Actuals!AO123</f>
        <v>0</v>
      </c>
      <c r="AS81" s="137">
        <f>+Actuals!AP123</f>
        <v>0</v>
      </c>
      <c r="AT81" s="136">
        <f>+Actuals!AQ123</f>
        <v>0</v>
      </c>
      <c r="AU81" s="137">
        <f>+Actuals!AR123</f>
        <v>0</v>
      </c>
      <c r="AV81" s="136">
        <f>+Actuals!AS123</f>
        <v>0</v>
      </c>
      <c r="AW81" s="137">
        <f>+Actuals!AT123</f>
        <v>0</v>
      </c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788060.21200000378</v>
      </c>
      <c r="F82" s="92">
        <f>F16+F24+F29+F36+F43+F45+F47+F49</f>
        <v>0</v>
      </c>
      <c r="G82" s="93">
        <f>SUM(G72:G81)+G16+G24+G29+G36+G43+G45+G47+G49+G51+G56+G61+G66</f>
        <v>-154392</v>
      </c>
      <c r="H82" s="92">
        <f>H16+H24+H29+H36+H43+H45+H47+H49</f>
        <v>0</v>
      </c>
      <c r="I82" s="93">
        <f>SUM(I72:I81)+I16+I24+I29+I36+I43+I45+I47+I49+I51+I56+I61+I66</f>
        <v>-1275297.5320000029</v>
      </c>
      <c r="J82" s="92">
        <f>J16+J24+J29+J36+J43+J45+J47+J49</f>
        <v>0</v>
      </c>
      <c r="K82" s="166">
        <f>SUM(K72:K81)+K16+K24+K29+K36+K43+K45+K47+K49+K51+K56+K61+K66</f>
        <v>3848550.3</v>
      </c>
      <c r="L82" s="92">
        <f>L16+L24+L29+L36+L43+L45+L47+L49</f>
        <v>0</v>
      </c>
      <c r="M82" s="93">
        <f>SUM(M72:M81)+M16+M24+M29+M36+M43+M45+M47+M49+M51+M56+M61+M66</f>
        <v>-47.676000000000002</v>
      </c>
      <c r="N82" s="92">
        <f>N16+N24+N29+N36+N43+N45+N47+N49</f>
        <v>0</v>
      </c>
      <c r="O82" s="93">
        <f>SUM(O72:O81)+O16+O24+O29+O36+O43+O45+O47+O49+O51+O56+O61+O66</f>
        <v>-4191111.38</v>
      </c>
      <c r="P82" s="92">
        <f>P16+P24+P29+P36+P43+P45+P47+P49</f>
        <v>0</v>
      </c>
      <c r="Q82" s="93">
        <f>SUM(Q72:Q81)+Q16+Q24+Q29+Q36+Q43+Q45+Q47+Q49+Q51+Q56+Q61+Q66</f>
        <v>4247139</v>
      </c>
      <c r="R82" s="92">
        <f>R16+R24+R29+R36+R43+R45+R47+R49</f>
        <v>0</v>
      </c>
      <c r="S82" s="93">
        <f>SUM(S72:S81)+S16+S24+S29+S36+S43+S45+S47+S49+S51+S56+S61+S66</f>
        <v>0</v>
      </c>
      <c r="T82" s="92">
        <f>T16+T24+T29+T36+T43+T45+T47+T49</f>
        <v>0</v>
      </c>
      <c r="U82" s="93">
        <f>SUM(U72:U81)+U16+U24+U29+U36+U43+U45+U47+U49+U51+U56+U61+U66</f>
        <v>0</v>
      </c>
      <c r="V82" s="92">
        <f>V16+V24+V29+V36+V43+V45+V47+V49</f>
        <v>0</v>
      </c>
      <c r="W82" s="93">
        <f>SUM(W72:W81)+W16+W24+W29+W36+W43+W45+W47+W49+W51+W56+W61+W66</f>
        <v>0</v>
      </c>
      <c r="X82" s="92">
        <f>X16+X24+X29+X36+X43+X45+X47+X49</f>
        <v>0</v>
      </c>
      <c r="Y82" s="93">
        <f>SUM(Y72:Y81)+Y16+Y24+Y29+Y36+Y43+Y45+Y47+Y49+Y51+Y56+Y61+Y66</f>
        <v>0</v>
      </c>
      <c r="Z82" s="92">
        <f>Z16+Z24+Z29+Z36+Z43+Z45+Z47+Z49</f>
        <v>0</v>
      </c>
      <c r="AA82" s="93">
        <f>SUM(AA72:AA81)+AA16+AA24+AA29+AA36+AA43+AA45+AA47+AA49+AA51+AA56+AA61+AA66</f>
        <v>-1686780.5</v>
      </c>
      <c r="AB82" s="92">
        <f>AB16+AB24+AB29+AB36+AB43+AB45+AB47+AB49</f>
        <v>0</v>
      </c>
      <c r="AC82" s="93">
        <f>SUM(AC72:AC81)+AC16+AC24+AC29+AC36+AC43+AC45+AC47+AC49+AC51+AC56+AC61+AC66</f>
        <v>0</v>
      </c>
      <c r="AD82" s="92">
        <f>AD16+AD24+AD29+AD36+AD43+AD45+AD47+AD49</f>
        <v>0</v>
      </c>
      <c r="AE82" s="93">
        <f>SUM(AE72:AE81)+AE16+AE24+AE29+AE36+AE43+AE45+AE47+AE49+AE51+AE56+AE61+AE66</f>
        <v>0</v>
      </c>
      <c r="AF82" s="92">
        <f>AF16+AF24+AF29+AF36+AF43+AF45+AF47+AF49</f>
        <v>0</v>
      </c>
      <c r="AG82" s="93">
        <f>SUM(AG72:AG81)+AG16+AG24+AG29+AG36+AG43+AG45+AG47+AG49+AG51+AG56+AG61+AG66</f>
        <v>0</v>
      </c>
      <c r="AH82" s="92">
        <f>AH16+AH24+AH29+AH36+AH43+AH45+AH47+AH49</f>
        <v>0</v>
      </c>
      <c r="AI82" s="93">
        <f>SUM(AI72:AI81)+AI16+AI24+AI29+AI36+AI43+AI45+AI47+AI49+AI51+AI56+AI61+AI66</f>
        <v>0</v>
      </c>
      <c r="AJ82" s="92">
        <f>AJ16+AJ24+AJ29+AJ36+AJ43+AJ45+AJ47+AJ49</f>
        <v>0</v>
      </c>
      <c r="AK82" s="93">
        <f>SUM(AK72:AK81)+AK16+AK24+AK29+AK36+AK43+AK45+AK47+AK49+AK51+AK56+AK61+AK66</f>
        <v>0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0</v>
      </c>
      <c r="AP82" s="92">
        <f>AP16+AP24+AP29+AP36+AP43+AP45+AP47+AP49</f>
        <v>0</v>
      </c>
      <c r="AQ82" s="93">
        <f>SUM(AQ72:AQ81)+AQ16+AQ24+AQ29+AQ36+AQ43+AQ45+AQ47+AQ49+AQ51+AQ56+AQ61+AQ66</f>
        <v>0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</row>
    <row r="85" spans="1:49" x14ac:dyDescent="0.2">
      <c r="A85" s="4"/>
      <c r="B85" s="3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horizontalDpi="300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W187"/>
  <sheetViews>
    <sheetView zoomScale="75" workbookViewId="0">
      <pane xSplit="3" ySplit="9" topLeftCell="AN10" activePane="bottomRight" state="frozen"/>
      <selection activeCell="D61" sqref="D61"/>
      <selection pane="topRight" activeCell="D61" sqref="D61"/>
      <selection pane="bottomLeft" activeCell="D61" sqref="D61"/>
      <selection pane="bottomRight"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28515625" style="149" customWidth="1"/>
    <col min="12" max="61" width="15.28515625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4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4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4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116</v>
      </c>
      <c r="B4" s="5"/>
      <c r="C4" s="5"/>
      <c r="D4" s="13"/>
      <c r="E4" s="13"/>
      <c r="F4" s="1"/>
      <c r="G4" s="1"/>
      <c r="H4" s="1"/>
      <c r="I4" s="1"/>
      <c r="J4" s="1"/>
      <c r="K4" s="14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4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4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150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151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5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0</v>
      </c>
      <c r="E11" s="38">
        <f t="shared" si="0"/>
        <v>20833</v>
      </c>
      <c r="F11" s="60">
        <f>'TIE-OUT'!T11+RECLASS!T11</f>
        <v>0</v>
      </c>
      <c r="G11" s="38">
        <f>'TIE-OUT'!U11+RECLASS!U11</f>
        <v>0</v>
      </c>
      <c r="H11" s="60"/>
      <c r="I11" s="38"/>
      <c r="J11" s="60"/>
      <c r="K11" s="153"/>
      <c r="L11" s="60"/>
      <c r="M11" s="38"/>
      <c r="N11" s="60"/>
      <c r="O11" s="38"/>
      <c r="P11" s="60"/>
      <c r="Q11" s="38"/>
      <c r="R11" s="60"/>
      <c r="S11" s="38"/>
      <c r="T11" s="60"/>
      <c r="U11" s="38">
        <v>20833</v>
      </c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  <c r="AP11" s="60"/>
      <c r="AQ11" s="38"/>
      <c r="AR11" s="60"/>
      <c r="AS11" s="38"/>
      <c r="AT11" s="60"/>
      <c r="AU11" s="38"/>
      <c r="AV11" s="60"/>
      <c r="AW11" s="38"/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0</v>
      </c>
      <c r="F12" s="60">
        <f>'TIE-OUT'!T12+RECLASS!T12</f>
        <v>0</v>
      </c>
      <c r="G12" s="38">
        <f>'TIE-OUT'!U12+RECLASS!U12</f>
        <v>0</v>
      </c>
      <c r="H12" s="60"/>
      <c r="I12" s="38"/>
      <c r="J12" s="60"/>
      <c r="K12" s="15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>
        <v>0</v>
      </c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  <c r="AP12" s="60"/>
      <c r="AQ12" s="38"/>
      <c r="AR12" s="60"/>
      <c r="AS12" s="38"/>
      <c r="AT12" s="60"/>
      <c r="AU12" s="38"/>
      <c r="AV12" s="60"/>
      <c r="AW12" s="38"/>
    </row>
    <row r="13" spans="1:49" x14ac:dyDescent="0.2">
      <c r="A13" s="9">
        <v>3</v>
      </c>
      <c r="B13" s="7"/>
      <c r="C13" s="18" t="s">
        <v>31</v>
      </c>
      <c r="D13" s="60">
        <f t="shared" si="0"/>
        <v>0</v>
      </c>
      <c r="E13" s="38">
        <f t="shared" si="0"/>
        <v>13993494</v>
      </c>
      <c r="F13" s="60">
        <f>'TIE-OUT'!T13+RECLASS!T13</f>
        <v>0</v>
      </c>
      <c r="G13" s="38">
        <f>'TIE-OUT'!U13+RECLASS!U13</f>
        <v>0</v>
      </c>
      <c r="H13" s="60"/>
      <c r="I13" s="38"/>
      <c r="J13" s="60"/>
      <c r="K13" s="153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v>14740609</v>
      </c>
      <c r="AB13" s="60"/>
      <c r="AC13" s="38"/>
      <c r="AD13" s="60"/>
      <c r="AE13" s="38"/>
      <c r="AF13" s="60"/>
      <c r="AG13" s="38"/>
      <c r="AH13" s="60"/>
      <c r="AI13" s="38"/>
      <c r="AJ13" s="60"/>
      <c r="AK13" s="38">
        <v>-747115</v>
      </c>
      <c r="AL13" s="60"/>
      <c r="AM13" s="38"/>
      <c r="AN13" s="60"/>
      <c r="AO13" s="38"/>
      <c r="AP13" s="60"/>
      <c r="AQ13" s="38"/>
      <c r="AR13" s="60"/>
      <c r="AS13" s="38"/>
      <c r="AT13" s="60"/>
      <c r="AU13" s="38"/>
      <c r="AV13" s="60"/>
      <c r="AW13" s="38"/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'TIE-OUT'!T14+RECLASS!T14</f>
        <v>0</v>
      </c>
      <c r="G14" s="38">
        <f>'TIE-OUT'!U14+RECLASS!U14</f>
        <v>0</v>
      </c>
      <c r="H14" s="60"/>
      <c r="I14" s="38"/>
      <c r="J14" s="60"/>
      <c r="K14" s="15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  <c r="AP14" s="60"/>
      <c r="AQ14" s="38"/>
      <c r="AR14" s="60"/>
      <c r="AS14" s="38"/>
      <c r="AT14" s="60"/>
      <c r="AU14" s="38"/>
      <c r="AV14" s="60"/>
      <c r="AW14" s="38"/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'TIE-OUT'!T15+RECLASS!T15</f>
        <v>0</v>
      </c>
      <c r="G15" s="82">
        <f>'TIE-OUT'!U15+RECLASS!U15</f>
        <v>0</v>
      </c>
      <c r="H15" s="60"/>
      <c r="I15" s="38"/>
      <c r="J15" s="60"/>
      <c r="K15" s="15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  <c r="AP15" s="60"/>
      <c r="AQ15" s="38"/>
      <c r="AR15" s="60"/>
      <c r="AS15" s="38"/>
      <c r="AT15" s="60"/>
      <c r="AU15" s="38"/>
      <c r="AV15" s="60"/>
      <c r="AW15" s="38"/>
    </row>
    <row r="16" spans="1:49" x14ac:dyDescent="0.2">
      <c r="A16" s="9"/>
      <c r="B16" s="7" t="s">
        <v>34</v>
      </c>
      <c r="C16" s="6"/>
      <c r="D16" s="61">
        <f>SUM(D11:D15)</f>
        <v>0</v>
      </c>
      <c r="E16" s="39">
        <f>SUM(E11:E15)</f>
        <v>14014327</v>
      </c>
      <c r="F16" s="61">
        <f t="shared" ref="F16:AD16" si="1">SUM(F11:F15)</f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154">
        <f t="shared" si="1"/>
        <v>0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ref="U16:AE16" si="2">SUM(U11:U15)</f>
        <v>20833</v>
      </c>
      <c r="V16" s="61">
        <f t="shared" si="1"/>
        <v>0</v>
      </c>
      <c r="W16" s="39">
        <f t="shared" si="2"/>
        <v>0</v>
      </c>
      <c r="X16" s="61">
        <f t="shared" si="1"/>
        <v>0</v>
      </c>
      <c r="Y16" s="39">
        <f t="shared" si="2"/>
        <v>0</v>
      </c>
      <c r="Z16" s="61">
        <f t="shared" si="1"/>
        <v>0</v>
      </c>
      <c r="AA16" s="39">
        <f t="shared" si="2"/>
        <v>14740609</v>
      </c>
      <c r="AB16" s="61">
        <f t="shared" si="1"/>
        <v>0</v>
      </c>
      <c r="AC16" s="39">
        <f t="shared" si="2"/>
        <v>0</v>
      </c>
      <c r="AD16" s="61">
        <f t="shared" si="1"/>
        <v>0</v>
      </c>
      <c r="AE16" s="39">
        <f t="shared" si="2"/>
        <v>0</v>
      </c>
      <c r="AF16" s="61">
        <f t="shared" ref="AF16:AK16" si="3">SUM(AF11:AF15)</f>
        <v>0</v>
      </c>
      <c r="AG16" s="39">
        <f t="shared" si="3"/>
        <v>0</v>
      </c>
      <c r="AH16" s="61">
        <f t="shared" si="3"/>
        <v>0</v>
      </c>
      <c r="AI16" s="39">
        <f t="shared" si="3"/>
        <v>0</v>
      </c>
      <c r="AJ16" s="61">
        <f t="shared" si="3"/>
        <v>0</v>
      </c>
      <c r="AK16" s="39">
        <f t="shared" si="3"/>
        <v>-747115</v>
      </c>
      <c r="AL16" s="61">
        <f t="shared" ref="AL16:AQ16" si="4">SUM(AL11:AL15)</f>
        <v>0</v>
      </c>
      <c r="AM16" s="39">
        <f t="shared" si="4"/>
        <v>0</v>
      </c>
      <c r="AN16" s="61">
        <f t="shared" si="4"/>
        <v>0</v>
      </c>
      <c r="AO16" s="39">
        <f t="shared" si="4"/>
        <v>0</v>
      </c>
      <c r="AP16" s="61">
        <f t="shared" si="4"/>
        <v>0</v>
      </c>
      <c r="AQ16" s="39">
        <f t="shared" si="4"/>
        <v>0</v>
      </c>
      <c r="AR16" s="61">
        <f t="shared" ref="AR16:AW16" si="5">SUM(AR11:AR15)</f>
        <v>0</v>
      </c>
      <c r="AS16" s="39">
        <f t="shared" si="5"/>
        <v>0</v>
      </c>
      <c r="AT16" s="61">
        <f t="shared" si="5"/>
        <v>0</v>
      </c>
      <c r="AU16" s="39">
        <f t="shared" si="5"/>
        <v>0</v>
      </c>
      <c r="AV16" s="61">
        <f t="shared" si="5"/>
        <v>0</v>
      </c>
      <c r="AW16" s="39">
        <f t="shared" si="5"/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15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15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6">SUM(F19,H19,J19,L19,N19,P19,R19,T19,V19,X19,Z19,AB19,AD19,AF19,AH19,AJ19,AL19,AN19,AP19,AR19,AT19,AU19)</f>
        <v>0</v>
      </c>
      <c r="E19" s="38">
        <f t="shared" si="6"/>
        <v>0</v>
      </c>
      <c r="F19" s="64">
        <f>'TIE-OUT'!T19+RECLASS!T19</f>
        <v>0</v>
      </c>
      <c r="G19" s="68">
        <f>'TIE-OUT'!U19+RECLASS!U19</f>
        <v>0</v>
      </c>
      <c r="H19" s="60"/>
      <c r="I19" s="38"/>
      <c r="J19" s="60"/>
      <c r="K19" s="15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  <c r="AP19" s="60"/>
      <c r="AQ19" s="38"/>
      <c r="AR19" s="60"/>
      <c r="AS19" s="38"/>
      <c r="AT19" s="60"/>
      <c r="AU19" s="38"/>
      <c r="AV19" s="60"/>
      <c r="AW19" s="38"/>
    </row>
    <row r="20" spans="1:49" x14ac:dyDescent="0.2">
      <c r="A20" s="9">
        <v>7</v>
      </c>
      <c r="B20" s="7"/>
      <c r="C20" s="18" t="s">
        <v>30</v>
      </c>
      <c r="D20" s="60">
        <f t="shared" si="6"/>
        <v>0</v>
      </c>
      <c r="E20" s="38">
        <f t="shared" si="6"/>
        <v>0</v>
      </c>
      <c r="F20" s="60">
        <f>'TIE-OUT'!T20+RECLASS!T20</f>
        <v>0</v>
      </c>
      <c r="G20" s="38">
        <f>'TIE-OUT'!U20+RECLASS!U20</f>
        <v>0</v>
      </c>
      <c r="H20" s="60"/>
      <c r="I20" s="38"/>
      <c r="J20" s="60"/>
      <c r="K20" s="15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  <c r="AP20" s="60"/>
      <c r="AQ20" s="38"/>
      <c r="AR20" s="60"/>
      <c r="AS20" s="38"/>
      <c r="AT20" s="60"/>
      <c r="AU20" s="38"/>
      <c r="AV20" s="60"/>
      <c r="AW20" s="38"/>
    </row>
    <row r="21" spans="1:49" x14ac:dyDescent="0.2">
      <c r="A21" s="9">
        <v>8</v>
      </c>
      <c r="B21" s="7"/>
      <c r="C21" s="18" t="s">
        <v>31</v>
      </c>
      <c r="D21" s="60">
        <f t="shared" si="6"/>
        <v>0</v>
      </c>
      <c r="E21" s="38">
        <f t="shared" si="6"/>
        <v>0</v>
      </c>
      <c r="F21" s="60">
        <f>'TIE-OUT'!T21+RECLASS!T21</f>
        <v>0</v>
      </c>
      <c r="G21" s="38">
        <f>'TIE-OUT'!U21+RECLASS!U21</f>
        <v>0</v>
      </c>
      <c r="H21" s="60"/>
      <c r="I21" s="38"/>
      <c r="J21" s="60"/>
      <c r="K21" s="15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  <c r="AP21" s="60"/>
      <c r="AQ21" s="38"/>
      <c r="AR21" s="60"/>
      <c r="AS21" s="38"/>
      <c r="AT21" s="60"/>
      <c r="AU21" s="38"/>
      <c r="AV21" s="60"/>
      <c r="AW21" s="38"/>
    </row>
    <row r="22" spans="1:49" x14ac:dyDescent="0.2">
      <c r="A22" s="9">
        <v>9</v>
      </c>
      <c r="B22" s="7"/>
      <c r="C22" s="18" t="s">
        <v>32</v>
      </c>
      <c r="D22" s="60">
        <f t="shared" si="6"/>
        <v>0</v>
      </c>
      <c r="E22" s="38">
        <f t="shared" si="6"/>
        <v>0</v>
      </c>
      <c r="F22" s="60">
        <f>'TIE-OUT'!T22+RECLASS!T22</f>
        <v>0</v>
      </c>
      <c r="G22" s="38">
        <f>'TIE-OUT'!U22+RECLASS!U22</f>
        <v>0</v>
      </c>
      <c r="H22" s="60"/>
      <c r="I22" s="38"/>
      <c r="J22" s="60"/>
      <c r="K22" s="15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  <c r="AP22" s="60"/>
      <c r="AQ22" s="38"/>
      <c r="AR22" s="60"/>
      <c r="AS22" s="38"/>
      <c r="AT22" s="60"/>
      <c r="AU22" s="38"/>
      <c r="AV22" s="60"/>
      <c r="AW22" s="38"/>
    </row>
    <row r="23" spans="1:49" x14ac:dyDescent="0.2">
      <c r="A23" s="9">
        <v>10</v>
      </c>
      <c r="B23" s="7"/>
      <c r="C23" s="18" t="s">
        <v>36</v>
      </c>
      <c r="D23" s="60">
        <f t="shared" si="6"/>
        <v>0</v>
      </c>
      <c r="E23" s="38">
        <f t="shared" si="6"/>
        <v>0</v>
      </c>
      <c r="F23" s="81">
        <f>'TIE-OUT'!T23+RECLASS!T23</f>
        <v>0</v>
      </c>
      <c r="G23" s="82">
        <f>'TIE-OUT'!U23+RECLASS!U23</f>
        <v>0</v>
      </c>
      <c r="H23" s="60"/>
      <c r="I23" s="38"/>
      <c r="J23" s="60"/>
      <c r="K23" s="15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  <c r="AP23" s="60"/>
      <c r="AQ23" s="38"/>
      <c r="AR23" s="60"/>
      <c r="AS23" s="38"/>
      <c r="AT23" s="60"/>
      <c r="AU23" s="38"/>
      <c r="AV23" s="60"/>
      <c r="AW23" s="38"/>
    </row>
    <row r="24" spans="1:49" x14ac:dyDescent="0.2">
      <c r="A24" s="9"/>
      <c r="B24" s="7" t="s">
        <v>37</v>
      </c>
      <c r="C24" s="6"/>
      <c r="D24" s="61">
        <f>SUM(D19:D23)</f>
        <v>0</v>
      </c>
      <c r="E24" s="39">
        <f>SUM(E19:E23)</f>
        <v>0</v>
      </c>
      <c r="F24" s="61">
        <f t="shared" ref="F24:AD24" si="7">SUM(F19:F23)</f>
        <v>0</v>
      </c>
      <c r="G24" s="39">
        <f t="shared" si="7"/>
        <v>0</v>
      </c>
      <c r="H24" s="61">
        <f t="shared" si="7"/>
        <v>0</v>
      </c>
      <c r="I24" s="39">
        <f t="shared" si="7"/>
        <v>0</v>
      </c>
      <c r="J24" s="61">
        <f t="shared" si="7"/>
        <v>0</v>
      </c>
      <c r="K24" s="154">
        <f t="shared" si="7"/>
        <v>0</v>
      </c>
      <c r="L24" s="61">
        <f t="shared" si="7"/>
        <v>0</v>
      </c>
      <c r="M24" s="39">
        <f t="shared" si="7"/>
        <v>0</v>
      </c>
      <c r="N24" s="61">
        <f t="shared" si="7"/>
        <v>0</v>
      </c>
      <c r="O24" s="39">
        <f t="shared" si="7"/>
        <v>0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7"/>
        <v>0</v>
      </c>
      <c r="U24" s="39">
        <f t="shared" ref="U24:AE24" si="8">SUM(U19:U23)</f>
        <v>0</v>
      </c>
      <c r="V24" s="61">
        <f t="shared" si="7"/>
        <v>0</v>
      </c>
      <c r="W24" s="39">
        <f t="shared" si="8"/>
        <v>0</v>
      </c>
      <c r="X24" s="61">
        <f t="shared" si="7"/>
        <v>0</v>
      </c>
      <c r="Y24" s="39">
        <f t="shared" si="8"/>
        <v>0</v>
      </c>
      <c r="Z24" s="61">
        <f t="shared" si="7"/>
        <v>0</v>
      </c>
      <c r="AA24" s="39">
        <f t="shared" si="8"/>
        <v>0</v>
      </c>
      <c r="AB24" s="61">
        <f t="shared" si="7"/>
        <v>0</v>
      </c>
      <c r="AC24" s="39">
        <f t="shared" si="8"/>
        <v>0</v>
      </c>
      <c r="AD24" s="61">
        <f t="shared" si="7"/>
        <v>0</v>
      </c>
      <c r="AE24" s="39">
        <f t="shared" si="8"/>
        <v>0</v>
      </c>
      <c r="AF24" s="61">
        <f t="shared" ref="AF24:AK24" si="9">SUM(AF19:AF23)</f>
        <v>0</v>
      </c>
      <c r="AG24" s="39">
        <f t="shared" si="9"/>
        <v>0</v>
      </c>
      <c r="AH24" s="61">
        <f t="shared" si="9"/>
        <v>0</v>
      </c>
      <c r="AI24" s="39">
        <f t="shared" si="9"/>
        <v>0</v>
      </c>
      <c r="AJ24" s="61">
        <f t="shared" si="9"/>
        <v>0</v>
      </c>
      <c r="AK24" s="39">
        <f t="shared" si="9"/>
        <v>0</v>
      </c>
      <c r="AL24" s="61">
        <f t="shared" ref="AL24:AQ24" si="10">SUM(AL19:AL23)</f>
        <v>0</v>
      </c>
      <c r="AM24" s="39">
        <f t="shared" si="10"/>
        <v>0</v>
      </c>
      <c r="AN24" s="61">
        <f t="shared" si="10"/>
        <v>0</v>
      </c>
      <c r="AO24" s="39">
        <f t="shared" si="10"/>
        <v>0</v>
      </c>
      <c r="AP24" s="61">
        <f t="shared" si="10"/>
        <v>0</v>
      </c>
      <c r="AQ24" s="39">
        <f t="shared" si="10"/>
        <v>0</v>
      </c>
      <c r="AR24" s="61">
        <f t="shared" ref="AR24:AW24" si="11">SUM(AR19:AR23)</f>
        <v>0</v>
      </c>
      <c r="AS24" s="39">
        <f t="shared" si="11"/>
        <v>0</v>
      </c>
      <c r="AT24" s="61">
        <f t="shared" si="11"/>
        <v>0</v>
      </c>
      <c r="AU24" s="39">
        <f t="shared" si="11"/>
        <v>0</v>
      </c>
      <c r="AV24" s="61">
        <f t="shared" si="11"/>
        <v>0</v>
      </c>
      <c r="AW24" s="39">
        <f t="shared" si="11"/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15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15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0</v>
      </c>
      <c r="E27" s="38">
        <f>SUM(G27,I27,K27,M27,O27,Q27,S27,U27,W27,Y27,AA27,AC27,AE27,AG27,AI27,AK27,AM27,AO27,AQ27,AS27,AU27,AV27)</f>
        <v>0</v>
      </c>
      <c r="F27" s="64">
        <f>'TIE-OUT'!T27+RECLASS!T27</f>
        <v>0</v>
      </c>
      <c r="G27" s="68">
        <f>'TIE-OUT'!U27+RECLASS!U27</f>
        <v>0</v>
      </c>
      <c r="H27" s="60"/>
      <c r="I27" s="38"/>
      <c r="J27" s="60"/>
      <c r="K27" s="15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  <c r="AP27" s="60"/>
      <c r="AQ27" s="38"/>
      <c r="AR27" s="60"/>
      <c r="AS27" s="38"/>
      <c r="AT27" s="60"/>
      <c r="AU27" s="38"/>
      <c r="AV27" s="60"/>
      <c r="AW27" s="38"/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0</v>
      </c>
      <c r="E28" s="38">
        <f>SUM(G28,I28,K28,M28,O28,Q28,S28,U28,W28,Y28,AA28,AC28,AE28,AG28,AI28,AK28,AM28,AO28,AQ28,AS28,AU28,AV28)</f>
        <v>0</v>
      </c>
      <c r="F28" s="81">
        <f>'TIE-OUT'!T28+RECLASS!T28</f>
        <v>0</v>
      </c>
      <c r="G28" s="82">
        <f>'TIE-OUT'!U28+RECLASS!U28</f>
        <v>0</v>
      </c>
      <c r="H28" s="60"/>
      <c r="I28" s="38"/>
      <c r="J28" s="60"/>
      <c r="K28" s="15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  <c r="AP28" s="60"/>
      <c r="AQ28" s="38"/>
      <c r="AR28" s="60"/>
      <c r="AS28" s="38"/>
      <c r="AT28" s="60"/>
      <c r="AU28" s="38"/>
      <c r="AV28" s="60"/>
      <c r="AW28" s="38"/>
    </row>
    <row r="29" spans="1:49" x14ac:dyDescent="0.2">
      <c r="A29" s="9"/>
      <c r="B29" s="7" t="s">
        <v>41</v>
      </c>
      <c r="C29" s="18"/>
      <c r="D29" s="61">
        <f>SUM(D27:D28)</f>
        <v>0</v>
      </c>
      <c r="E29" s="39">
        <f>SUM(E27:E28)</f>
        <v>0</v>
      </c>
      <c r="F29" s="61">
        <f t="shared" ref="F29:AD29" si="12">SUM(F27:F28)</f>
        <v>0</v>
      </c>
      <c r="G29" s="39">
        <f t="shared" si="12"/>
        <v>0</v>
      </c>
      <c r="H29" s="61">
        <f t="shared" si="12"/>
        <v>0</v>
      </c>
      <c r="I29" s="39">
        <f t="shared" si="12"/>
        <v>0</v>
      </c>
      <c r="J29" s="61">
        <f t="shared" si="12"/>
        <v>0</v>
      </c>
      <c r="K29" s="154">
        <f t="shared" si="12"/>
        <v>0</v>
      </c>
      <c r="L29" s="61">
        <f t="shared" si="12"/>
        <v>0</v>
      </c>
      <c r="M29" s="39">
        <f t="shared" si="12"/>
        <v>0</v>
      </c>
      <c r="N29" s="61">
        <f t="shared" si="12"/>
        <v>0</v>
      </c>
      <c r="O29" s="39">
        <f t="shared" si="12"/>
        <v>0</v>
      </c>
      <c r="P29" s="61">
        <f t="shared" si="12"/>
        <v>0</v>
      </c>
      <c r="Q29" s="39">
        <f t="shared" si="12"/>
        <v>0</v>
      </c>
      <c r="R29" s="61">
        <f t="shared" si="12"/>
        <v>0</v>
      </c>
      <c r="S29" s="39">
        <f t="shared" si="12"/>
        <v>0</v>
      </c>
      <c r="T29" s="61">
        <f t="shared" si="12"/>
        <v>0</v>
      </c>
      <c r="U29" s="39">
        <f t="shared" ref="U29:AE29" si="13">SUM(U27:U28)</f>
        <v>0</v>
      </c>
      <c r="V29" s="61">
        <f t="shared" si="12"/>
        <v>0</v>
      </c>
      <c r="W29" s="39">
        <f t="shared" si="13"/>
        <v>0</v>
      </c>
      <c r="X29" s="61">
        <f t="shared" si="12"/>
        <v>0</v>
      </c>
      <c r="Y29" s="39">
        <f t="shared" si="13"/>
        <v>0</v>
      </c>
      <c r="Z29" s="61">
        <f t="shared" si="12"/>
        <v>0</v>
      </c>
      <c r="AA29" s="39">
        <f t="shared" si="13"/>
        <v>0</v>
      </c>
      <c r="AB29" s="61">
        <f t="shared" si="12"/>
        <v>0</v>
      </c>
      <c r="AC29" s="39">
        <f t="shared" si="13"/>
        <v>0</v>
      </c>
      <c r="AD29" s="61">
        <f t="shared" si="12"/>
        <v>0</v>
      </c>
      <c r="AE29" s="39">
        <f t="shared" si="13"/>
        <v>0</v>
      </c>
      <c r="AF29" s="61">
        <f t="shared" ref="AF29:AK29" si="14">SUM(AF27:AF28)</f>
        <v>0</v>
      </c>
      <c r="AG29" s="39">
        <f t="shared" si="14"/>
        <v>0</v>
      </c>
      <c r="AH29" s="61">
        <f t="shared" si="14"/>
        <v>0</v>
      </c>
      <c r="AI29" s="39">
        <f t="shared" si="14"/>
        <v>0</v>
      </c>
      <c r="AJ29" s="61">
        <f t="shared" si="14"/>
        <v>0</v>
      </c>
      <c r="AK29" s="39">
        <f t="shared" si="14"/>
        <v>0</v>
      </c>
      <c r="AL29" s="61">
        <f t="shared" ref="AL29:AQ29" si="15">SUM(AL27:AL28)</f>
        <v>0</v>
      </c>
      <c r="AM29" s="39">
        <f t="shared" si="15"/>
        <v>0</v>
      </c>
      <c r="AN29" s="61">
        <f t="shared" si="15"/>
        <v>0</v>
      </c>
      <c r="AO29" s="39">
        <f t="shared" si="15"/>
        <v>0</v>
      </c>
      <c r="AP29" s="61">
        <f t="shared" si="15"/>
        <v>0</v>
      </c>
      <c r="AQ29" s="39">
        <f t="shared" si="15"/>
        <v>0</v>
      </c>
      <c r="AR29" s="61">
        <f t="shared" ref="AR29:AW29" si="16">SUM(AR27:AR28)</f>
        <v>0</v>
      </c>
      <c r="AS29" s="39">
        <f t="shared" si="16"/>
        <v>0</v>
      </c>
      <c r="AT29" s="61">
        <f t="shared" si="16"/>
        <v>0</v>
      </c>
      <c r="AU29" s="39">
        <f t="shared" si="16"/>
        <v>0</v>
      </c>
      <c r="AV29" s="61">
        <f t="shared" si="16"/>
        <v>0</v>
      </c>
      <c r="AW29" s="39">
        <f t="shared" si="16"/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15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15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7">SUM(F32,H32,J32,L32,N32,P32,R32,T32,V32,X32,Z32,AB32,AD32,AF32,AH32,AJ32,AL32,AN32,AP32,AR32,AT32,AU32)</f>
        <v>0</v>
      </c>
      <c r="E32" s="38">
        <f t="shared" si="17"/>
        <v>0</v>
      </c>
      <c r="F32" s="64">
        <f>'TIE-OUT'!T32+RECLASS!T32</f>
        <v>0</v>
      </c>
      <c r="G32" s="68">
        <f>'TIE-OUT'!U32+RECLASS!U32</f>
        <v>0</v>
      </c>
      <c r="H32" s="60"/>
      <c r="I32" s="38"/>
      <c r="J32" s="60"/>
      <c r="K32" s="15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  <c r="AP32" s="60"/>
      <c r="AQ32" s="38"/>
      <c r="AR32" s="60"/>
      <c r="AS32" s="38"/>
      <c r="AT32" s="60"/>
      <c r="AU32" s="38"/>
      <c r="AV32" s="60"/>
      <c r="AW32" s="38"/>
    </row>
    <row r="33" spans="1:49" x14ac:dyDescent="0.2">
      <c r="A33" s="9">
        <v>14</v>
      </c>
      <c r="B33" s="7"/>
      <c r="C33" s="18" t="s">
        <v>44</v>
      </c>
      <c r="D33" s="60">
        <f t="shared" si="17"/>
        <v>0</v>
      </c>
      <c r="E33" s="38">
        <f t="shared" si="17"/>
        <v>0</v>
      </c>
      <c r="F33" s="60">
        <f>'TIE-OUT'!T33+RECLASS!T33</f>
        <v>0</v>
      </c>
      <c r="G33" s="38">
        <f>'TIE-OUT'!U33+RECLASS!U33</f>
        <v>0</v>
      </c>
      <c r="H33" s="60"/>
      <c r="I33" s="38"/>
      <c r="J33" s="60"/>
      <c r="K33" s="15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  <c r="AP33" s="60"/>
      <c r="AQ33" s="38"/>
      <c r="AR33" s="60"/>
      <c r="AS33" s="38"/>
      <c r="AT33" s="60"/>
      <c r="AU33" s="38"/>
      <c r="AV33" s="60"/>
      <c r="AW33" s="38"/>
    </row>
    <row r="34" spans="1:49" x14ac:dyDescent="0.2">
      <c r="A34" s="9">
        <v>15</v>
      </c>
      <c r="B34" s="7"/>
      <c r="C34" s="18" t="s">
        <v>45</v>
      </c>
      <c r="D34" s="60">
        <f t="shared" si="17"/>
        <v>0</v>
      </c>
      <c r="E34" s="38">
        <f t="shared" si="17"/>
        <v>0</v>
      </c>
      <c r="F34" s="60">
        <f>'TIE-OUT'!T34+RECLASS!T34</f>
        <v>0</v>
      </c>
      <c r="G34" s="38">
        <f>'TIE-OUT'!U34+RECLASS!U34</f>
        <v>0</v>
      </c>
      <c r="H34" s="60"/>
      <c r="I34" s="38"/>
      <c r="J34" s="60"/>
      <c r="K34" s="15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  <c r="AP34" s="60"/>
      <c r="AQ34" s="38"/>
      <c r="AR34" s="60"/>
      <c r="AS34" s="38"/>
      <c r="AT34" s="60"/>
      <c r="AU34" s="38"/>
      <c r="AV34" s="60"/>
      <c r="AW34" s="38"/>
    </row>
    <row r="35" spans="1:49" x14ac:dyDescent="0.2">
      <c r="A35" s="9">
        <v>16</v>
      </c>
      <c r="B35" s="7"/>
      <c r="C35" s="18" t="s">
        <v>46</v>
      </c>
      <c r="D35" s="60">
        <f t="shared" si="17"/>
        <v>0</v>
      </c>
      <c r="E35" s="38">
        <f t="shared" si="17"/>
        <v>0</v>
      </c>
      <c r="F35" s="81">
        <f>'TIE-OUT'!T35+RECLASS!T35</f>
        <v>0</v>
      </c>
      <c r="G35" s="82">
        <f>'TIE-OUT'!U35+RECLASS!U35</f>
        <v>0</v>
      </c>
      <c r="H35" s="60"/>
      <c r="I35" s="38"/>
      <c r="J35" s="60"/>
      <c r="K35" s="15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  <c r="AP35" s="60"/>
      <c r="AQ35" s="38"/>
      <c r="AR35" s="60"/>
      <c r="AS35" s="38"/>
      <c r="AT35" s="60"/>
      <c r="AU35" s="38"/>
      <c r="AV35" s="60"/>
      <c r="AW35" s="38"/>
    </row>
    <row r="36" spans="1:49" x14ac:dyDescent="0.2">
      <c r="A36" s="9"/>
      <c r="B36" s="7" t="s">
        <v>47</v>
      </c>
      <c r="C36" s="6"/>
      <c r="D36" s="61">
        <f>SUM(D32:D35)</f>
        <v>0</v>
      </c>
      <c r="E36" s="39">
        <f>SUM(E32:E35)</f>
        <v>0</v>
      </c>
      <c r="F36" s="61">
        <f t="shared" ref="F36:AD36" si="18">SUM(F32:F35)</f>
        <v>0</v>
      </c>
      <c r="G36" s="39">
        <f t="shared" si="18"/>
        <v>0</v>
      </c>
      <c r="H36" s="61">
        <f t="shared" si="18"/>
        <v>0</v>
      </c>
      <c r="I36" s="39">
        <f t="shared" si="18"/>
        <v>0</v>
      </c>
      <c r="J36" s="61">
        <f t="shared" si="18"/>
        <v>0</v>
      </c>
      <c r="K36" s="154">
        <f t="shared" si="18"/>
        <v>0</v>
      </c>
      <c r="L36" s="61">
        <f t="shared" si="18"/>
        <v>0</v>
      </c>
      <c r="M36" s="39">
        <f t="shared" si="18"/>
        <v>0</v>
      </c>
      <c r="N36" s="61">
        <f t="shared" si="18"/>
        <v>0</v>
      </c>
      <c r="O36" s="39">
        <f t="shared" si="18"/>
        <v>0</v>
      </c>
      <c r="P36" s="61">
        <f t="shared" si="18"/>
        <v>0</v>
      </c>
      <c r="Q36" s="39">
        <f t="shared" si="18"/>
        <v>0</v>
      </c>
      <c r="R36" s="61">
        <f t="shared" si="18"/>
        <v>0</v>
      </c>
      <c r="S36" s="39">
        <f t="shared" si="18"/>
        <v>0</v>
      </c>
      <c r="T36" s="61">
        <f t="shared" si="18"/>
        <v>0</v>
      </c>
      <c r="U36" s="39">
        <f t="shared" ref="U36:AE36" si="19">SUM(U32:U35)</f>
        <v>0</v>
      </c>
      <c r="V36" s="61">
        <f t="shared" si="18"/>
        <v>0</v>
      </c>
      <c r="W36" s="39">
        <f t="shared" si="19"/>
        <v>0</v>
      </c>
      <c r="X36" s="61">
        <f t="shared" si="18"/>
        <v>0</v>
      </c>
      <c r="Y36" s="39">
        <f t="shared" si="19"/>
        <v>0</v>
      </c>
      <c r="Z36" s="61">
        <f t="shared" si="18"/>
        <v>0</v>
      </c>
      <c r="AA36" s="39">
        <f t="shared" si="19"/>
        <v>0</v>
      </c>
      <c r="AB36" s="61">
        <f t="shared" si="18"/>
        <v>0</v>
      </c>
      <c r="AC36" s="39">
        <f t="shared" si="19"/>
        <v>0</v>
      </c>
      <c r="AD36" s="61">
        <f t="shared" si="18"/>
        <v>0</v>
      </c>
      <c r="AE36" s="39">
        <f t="shared" si="19"/>
        <v>0</v>
      </c>
      <c r="AF36" s="61">
        <f t="shared" ref="AF36:AK36" si="20">SUM(AF32:AF35)</f>
        <v>0</v>
      </c>
      <c r="AG36" s="39">
        <f t="shared" si="20"/>
        <v>0</v>
      </c>
      <c r="AH36" s="61">
        <f t="shared" si="20"/>
        <v>0</v>
      </c>
      <c r="AI36" s="39">
        <f t="shared" si="20"/>
        <v>0</v>
      </c>
      <c r="AJ36" s="61">
        <f t="shared" si="20"/>
        <v>0</v>
      </c>
      <c r="AK36" s="39">
        <f t="shared" si="20"/>
        <v>0</v>
      </c>
      <c r="AL36" s="61">
        <f t="shared" ref="AL36:AQ36" si="21">SUM(AL32:AL35)</f>
        <v>0</v>
      </c>
      <c r="AM36" s="39">
        <f t="shared" si="21"/>
        <v>0</v>
      </c>
      <c r="AN36" s="61">
        <f t="shared" si="21"/>
        <v>0</v>
      </c>
      <c r="AO36" s="39">
        <f t="shared" si="21"/>
        <v>0</v>
      </c>
      <c r="AP36" s="61">
        <f t="shared" si="21"/>
        <v>0</v>
      </c>
      <c r="AQ36" s="39">
        <f t="shared" si="21"/>
        <v>0</v>
      </c>
      <c r="AR36" s="61">
        <f t="shared" ref="AR36:AW36" si="22">SUM(AR32:AR35)</f>
        <v>0</v>
      </c>
      <c r="AS36" s="39">
        <f t="shared" si="22"/>
        <v>0</v>
      </c>
      <c r="AT36" s="61">
        <f t="shared" si="22"/>
        <v>0</v>
      </c>
      <c r="AU36" s="39">
        <f t="shared" si="22"/>
        <v>0</v>
      </c>
      <c r="AV36" s="61">
        <f t="shared" si="22"/>
        <v>0</v>
      </c>
      <c r="AW36" s="39">
        <f t="shared" si="22"/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15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15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23">SUM(F39,H39,J39,L39,N39,P39,R39,T39,V39,X39,Z39,AB39,AD39,AF39,AH39,AJ39,AL39,AN39,AP39,AR39,AT39,AU39)</f>
        <v>0</v>
      </c>
      <c r="E39" s="38">
        <f t="shared" si="23"/>
        <v>0</v>
      </c>
      <c r="F39" s="64">
        <f>'TIE-OUT'!T39+RECLASS!T39</f>
        <v>0</v>
      </c>
      <c r="G39" s="68">
        <f>'TIE-OUT'!U39+RECLASS!U39</f>
        <v>0</v>
      </c>
      <c r="H39" s="60"/>
      <c r="I39" s="38"/>
      <c r="J39" s="60"/>
      <c r="K39" s="15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  <c r="AP39" s="60"/>
      <c r="AQ39" s="38"/>
      <c r="AR39" s="60"/>
      <c r="AS39" s="38"/>
      <c r="AT39" s="60"/>
      <c r="AU39" s="38"/>
      <c r="AV39" s="60"/>
      <c r="AW39" s="38"/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23"/>
        <v>0</v>
      </c>
      <c r="E40" s="38">
        <f t="shared" si="23"/>
        <v>0</v>
      </c>
      <c r="F40" s="60">
        <f>'TIE-OUT'!T40+RECLASS!T40</f>
        <v>0</v>
      </c>
      <c r="G40" s="38">
        <f>'TIE-OUT'!U40+RECLASS!U40</f>
        <v>0</v>
      </c>
      <c r="H40" s="60"/>
      <c r="I40" s="38"/>
      <c r="J40" s="60"/>
      <c r="K40" s="15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  <c r="AP40" s="60"/>
      <c r="AQ40" s="38"/>
      <c r="AR40" s="60"/>
      <c r="AS40" s="38"/>
      <c r="AT40" s="60"/>
      <c r="AU40" s="38"/>
      <c r="AV40" s="60"/>
      <c r="AW40" s="38"/>
    </row>
    <row r="41" spans="1:49" x14ac:dyDescent="0.2">
      <c r="A41" s="9">
        <v>19</v>
      </c>
      <c r="B41" s="7"/>
      <c r="C41" s="18" t="s">
        <v>51</v>
      </c>
      <c r="D41" s="60">
        <f t="shared" si="23"/>
        <v>0</v>
      </c>
      <c r="E41" s="38">
        <f t="shared" si="23"/>
        <v>-1434348</v>
      </c>
      <c r="F41" s="81">
        <f>'TIE-OUT'!T41+RECLASS!T41</f>
        <v>0</v>
      </c>
      <c r="G41" s="82">
        <f>'TIE-OUT'!U41+RECLASS!U41</f>
        <v>-1434348</v>
      </c>
      <c r="H41" s="60"/>
      <c r="I41" s="38"/>
      <c r="J41" s="60"/>
      <c r="K41" s="153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  <c r="AP41" s="60"/>
      <c r="AQ41" s="38"/>
      <c r="AR41" s="60"/>
      <c r="AS41" s="38"/>
      <c r="AT41" s="60"/>
      <c r="AU41" s="38"/>
      <c r="AV41" s="60"/>
      <c r="AW41" s="38"/>
    </row>
    <row r="42" spans="1:49" x14ac:dyDescent="0.2">
      <c r="A42" s="9"/>
      <c r="B42" s="7"/>
      <c r="C42" s="53" t="s">
        <v>52</v>
      </c>
      <c r="D42" s="61">
        <f>SUM(D40:D41)</f>
        <v>0</v>
      </c>
      <c r="E42" s="39">
        <f>SUM(E40:E41)</f>
        <v>-1434348</v>
      </c>
      <c r="F42" s="61">
        <f t="shared" ref="F42:AD42" si="24">SUM(F40:F41)</f>
        <v>0</v>
      </c>
      <c r="G42" s="39">
        <f t="shared" si="24"/>
        <v>-1434348</v>
      </c>
      <c r="H42" s="61">
        <f t="shared" si="24"/>
        <v>0</v>
      </c>
      <c r="I42" s="39">
        <f t="shared" si="24"/>
        <v>0</v>
      </c>
      <c r="J42" s="61">
        <f t="shared" si="24"/>
        <v>0</v>
      </c>
      <c r="K42" s="154">
        <f t="shared" si="24"/>
        <v>0</v>
      </c>
      <c r="L42" s="61">
        <f t="shared" si="24"/>
        <v>0</v>
      </c>
      <c r="M42" s="39">
        <f t="shared" si="24"/>
        <v>0</v>
      </c>
      <c r="N42" s="61">
        <f t="shared" si="24"/>
        <v>0</v>
      </c>
      <c r="O42" s="39">
        <f t="shared" si="24"/>
        <v>0</v>
      </c>
      <c r="P42" s="61">
        <f t="shared" si="24"/>
        <v>0</v>
      </c>
      <c r="Q42" s="39">
        <f t="shared" si="24"/>
        <v>0</v>
      </c>
      <c r="R42" s="61">
        <f t="shared" si="24"/>
        <v>0</v>
      </c>
      <c r="S42" s="39">
        <f t="shared" si="24"/>
        <v>0</v>
      </c>
      <c r="T42" s="61">
        <f t="shared" si="24"/>
        <v>0</v>
      </c>
      <c r="U42" s="39">
        <f t="shared" ref="U42:AE42" si="25">SUM(U40:U41)</f>
        <v>0</v>
      </c>
      <c r="V42" s="61">
        <f t="shared" si="24"/>
        <v>0</v>
      </c>
      <c r="W42" s="39">
        <f t="shared" si="25"/>
        <v>0</v>
      </c>
      <c r="X42" s="61">
        <f t="shared" si="24"/>
        <v>0</v>
      </c>
      <c r="Y42" s="39">
        <f t="shared" si="25"/>
        <v>0</v>
      </c>
      <c r="Z42" s="61">
        <f t="shared" si="24"/>
        <v>0</v>
      </c>
      <c r="AA42" s="39">
        <f t="shared" si="25"/>
        <v>0</v>
      </c>
      <c r="AB42" s="61">
        <f t="shared" si="24"/>
        <v>0</v>
      </c>
      <c r="AC42" s="39">
        <f t="shared" si="25"/>
        <v>0</v>
      </c>
      <c r="AD42" s="61">
        <f t="shared" si="24"/>
        <v>0</v>
      </c>
      <c r="AE42" s="39">
        <f t="shared" si="25"/>
        <v>0</v>
      </c>
      <c r="AF42" s="61">
        <f t="shared" ref="AF42:AK42" si="26">SUM(AF40:AF41)</f>
        <v>0</v>
      </c>
      <c r="AG42" s="39">
        <f t="shared" si="26"/>
        <v>0</v>
      </c>
      <c r="AH42" s="61">
        <f t="shared" si="26"/>
        <v>0</v>
      </c>
      <c r="AI42" s="39">
        <f t="shared" si="26"/>
        <v>0</v>
      </c>
      <c r="AJ42" s="61">
        <f t="shared" si="26"/>
        <v>0</v>
      </c>
      <c r="AK42" s="39">
        <f t="shared" si="26"/>
        <v>0</v>
      </c>
      <c r="AL42" s="61">
        <f t="shared" ref="AL42:AQ42" si="27">SUM(AL40:AL41)</f>
        <v>0</v>
      </c>
      <c r="AM42" s="39">
        <f t="shared" si="27"/>
        <v>0</v>
      </c>
      <c r="AN42" s="61">
        <f t="shared" si="27"/>
        <v>0</v>
      </c>
      <c r="AO42" s="39">
        <f t="shared" si="27"/>
        <v>0</v>
      </c>
      <c r="AP42" s="61">
        <f t="shared" si="27"/>
        <v>0</v>
      </c>
      <c r="AQ42" s="39">
        <f t="shared" si="27"/>
        <v>0</v>
      </c>
      <c r="AR42" s="61">
        <f t="shared" ref="AR42:AW42" si="28">SUM(AR40:AR41)</f>
        <v>0</v>
      </c>
      <c r="AS42" s="39">
        <f t="shared" si="28"/>
        <v>0</v>
      </c>
      <c r="AT42" s="61">
        <f t="shared" si="28"/>
        <v>0</v>
      </c>
      <c r="AU42" s="39">
        <f t="shared" si="28"/>
        <v>0</v>
      </c>
      <c r="AV42" s="61">
        <f t="shared" si="28"/>
        <v>0</v>
      </c>
      <c r="AW42" s="39">
        <f t="shared" si="28"/>
        <v>0</v>
      </c>
    </row>
    <row r="43" spans="1:49" ht="21" customHeight="1" x14ac:dyDescent="0.2">
      <c r="A43" s="9"/>
      <c r="B43" s="7" t="s">
        <v>53</v>
      </c>
      <c r="C43" s="6"/>
      <c r="D43" s="61">
        <f>D42+D39</f>
        <v>0</v>
      </c>
      <c r="E43" s="39">
        <f>E42+E39</f>
        <v>-1434348</v>
      </c>
      <c r="F43" s="61">
        <f t="shared" ref="F43:AD43" si="29">F42+F39</f>
        <v>0</v>
      </c>
      <c r="G43" s="39">
        <f t="shared" si="29"/>
        <v>-1434348</v>
      </c>
      <c r="H43" s="61">
        <f t="shared" si="29"/>
        <v>0</v>
      </c>
      <c r="I43" s="39">
        <f t="shared" si="29"/>
        <v>0</v>
      </c>
      <c r="J43" s="61">
        <f t="shared" si="29"/>
        <v>0</v>
      </c>
      <c r="K43" s="154">
        <f t="shared" si="29"/>
        <v>0</v>
      </c>
      <c r="L43" s="61">
        <f t="shared" si="29"/>
        <v>0</v>
      </c>
      <c r="M43" s="39">
        <f t="shared" si="29"/>
        <v>0</v>
      </c>
      <c r="N43" s="61">
        <f t="shared" si="29"/>
        <v>0</v>
      </c>
      <c r="O43" s="39">
        <f t="shared" si="29"/>
        <v>0</v>
      </c>
      <c r="P43" s="61">
        <f t="shared" si="29"/>
        <v>0</v>
      </c>
      <c r="Q43" s="39">
        <f t="shared" si="29"/>
        <v>0</v>
      </c>
      <c r="R43" s="61">
        <f t="shared" si="29"/>
        <v>0</v>
      </c>
      <c r="S43" s="39">
        <f t="shared" si="29"/>
        <v>0</v>
      </c>
      <c r="T43" s="61">
        <f t="shared" si="29"/>
        <v>0</v>
      </c>
      <c r="U43" s="39">
        <f t="shared" ref="U43:AE43" si="30">U42+U39</f>
        <v>0</v>
      </c>
      <c r="V43" s="61">
        <f t="shared" si="29"/>
        <v>0</v>
      </c>
      <c r="W43" s="39">
        <f t="shared" si="30"/>
        <v>0</v>
      </c>
      <c r="X43" s="61">
        <f t="shared" si="29"/>
        <v>0</v>
      </c>
      <c r="Y43" s="39">
        <f t="shared" si="30"/>
        <v>0</v>
      </c>
      <c r="Z43" s="61">
        <f t="shared" si="29"/>
        <v>0</v>
      </c>
      <c r="AA43" s="39">
        <f t="shared" si="30"/>
        <v>0</v>
      </c>
      <c r="AB43" s="61">
        <f t="shared" si="29"/>
        <v>0</v>
      </c>
      <c r="AC43" s="39">
        <f t="shared" si="30"/>
        <v>0</v>
      </c>
      <c r="AD43" s="61">
        <f t="shared" si="29"/>
        <v>0</v>
      </c>
      <c r="AE43" s="39">
        <f t="shared" si="30"/>
        <v>0</v>
      </c>
      <c r="AF43" s="61">
        <f t="shared" ref="AF43:AK43" si="31">AF42+AF39</f>
        <v>0</v>
      </c>
      <c r="AG43" s="39">
        <f t="shared" si="31"/>
        <v>0</v>
      </c>
      <c r="AH43" s="61">
        <f t="shared" si="31"/>
        <v>0</v>
      </c>
      <c r="AI43" s="39">
        <f t="shared" si="31"/>
        <v>0</v>
      </c>
      <c r="AJ43" s="61">
        <f t="shared" si="31"/>
        <v>0</v>
      </c>
      <c r="AK43" s="39">
        <f t="shared" si="31"/>
        <v>0</v>
      </c>
      <c r="AL43" s="61">
        <f t="shared" ref="AL43:AQ43" si="32">AL42+AL39</f>
        <v>0</v>
      </c>
      <c r="AM43" s="39">
        <f t="shared" si="32"/>
        <v>0</v>
      </c>
      <c r="AN43" s="61">
        <f t="shared" si="32"/>
        <v>0</v>
      </c>
      <c r="AO43" s="39">
        <f t="shared" si="32"/>
        <v>0</v>
      </c>
      <c r="AP43" s="61">
        <f t="shared" si="32"/>
        <v>0</v>
      </c>
      <c r="AQ43" s="39">
        <f t="shared" si="32"/>
        <v>0</v>
      </c>
      <c r="AR43" s="61">
        <f t="shared" ref="AR43:AW43" si="33">AR42+AR39</f>
        <v>0</v>
      </c>
      <c r="AS43" s="39">
        <f t="shared" si="33"/>
        <v>0</v>
      </c>
      <c r="AT43" s="61">
        <f t="shared" si="33"/>
        <v>0</v>
      </c>
      <c r="AU43" s="39">
        <f t="shared" si="33"/>
        <v>0</v>
      </c>
      <c r="AV43" s="61">
        <f t="shared" si="33"/>
        <v>0</v>
      </c>
      <c r="AW43" s="39">
        <f t="shared" si="33"/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15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0</v>
      </c>
      <c r="E45" s="38">
        <f>SUM(G45,I45,K45,M45,O45,Q45,S45,U45,W45,Y45,AA45,AC45,AE45,AG45,AI45,AK45,AM45,AO45,AQ45,AS45,AU45,AV45)</f>
        <v>0</v>
      </c>
      <c r="F45" s="64">
        <f>'TIE-OUT'!T45+RECLASS!T45</f>
        <v>0</v>
      </c>
      <c r="G45" s="68">
        <f>'TIE-OUT'!U45+RECLASS!U45</f>
        <v>0</v>
      </c>
      <c r="H45" s="60"/>
      <c r="I45" s="38"/>
      <c r="J45" s="60"/>
      <c r="K45" s="15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  <c r="AP45" s="60"/>
      <c r="AQ45" s="38"/>
      <c r="AR45" s="60"/>
      <c r="AS45" s="38"/>
      <c r="AT45" s="60"/>
      <c r="AU45" s="38"/>
      <c r="AV45" s="60"/>
      <c r="AW45" s="38"/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15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0</v>
      </c>
      <c r="E47" s="38">
        <f>SUM(G47,I47,K47,M47,O47,Q47,S47,U47,W47,Y47,AA47,AC47,AE47,AG47,AI47,AK47,AM47,AO47,AQ47,AS47,AU47,AV47)</f>
        <v>0</v>
      </c>
      <c r="F47" s="60">
        <f>'TIE-OUT'!T47+RECLASS!T47</f>
        <v>0</v>
      </c>
      <c r="G47" s="38">
        <f>'TIE-OUT'!U47+RECLASS!U47</f>
        <v>0</v>
      </c>
      <c r="H47" s="60"/>
      <c r="I47" s="38"/>
      <c r="J47" s="60"/>
      <c r="K47" s="15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  <c r="AP47" s="60"/>
      <c r="AQ47" s="38"/>
      <c r="AR47" s="60"/>
      <c r="AS47" s="38"/>
      <c r="AT47" s="60"/>
      <c r="AU47" s="38"/>
      <c r="AV47" s="60"/>
      <c r="AW47" s="38"/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15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0</v>
      </c>
      <c r="E49" s="38">
        <f>SUM(G49,I49,K49,M49,O49,Q49,S49,U49,W49,Y49,AA49,AC49,AE49,AG49,AI49,AK49,AM49,AO49,AQ49,AS49,AU49,AV49)</f>
        <v>0</v>
      </c>
      <c r="F49" s="60">
        <f>'TIE-OUT'!T49+RECLASS!T49</f>
        <v>0</v>
      </c>
      <c r="G49" s="38">
        <f>'TIE-OUT'!U49+RECLASS!U49</f>
        <v>0</v>
      </c>
      <c r="H49" s="60"/>
      <c r="I49" s="38"/>
      <c r="J49" s="60">
        <v>0</v>
      </c>
      <c r="K49" s="153">
        <v>0</v>
      </c>
      <c r="L49" s="60">
        <v>0</v>
      </c>
      <c r="M49" s="38">
        <v>0</v>
      </c>
      <c r="N49" s="60">
        <v>0</v>
      </c>
      <c r="O49" s="38">
        <v>0</v>
      </c>
      <c r="P49" s="60">
        <v>0</v>
      </c>
      <c r="Q49" s="38">
        <v>0</v>
      </c>
      <c r="R49" s="60">
        <v>0</v>
      </c>
      <c r="S49" s="38">
        <v>0</v>
      </c>
      <c r="T49" s="60">
        <v>0</v>
      </c>
      <c r="U49" s="38">
        <v>0</v>
      </c>
      <c r="V49" s="60">
        <v>0</v>
      </c>
      <c r="W49" s="38">
        <v>0</v>
      </c>
      <c r="X49" s="60">
        <v>0</v>
      </c>
      <c r="Y49" s="38">
        <v>0</v>
      </c>
      <c r="Z49" s="60">
        <v>0</v>
      </c>
      <c r="AA49" s="38">
        <v>0</v>
      </c>
      <c r="AB49" s="60">
        <v>0</v>
      </c>
      <c r="AC49" s="38">
        <v>0</v>
      </c>
      <c r="AD49" s="60">
        <v>0</v>
      </c>
      <c r="AE49" s="38">
        <v>0</v>
      </c>
      <c r="AF49" s="60">
        <v>0</v>
      </c>
      <c r="AG49" s="38">
        <v>0</v>
      </c>
      <c r="AH49" s="60">
        <v>0</v>
      </c>
      <c r="AI49" s="38">
        <v>0</v>
      </c>
      <c r="AJ49" s="60">
        <v>0</v>
      </c>
      <c r="AK49" s="38">
        <v>0</v>
      </c>
      <c r="AL49" s="60">
        <v>0</v>
      </c>
      <c r="AM49" s="38">
        <v>0</v>
      </c>
      <c r="AN49" s="60">
        <v>0</v>
      </c>
      <c r="AO49" s="38">
        <v>0</v>
      </c>
      <c r="AP49" s="60">
        <v>0</v>
      </c>
      <c r="AQ49" s="38">
        <v>0</v>
      </c>
      <c r="AR49" s="60">
        <v>0</v>
      </c>
      <c r="AS49" s="38">
        <v>0</v>
      </c>
      <c r="AT49" s="60">
        <v>0</v>
      </c>
      <c r="AU49" s="38">
        <v>0</v>
      </c>
      <c r="AV49" s="60">
        <v>0</v>
      </c>
      <c r="AW49" s="38"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15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0</v>
      </c>
      <c r="E51" s="38">
        <f>SUM(G51,I51,K51,M51,O51,Q51,S51,U51,W51,Y51,AA51,AC51,AE51,AG51,AI51,AK51,AM51,AO51,AQ51,AS51,AU51,AV51)</f>
        <v>-22627</v>
      </c>
      <c r="F51" s="60">
        <f>'TIE-OUT'!T51+RECLASS!T51</f>
        <v>0</v>
      </c>
      <c r="G51" s="38">
        <f>'TIE-OUT'!U51+RECLASS!U51</f>
        <v>0</v>
      </c>
      <c r="H51" s="60"/>
      <c r="I51" s="38"/>
      <c r="J51" s="60">
        <v>0</v>
      </c>
      <c r="K51" s="153">
        <v>0</v>
      </c>
      <c r="L51" s="60">
        <v>0</v>
      </c>
      <c r="M51" s="38">
        <v>0</v>
      </c>
      <c r="N51" s="60">
        <v>0</v>
      </c>
      <c r="O51" s="38">
        <v>0</v>
      </c>
      <c r="P51" s="60">
        <v>0</v>
      </c>
      <c r="Q51" s="38">
        <v>-17994</v>
      </c>
      <c r="R51" s="60">
        <v>0</v>
      </c>
      <c r="S51" s="38">
        <v>0</v>
      </c>
      <c r="T51" s="60">
        <v>0</v>
      </c>
      <c r="U51" s="38">
        <v>0</v>
      </c>
      <c r="V51" s="60">
        <v>0</v>
      </c>
      <c r="W51" s="38">
        <v>0</v>
      </c>
      <c r="X51" s="60">
        <v>0</v>
      </c>
      <c r="Y51" s="38">
        <v>0</v>
      </c>
      <c r="Z51" s="60">
        <v>0</v>
      </c>
      <c r="AA51" s="38">
        <v>0</v>
      </c>
      <c r="AB51" s="60">
        <v>0</v>
      </c>
      <c r="AC51" s="38">
        <v>-4633</v>
      </c>
      <c r="AD51" s="60">
        <v>0</v>
      </c>
      <c r="AE51" s="38">
        <v>0</v>
      </c>
      <c r="AF51" s="60">
        <v>0</v>
      </c>
      <c r="AG51" s="38">
        <v>0</v>
      </c>
      <c r="AH51" s="60">
        <v>0</v>
      </c>
      <c r="AI51" s="38">
        <v>0</v>
      </c>
      <c r="AJ51" s="60">
        <v>0</v>
      </c>
      <c r="AK51" s="38">
        <v>0</v>
      </c>
      <c r="AL51" s="60">
        <v>0</v>
      </c>
      <c r="AM51" s="38">
        <v>0</v>
      </c>
      <c r="AN51" s="60">
        <v>0</v>
      </c>
      <c r="AO51" s="38">
        <v>0</v>
      </c>
      <c r="AP51" s="60">
        <v>0</v>
      </c>
      <c r="AQ51" s="38">
        <v>0</v>
      </c>
      <c r="AR51" s="60">
        <v>0</v>
      </c>
      <c r="AS51" s="38">
        <v>0</v>
      </c>
      <c r="AT51" s="60">
        <v>0</v>
      </c>
      <c r="AU51" s="38">
        <v>0</v>
      </c>
      <c r="AV51" s="60">
        <v>0</v>
      </c>
      <c r="AW51" s="38"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15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15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0</v>
      </c>
      <c r="E54" s="38">
        <f>SUM(G54,I54,K54,M54,O54,Q54,S54,U54,W54,Y54,AA54,AC54,AE54,AG54,AI54,AK54,AM54,AO54,AQ54,AS54,AU54,AV54)</f>
        <v>0</v>
      </c>
      <c r="F54" s="64">
        <f>'TIE-OUT'!T54+RECLASS!T54</f>
        <v>0</v>
      </c>
      <c r="G54" s="68">
        <f>'TIE-OUT'!U54+RECLASS!U54</f>
        <v>0</v>
      </c>
      <c r="H54" s="60"/>
      <c r="I54" s="38"/>
      <c r="J54" s="60"/>
      <c r="K54" s="15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  <c r="AP54" s="60"/>
      <c r="AQ54" s="38"/>
      <c r="AR54" s="60"/>
      <c r="AS54" s="38"/>
      <c r="AT54" s="60"/>
      <c r="AU54" s="38"/>
      <c r="AV54" s="60"/>
      <c r="AW54" s="38"/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0</v>
      </c>
      <c r="E55" s="38">
        <f>SUM(G55,I55,K55,M55,O55,Q55,S55,U55,W55,Y55,AA55,AC55,AE55,AG55,AI55,AK55,AM55,AO55,AQ55,AS55,AU55,AV55)</f>
        <v>0</v>
      </c>
      <c r="F55" s="81">
        <f>'TIE-OUT'!T55+RECLASS!T55</f>
        <v>0</v>
      </c>
      <c r="G55" s="82">
        <f>'TIE-OUT'!U55+RECLASS!U55</f>
        <v>0</v>
      </c>
      <c r="H55" s="60"/>
      <c r="I55" s="38"/>
      <c r="J55" s="60"/>
      <c r="K55" s="15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  <c r="AP55" s="60"/>
      <c r="AQ55" s="38"/>
      <c r="AR55" s="60"/>
      <c r="AS55" s="38"/>
      <c r="AT55" s="60"/>
      <c r="AU55" s="38"/>
      <c r="AV55" s="60"/>
      <c r="AW55" s="38"/>
    </row>
    <row r="56" spans="1:49" x14ac:dyDescent="0.2">
      <c r="A56" s="9"/>
      <c r="B56" s="7" t="s">
        <v>61</v>
      </c>
      <c r="C56" s="6"/>
      <c r="D56" s="61">
        <f>SUM(D54:D55)</f>
        <v>0</v>
      </c>
      <c r="E56" s="39">
        <f>SUM(E54:E55)</f>
        <v>0</v>
      </c>
      <c r="F56" s="61">
        <f t="shared" ref="F56:AD56" si="34">SUM(F54:F55)</f>
        <v>0</v>
      </c>
      <c r="G56" s="39">
        <f t="shared" si="34"/>
        <v>0</v>
      </c>
      <c r="H56" s="61">
        <f t="shared" si="34"/>
        <v>0</v>
      </c>
      <c r="I56" s="39">
        <f t="shared" si="34"/>
        <v>0</v>
      </c>
      <c r="J56" s="61">
        <f t="shared" si="34"/>
        <v>0</v>
      </c>
      <c r="K56" s="154">
        <f t="shared" si="34"/>
        <v>0</v>
      </c>
      <c r="L56" s="61">
        <f t="shared" si="34"/>
        <v>0</v>
      </c>
      <c r="M56" s="39">
        <f t="shared" si="34"/>
        <v>0</v>
      </c>
      <c r="N56" s="61">
        <f t="shared" si="34"/>
        <v>0</v>
      </c>
      <c r="O56" s="39">
        <f t="shared" si="34"/>
        <v>0</v>
      </c>
      <c r="P56" s="61">
        <f t="shared" si="34"/>
        <v>0</v>
      </c>
      <c r="Q56" s="39">
        <f t="shared" si="34"/>
        <v>0</v>
      </c>
      <c r="R56" s="61">
        <f t="shared" si="34"/>
        <v>0</v>
      </c>
      <c r="S56" s="39">
        <f t="shared" si="34"/>
        <v>0</v>
      </c>
      <c r="T56" s="61">
        <f t="shared" si="34"/>
        <v>0</v>
      </c>
      <c r="U56" s="39">
        <f t="shared" ref="U56:AE56" si="35">SUM(U54:U55)</f>
        <v>0</v>
      </c>
      <c r="V56" s="61">
        <f t="shared" si="34"/>
        <v>0</v>
      </c>
      <c r="W56" s="39">
        <f t="shared" si="35"/>
        <v>0</v>
      </c>
      <c r="X56" s="61">
        <f t="shared" si="34"/>
        <v>0</v>
      </c>
      <c r="Y56" s="39">
        <f t="shared" si="35"/>
        <v>0</v>
      </c>
      <c r="Z56" s="61">
        <f t="shared" si="34"/>
        <v>0</v>
      </c>
      <c r="AA56" s="39">
        <f t="shared" si="35"/>
        <v>0</v>
      </c>
      <c r="AB56" s="61">
        <f t="shared" si="34"/>
        <v>0</v>
      </c>
      <c r="AC56" s="39">
        <f t="shared" si="35"/>
        <v>0</v>
      </c>
      <c r="AD56" s="61">
        <f t="shared" si="34"/>
        <v>0</v>
      </c>
      <c r="AE56" s="39">
        <f t="shared" si="35"/>
        <v>0</v>
      </c>
      <c r="AF56" s="61">
        <f t="shared" ref="AF56:AK56" si="36">SUM(AF54:AF55)</f>
        <v>0</v>
      </c>
      <c r="AG56" s="39">
        <f t="shared" si="36"/>
        <v>0</v>
      </c>
      <c r="AH56" s="61">
        <f t="shared" si="36"/>
        <v>0</v>
      </c>
      <c r="AI56" s="39">
        <f t="shared" si="36"/>
        <v>0</v>
      </c>
      <c r="AJ56" s="61">
        <f t="shared" si="36"/>
        <v>0</v>
      </c>
      <c r="AK56" s="39">
        <f t="shared" si="36"/>
        <v>0</v>
      </c>
      <c r="AL56" s="61">
        <f t="shared" ref="AL56:AQ56" si="37">SUM(AL54:AL55)</f>
        <v>0</v>
      </c>
      <c r="AM56" s="39">
        <f t="shared" si="37"/>
        <v>0</v>
      </c>
      <c r="AN56" s="61">
        <f t="shared" si="37"/>
        <v>0</v>
      </c>
      <c r="AO56" s="39">
        <f t="shared" si="37"/>
        <v>0</v>
      </c>
      <c r="AP56" s="61">
        <f t="shared" si="37"/>
        <v>0</v>
      </c>
      <c r="AQ56" s="39">
        <f t="shared" si="37"/>
        <v>0</v>
      </c>
      <c r="AR56" s="61">
        <f t="shared" ref="AR56:AW56" si="38">SUM(AR54:AR55)</f>
        <v>0</v>
      </c>
      <c r="AS56" s="39">
        <f t="shared" si="38"/>
        <v>0</v>
      </c>
      <c r="AT56" s="61">
        <f t="shared" si="38"/>
        <v>0</v>
      </c>
      <c r="AU56" s="39">
        <f t="shared" si="38"/>
        <v>0</v>
      </c>
      <c r="AV56" s="61">
        <f t="shared" si="38"/>
        <v>0</v>
      </c>
      <c r="AW56" s="39">
        <f t="shared" si="38"/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15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15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0</v>
      </c>
      <c r="E59" s="38">
        <f>SUM(G59,I59,K59,M59,O59,Q59,S59,U59,W59,Y59,AA59,AC59,AE59,AG59,AI59,AK59,AM59,AO59,AQ59,AS59,AU59,AV59)</f>
        <v>0</v>
      </c>
      <c r="F59" s="64">
        <f>'TIE-OUT'!T59+RECLASS!T59</f>
        <v>0</v>
      </c>
      <c r="G59" s="68">
        <f>'TIE-OUT'!U59+RECLASS!U59</f>
        <v>0</v>
      </c>
      <c r="H59" s="60"/>
      <c r="I59" s="38"/>
      <c r="J59" s="60"/>
      <c r="K59" s="15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  <c r="AP59" s="60"/>
      <c r="AQ59" s="38"/>
      <c r="AR59" s="60"/>
      <c r="AS59" s="38"/>
      <c r="AT59" s="60"/>
      <c r="AU59" s="38"/>
      <c r="AV59" s="60"/>
      <c r="AW59" s="38"/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111883</v>
      </c>
      <c r="F60" s="81">
        <f>'TIE-OUT'!T60+RECLASS!T60</f>
        <v>0</v>
      </c>
      <c r="G60" s="82">
        <f>'TIE-OUT'!U60+RECLASS!U60</f>
        <v>0</v>
      </c>
      <c r="H60" s="60"/>
      <c r="I60" s="38"/>
      <c r="J60" s="60"/>
      <c r="K60" s="153">
        <v>0</v>
      </c>
      <c r="L60" s="60"/>
      <c r="M60" s="38"/>
      <c r="N60" s="60"/>
      <c r="O60" s="38"/>
      <c r="P60" s="60"/>
      <c r="Q60" s="38">
        <f>111833+50</f>
        <v>111883</v>
      </c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  <c r="AP60" s="60"/>
      <c r="AQ60" s="38"/>
      <c r="AR60" s="60"/>
      <c r="AS60" s="38"/>
      <c r="AT60" s="60"/>
      <c r="AU60" s="38"/>
      <c r="AV60" s="60"/>
      <c r="AW60" s="38"/>
    </row>
    <row r="61" spans="1:49" x14ac:dyDescent="0.2">
      <c r="A61" s="9"/>
      <c r="B61" s="62" t="s">
        <v>65</v>
      </c>
      <c r="C61" s="6"/>
      <c r="D61" s="61">
        <f>SUM(D59:D60)</f>
        <v>0</v>
      </c>
      <c r="E61" s="39">
        <f>SUM(E59:E60)</f>
        <v>111883</v>
      </c>
      <c r="F61" s="61">
        <f t="shared" ref="F61:AD61" si="39">SUM(F59:F60)</f>
        <v>0</v>
      </c>
      <c r="G61" s="39">
        <f t="shared" si="39"/>
        <v>0</v>
      </c>
      <c r="H61" s="61">
        <f t="shared" si="39"/>
        <v>0</v>
      </c>
      <c r="I61" s="39">
        <f t="shared" si="39"/>
        <v>0</v>
      </c>
      <c r="J61" s="61">
        <f t="shared" si="39"/>
        <v>0</v>
      </c>
      <c r="K61" s="154">
        <f t="shared" si="39"/>
        <v>0</v>
      </c>
      <c r="L61" s="61">
        <f t="shared" si="39"/>
        <v>0</v>
      </c>
      <c r="M61" s="39">
        <f t="shared" si="39"/>
        <v>0</v>
      </c>
      <c r="N61" s="61">
        <f t="shared" si="39"/>
        <v>0</v>
      </c>
      <c r="O61" s="39">
        <f t="shared" si="39"/>
        <v>0</v>
      </c>
      <c r="P61" s="61">
        <f t="shared" si="39"/>
        <v>0</v>
      </c>
      <c r="Q61" s="39">
        <f t="shared" si="39"/>
        <v>111883</v>
      </c>
      <c r="R61" s="61">
        <f t="shared" si="39"/>
        <v>0</v>
      </c>
      <c r="S61" s="39">
        <f t="shared" si="39"/>
        <v>0</v>
      </c>
      <c r="T61" s="61">
        <f t="shared" si="39"/>
        <v>0</v>
      </c>
      <c r="U61" s="39">
        <f t="shared" ref="U61:AE61" si="40">SUM(U59:U60)</f>
        <v>0</v>
      </c>
      <c r="V61" s="61">
        <f t="shared" si="39"/>
        <v>0</v>
      </c>
      <c r="W61" s="39">
        <f t="shared" si="40"/>
        <v>0</v>
      </c>
      <c r="X61" s="61">
        <f t="shared" si="39"/>
        <v>0</v>
      </c>
      <c r="Y61" s="39">
        <f t="shared" si="40"/>
        <v>0</v>
      </c>
      <c r="Z61" s="61">
        <f t="shared" si="39"/>
        <v>0</v>
      </c>
      <c r="AA61" s="39">
        <f t="shared" si="40"/>
        <v>0</v>
      </c>
      <c r="AB61" s="61">
        <f t="shared" si="39"/>
        <v>0</v>
      </c>
      <c r="AC61" s="39">
        <f t="shared" si="40"/>
        <v>0</v>
      </c>
      <c r="AD61" s="61">
        <f t="shared" si="39"/>
        <v>0</v>
      </c>
      <c r="AE61" s="39">
        <f t="shared" si="40"/>
        <v>0</v>
      </c>
      <c r="AF61" s="61">
        <f t="shared" ref="AF61:AK61" si="41">SUM(AF59:AF60)</f>
        <v>0</v>
      </c>
      <c r="AG61" s="39">
        <f t="shared" si="41"/>
        <v>0</v>
      </c>
      <c r="AH61" s="61">
        <f t="shared" si="41"/>
        <v>0</v>
      </c>
      <c r="AI61" s="39">
        <f t="shared" si="41"/>
        <v>0</v>
      </c>
      <c r="AJ61" s="61">
        <f t="shared" si="41"/>
        <v>0</v>
      </c>
      <c r="AK61" s="39">
        <f t="shared" si="41"/>
        <v>0</v>
      </c>
      <c r="AL61" s="61">
        <f t="shared" ref="AL61:AQ61" si="42">SUM(AL59:AL60)</f>
        <v>0</v>
      </c>
      <c r="AM61" s="39">
        <f t="shared" si="42"/>
        <v>0</v>
      </c>
      <c r="AN61" s="61">
        <f t="shared" si="42"/>
        <v>0</v>
      </c>
      <c r="AO61" s="39">
        <f t="shared" si="42"/>
        <v>0</v>
      </c>
      <c r="AP61" s="61">
        <f t="shared" si="42"/>
        <v>0</v>
      </c>
      <c r="AQ61" s="39">
        <f t="shared" si="42"/>
        <v>0</v>
      </c>
      <c r="AR61" s="61">
        <f t="shared" ref="AR61:AW61" si="43">SUM(AR59:AR60)</f>
        <v>0</v>
      </c>
      <c r="AS61" s="39">
        <f t="shared" si="43"/>
        <v>0</v>
      </c>
      <c r="AT61" s="61">
        <f t="shared" si="43"/>
        <v>0</v>
      </c>
      <c r="AU61" s="39">
        <f t="shared" si="43"/>
        <v>0</v>
      </c>
      <c r="AV61" s="61">
        <f t="shared" si="43"/>
        <v>0</v>
      </c>
      <c r="AW61" s="39">
        <f t="shared" si="43"/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15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15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0</v>
      </c>
      <c r="E64" s="38">
        <f>SUM(G64,I64,K64,M64,O64,Q64,S64,U64,W64,Y64,AA64,AC64,AE64,AG64,AI64,AK64,AM64,AO64,AQ64,AS64,AU64,AV64)</f>
        <v>-93300</v>
      </c>
      <c r="F64" s="64">
        <f>'TIE-OUT'!T64+RECLASS!T64</f>
        <v>0</v>
      </c>
      <c r="G64" s="68">
        <f>'TIE-OUT'!U64+RECLASS!U64</f>
        <v>-93300</v>
      </c>
      <c r="H64" s="60"/>
      <c r="I64" s="38"/>
      <c r="J64" s="60"/>
      <c r="K64" s="15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  <c r="AP64" s="60"/>
      <c r="AQ64" s="38"/>
      <c r="AR64" s="60"/>
      <c r="AS64" s="38"/>
      <c r="AT64" s="60"/>
      <c r="AU64" s="38"/>
      <c r="AV64" s="60"/>
      <c r="AW64" s="38"/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0</v>
      </c>
      <c r="E65" s="38">
        <f>SUM(G65,I65,K65,M65,O65,Q65,S65,U65,W65,Y65,AA65,AC65,AE65,AG65,AI65,AK65,AM65,AO65,AQ65,AS65,AU65,AV65)</f>
        <v>170000</v>
      </c>
      <c r="F65" s="81">
        <f>'TIE-OUT'!T65+RECLASS!T65</f>
        <v>0</v>
      </c>
      <c r="G65" s="82">
        <f>'TIE-OUT'!U65+RECLASS!U65</f>
        <v>170000</v>
      </c>
      <c r="H65" s="60"/>
      <c r="I65" s="38"/>
      <c r="J65" s="60"/>
      <c r="K65" s="15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  <c r="AP65" s="60"/>
      <c r="AQ65" s="38"/>
      <c r="AR65" s="60"/>
      <c r="AS65" s="38"/>
      <c r="AT65" s="60"/>
      <c r="AU65" s="38"/>
      <c r="AV65" s="60"/>
      <c r="AW65" s="38"/>
    </row>
    <row r="66" spans="1:49" x14ac:dyDescent="0.2">
      <c r="A66" s="9"/>
      <c r="B66" s="7" t="s">
        <v>68</v>
      </c>
      <c r="C66" s="6"/>
      <c r="D66" s="61">
        <f>SUM(D64:D65)</f>
        <v>0</v>
      </c>
      <c r="E66" s="39">
        <f>SUM(E64:E65)</f>
        <v>76700</v>
      </c>
      <c r="F66" s="61">
        <f t="shared" ref="F66:AD66" si="44">SUM(F64:F65)</f>
        <v>0</v>
      </c>
      <c r="G66" s="39">
        <f t="shared" si="44"/>
        <v>76700</v>
      </c>
      <c r="H66" s="61">
        <f t="shared" si="44"/>
        <v>0</v>
      </c>
      <c r="I66" s="39">
        <f t="shared" si="44"/>
        <v>0</v>
      </c>
      <c r="J66" s="61">
        <f t="shared" si="44"/>
        <v>0</v>
      </c>
      <c r="K66" s="154">
        <f t="shared" si="44"/>
        <v>0</v>
      </c>
      <c r="L66" s="61">
        <f t="shared" si="44"/>
        <v>0</v>
      </c>
      <c r="M66" s="39">
        <f t="shared" si="44"/>
        <v>0</v>
      </c>
      <c r="N66" s="61">
        <f t="shared" si="44"/>
        <v>0</v>
      </c>
      <c r="O66" s="39">
        <f t="shared" si="44"/>
        <v>0</v>
      </c>
      <c r="P66" s="61">
        <f t="shared" si="44"/>
        <v>0</v>
      </c>
      <c r="Q66" s="39">
        <f t="shared" si="44"/>
        <v>0</v>
      </c>
      <c r="R66" s="61">
        <f t="shared" si="44"/>
        <v>0</v>
      </c>
      <c r="S66" s="39">
        <f t="shared" si="44"/>
        <v>0</v>
      </c>
      <c r="T66" s="61">
        <f t="shared" si="44"/>
        <v>0</v>
      </c>
      <c r="U66" s="39">
        <f t="shared" ref="U66:AE66" si="45">SUM(U64:U65)</f>
        <v>0</v>
      </c>
      <c r="V66" s="61">
        <f t="shared" si="44"/>
        <v>0</v>
      </c>
      <c r="W66" s="39">
        <f t="shared" si="45"/>
        <v>0</v>
      </c>
      <c r="X66" s="61">
        <f t="shared" si="44"/>
        <v>0</v>
      </c>
      <c r="Y66" s="39">
        <f t="shared" si="45"/>
        <v>0</v>
      </c>
      <c r="Z66" s="61">
        <f t="shared" si="44"/>
        <v>0</v>
      </c>
      <c r="AA66" s="39">
        <f t="shared" si="45"/>
        <v>0</v>
      </c>
      <c r="AB66" s="61">
        <f t="shared" si="44"/>
        <v>0</v>
      </c>
      <c r="AC66" s="39">
        <f t="shared" si="45"/>
        <v>0</v>
      </c>
      <c r="AD66" s="61">
        <f t="shared" si="44"/>
        <v>0</v>
      </c>
      <c r="AE66" s="39">
        <f t="shared" si="45"/>
        <v>0</v>
      </c>
      <c r="AF66" s="61">
        <f t="shared" ref="AF66:AK66" si="46">SUM(AF64:AF65)</f>
        <v>0</v>
      </c>
      <c r="AG66" s="39">
        <f t="shared" si="46"/>
        <v>0</v>
      </c>
      <c r="AH66" s="61">
        <f t="shared" si="46"/>
        <v>0</v>
      </c>
      <c r="AI66" s="39">
        <f t="shared" si="46"/>
        <v>0</v>
      </c>
      <c r="AJ66" s="61">
        <f t="shared" si="46"/>
        <v>0</v>
      </c>
      <c r="AK66" s="39">
        <f t="shared" si="46"/>
        <v>0</v>
      </c>
      <c r="AL66" s="61">
        <f t="shared" ref="AL66:AQ66" si="47">SUM(AL64:AL65)</f>
        <v>0</v>
      </c>
      <c r="AM66" s="39">
        <f t="shared" si="47"/>
        <v>0</v>
      </c>
      <c r="AN66" s="61">
        <f t="shared" si="47"/>
        <v>0</v>
      </c>
      <c r="AO66" s="39">
        <f t="shared" si="47"/>
        <v>0</v>
      </c>
      <c r="AP66" s="61">
        <f t="shared" si="47"/>
        <v>0</v>
      </c>
      <c r="AQ66" s="39">
        <f t="shared" si="47"/>
        <v>0</v>
      </c>
      <c r="AR66" s="61">
        <f t="shared" ref="AR66:AW66" si="48">SUM(AR64:AR65)</f>
        <v>0</v>
      </c>
      <c r="AS66" s="39">
        <f t="shared" si="48"/>
        <v>0</v>
      </c>
      <c r="AT66" s="61">
        <f t="shared" si="48"/>
        <v>0</v>
      </c>
      <c r="AU66" s="39">
        <f t="shared" si="48"/>
        <v>0</v>
      </c>
      <c r="AV66" s="61">
        <f t="shared" si="48"/>
        <v>0</v>
      </c>
      <c r="AW66" s="39">
        <f t="shared" si="48"/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15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15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15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-11128969</v>
      </c>
      <c r="F70" s="64">
        <f>'TIE-OUT'!T70+RECLASS!T70</f>
        <v>0</v>
      </c>
      <c r="G70" s="68">
        <f>'TIE-OUT'!U70+RECLASS!U70</f>
        <v>-4207364</v>
      </c>
      <c r="H70" s="60"/>
      <c r="I70" s="38"/>
      <c r="J70" s="60"/>
      <c r="K70" s="153"/>
      <c r="L70" s="60"/>
      <c r="M70" s="38"/>
      <c r="N70" s="60"/>
      <c r="O70" s="38">
        <v>-1054468</v>
      </c>
      <c r="P70" s="60"/>
      <c r="Q70" s="38">
        <v>8916155</v>
      </c>
      <c r="R70" s="60"/>
      <c r="S70" s="38"/>
      <c r="T70" s="60"/>
      <c r="U70" s="38"/>
      <c r="V70" s="60"/>
      <c r="W70" s="38"/>
      <c r="X70" s="60"/>
      <c r="Y70" s="38"/>
      <c r="Z70" s="60"/>
      <c r="AA70" s="38">
        <f>-42683-14740609</f>
        <v>-14783292</v>
      </c>
      <c r="AB70" s="60"/>
      <c r="AC70" s="38"/>
      <c r="AD70" s="60"/>
      <c r="AE70" s="38"/>
      <c r="AF70" s="60"/>
      <c r="AG70" s="38"/>
      <c r="AH70" s="60"/>
      <c r="AI70" s="38"/>
      <c r="AJ70" s="60"/>
      <c r="AK70" s="38"/>
      <c r="AL70" s="60"/>
      <c r="AM70" s="38">
        <v>337567</v>
      </c>
      <c r="AN70" s="60"/>
      <c r="AO70" s="38"/>
      <c r="AP70" s="60"/>
      <c r="AQ70" s="38">
        <v>-337567</v>
      </c>
      <c r="AR70" s="60"/>
      <c r="AS70" s="38">
        <v>0</v>
      </c>
      <c r="AT70" s="60"/>
      <c r="AU70" s="38">
        <v>0</v>
      </c>
      <c r="AV70" s="60"/>
      <c r="AW70" s="38">
        <v>0</v>
      </c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81">
        <f>'TIE-OUT'!T71+RECLASS!T71</f>
        <v>0</v>
      </c>
      <c r="G71" s="82">
        <f>'TIE-OUT'!U71+RECLASS!U71</f>
        <v>0</v>
      </c>
      <c r="H71" s="60"/>
      <c r="I71" s="38"/>
      <c r="J71" s="60"/>
      <c r="K71" s="15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  <c r="AP71" s="60"/>
      <c r="AQ71" s="38"/>
      <c r="AR71" s="60"/>
      <c r="AS71" s="38"/>
      <c r="AT71" s="60"/>
      <c r="AU71" s="38"/>
      <c r="AV71" s="60"/>
      <c r="AW71" s="38"/>
    </row>
    <row r="72" spans="1:49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-11128969</v>
      </c>
      <c r="F72" s="61">
        <f t="shared" ref="F72:AD72" si="49">SUM(F70:F71)</f>
        <v>0</v>
      </c>
      <c r="G72" s="39">
        <f t="shared" si="49"/>
        <v>-4207364</v>
      </c>
      <c r="H72" s="61">
        <f t="shared" si="49"/>
        <v>0</v>
      </c>
      <c r="I72" s="39">
        <f t="shared" si="49"/>
        <v>0</v>
      </c>
      <c r="J72" s="61">
        <f t="shared" si="49"/>
        <v>0</v>
      </c>
      <c r="K72" s="154">
        <f t="shared" si="49"/>
        <v>0</v>
      </c>
      <c r="L72" s="61">
        <f t="shared" si="49"/>
        <v>0</v>
      </c>
      <c r="M72" s="39">
        <f t="shared" si="49"/>
        <v>0</v>
      </c>
      <c r="N72" s="61">
        <f t="shared" si="49"/>
        <v>0</v>
      </c>
      <c r="O72" s="39">
        <f t="shared" si="49"/>
        <v>-1054468</v>
      </c>
      <c r="P72" s="61">
        <f t="shared" si="49"/>
        <v>0</v>
      </c>
      <c r="Q72" s="39">
        <f t="shared" si="49"/>
        <v>8916155</v>
      </c>
      <c r="R72" s="61">
        <f t="shared" si="49"/>
        <v>0</v>
      </c>
      <c r="S72" s="39">
        <f t="shared" si="49"/>
        <v>0</v>
      </c>
      <c r="T72" s="61">
        <f t="shared" si="49"/>
        <v>0</v>
      </c>
      <c r="U72" s="39">
        <f t="shared" ref="U72:AE72" si="50">SUM(U70:U71)</f>
        <v>0</v>
      </c>
      <c r="V72" s="61">
        <f t="shared" si="49"/>
        <v>0</v>
      </c>
      <c r="W72" s="39">
        <f t="shared" si="50"/>
        <v>0</v>
      </c>
      <c r="X72" s="61">
        <f t="shared" si="49"/>
        <v>0</v>
      </c>
      <c r="Y72" s="39">
        <f t="shared" si="50"/>
        <v>0</v>
      </c>
      <c r="Z72" s="61">
        <f t="shared" si="49"/>
        <v>0</v>
      </c>
      <c r="AA72" s="39">
        <f t="shared" si="50"/>
        <v>-14783292</v>
      </c>
      <c r="AB72" s="61">
        <f t="shared" si="49"/>
        <v>0</v>
      </c>
      <c r="AC72" s="39">
        <f t="shared" si="50"/>
        <v>0</v>
      </c>
      <c r="AD72" s="61">
        <f t="shared" si="49"/>
        <v>0</v>
      </c>
      <c r="AE72" s="39">
        <f t="shared" si="50"/>
        <v>0</v>
      </c>
      <c r="AF72" s="61">
        <f t="shared" ref="AF72:AK72" si="51">SUM(AF70:AF71)</f>
        <v>0</v>
      </c>
      <c r="AG72" s="39">
        <f t="shared" si="51"/>
        <v>0</v>
      </c>
      <c r="AH72" s="61">
        <f t="shared" si="51"/>
        <v>0</v>
      </c>
      <c r="AI72" s="39">
        <f t="shared" si="51"/>
        <v>0</v>
      </c>
      <c r="AJ72" s="61">
        <f t="shared" si="51"/>
        <v>0</v>
      </c>
      <c r="AK72" s="39">
        <f t="shared" si="51"/>
        <v>0</v>
      </c>
      <c r="AL72" s="61">
        <f t="shared" ref="AL72:AQ72" si="52">SUM(AL70:AL71)</f>
        <v>0</v>
      </c>
      <c r="AM72" s="39">
        <f t="shared" si="52"/>
        <v>337567</v>
      </c>
      <c r="AN72" s="61">
        <f t="shared" si="52"/>
        <v>0</v>
      </c>
      <c r="AO72" s="39">
        <f t="shared" si="52"/>
        <v>0</v>
      </c>
      <c r="AP72" s="61">
        <f t="shared" si="52"/>
        <v>0</v>
      </c>
      <c r="AQ72" s="39">
        <f t="shared" si="52"/>
        <v>-337567</v>
      </c>
      <c r="AR72" s="61">
        <f t="shared" ref="AR72:AW72" si="53">SUM(AR70:AR71)</f>
        <v>0</v>
      </c>
      <c r="AS72" s="39">
        <f t="shared" si="53"/>
        <v>0</v>
      </c>
      <c r="AT72" s="61">
        <f t="shared" si="53"/>
        <v>0</v>
      </c>
      <c r="AU72" s="39">
        <f t="shared" si="53"/>
        <v>0</v>
      </c>
      <c r="AV72" s="61">
        <f t="shared" si="53"/>
        <v>0</v>
      </c>
      <c r="AW72" s="39">
        <f t="shared" si="53"/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54">SUM(F73,H73,J73,L73,N73,P73,R73,T73,V73,X73,Z73,AB73,AD73,AF73,AH73,AJ73,AL73,AN73,AP73,AR73,AT73,AU73)</f>
        <v>0</v>
      </c>
      <c r="E73" s="38">
        <f t="shared" ref="E73:E81" si="55">SUM(G73,I73,K73,M73,O73,Q73,S73,U73,W73,Y73,AA73,AC73,AE73,AG73,AI73,AK73,AM73,AO73,AQ73,AS73,AU73,AV73)</f>
        <v>0</v>
      </c>
      <c r="F73" s="60">
        <f>'TIE-OUT'!T73+RECLASS!T73</f>
        <v>0</v>
      </c>
      <c r="G73" s="60">
        <f>'TIE-OUT'!U73+RECLASS!U73</f>
        <v>0</v>
      </c>
      <c r="H73" s="60"/>
      <c r="I73" s="38"/>
      <c r="J73" s="60"/>
      <c r="K73" s="153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  <c r="AP73" s="60"/>
      <c r="AQ73" s="38"/>
      <c r="AR73" s="60"/>
      <c r="AS73" s="38"/>
      <c r="AT73" s="60"/>
      <c r="AU73" s="38"/>
      <c r="AV73" s="60"/>
      <c r="AW73" s="38"/>
    </row>
    <row r="74" spans="1:49" x14ac:dyDescent="0.2">
      <c r="A74" s="9">
        <v>33</v>
      </c>
      <c r="B74" s="3"/>
      <c r="C74" s="10" t="s">
        <v>75</v>
      </c>
      <c r="D74" s="60">
        <f t="shared" si="54"/>
        <v>0</v>
      </c>
      <c r="E74" s="38">
        <f t="shared" si="55"/>
        <v>232545</v>
      </c>
      <c r="F74" s="60">
        <f>'TIE-OUT'!T74+RECLASS!T74</f>
        <v>0</v>
      </c>
      <c r="G74" s="60">
        <f>'TIE-OUT'!U74+RECLASS!U74</f>
        <v>361195</v>
      </c>
      <c r="H74" s="60"/>
      <c r="I74" s="38"/>
      <c r="J74" s="60"/>
      <c r="K74" s="172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172">
        <v>-128650</v>
      </c>
      <c r="AH74" s="60"/>
      <c r="AI74" s="172"/>
      <c r="AJ74" s="60"/>
      <c r="AK74" s="172"/>
      <c r="AL74" s="60"/>
      <c r="AM74" s="172"/>
      <c r="AN74" s="60"/>
      <c r="AO74" s="172"/>
      <c r="AP74" s="60"/>
      <c r="AQ74" s="172"/>
      <c r="AR74" s="60"/>
      <c r="AS74" s="172"/>
      <c r="AT74" s="60"/>
      <c r="AU74" s="172"/>
      <c r="AV74" s="60"/>
      <c r="AW74" s="172"/>
    </row>
    <row r="75" spans="1:49" x14ac:dyDescent="0.2">
      <c r="A75" s="9">
        <v>34</v>
      </c>
      <c r="B75" s="3"/>
      <c r="C75" s="10" t="s">
        <v>76</v>
      </c>
      <c r="D75" s="60">
        <f t="shared" si="54"/>
        <v>0</v>
      </c>
      <c r="E75" s="38">
        <f t="shared" si="55"/>
        <v>0</v>
      </c>
      <c r="F75" s="60">
        <f>'TIE-OUT'!T75+RECLASS!T75</f>
        <v>0</v>
      </c>
      <c r="G75" s="60">
        <f>'TIE-OUT'!U75+RECLASS!U75</f>
        <v>0</v>
      </c>
      <c r="H75" s="60"/>
      <c r="I75" s="38"/>
      <c r="J75" s="60"/>
      <c r="K75" s="15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  <c r="AP75" s="60"/>
      <c r="AQ75" s="38"/>
      <c r="AR75" s="60"/>
      <c r="AS75" s="38"/>
      <c r="AT75" s="60"/>
      <c r="AU75" s="38"/>
      <c r="AV75" s="60"/>
      <c r="AW75" s="38"/>
    </row>
    <row r="76" spans="1:49" x14ac:dyDescent="0.2">
      <c r="A76" s="9">
        <v>35</v>
      </c>
      <c r="B76" s="3"/>
      <c r="C76" s="10" t="s">
        <v>77</v>
      </c>
      <c r="D76" s="60">
        <f t="shared" si="54"/>
        <v>0</v>
      </c>
      <c r="E76" s="38">
        <f t="shared" si="55"/>
        <v>-26496</v>
      </c>
      <c r="F76" s="60">
        <f>'TIE-OUT'!T76+RECLASS!T76</f>
        <v>0</v>
      </c>
      <c r="G76" s="60">
        <f>'TIE-OUT'!U76+RECLASS!U76</f>
        <v>-26496</v>
      </c>
      <c r="H76" s="60"/>
      <c r="I76" s="38"/>
      <c r="J76" s="60"/>
      <c r="K76" s="15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  <c r="AP76" s="60"/>
      <c r="AQ76" s="38"/>
      <c r="AR76" s="60"/>
      <c r="AS76" s="38"/>
      <c r="AT76" s="60"/>
      <c r="AU76" s="38"/>
      <c r="AV76" s="60"/>
      <c r="AW76" s="38"/>
    </row>
    <row r="77" spans="1:49" x14ac:dyDescent="0.2">
      <c r="A77" s="9">
        <v>36</v>
      </c>
      <c r="B77" s="3"/>
      <c r="C77" s="10" t="s">
        <v>78</v>
      </c>
      <c r="D77" s="60">
        <f t="shared" si="54"/>
        <v>0</v>
      </c>
      <c r="E77" s="38">
        <f t="shared" si="55"/>
        <v>-213583</v>
      </c>
      <c r="F77" s="60">
        <f>'TIE-OUT'!T77+RECLASS!T77</f>
        <v>0</v>
      </c>
      <c r="G77" s="60">
        <f>'TIE-OUT'!U77+RECLASS!U77</f>
        <v>-657000</v>
      </c>
      <c r="H77" s="60"/>
      <c r="I77" s="38"/>
      <c r="J77" s="60"/>
      <c r="K77" s="153"/>
      <c r="L77" s="60"/>
      <c r="M77" s="38"/>
      <c r="N77" s="60"/>
      <c r="O77" s="38"/>
      <c r="P77" s="60"/>
      <c r="Q77" s="38">
        <f>-376583+820000</f>
        <v>443417</v>
      </c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  <c r="AP77" s="60"/>
      <c r="AQ77" s="38"/>
      <c r="AR77" s="60"/>
      <c r="AS77" s="38"/>
      <c r="AT77" s="60"/>
      <c r="AU77" s="38"/>
      <c r="AV77" s="60"/>
      <c r="AW77" s="38"/>
    </row>
    <row r="78" spans="1:49" x14ac:dyDescent="0.2">
      <c r="A78" s="9">
        <v>37</v>
      </c>
      <c r="B78" s="3"/>
      <c r="C78" s="10" t="s">
        <v>79</v>
      </c>
      <c r="D78" s="60">
        <f t="shared" si="54"/>
        <v>0</v>
      </c>
      <c r="E78" s="38">
        <f t="shared" si="55"/>
        <v>0</v>
      </c>
      <c r="F78" s="60">
        <f>'TIE-OUT'!T78+RECLASS!T78</f>
        <v>0</v>
      </c>
      <c r="G78" s="60">
        <f>'TIE-OUT'!U78+RECLASS!U78</f>
        <v>0</v>
      </c>
      <c r="H78" s="60"/>
      <c r="I78" s="38"/>
      <c r="J78" s="60"/>
      <c r="K78" s="15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  <c r="AP78" s="60"/>
      <c r="AQ78" s="38"/>
      <c r="AR78" s="60"/>
      <c r="AS78" s="38"/>
      <c r="AT78" s="60"/>
      <c r="AU78" s="38"/>
      <c r="AV78" s="60"/>
      <c r="AW78" s="38"/>
    </row>
    <row r="79" spans="1:49" x14ac:dyDescent="0.2">
      <c r="A79" s="9">
        <v>38</v>
      </c>
      <c r="B79" s="3"/>
      <c r="C79" s="10" t="s">
        <v>80</v>
      </c>
      <c r="D79" s="60">
        <f t="shared" si="54"/>
        <v>0</v>
      </c>
      <c r="E79" s="38">
        <f t="shared" si="55"/>
        <v>0</v>
      </c>
      <c r="F79" s="60">
        <f>'TIE-OUT'!T79+RECLASS!T79</f>
        <v>0</v>
      </c>
      <c r="G79" s="60">
        <f>'TIE-OUT'!U79+RECLASS!U79</f>
        <v>0</v>
      </c>
      <c r="H79" s="60"/>
      <c r="I79" s="38"/>
      <c r="J79" s="60"/>
      <c r="K79" s="153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  <c r="AP79" s="60"/>
      <c r="AQ79" s="38"/>
      <c r="AR79" s="60"/>
      <c r="AS79" s="38"/>
      <c r="AT79" s="60"/>
      <c r="AU79" s="38"/>
      <c r="AV79" s="60"/>
      <c r="AW79" s="38"/>
    </row>
    <row r="80" spans="1:49" x14ac:dyDescent="0.2">
      <c r="A80" s="9">
        <v>39</v>
      </c>
      <c r="B80" s="3"/>
      <c r="C80" s="10" t="s">
        <v>81</v>
      </c>
      <c r="D80" s="60">
        <f t="shared" si="54"/>
        <v>0</v>
      </c>
      <c r="E80" s="38">
        <f t="shared" si="55"/>
        <v>0</v>
      </c>
      <c r="F80" s="60">
        <f>'TIE-OUT'!T80+RECLASS!T80</f>
        <v>0</v>
      </c>
      <c r="G80" s="60">
        <f>'TIE-OUT'!U80+RECLASS!U80</f>
        <v>0</v>
      </c>
      <c r="H80" s="60"/>
      <c r="I80" s="38"/>
      <c r="J80" s="60"/>
      <c r="K80" s="153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  <c r="AP80" s="60"/>
      <c r="AQ80" s="38"/>
      <c r="AR80" s="60"/>
      <c r="AS80" s="38"/>
      <c r="AT80" s="60"/>
      <c r="AU80" s="38"/>
      <c r="AV80" s="60"/>
      <c r="AW80" s="38"/>
    </row>
    <row r="81" spans="1:49" x14ac:dyDescent="0.2">
      <c r="A81" s="9">
        <v>40</v>
      </c>
      <c r="B81" s="3"/>
      <c r="C81" s="10" t="s">
        <v>82</v>
      </c>
      <c r="D81" s="60">
        <f t="shared" si="54"/>
        <v>0</v>
      </c>
      <c r="E81" s="38">
        <f t="shared" si="55"/>
        <v>-224615</v>
      </c>
      <c r="F81" s="60">
        <f>'TIE-OUT'!T81+RECLASS!T81</f>
        <v>0</v>
      </c>
      <c r="G81" s="60">
        <f>'TIE-OUT'!U81+RECLASS!U81</f>
        <v>-54411</v>
      </c>
      <c r="H81" s="60"/>
      <c r="I81" s="38"/>
      <c r="J81" s="60"/>
      <c r="K81" s="153"/>
      <c r="L81" s="60"/>
      <c r="M81" s="38"/>
      <c r="N81" s="60"/>
      <c r="O81" s="38"/>
      <c r="P81" s="60"/>
      <c r="Q81" s="38">
        <f>-125739-24900</f>
        <v>-150639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>
        <f>35744-55309</f>
        <v>-19565</v>
      </c>
      <c r="AD81" s="60"/>
      <c r="AE81" s="38"/>
      <c r="AF81" s="60"/>
      <c r="AG81" s="38"/>
      <c r="AH81" s="60"/>
      <c r="AI81" s="38"/>
      <c r="AJ81" s="60"/>
      <c r="AK81" s="38"/>
      <c r="AL81" s="60"/>
      <c r="AM81" s="38"/>
      <c r="AN81" s="60"/>
      <c r="AO81" s="38"/>
      <c r="AP81" s="60"/>
      <c r="AQ81" s="38"/>
      <c r="AR81" s="60"/>
      <c r="AS81" s="38"/>
      <c r="AT81" s="60"/>
      <c r="AU81" s="38"/>
      <c r="AV81" s="60"/>
      <c r="AW81" s="38"/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1384817</v>
      </c>
      <c r="F82" s="92">
        <f>F16+F24+F29+F36+F43+F45+F47+F49</f>
        <v>0</v>
      </c>
      <c r="G82" s="93">
        <f>SUM(G72:G81)+G16+G24+G29+G36+G43+G45+G47+G49+G51+G56+G61+G66</f>
        <v>-5941724</v>
      </c>
      <c r="H82" s="92">
        <f>H16+H24+H29+H36+H43+H45+H47+H49</f>
        <v>0</v>
      </c>
      <c r="I82" s="93">
        <f>SUM(I72:I81)+I16+I24+I29+I36+I43+I45+I47+I49+I51+I56+I61+I66</f>
        <v>0</v>
      </c>
      <c r="J82" s="92">
        <f>J16+J24+J29+J36+J43+J45+J47+J49</f>
        <v>0</v>
      </c>
      <c r="K82" s="118">
        <f>SUM(K72:K81)+K16+K24+K29+K36+K43+K45+K47+K49+K51+K56+K61+K66</f>
        <v>0</v>
      </c>
      <c r="L82" s="92">
        <f>L16+L24+L29+L36+L43+L45+L47+L49</f>
        <v>0</v>
      </c>
      <c r="M82" s="93">
        <f>SUM(M72:M81)+M16+M24+M29+M36+M43+M45+M47+M49+M51+M56+M61+M66</f>
        <v>0</v>
      </c>
      <c r="N82" s="92">
        <f>N16+N24+N29+N36+N43+N45+N47+N49</f>
        <v>0</v>
      </c>
      <c r="O82" s="93">
        <f>SUM(O72:O81)+O16+O24+O29+O36+O43+O45+O47+O49+O51+O56+O61+O66</f>
        <v>-1054468</v>
      </c>
      <c r="P82" s="92">
        <f>P16+P24+P29+P36+P43+P45+P47+P49</f>
        <v>0</v>
      </c>
      <c r="Q82" s="93">
        <f>SUM(Q72:Q81)+Q16+Q24+Q29+Q36+Q43+Q45+Q47+Q49+Q51+Q56+Q61+Q66</f>
        <v>9302822</v>
      </c>
      <c r="R82" s="92">
        <f>R16+R24+R29+R36+R43+R45+R47+R49</f>
        <v>0</v>
      </c>
      <c r="S82" s="93">
        <f>SUM(S72:S81)+S16+S24+S29+S36+S43+S45+S47+S49+S51+S56+S61+S66</f>
        <v>0</v>
      </c>
      <c r="T82" s="92">
        <f>T16+T24+T29+T36+T43+T45+T47+T49</f>
        <v>0</v>
      </c>
      <c r="U82" s="93">
        <f>SUM(U72:U81)+U16+U24+U29+U36+U43+U45+U47+U49+U51+U56+U61+U66</f>
        <v>20833</v>
      </c>
      <c r="V82" s="92">
        <f>V16+V24+V29+V36+V43+V45+V47+V49</f>
        <v>0</v>
      </c>
      <c r="W82" s="93">
        <f>SUM(W72:W81)+W16+W24+W29+W36+W43+W45+W47+W49+W51+W56+W61+W66</f>
        <v>0</v>
      </c>
      <c r="X82" s="92">
        <f>X16+X24+X29+X36+X43+X45+X47+X49</f>
        <v>0</v>
      </c>
      <c r="Y82" s="93">
        <f>SUM(Y72:Y81)+Y16+Y24+Y29+Y36+Y43+Y45+Y47+Y49+Y51+Y56+Y61+Y66</f>
        <v>0</v>
      </c>
      <c r="Z82" s="92">
        <f>Z16+Z24+Z29+Z36+Z43+Z45+Z47+Z49</f>
        <v>0</v>
      </c>
      <c r="AA82" s="93">
        <f>SUM(AA72:AA81)+AA16+AA24+AA29+AA36+AA43+AA45+AA47+AA49+AA51+AA56+AA61+AA66</f>
        <v>-42683</v>
      </c>
      <c r="AB82" s="92">
        <f>AB16+AB24+AB29+AB36+AB43+AB45+AB47+AB49</f>
        <v>0</v>
      </c>
      <c r="AC82" s="93">
        <f>SUM(AC72:AC81)+AC16+AC24+AC29+AC36+AC43+AC45+AC47+AC49+AC51+AC56+AC61+AC66</f>
        <v>-24198</v>
      </c>
      <c r="AD82" s="92">
        <f>AD16+AD24+AD29+AD36+AD43+AD45+AD47+AD49</f>
        <v>0</v>
      </c>
      <c r="AE82" s="93">
        <f>SUM(AE72:AE81)+AE16+AE24+AE29+AE36+AE43+AE45+AE47+AE49+AE51+AE56+AE61+AE66</f>
        <v>0</v>
      </c>
      <c r="AF82" s="92">
        <f>AF16+AF24+AF29+AF36+AF43+AF45+AF47+AF49</f>
        <v>0</v>
      </c>
      <c r="AG82" s="93">
        <f>SUM(AG72:AG81)+AG16+AG24+AG29+AG36+AG43+AG45+AG47+AG49+AG51+AG56+AG61+AG66</f>
        <v>-128650</v>
      </c>
      <c r="AH82" s="92">
        <f>AH16+AH24+AH29+AH36+AH43+AH45+AH47+AH49</f>
        <v>0</v>
      </c>
      <c r="AI82" s="93">
        <f>SUM(AI72:AI81)+AI16+AI24+AI29+AI36+AI43+AI45+AI47+AI49+AI51+AI56+AI61+AI66</f>
        <v>0</v>
      </c>
      <c r="AJ82" s="92">
        <f>AJ16+AJ24+AJ29+AJ36+AJ43+AJ45+AJ47+AJ49</f>
        <v>0</v>
      </c>
      <c r="AK82" s="93">
        <f>SUM(AK72:AK81)+AK16+AK24+AK29+AK36+AK43+AK45+AK47+AK49+AK51+AK56+AK61+AK66</f>
        <v>-747115</v>
      </c>
      <c r="AL82" s="92">
        <f>AL16+AL24+AL29+AL36+AL43+AL45+AL47+AL49</f>
        <v>0</v>
      </c>
      <c r="AM82" s="93">
        <f>SUM(AM72:AM81)+AM16+AM24+AM29+AM36+AM43+AM45+AM47+AM49+AM51+AM56+AM61+AM66</f>
        <v>337567</v>
      </c>
      <c r="AN82" s="92">
        <f>AN16+AN24+AN29+AN36+AN43+AN45+AN47+AN49</f>
        <v>0</v>
      </c>
      <c r="AO82" s="93">
        <f>SUM(AO72:AO81)+AO16+AO24+AO29+AO36+AO43+AO45+AO47+AO49+AO51+AO56+AO61+AO66</f>
        <v>0</v>
      </c>
      <c r="AP82" s="92">
        <f>AP16+AP24+AP29+AP36+AP43+AP45+AP47+AP49</f>
        <v>0</v>
      </c>
      <c r="AQ82" s="93">
        <f>SUM(AQ72:AQ81)+AQ16+AQ24+AQ29+AQ36+AQ43+AQ45+AQ47+AQ49+AQ51+AQ56+AQ61+AQ66</f>
        <v>-337567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  <c r="E84" s="31">
        <f>+E72+E12-G12</f>
        <v>-11128969</v>
      </c>
    </row>
    <row r="85" spans="1:49" x14ac:dyDescent="0.2">
      <c r="A85" s="4"/>
      <c r="B85" s="3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AW187"/>
  <sheetViews>
    <sheetView zoomScale="75" workbookViewId="0">
      <pane xSplit="3" ySplit="9" topLeftCell="F70" activePane="bottomRight" state="frozen"/>
      <selection activeCell="D61" sqref="D61"/>
      <selection pane="topRight" activeCell="D61" sqref="D61"/>
      <selection pane="bottomLeft" activeCell="D61" sqref="D61"/>
      <selection pane="bottomRight" activeCell="D61" sqref="D6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28515625" style="149" customWidth="1"/>
    <col min="12" max="61" width="15.28515625" customWidth="1"/>
    <col min="66" max="72" width="0" hidden="1" customWidth="1"/>
  </cols>
  <sheetData>
    <row r="1" spans="1:49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1"/>
      <c r="K1" s="14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x14ac:dyDescent="0.2">
      <c r="A2" s="5" t="s">
        <v>102</v>
      </c>
      <c r="B2" s="1"/>
      <c r="C2" s="1"/>
      <c r="D2" s="13"/>
      <c r="E2" s="13"/>
      <c r="F2" s="1"/>
      <c r="G2" s="1"/>
      <c r="H2" s="1"/>
      <c r="I2" s="1"/>
      <c r="J2" s="1"/>
      <c r="K2" s="14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">
      <c r="A3" s="5" t="s">
        <v>101</v>
      </c>
      <c r="B3" s="50"/>
      <c r="C3" s="50"/>
      <c r="D3" s="50"/>
      <c r="E3" s="50"/>
      <c r="F3" s="50"/>
      <c r="G3" s="50"/>
      <c r="H3" s="50"/>
      <c r="I3" s="50"/>
      <c r="J3" s="50"/>
      <c r="K3" s="14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49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4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1"/>
      <c r="K5" s="14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4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">
      <c r="A7" s="4"/>
      <c r="B7" s="19"/>
      <c r="C7" s="19"/>
    </row>
    <row r="8" spans="1:49" x14ac:dyDescent="0.2">
      <c r="A8" s="8"/>
      <c r="B8" s="16"/>
      <c r="C8" s="17"/>
      <c r="D8" s="83" t="s">
        <v>86</v>
      </c>
      <c r="E8" s="25"/>
      <c r="F8" s="26" t="s">
        <v>104</v>
      </c>
      <c r="G8" s="27"/>
      <c r="H8" s="26" t="str">
        <f>CE_GL!H8</f>
        <v>January</v>
      </c>
      <c r="I8" s="27"/>
      <c r="J8" s="26" t="str">
        <f>CE_GL!J8</f>
        <v>February</v>
      </c>
      <c r="K8" s="150"/>
      <c r="L8" s="26" t="str">
        <f>CE_GL!L8</f>
        <v>March</v>
      </c>
      <c r="M8" s="27"/>
      <c r="N8" s="26" t="str">
        <f>CE_GL!N8</f>
        <v>April</v>
      </c>
      <c r="O8" s="27"/>
      <c r="P8" s="26" t="str">
        <f>CE_GL!P8</f>
        <v>May</v>
      </c>
      <c r="Q8" s="27"/>
      <c r="R8" s="26" t="str">
        <f>CE_GL!R8</f>
        <v>June</v>
      </c>
      <c r="S8" s="27"/>
      <c r="T8" s="26" t="str">
        <f>CE_GL!T8</f>
        <v>July</v>
      </c>
      <c r="U8" s="27"/>
      <c r="V8" s="26" t="str">
        <f>CE_GL!V8</f>
        <v>August</v>
      </c>
      <c r="W8" s="27"/>
      <c r="X8" s="26" t="s">
        <v>202</v>
      </c>
      <c r="Y8" s="27"/>
      <c r="Z8" s="26" t="s">
        <v>203</v>
      </c>
      <c r="AA8" s="27"/>
      <c r="AB8" s="26" t="s">
        <v>204</v>
      </c>
      <c r="AC8" s="27"/>
      <c r="AD8" s="26" t="s">
        <v>205</v>
      </c>
      <c r="AE8" s="27"/>
      <c r="AF8" s="26" t="s">
        <v>180</v>
      </c>
      <c r="AG8" s="27"/>
      <c r="AH8" s="26" t="s">
        <v>181</v>
      </c>
      <c r="AI8" s="27"/>
      <c r="AJ8" s="26" t="s">
        <v>185</v>
      </c>
      <c r="AK8" s="27"/>
      <c r="AL8" s="26" t="s">
        <v>186</v>
      </c>
      <c r="AM8" s="27"/>
      <c r="AN8" s="26" t="s">
        <v>187</v>
      </c>
      <c r="AO8" s="27"/>
      <c r="AP8" s="26" t="s">
        <v>199</v>
      </c>
      <c r="AQ8" s="27"/>
      <c r="AR8" s="26" t="s">
        <v>200</v>
      </c>
      <c r="AS8" s="27"/>
      <c r="AT8" s="26" t="s">
        <v>201</v>
      </c>
      <c r="AU8" s="27"/>
      <c r="AV8" s="26" t="s">
        <v>202</v>
      </c>
      <c r="AW8" s="27"/>
    </row>
    <row r="9" spans="1:49" x14ac:dyDescent="0.2">
      <c r="A9" s="52"/>
      <c r="B9" s="7"/>
      <c r="C9" s="6"/>
      <c r="D9" s="28" t="s">
        <v>26</v>
      </c>
      <c r="E9" s="29" t="s">
        <v>27</v>
      </c>
      <c r="F9" s="30" t="s">
        <v>26</v>
      </c>
      <c r="G9" s="29" t="s">
        <v>27</v>
      </c>
      <c r="H9" s="30" t="s">
        <v>26</v>
      </c>
      <c r="I9" s="29" t="s">
        <v>27</v>
      </c>
      <c r="J9" s="30" t="s">
        <v>26</v>
      </c>
      <c r="K9" s="151" t="s">
        <v>27</v>
      </c>
      <c r="L9" s="30" t="s">
        <v>26</v>
      </c>
      <c r="M9" s="29" t="s">
        <v>27</v>
      </c>
      <c r="N9" s="30" t="s">
        <v>26</v>
      </c>
      <c r="O9" s="29" t="s">
        <v>27</v>
      </c>
      <c r="P9" s="30" t="s">
        <v>26</v>
      </c>
      <c r="Q9" s="29" t="s">
        <v>27</v>
      </c>
      <c r="R9" s="30" t="s">
        <v>26</v>
      </c>
      <c r="S9" s="29" t="s">
        <v>27</v>
      </c>
      <c r="T9" s="30" t="s">
        <v>26</v>
      </c>
      <c r="U9" s="29" t="s">
        <v>27</v>
      </c>
      <c r="V9" s="30" t="s">
        <v>26</v>
      </c>
      <c r="W9" s="29" t="s">
        <v>27</v>
      </c>
      <c r="X9" s="30" t="s">
        <v>26</v>
      </c>
      <c r="Y9" s="29" t="s">
        <v>27</v>
      </c>
      <c r="Z9" s="30" t="s">
        <v>26</v>
      </c>
      <c r="AA9" s="29" t="s">
        <v>27</v>
      </c>
      <c r="AB9" s="30" t="s">
        <v>26</v>
      </c>
      <c r="AC9" s="29" t="s">
        <v>27</v>
      </c>
      <c r="AD9" s="30" t="s">
        <v>26</v>
      </c>
      <c r="AE9" s="29" t="s">
        <v>27</v>
      </c>
      <c r="AF9" s="30" t="s">
        <v>26</v>
      </c>
      <c r="AG9" s="29" t="s">
        <v>27</v>
      </c>
      <c r="AH9" s="30" t="s">
        <v>26</v>
      </c>
      <c r="AI9" s="29" t="s">
        <v>27</v>
      </c>
      <c r="AJ9" s="30" t="s">
        <v>26</v>
      </c>
      <c r="AK9" s="29" t="s">
        <v>27</v>
      </c>
      <c r="AL9" s="30" t="s">
        <v>26</v>
      </c>
      <c r="AM9" s="29" t="s">
        <v>27</v>
      </c>
      <c r="AN9" s="30" t="s">
        <v>26</v>
      </c>
      <c r="AO9" s="29" t="s">
        <v>27</v>
      </c>
      <c r="AP9" s="30" t="s">
        <v>26</v>
      </c>
      <c r="AQ9" s="29" t="s">
        <v>27</v>
      </c>
      <c r="AR9" s="30" t="s">
        <v>26</v>
      </c>
      <c r="AS9" s="29" t="s">
        <v>27</v>
      </c>
      <c r="AT9" s="30" t="s">
        <v>26</v>
      </c>
      <c r="AU9" s="29" t="s">
        <v>27</v>
      </c>
      <c r="AV9" s="30" t="s">
        <v>26</v>
      </c>
      <c r="AW9" s="29" t="s">
        <v>27</v>
      </c>
    </row>
    <row r="10" spans="1:49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  <c r="J10" s="16"/>
      <c r="K10" s="15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  <c r="AP10" s="16"/>
      <c r="AQ10" s="17"/>
      <c r="AR10" s="16"/>
      <c r="AS10" s="17"/>
      <c r="AT10" s="16"/>
      <c r="AU10" s="17"/>
      <c r="AV10" s="16"/>
      <c r="AW10" s="17"/>
    </row>
    <row r="11" spans="1:49" x14ac:dyDescent="0.2">
      <c r="A11" s="9">
        <v>1</v>
      </c>
      <c r="B11" s="7"/>
      <c r="C11" s="18" t="s">
        <v>29</v>
      </c>
      <c r="D11" s="60">
        <f t="shared" ref="D11:E15" si="0">SUM(F11,H11,J11,L11,N11,P11,R11,T11,V11,X11,Z11,AB11,AD11,AF11,AH11,AJ11,AL11,AN11,AP11,AR11,AT11,AU11)</f>
        <v>0</v>
      </c>
      <c r="E11" s="38">
        <f t="shared" si="0"/>
        <v>0</v>
      </c>
      <c r="F11" s="60">
        <f>'TIE-OUT'!V11+RECLASS!V11</f>
        <v>0</v>
      </c>
      <c r="G11" s="38">
        <f>'TIE-OUT'!W11+RECLASS!W11</f>
        <v>0</v>
      </c>
      <c r="H11" s="60"/>
      <c r="I11" s="38"/>
      <c r="J11" s="60"/>
      <c r="K11" s="153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  <c r="AP11" s="60"/>
      <c r="AQ11" s="38"/>
      <c r="AR11" s="60"/>
      <c r="AS11" s="38"/>
      <c r="AT11" s="60"/>
      <c r="AU11" s="38"/>
      <c r="AV11" s="60"/>
      <c r="AW11" s="38"/>
    </row>
    <row r="12" spans="1:49" x14ac:dyDescent="0.2">
      <c r="A12" s="9">
        <v>2</v>
      </c>
      <c r="B12" s="7"/>
      <c r="C12" s="18" t="s">
        <v>30</v>
      </c>
      <c r="D12" s="60">
        <f t="shared" si="0"/>
        <v>0</v>
      </c>
      <c r="E12" s="38">
        <f t="shared" si="0"/>
        <v>0</v>
      </c>
      <c r="F12" s="60">
        <f>'TIE-OUT'!V12+RECLASS!V12</f>
        <v>0</v>
      </c>
      <c r="G12" s="38">
        <f>'TIE-OUT'!W12+RECLASS!W12</f>
        <v>0</v>
      </c>
      <c r="H12" s="60"/>
      <c r="I12" s="38"/>
      <c r="J12" s="60"/>
      <c r="K12" s="15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  <c r="AP12" s="60"/>
      <c r="AQ12" s="38"/>
      <c r="AR12" s="60"/>
      <c r="AS12" s="38"/>
      <c r="AT12" s="60"/>
      <c r="AU12" s="38"/>
      <c r="AV12" s="60"/>
      <c r="AW12" s="38"/>
    </row>
    <row r="13" spans="1:49" x14ac:dyDescent="0.2">
      <c r="A13" s="9">
        <v>3</v>
      </c>
      <c r="B13" s="7"/>
      <c r="C13" s="18" t="s">
        <v>31</v>
      </c>
      <c r="D13" s="60">
        <f t="shared" si="0"/>
        <v>0</v>
      </c>
      <c r="E13" s="38">
        <f t="shared" si="0"/>
        <v>0</v>
      </c>
      <c r="F13" s="60">
        <f>'TIE-OUT'!V13+RECLASS!V13</f>
        <v>0</v>
      </c>
      <c r="G13" s="38">
        <f>'TIE-OUT'!W13+RECLASS!W13</f>
        <v>0</v>
      </c>
      <c r="H13" s="60"/>
      <c r="I13" s="38"/>
      <c r="J13" s="60"/>
      <c r="K13" s="153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  <c r="AP13" s="60"/>
      <c r="AQ13" s="38"/>
      <c r="AR13" s="60"/>
      <c r="AS13" s="38"/>
      <c r="AT13" s="60"/>
      <c r="AU13" s="38"/>
      <c r="AV13" s="60"/>
      <c r="AW13" s="38"/>
    </row>
    <row r="14" spans="1:49" x14ac:dyDescent="0.2">
      <c r="A14" s="9">
        <v>4</v>
      </c>
      <c r="B14" s="7"/>
      <c r="C14" s="18" t="s">
        <v>32</v>
      </c>
      <c r="D14" s="60">
        <f t="shared" si="0"/>
        <v>0</v>
      </c>
      <c r="E14" s="38">
        <f t="shared" si="0"/>
        <v>0</v>
      </c>
      <c r="F14" s="60">
        <f>'TIE-OUT'!V14+RECLASS!V14</f>
        <v>0</v>
      </c>
      <c r="G14" s="38">
        <f>'TIE-OUT'!W14+RECLASS!W14</f>
        <v>0</v>
      </c>
      <c r="H14" s="60"/>
      <c r="I14" s="38"/>
      <c r="J14" s="60"/>
      <c r="K14" s="15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  <c r="AP14" s="60"/>
      <c r="AQ14" s="38"/>
      <c r="AR14" s="60"/>
      <c r="AS14" s="38"/>
      <c r="AT14" s="60"/>
      <c r="AU14" s="38"/>
      <c r="AV14" s="60"/>
      <c r="AW14" s="38"/>
    </row>
    <row r="15" spans="1:49" x14ac:dyDescent="0.2">
      <c r="A15" s="9">
        <v>5</v>
      </c>
      <c r="B15" s="7"/>
      <c r="C15" s="18" t="s">
        <v>33</v>
      </c>
      <c r="D15" s="60">
        <f t="shared" si="0"/>
        <v>0</v>
      </c>
      <c r="E15" s="38">
        <f t="shared" si="0"/>
        <v>0</v>
      </c>
      <c r="F15" s="81">
        <f>'TIE-OUT'!V15+RECLASS!V15</f>
        <v>0</v>
      </c>
      <c r="G15" s="82">
        <f>'TIE-OUT'!W15+RECLASS!W15</f>
        <v>0</v>
      </c>
      <c r="H15" s="60"/>
      <c r="I15" s="38"/>
      <c r="J15" s="60"/>
      <c r="K15" s="15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  <c r="AP15" s="60"/>
      <c r="AQ15" s="38"/>
      <c r="AR15" s="60"/>
      <c r="AS15" s="38"/>
      <c r="AT15" s="60"/>
      <c r="AU15" s="38"/>
      <c r="AV15" s="60"/>
      <c r="AW15" s="38"/>
    </row>
    <row r="16" spans="1:49" x14ac:dyDescent="0.2">
      <c r="A16" s="9"/>
      <c r="B16" s="7" t="s">
        <v>34</v>
      </c>
      <c r="C16" s="6"/>
      <c r="D16" s="61">
        <f>SUM(D11:D15)</f>
        <v>0</v>
      </c>
      <c r="E16" s="39">
        <f>SUM(E11:E15)</f>
        <v>0</v>
      </c>
      <c r="F16" s="61">
        <f t="shared" ref="F16:AD16" si="1">SUM(F11:F15)</f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154">
        <f t="shared" si="1"/>
        <v>0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ref="U16:AE16" si="2">SUM(U11:U15)</f>
        <v>0</v>
      </c>
      <c r="V16" s="61">
        <f t="shared" si="1"/>
        <v>0</v>
      </c>
      <c r="W16" s="39">
        <f t="shared" si="2"/>
        <v>0</v>
      </c>
      <c r="X16" s="61">
        <f t="shared" si="1"/>
        <v>0</v>
      </c>
      <c r="Y16" s="39">
        <f t="shared" si="2"/>
        <v>0</v>
      </c>
      <c r="Z16" s="61">
        <f t="shared" si="1"/>
        <v>0</v>
      </c>
      <c r="AA16" s="39">
        <f t="shared" si="2"/>
        <v>0</v>
      </c>
      <c r="AB16" s="61">
        <f t="shared" si="1"/>
        <v>0</v>
      </c>
      <c r="AC16" s="39">
        <f t="shared" si="2"/>
        <v>0</v>
      </c>
      <c r="AD16" s="61">
        <f t="shared" si="1"/>
        <v>0</v>
      </c>
      <c r="AE16" s="39">
        <f t="shared" si="2"/>
        <v>0</v>
      </c>
      <c r="AF16" s="61">
        <f t="shared" ref="AF16:AK16" si="3">SUM(AF11:AF15)</f>
        <v>0</v>
      </c>
      <c r="AG16" s="39">
        <f t="shared" si="3"/>
        <v>0</v>
      </c>
      <c r="AH16" s="61">
        <f t="shared" si="3"/>
        <v>0</v>
      </c>
      <c r="AI16" s="39">
        <f t="shared" si="3"/>
        <v>0</v>
      </c>
      <c r="AJ16" s="61">
        <f t="shared" si="3"/>
        <v>0</v>
      </c>
      <c r="AK16" s="39">
        <f t="shared" si="3"/>
        <v>0</v>
      </c>
      <c r="AL16" s="61">
        <f t="shared" ref="AL16:AQ16" si="4">SUM(AL11:AL15)</f>
        <v>0</v>
      </c>
      <c r="AM16" s="39">
        <f t="shared" si="4"/>
        <v>0</v>
      </c>
      <c r="AN16" s="61">
        <f t="shared" si="4"/>
        <v>0</v>
      </c>
      <c r="AO16" s="39">
        <f t="shared" si="4"/>
        <v>0</v>
      </c>
      <c r="AP16" s="61">
        <f t="shared" si="4"/>
        <v>0</v>
      </c>
      <c r="AQ16" s="39">
        <f t="shared" si="4"/>
        <v>0</v>
      </c>
      <c r="AR16" s="61">
        <f t="shared" ref="AR16:AW16" si="5">SUM(AR11:AR15)</f>
        <v>0</v>
      </c>
      <c r="AS16" s="39">
        <f t="shared" si="5"/>
        <v>0</v>
      </c>
      <c r="AT16" s="61">
        <f t="shared" si="5"/>
        <v>0</v>
      </c>
      <c r="AU16" s="39">
        <f t="shared" si="5"/>
        <v>0</v>
      </c>
      <c r="AV16" s="61">
        <f t="shared" si="5"/>
        <v>0</v>
      </c>
      <c r="AW16" s="39">
        <f t="shared" si="5"/>
        <v>0</v>
      </c>
    </row>
    <row r="17" spans="1:49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15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  <c r="AP17" s="60"/>
      <c r="AQ17" s="38"/>
      <c r="AR17" s="60"/>
      <c r="AS17" s="38"/>
      <c r="AT17" s="60"/>
      <c r="AU17" s="38"/>
      <c r="AV17" s="60"/>
      <c r="AW17" s="38"/>
    </row>
    <row r="18" spans="1:4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  <c r="J18" s="60"/>
      <c r="K18" s="15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  <c r="AP18" s="60"/>
      <c r="AQ18" s="38"/>
      <c r="AR18" s="60"/>
      <c r="AS18" s="38"/>
      <c r="AT18" s="60"/>
      <c r="AU18" s="38"/>
      <c r="AV18" s="60"/>
      <c r="AW18" s="38"/>
    </row>
    <row r="19" spans="1:49" x14ac:dyDescent="0.2">
      <c r="A19" s="9">
        <v>6</v>
      </c>
      <c r="B19" s="7"/>
      <c r="C19" s="18" t="s">
        <v>29</v>
      </c>
      <c r="D19" s="60">
        <f t="shared" ref="D19:E23" si="6">SUM(F19,H19,J19,L19,N19,P19,R19,T19,V19,X19,Z19,AB19,AD19,AF19,AH19,AJ19,AL19,AN19,AP19,AR19,AT19,AU19)</f>
        <v>0</v>
      </c>
      <c r="E19" s="38">
        <f t="shared" si="6"/>
        <v>0</v>
      </c>
      <c r="F19" s="64">
        <f>'TIE-OUT'!V19+RECLASS!V19</f>
        <v>0</v>
      </c>
      <c r="G19" s="68">
        <f>'TIE-OUT'!W19+RECLASS!W19</f>
        <v>0</v>
      </c>
      <c r="H19" s="60"/>
      <c r="I19" s="38"/>
      <c r="J19" s="60"/>
      <c r="K19" s="15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  <c r="AP19" s="60"/>
      <c r="AQ19" s="38"/>
      <c r="AR19" s="60"/>
      <c r="AS19" s="38"/>
      <c r="AT19" s="60"/>
      <c r="AU19" s="38"/>
      <c r="AV19" s="60"/>
      <c r="AW19" s="38"/>
    </row>
    <row r="20" spans="1:49" x14ac:dyDescent="0.2">
      <c r="A20" s="9">
        <v>7</v>
      </c>
      <c r="B20" s="7"/>
      <c r="C20" s="18" t="s">
        <v>30</v>
      </c>
      <c r="D20" s="60">
        <f t="shared" si="6"/>
        <v>0</v>
      </c>
      <c r="E20" s="38">
        <f t="shared" si="6"/>
        <v>0</v>
      </c>
      <c r="F20" s="60">
        <f>'TIE-OUT'!V20+RECLASS!V20</f>
        <v>0</v>
      </c>
      <c r="G20" s="38">
        <f>'TIE-OUT'!W20+RECLASS!W20</f>
        <v>0</v>
      </c>
      <c r="H20" s="60"/>
      <c r="I20" s="38"/>
      <c r="J20" s="60"/>
      <c r="K20" s="15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  <c r="AP20" s="60"/>
      <c r="AQ20" s="38"/>
      <c r="AR20" s="60"/>
      <c r="AS20" s="38"/>
      <c r="AT20" s="60"/>
      <c r="AU20" s="38"/>
      <c r="AV20" s="60"/>
      <c r="AW20" s="38"/>
    </row>
    <row r="21" spans="1:49" x14ac:dyDescent="0.2">
      <c r="A21" s="9">
        <v>8</v>
      </c>
      <c r="B21" s="7"/>
      <c r="C21" s="18" t="s">
        <v>31</v>
      </c>
      <c r="D21" s="60">
        <f t="shared" si="6"/>
        <v>0</v>
      </c>
      <c r="E21" s="38">
        <f t="shared" si="6"/>
        <v>0</v>
      </c>
      <c r="F21" s="60">
        <f>'TIE-OUT'!V21+RECLASS!V21</f>
        <v>0</v>
      </c>
      <c r="G21" s="38">
        <f>'TIE-OUT'!W21+RECLASS!W21</f>
        <v>0</v>
      </c>
      <c r="H21" s="60"/>
      <c r="I21" s="38"/>
      <c r="J21" s="60"/>
      <c r="K21" s="15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  <c r="AP21" s="60"/>
      <c r="AQ21" s="38"/>
      <c r="AR21" s="60"/>
      <c r="AS21" s="38"/>
      <c r="AT21" s="60"/>
      <c r="AU21" s="38"/>
      <c r="AV21" s="60"/>
      <c r="AW21" s="38"/>
    </row>
    <row r="22" spans="1:49" x14ac:dyDescent="0.2">
      <c r="A22" s="9">
        <v>9</v>
      </c>
      <c r="B22" s="7"/>
      <c r="C22" s="18" t="s">
        <v>32</v>
      </c>
      <c r="D22" s="60">
        <f t="shared" si="6"/>
        <v>0</v>
      </c>
      <c r="E22" s="38">
        <f t="shared" si="6"/>
        <v>0</v>
      </c>
      <c r="F22" s="60">
        <f>'TIE-OUT'!V22+RECLASS!V22</f>
        <v>0</v>
      </c>
      <c r="G22" s="38">
        <f>'TIE-OUT'!W22+RECLASS!W22</f>
        <v>0</v>
      </c>
      <c r="H22" s="60"/>
      <c r="I22" s="38"/>
      <c r="J22" s="60"/>
      <c r="K22" s="15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  <c r="AP22" s="60"/>
      <c r="AQ22" s="38"/>
      <c r="AR22" s="60"/>
      <c r="AS22" s="38"/>
      <c r="AT22" s="60"/>
      <c r="AU22" s="38"/>
      <c r="AV22" s="60"/>
      <c r="AW22" s="38"/>
    </row>
    <row r="23" spans="1:49" x14ac:dyDescent="0.2">
      <c r="A23" s="9">
        <v>10</v>
      </c>
      <c r="B23" s="7"/>
      <c r="C23" s="18" t="s">
        <v>36</v>
      </c>
      <c r="D23" s="60">
        <f t="shared" si="6"/>
        <v>0</v>
      </c>
      <c r="E23" s="38">
        <f t="shared" si="6"/>
        <v>0</v>
      </c>
      <c r="F23" s="81">
        <f>'TIE-OUT'!V23+RECLASS!V23</f>
        <v>0</v>
      </c>
      <c r="G23" s="82">
        <f>'TIE-OUT'!W23+RECLASS!W23</f>
        <v>0</v>
      </c>
      <c r="H23" s="60"/>
      <c r="I23" s="38"/>
      <c r="J23" s="60"/>
      <c r="K23" s="15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  <c r="AP23" s="60"/>
      <c r="AQ23" s="38"/>
      <c r="AR23" s="60"/>
      <c r="AS23" s="38"/>
      <c r="AT23" s="60"/>
      <c r="AU23" s="38"/>
      <c r="AV23" s="60"/>
      <c r="AW23" s="38"/>
    </row>
    <row r="24" spans="1:49" x14ac:dyDescent="0.2">
      <c r="A24" s="9"/>
      <c r="B24" s="7" t="s">
        <v>37</v>
      </c>
      <c r="C24" s="6"/>
      <c r="D24" s="61">
        <f>SUM(D19:D23)</f>
        <v>0</v>
      </c>
      <c r="E24" s="39">
        <f>SUM(E19:E23)</f>
        <v>0</v>
      </c>
      <c r="F24" s="61">
        <f t="shared" ref="F24:AD24" si="7">SUM(F19:F23)</f>
        <v>0</v>
      </c>
      <c r="G24" s="39">
        <f t="shared" si="7"/>
        <v>0</v>
      </c>
      <c r="H24" s="61">
        <f t="shared" si="7"/>
        <v>0</v>
      </c>
      <c r="I24" s="39">
        <f t="shared" si="7"/>
        <v>0</v>
      </c>
      <c r="J24" s="61">
        <f t="shared" si="7"/>
        <v>0</v>
      </c>
      <c r="K24" s="154">
        <f t="shared" si="7"/>
        <v>0</v>
      </c>
      <c r="L24" s="61">
        <f t="shared" si="7"/>
        <v>0</v>
      </c>
      <c r="M24" s="39">
        <f t="shared" si="7"/>
        <v>0</v>
      </c>
      <c r="N24" s="61">
        <f t="shared" si="7"/>
        <v>0</v>
      </c>
      <c r="O24" s="39">
        <f t="shared" si="7"/>
        <v>0</v>
      </c>
      <c r="P24" s="61">
        <f t="shared" si="7"/>
        <v>0</v>
      </c>
      <c r="Q24" s="39">
        <f t="shared" si="7"/>
        <v>0</v>
      </c>
      <c r="R24" s="61">
        <f t="shared" si="7"/>
        <v>0</v>
      </c>
      <c r="S24" s="39">
        <f t="shared" si="7"/>
        <v>0</v>
      </c>
      <c r="T24" s="61">
        <f t="shared" si="7"/>
        <v>0</v>
      </c>
      <c r="U24" s="39">
        <f t="shared" ref="U24:AE24" si="8">SUM(U19:U23)</f>
        <v>0</v>
      </c>
      <c r="V24" s="61">
        <f t="shared" si="7"/>
        <v>0</v>
      </c>
      <c r="W24" s="39">
        <f t="shared" si="8"/>
        <v>0</v>
      </c>
      <c r="X24" s="61">
        <f t="shared" si="7"/>
        <v>0</v>
      </c>
      <c r="Y24" s="39">
        <f t="shared" si="8"/>
        <v>0</v>
      </c>
      <c r="Z24" s="61">
        <f t="shared" si="7"/>
        <v>0</v>
      </c>
      <c r="AA24" s="39">
        <f t="shared" si="8"/>
        <v>0</v>
      </c>
      <c r="AB24" s="61">
        <f t="shared" si="7"/>
        <v>0</v>
      </c>
      <c r="AC24" s="39">
        <f t="shared" si="8"/>
        <v>0</v>
      </c>
      <c r="AD24" s="61">
        <f t="shared" si="7"/>
        <v>0</v>
      </c>
      <c r="AE24" s="39">
        <f t="shared" si="8"/>
        <v>0</v>
      </c>
      <c r="AF24" s="61">
        <f t="shared" ref="AF24:AK24" si="9">SUM(AF19:AF23)</f>
        <v>0</v>
      </c>
      <c r="AG24" s="39">
        <f t="shared" si="9"/>
        <v>0</v>
      </c>
      <c r="AH24" s="61">
        <f t="shared" si="9"/>
        <v>0</v>
      </c>
      <c r="AI24" s="39">
        <f t="shared" si="9"/>
        <v>0</v>
      </c>
      <c r="AJ24" s="61">
        <f t="shared" si="9"/>
        <v>0</v>
      </c>
      <c r="AK24" s="39">
        <f t="shared" si="9"/>
        <v>0</v>
      </c>
      <c r="AL24" s="61">
        <f t="shared" ref="AL24:AQ24" si="10">SUM(AL19:AL23)</f>
        <v>0</v>
      </c>
      <c r="AM24" s="39">
        <f t="shared" si="10"/>
        <v>0</v>
      </c>
      <c r="AN24" s="61">
        <f t="shared" si="10"/>
        <v>0</v>
      </c>
      <c r="AO24" s="39">
        <f t="shared" si="10"/>
        <v>0</v>
      </c>
      <c r="AP24" s="61">
        <f t="shared" si="10"/>
        <v>0</v>
      </c>
      <c r="AQ24" s="39">
        <f t="shared" si="10"/>
        <v>0</v>
      </c>
      <c r="AR24" s="61">
        <f t="shared" ref="AR24:AW24" si="11">SUM(AR19:AR23)</f>
        <v>0</v>
      </c>
      <c r="AS24" s="39">
        <f t="shared" si="11"/>
        <v>0</v>
      </c>
      <c r="AT24" s="61">
        <f t="shared" si="11"/>
        <v>0</v>
      </c>
      <c r="AU24" s="39">
        <f t="shared" si="11"/>
        <v>0</v>
      </c>
      <c r="AV24" s="61">
        <f t="shared" si="11"/>
        <v>0</v>
      </c>
      <c r="AW24" s="39">
        <f t="shared" si="11"/>
        <v>0</v>
      </c>
    </row>
    <row r="25" spans="1:49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15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  <c r="AP25" s="60"/>
      <c r="AQ25" s="38"/>
      <c r="AR25" s="60"/>
      <c r="AS25" s="38"/>
      <c r="AT25" s="60"/>
      <c r="AU25" s="38"/>
      <c r="AV25" s="60"/>
      <c r="AW25" s="38"/>
    </row>
    <row r="26" spans="1:4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  <c r="J26" s="60"/>
      <c r="K26" s="15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  <c r="AP26" s="60"/>
      <c r="AQ26" s="38"/>
      <c r="AR26" s="60"/>
      <c r="AS26" s="38"/>
      <c r="AT26" s="60"/>
      <c r="AU26" s="38"/>
      <c r="AV26" s="60"/>
      <c r="AW26" s="38"/>
    </row>
    <row r="27" spans="1:49" x14ac:dyDescent="0.2">
      <c r="A27" s="9">
        <v>11</v>
      </c>
      <c r="B27" s="7"/>
      <c r="C27" s="18" t="s">
        <v>39</v>
      </c>
      <c r="D27" s="60">
        <f>SUM(F27,H27,J27,L27,N27,P27,R27,T27,V27,X27,Z27,AB27,AD27,AF27,AH27,AJ27,AL27,AN27,AP27,AR27,AT27,AU27)</f>
        <v>0</v>
      </c>
      <c r="E27" s="38">
        <f>SUM(G27,I27,K27,M27,O27,Q27,S27,U27,W27,Y27,AA27,AC27,AE27,AG27,AI27,AK27,AM27,AO27,AQ27,AS27,AU27,AV27)</f>
        <v>0</v>
      </c>
      <c r="F27" s="64">
        <f>'TIE-OUT'!V27+RECLASS!V27</f>
        <v>0</v>
      </c>
      <c r="G27" s="68">
        <f>'TIE-OUT'!W27+RECLASS!W27</f>
        <v>0</v>
      </c>
      <c r="H27" s="60"/>
      <c r="I27" s="38"/>
      <c r="J27" s="60"/>
      <c r="K27" s="15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  <c r="AP27" s="60"/>
      <c r="AQ27" s="38"/>
      <c r="AR27" s="60"/>
      <c r="AS27" s="38"/>
      <c r="AT27" s="60"/>
      <c r="AU27" s="38"/>
      <c r="AV27" s="60"/>
      <c r="AW27" s="38"/>
    </row>
    <row r="28" spans="1:49" x14ac:dyDescent="0.2">
      <c r="A28" s="9">
        <v>12</v>
      </c>
      <c r="B28" s="7"/>
      <c r="C28" s="18" t="s">
        <v>40</v>
      </c>
      <c r="D28" s="60">
        <f>SUM(F28,H28,J28,L28,N28,P28,R28,T28,V28,X28,Z28,AB28,AD28,AF28,AH28,AJ28,AL28,AN28,AP28,AR28,AT28,AU28)</f>
        <v>0</v>
      </c>
      <c r="E28" s="38">
        <f>SUM(G28,I28,K28,M28,O28,Q28,S28,U28,W28,Y28,AA28,AC28,AE28,AG28,AI28,AK28,AM28,AO28,AQ28,AS28,AU28,AV28)</f>
        <v>0</v>
      </c>
      <c r="F28" s="81">
        <f>'TIE-OUT'!V28+RECLASS!V28</f>
        <v>0</v>
      </c>
      <c r="G28" s="82">
        <f>'TIE-OUT'!W28+RECLASS!W28</f>
        <v>0</v>
      </c>
      <c r="H28" s="60"/>
      <c r="I28" s="38"/>
      <c r="J28" s="60"/>
      <c r="K28" s="15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  <c r="AP28" s="60"/>
      <c r="AQ28" s="38"/>
      <c r="AR28" s="60"/>
      <c r="AS28" s="38"/>
      <c r="AT28" s="60"/>
      <c r="AU28" s="38"/>
      <c r="AV28" s="60"/>
      <c r="AW28" s="38"/>
    </row>
    <row r="29" spans="1:49" x14ac:dyDescent="0.2">
      <c r="A29" s="9"/>
      <c r="B29" s="7" t="s">
        <v>41</v>
      </c>
      <c r="C29" s="18"/>
      <c r="D29" s="61">
        <f>SUM(D27:D28)</f>
        <v>0</v>
      </c>
      <c r="E29" s="39">
        <f>SUM(E27:E28)</f>
        <v>0</v>
      </c>
      <c r="F29" s="61">
        <f t="shared" ref="F29:AD29" si="12">SUM(F27:F28)</f>
        <v>0</v>
      </c>
      <c r="G29" s="39">
        <f t="shared" si="12"/>
        <v>0</v>
      </c>
      <c r="H29" s="61">
        <f t="shared" si="12"/>
        <v>0</v>
      </c>
      <c r="I29" s="39">
        <f t="shared" si="12"/>
        <v>0</v>
      </c>
      <c r="J29" s="61">
        <f t="shared" si="12"/>
        <v>0</v>
      </c>
      <c r="K29" s="154">
        <f t="shared" si="12"/>
        <v>0</v>
      </c>
      <c r="L29" s="61">
        <f t="shared" si="12"/>
        <v>0</v>
      </c>
      <c r="M29" s="39">
        <f t="shared" si="12"/>
        <v>0</v>
      </c>
      <c r="N29" s="61">
        <f t="shared" si="12"/>
        <v>0</v>
      </c>
      <c r="O29" s="39">
        <f t="shared" si="12"/>
        <v>0</v>
      </c>
      <c r="P29" s="61">
        <f t="shared" si="12"/>
        <v>0</v>
      </c>
      <c r="Q29" s="39">
        <f t="shared" si="12"/>
        <v>0</v>
      </c>
      <c r="R29" s="61">
        <f t="shared" si="12"/>
        <v>0</v>
      </c>
      <c r="S29" s="39">
        <f t="shared" si="12"/>
        <v>0</v>
      </c>
      <c r="T29" s="61">
        <f t="shared" si="12"/>
        <v>0</v>
      </c>
      <c r="U29" s="39">
        <f t="shared" ref="U29:AE29" si="13">SUM(U27:U28)</f>
        <v>0</v>
      </c>
      <c r="V29" s="61">
        <f t="shared" si="12"/>
        <v>0</v>
      </c>
      <c r="W29" s="39">
        <f t="shared" si="13"/>
        <v>0</v>
      </c>
      <c r="X29" s="61">
        <f t="shared" si="12"/>
        <v>0</v>
      </c>
      <c r="Y29" s="39">
        <f t="shared" si="13"/>
        <v>0</v>
      </c>
      <c r="Z29" s="61">
        <f t="shared" si="12"/>
        <v>0</v>
      </c>
      <c r="AA29" s="39">
        <f t="shared" si="13"/>
        <v>0</v>
      </c>
      <c r="AB29" s="61">
        <f t="shared" si="12"/>
        <v>0</v>
      </c>
      <c r="AC29" s="39">
        <f t="shared" si="13"/>
        <v>0</v>
      </c>
      <c r="AD29" s="61">
        <f t="shared" si="12"/>
        <v>0</v>
      </c>
      <c r="AE29" s="39">
        <f t="shared" si="13"/>
        <v>0</v>
      </c>
      <c r="AF29" s="61">
        <f t="shared" ref="AF29:AK29" si="14">SUM(AF27:AF28)</f>
        <v>0</v>
      </c>
      <c r="AG29" s="39">
        <f t="shared" si="14"/>
        <v>0</v>
      </c>
      <c r="AH29" s="61">
        <f t="shared" si="14"/>
        <v>0</v>
      </c>
      <c r="AI29" s="39">
        <f t="shared" si="14"/>
        <v>0</v>
      </c>
      <c r="AJ29" s="61">
        <f t="shared" si="14"/>
        <v>0</v>
      </c>
      <c r="AK29" s="39">
        <f t="shared" si="14"/>
        <v>0</v>
      </c>
      <c r="AL29" s="61">
        <f t="shared" ref="AL29:AQ29" si="15">SUM(AL27:AL28)</f>
        <v>0</v>
      </c>
      <c r="AM29" s="39">
        <f t="shared" si="15"/>
        <v>0</v>
      </c>
      <c r="AN29" s="61">
        <f t="shared" si="15"/>
        <v>0</v>
      </c>
      <c r="AO29" s="39">
        <f t="shared" si="15"/>
        <v>0</v>
      </c>
      <c r="AP29" s="61">
        <f t="shared" si="15"/>
        <v>0</v>
      </c>
      <c r="AQ29" s="39">
        <f t="shared" si="15"/>
        <v>0</v>
      </c>
      <c r="AR29" s="61">
        <f t="shared" ref="AR29:AW29" si="16">SUM(AR27:AR28)</f>
        <v>0</v>
      </c>
      <c r="AS29" s="39">
        <f t="shared" si="16"/>
        <v>0</v>
      </c>
      <c r="AT29" s="61">
        <f t="shared" si="16"/>
        <v>0</v>
      </c>
      <c r="AU29" s="39">
        <f t="shared" si="16"/>
        <v>0</v>
      </c>
      <c r="AV29" s="61">
        <f t="shared" si="16"/>
        <v>0</v>
      </c>
      <c r="AW29" s="39">
        <f t="shared" si="16"/>
        <v>0</v>
      </c>
    </row>
    <row r="30" spans="1:49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15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  <c r="AP30" s="60"/>
      <c r="AQ30" s="38"/>
      <c r="AR30" s="60"/>
      <c r="AS30" s="38"/>
      <c r="AT30" s="60"/>
      <c r="AU30" s="38"/>
      <c r="AV30" s="60"/>
      <c r="AW30" s="38"/>
    </row>
    <row r="31" spans="1:4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  <c r="J31" s="60"/>
      <c r="K31" s="15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  <c r="AP31" s="60"/>
      <c r="AQ31" s="38"/>
      <c r="AR31" s="60"/>
      <c r="AS31" s="38"/>
      <c r="AT31" s="60"/>
      <c r="AU31" s="38"/>
      <c r="AV31" s="60"/>
      <c r="AW31" s="38"/>
    </row>
    <row r="32" spans="1:49" x14ac:dyDescent="0.2">
      <c r="A32" s="9">
        <v>13</v>
      </c>
      <c r="B32" s="7"/>
      <c r="C32" s="18" t="s">
        <v>43</v>
      </c>
      <c r="D32" s="60">
        <f t="shared" ref="D32:E35" si="17">SUM(F32,H32,J32,L32,N32,P32,R32,T32,V32,X32,Z32,AB32,AD32,AF32,AH32,AJ32,AL32,AN32,AP32,AR32,AT32,AU32)</f>
        <v>0</v>
      </c>
      <c r="E32" s="38">
        <f t="shared" si="17"/>
        <v>0</v>
      </c>
      <c r="F32" s="64">
        <f>'TIE-OUT'!V32+RECLASS!V32</f>
        <v>0</v>
      </c>
      <c r="G32" s="68">
        <f>'TIE-OUT'!W32+RECLASS!W32</f>
        <v>0</v>
      </c>
      <c r="H32" s="60"/>
      <c r="I32" s="38"/>
      <c r="J32" s="60"/>
      <c r="K32" s="15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  <c r="AP32" s="60"/>
      <c r="AQ32" s="38"/>
      <c r="AR32" s="60"/>
      <c r="AS32" s="38"/>
      <c r="AT32" s="60"/>
      <c r="AU32" s="38"/>
      <c r="AV32" s="60"/>
      <c r="AW32" s="38"/>
    </row>
    <row r="33" spans="1:49" x14ac:dyDescent="0.2">
      <c r="A33" s="9">
        <v>14</v>
      </c>
      <c r="B33" s="7"/>
      <c r="C33" s="18" t="s">
        <v>44</v>
      </c>
      <c r="D33" s="60">
        <f t="shared" si="17"/>
        <v>0</v>
      </c>
      <c r="E33" s="38">
        <f t="shared" si="17"/>
        <v>0</v>
      </c>
      <c r="F33" s="60">
        <f>'TIE-OUT'!V33+RECLASS!V33</f>
        <v>0</v>
      </c>
      <c r="G33" s="38">
        <f>'TIE-OUT'!W33+RECLASS!W33</f>
        <v>0</v>
      </c>
      <c r="H33" s="60"/>
      <c r="I33" s="38"/>
      <c r="J33" s="60"/>
      <c r="K33" s="15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  <c r="AP33" s="60"/>
      <c r="AQ33" s="38"/>
      <c r="AR33" s="60"/>
      <c r="AS33" s="38"/>
      <c r="AT33" s="60"/>
      <c r="AU33" s="38"/>
      <c r="AV33" s="60"/>
      <c r="AW33" s="38"/>
    </row>
    <row r="34" spans="1:49" x14ac:dyDescent="0.2">
      <c r="A34" s="9">
        <v>15</v>
      </c>
      <c r="B34" s="7"/>
      <c r="C34" s="18" t="s">
        <v>45</v>
      </c>
      <c r="D34" s="60">
        <f t="shared" si="17"/>
        <v>0</v>
      </c>
      <c r="E34" s="38">
        <f t="shared" si="17"/>
        <v>0</v>
      </c>
      <c r="F34" s="60">
        <f>'TIE-OUT'!V34+RECLASS!V34</f>
        <v>0</v>
      </c>
      <c r="G34" s="38">
        <f>'TIE-OUT'!W34+RECLASS!W34</f>
        <v>0</v>
      </c>
      <c r="H34" s="60"/>
      <c r="I34" s="38"/>
      <c r="J34" s="60"/>
      <c r="K34" s="15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  <c r="AP34" s="60"/>
      <c r="AQ34" s="38"/>
      <c r="AR34" s="60"/>
      <c r="AS34" s="38"/>
      <c r="AT34" s="60"/>
      <c r="AU34" s="38"/>
      <c r="AV34" s="60"/>
      <c r="AW34" s="38"/>
    </row>
    <row r="35" spans="1:49" x14ac:dyDescent="0.2">
      <c r="A35" s="9">
        <v>16</v>
      </c>
      <c r="B35" s="7"/>
      <c r="C35" s="18" t="s">
        <v>46</v>
      </c>
      <c r="D35" s="60">
        <f t="shared" si="17"/>
        <v>0</v>
      </c>
      <c r="E35" s="38">
        <f t="shared" si="17"/>
        <v>0</v>
      </c>
      <c r="F35" s="81">
        <f>'TIE-OUT'!V35+RECLASS!V35</f>
        <v>0</v>
      </c>
      <c r="G35" s="82">
        <f>'TIE-OUT'!W35+RECLASS!W35</f>
        <v>0</v>
      </c>
      <c r="H35" s="60"/>
      <c r="I35" s="38"/>
      <c r="J35" s="60"/>
      <c r="K35" s="15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  <c r="AP35" s="60"/>
      <c r="AQ35" s="38"/>
      <c r="AR35" s="60"/>
      <c r="AS35" s="38"/>
      <c r="AT35" s="60"/>
      <c r="AU35" s="38"/>
      <c r="AV35" s="60"/>
      <c r="AW35" s="38"/>
    </row>
    <row r="36" spans="1:49" x14ac:dyDescent="0.2">
      <c r="A36" s="9"/>
      <c r="B36" s="7" t="s">
        <v>47</v>
      </c>
      <c r="C36" s="6"/>
      <c r="D36" s="61">
        <f>SUM(D32:D35)</f>
        <v>0</v>
      </c>
      <c r="E36" s="39">
        <f>SUM(E32:E35)</f>
        <v>0</v>
      </c>
      <c r="F36" s="61">
        <f t="shared" ref="F36:AD36" si="18">SUM(F32:F35)</f>
        <v>0</v>
      </c>
      <c r="G36" s="39">
        <f t="shared" si="18"/>
        <v>0</v>
      </c>
      <c r="H36" s="61">
        <f t="shared" si="18"/>
        <v>0</v>
      </c>
      <c r="I36" s="39">
        <f t="shared" si="18"/>
        <v>0</v>
      </c>
      <c r="J36" s="61">
        <f t="shared" si="18"/>
        <v>0</v>
      </c>
      <c r="K36" s="154">
        <f t="shared" si="18"/>
        <v>0</v>
      </c>
      <c r="L36" s="61">
        <f t="shared" si="18"/>
        <v>0</v>
      </c>
      <c r="M36" s="39">
        <f t="shared" si="18"/>
        <v>0</v>
      </c>
      <c r="N36" s="61">
        <f t="shared" si="18"/>
        <v>0</v>
      </c>
      <c r="O36" s="39">
        <f t="shared" si="18"/>
        <v>0</v>
      </c>
      <c r="P36" s="61">
        <f t="shared" si="18"/>
        <v>0</v>
      </c>
      <c r="Q36" s="39">
        <f t="shared" si="18"/>
        <v>0</v>
      </c>
      <c r="R36" s="61">
        <f t="shared" si="18"/>
        <v>0</v>
      </c>
      <c r="S36" s="39">
        <f t="shared" si="18"/>
        <v>0</v>
      </c>
      <c r="T36" s="61">
        <f t="shared" si="18"/>
        <v>0</v>
      </c>
      <c r="U36" s="39">
        <f t="shared" ref="U36:AE36" si="19">SUM(U32:U35)</f>
        <v>0</v>
      </c>
      <c r="V36" s="61">
        <f t="shared" si="18"/>
        <v>0</v>
      </c>
      <c r="W36" s="39">
        <f t="shared" si="19"/>
        <v>0</v>
      </c>
      <c r="X36" s="61">
        <f t="shared" si="18"/>
        <v>0</v>
      </c>
      <c r="Y36" s="39">
        <f t="shared" si="19"/>
        <v>0</v>
      </c>
      <c r="Z36" s="61">
        <f t="shared" si="18"/>
        <v>0</v>
      </c>
      <c r="AA36" s="39">
        <f t="shared" si="19"/>
        <v>0</v>
      </c>
      <c r="AB36" s="61">
        <f t="shared" si="18"/>
        <v>0</v>
      </c>
      <c r="AC36" s="39">
        <f t="shared" si="19"/>
        <v>0</v>
      </c>
      <c r="AD36" s="61">
        <f t="shared" si="18"/>
        <v>0</v>
      </c>
      <c r="AE36" s="39">
        <f t="shared" si="19"/>
        <v>0</v>
      </c>
      <c r="AF36" s="61">
        <f t="shared" ref="AF36:AK36" si="20">SUM(AF32:AF35)</f>
        <v>0</v>
      </c>
      <c r="AG36" s="39">
        <f t="shared" si="20"/>
        <v>0</v>
      </c>
      <c r="AH36" s="61">
        <f t="shared" si="20"/>
        <v>0</v>
      </c>
      <c r="AI36" s="39">
        <f t="shared" si="20"/>
        <v>0</v>
      </c>
      <c r="AJ36" s="61">
        <f t="shared" si="20"/>
        <v>0</v>
      </c>
      <c r="AK36" s="39">
        <f t="shared" si="20"/>
        <v>0</v>
      </c>
      <c r="AL36" s="61">
        <f t="shared" ref="AL36:AQ36" si="21">SUM(AL32:AL35)</f>
        <v>0</v>
      </c>
      <c r="AM36" s="39">
        <f t="shared" si="21"/>
        <v>0</v>
      </c>
      <c r="AN36" s="61">
        <f t="shared" si="21"/>
        <v>0</v>
      </c>
      <c r="AO36" s="39">
        <f t="shared" si="21"/>
        <v>0</v>
      </c>
      <c r="AP36" s="61">
        <f t="shared" si="21"/>
        <v>0</v>
      </c>
      <c r="AQ36" s="39">
        <f t="shared" si="21"/>
        <v>0</v>
      </c>
      <c r="AR36" s="61">
        <f t="shared" ref="AR36:AW36" si="22">SUM(AR32:AR35)</f>
        <v>0</v>
      </c>
      <c r="AS36" s="39">
        <f t="shared" si="22"/>
        <v>0</v>
      </c>
      <c r="AT36" s="61">
        <f t="shared" si="22"/>
        <v>0</v>
      </c>
      <c r="AU36" s="39">
        <f t="shared" si="22"/>
        <v>0</v>
      </c>
      <c r="AV36" s="61">
        <f t="shared" si="22"/>
        <v>0</v>
      </c>
      <c r="AW36" s="39">
        <f t="shared" si="22"/>
        <v>0</v>
      </c>
    </row>
    <row r="37" spans="1:49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15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  <c r="AP37" s="60"/>
      <c r="AQ37" s="38"/>
      <c r="AR37" s="60"/>
      <c r="AS37" s="38"/>
      <c r="AT37" s="60"/>
      <c r="AU37" s="38"/>
      <c r="AV37" s="60"/>
      <c r="AW37" s="38"/>
    </row>
    <row r="38" spans="1:4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  <c r="J38" s="60"/>
      <c r="K38" s="15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  <c r="AP38" s="60"/>
      <c r="AQ38" s="38"/>
      <c r="AR38" s="60"/>
      <c r="AS38" s="38"/>
      <c r="AT38" s="60"/>
      <c r="AU38" s="38"/>
      <c r="AV38" s="60"/>
      <c r="AW38" s="38"/>
    </row>
    <row r="39" spans="1:49" x14ac:dyDescent="0.2">
      <c r="A39" s="9">
        <v>17</v>
      </c>
      <c r="B39" s="7"/>
      <c r="C39" s="18" t="s">
        <v>49</v>
      </c>
      <c r="D39" s="60">
        <f t="shared" ref="D39:E41" si="23">SUM(F39,H39,J39,L39,N39,P39,R39,T39,V39,X39,Z39,AB39,AD39,AF39,AH39,AJ39,AL39,AN39,AP39,AR39,AT39,AU39)</f>
        <v>0</v>
      </c>
      <c r="E39" s="38">
        <f t="shared" si="23"/>
        <v>0</v>
      </c>
      <c r="F39" s="64">
        <f>'TIE-OUT'!V39+RECLASS!V39</f>
        <v>0</v>
      </c>
      <c r="G39" s="68">
        <f>'TIE-OUT'!W39+RECLASS!W39</f>
        <v>0</v>
      </c>
      <c r="H39" s="60"/>
      <c r="I39" s="38"/>
      <c r="J39" s="60"/>
      <c r="K39" s="15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  <c r="AP39" s="60"/>
      <c r="AQ39" s="38"/>
      <c r="AR39" s="60"/>
      <c r="AS39" s="38"/>
      <c r="AT39" s="60"/>
      <c r="AU39" s="38"/>
      <c r="AV39" s="60"/>
      <c r="AW39" s="38"/>
    </row>
    <row r="40" spans="1:49" ht="22.5" customHeight="1" x14ac:dyDescent="0.2">
      <c r="A40" s="9">
        <v>18</v>
      </c>
      <c r="B40" s="7"/>
      <c r="C40" s="18" t="s">
        <v>50</v>
      </c>
      <c r="D40" s="60">
        <f t="shared" si="23"/>
        <v>0</v>
      </c>
      <c r="E40" s="38">
        <f t="shared" si="23"/>
        <v>0</v>
      </c>
      <c r="F40" s="60">
        <f>'TIE-OUT'!V40+RECLASS!V40</f>
        <v>0</v>
      </c>
      <c r="G40" s="38">
        <f>'TIE-OUT'!W40+RECLASS!W40</f>
        <v>0</v>
      </c>
      <c r="H40" s="60"/>
      <c r="I40" s="38"/>
      <c r="J40" s="60"/>
      <c r="K40" s="15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  <c r="AP40" s="60"/>
      <c r="AQ40" s="38"/>
      <c r="AR40" s="60"/>
      <c r="AS40" s="38"/>
      <c r="AT40" s="60"/>
      <c r="AU40" s="38"/>
      <c r="AV40" s="60"/>
      <c r="AW40" s="38"/>
    </row>
    <row r="41" spans="1:49" x14ac:dyDescent="0.2">
      <c r="A41" s="9">
        <v>19</v>
      </c>
      <c r="B41" s="7"/>
      <c r="C41" s="18" t="s">
        <v>51</v>
      </c>
      <c r="D41" s="60">
        <f t="shared" si="23"/>
        <v>0</v>
      </c>
      <c r="E41" s="38">
        <f t="shared" si="23"/>
        <v>0</v>
      </c>
      <c r="F41" s="81">
        <f>'TIE-OUT'!V41+RECLASS!V41</f>
        <v>0</v>
      </c>
      <c r="G41" s="82">
        <f>'TIE-OUT'!W41+RECLASS!W41</f>
        <v>0</v>
      </c>
      <c r="H41" s="60"/>
      <c r="I41" s="38"/>
      <c r="J41" s="60"/>
      <c r="K41" s="153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  <c r="AP41" s="60"/>
      <c r="AQ41" s="38"/>
      <c r="AR41" s="60"/>
      <c r="AS41" s="38"/>
      <c r="AT41" s="60"/>
      <c r="AU41" s="38"/>
      <c r="AV41" s="60"/>
      <c r="AW41" s="38"/>
    </row>
    <row r="42" spans="1:49" x14ac:dyDescent="0.2">
      <c r="A42" s="9"/>
      <c r="B42" s="7"/>
      <c r="C42" s="53" t="s">
        <v>52</v>
      </c>
      <c r="D42" s="61">
        <f>SUM(D40:D41)</f>
        <v>0</v>
      </c>
      <c r="E42" s="39">
        <f>SUM(E40:E41)</f>
        <v>0</v>
      </c>
      <c r="F42" s="61">
        <f t="shared" ref="F42:AD42" si="24">SUM(F40:F41)</f>
        <v>0</v>
      </c>
      <c r="G42" s="39">
        <f t="shared" si="24"/>
        <v>0</v>
      </c>
      <c r="H42" s="61">
        <f t="shared" si="24"/>
        <v>0</v>
      </c>
      <c r="I42" s="39">
        <f t="shared" si="24"/>
        <v>0</v>
      </c>
      <c r="J42" s="61">
        <f t="shared" si="24"/>
        <v>0</v>
      </c>
      <c r="K42" s="154">
        <f t="shared" si="24"/>
        <v>0</v>
      </c>
      <c r="L42" s="61">
        <f t="shared" si="24"/>
        <v>0</v>
      </c>
      <c r="M42" s="39">
        <f t="shared" si="24"/>
        <v>0</v>
      </c>
      <c r="N42" s="61">
        <f t="shared" si="24"/>
        <v>0</v>
      </c>
      <c r="O42" s="39">
        <f t="shared" si="24"/>
        <v>0</v>
      </c>
      <c r="P42" s="61">
        <f t="shared" si="24"/>
        <v>0</v>
      </c>
      <c r="Q42" s="39">
        <f t="shared" si="24"/>
        <v>0</v>
      </c>
      <c r="R42" s="61">
        <f t="shared" si="24"/>
        <v>0</v>
      </c>
      <c r="S42" s="39">
        <f t="shared" si="24"/>
        <v>0</v>
      </c>
      <c r="T42" s="61">
        <f t="shared" si="24"/>
        <v>0</v>
      </c>
      <c r="U42" s="39">
        <f t="shared" ref="U42:AE42" si="25">SUM(U40:U41)</f>
        <v>0</v>
      </c>
      <c r="V42" s="61">
        <f t="shared" si="24"/>
        <v>0</v>
      </c>
      <c r="W42" s="39">
        <f t="shared" si="25"/>
        <v>0</v>
      </c>
      <c r="X42" s="61">
        <f t="shared" si="24"/>
        <v>0</v>
      </c>
      <c r="Y42" s="39">
        <f t="shared" si="25"/>
        <v>0</v>
      </c>
      <c r="Z42" s="61">
        <f t="shared" si="24"/>
        <v>0</v>
      </c>
      <c r="AA42" s="39">
        <f t="shared" si="25"/>
        <v>0</v>
      </c>
      <c r="AB42" s="61">
        <f t="shared" si="24"/>
        <v>0</v>
      </c>
      <c r="AC42" s="39">
        <f t="shared" si="25"/>
        <v>0</v>
      </c>
      <c r="AD42" s="61">
        <f t="shared" si="24"/>
        <v>0</v>
      </c>
      <c r="AE42" s="39">
        <f t="shared" si="25"/>
        <v>0</v>
      </c>
      <c r="AF42" s="61">
        <f t="shared" ref="AF42:AK42" si="26">SUM(AF40:AF41)</f>
        <v>0</v>
      </c>
      <c r="AG42" s="39">
        <f t="shared" si="26"/>
        <v>0</v>
      </c>
      <c r="AH42" s="61">
        <f t="shared" si="26"/>
        <v>0</v>
      </c>
      <c r="AI42" s="39">
        <f t="shared" si="26"/>
        <v>0</v>
      </c>
      <c r="AJ42" s="61">
        <f t="shared" si="26"/>
        <v>0</v>
      </c>
      <c r="AK42" s="39">
        <f t="shared" si="26"/>
        <v>0</v>
      </c>
      <c r="AL42" s="61">
        <f t="shared" ref="AL42:AQ42" si="27">SUM(AL40:AL41)</f>
        <v>0</v>
      </c>
      <c r="AM42" s="39">
        <f t="shared" si="27"/>
        <v>0</v>
      </c>
      <c r="AN42" s="61">
        <f t="shared" si="27"/>
        <v>0</v>
      </c>
      <c r="AO42" s="39">
        <f t="shared" si="27"/>
        <v>0</v>
      </c>
      <c r="AP42" s="61">
        <f t="shared" si="27"/>
        <v>0</v>
      </c>
      <c r="AQ42" s="39">
        <f t="shared" si="27"/>
        <v>0</v>
      </c>
      <c r="AR42" s="61">
        <f t="shared" ref="AR42:AW42" si="28">SUM(AR40:AR41)</f>
        <v>0</v>
      </c>
      <c r="AS42" s="39">
        <f t="shared" si="28"/>
        <v>0</v>
      </c>
      <c r="AT42" s="61">
        <f t="shared" si="28"/>
        <v>0</v>
      </c>
      <c r="AU42" s="39">
        <f t="shared" si="28"/>
        <v>0</v>
      </c>
      <c r="AV42" s="61">
        <f t="shared" si="28"/>
        <v>0</v>
      </c>
      <c r="AW42" s="39">
        <f t="shared" si="28"/>
        <v>0</v>
      </c>
    </row>
    <row r="43" spans="1:49" ht="21" customHeight="1" x14ac:dyDescent="0.2">
      <c r="A43" s="9"/>
      <c r="B43" s="7" t="s">
        <v>53</v>
      </c>
      <c r="C43" s="6"/>
      <c r="D43" s="61">
        <f>D42+D39</f>
        <v>0</v>
      </c>
      <c r="E43" s="39">
        <f>E42+E39</f>
        <v>0</v>
      </c>
      <c r="F43" s="61">
        <f t="shared" ref="F43:AD43" si="29">F42+F39</f>
        <v>0</v>
      </c>
      <c r="G43" s="39">
        <f t="shared" si="29"/>
        <v>0</v>
      </c>
      <c r="H43" s="61">
        <f t="shared" si="29"/>
        <v>0</v>
      </c>
      <c r="I43" s="39">
        <f t="shared" si="29"/>
        <v>0</v>
      </c>
      <c r="J43" s="61">
        <f t="shared" si="29"/>
        <v>0</v>
      </c>
      <c r="K43" s="154">
        <f t="shared" si="29"/>
        <v>0</v>
      </c>
      <c r="L43" s="61">
        <f t="shared" si="29"/>
        <v>0</v>
      </c>
      <c r="M43" s="39">
        <f t="shared" si="29"/>
        <v>0</v>
      </c>
      <c r="N43" s="61">
        <f t="shared" si="29"/>
        <v>0</v>
      </c>
      <c r="O43" s="39">
        <f t="shared" si="29"/>
        <v>0</v>
      </c>
      <c r="P43" s="61">
        <f t="shared" si="29"/>
        <v>0</v>
      </c>
      <c r="Q43" s="39">
        <f t="shared" si="29"/>
        <v>0</v>
      </c>
      <c r="R43" s="61">
        <f t="shared" si="29"/>
        <v>0</v>
      </c>
      <c r="S43" s="39">
        <f t="shared" si="29"/>
        <v>0</v>
      </c>
      <c r="T43" s="61">
        <f t="shared" si="29"/>
        <v>0</v>
      </c>
      <c r="U43" s="39">
        <f t="shared" ref="U43:AE43" si="30">U42+U39</f>
        <v>0</v>
      </c>
      <c r="V43" s="61">
        <f t="shared" si="29"/>
        <v>0</v>
      </c>
      <c r="W43" s="39">
        <f t="shared" si="30"/>
        <v>0</v>
      </c>
      <c r="X43" s="61">
        <f t="shared" si="29"/>
        <v>0</v>
      </c>
      <c r="Y43" s="39">
        <f t="shared" si="30"/>
        <v>0</v>
      </c>
      <c r="Z43" s="61">
        <f t="shared" si="29"/>
        <v>0</v>
      </c>
      <c r="AA43" s="39">
        <f t="shared" si="30"/>
        <v>0</v>
      </c>
      <c r="AB43" s="61">
        <f t="shared" si="29"/>
        <v>0</v>
      </c>
      <c r="AC43" s="39">
        <f t="shared" si="30"/>
        <v>0</v>
      </c>
      <c r="AD43" s="61">
        <f t="shared" si="29"/>
        <v>0</v>
      </c>
      <c r="AE43" s="39">
        <f t="shared" si="30"/>
        <v>0</v>
      </c>
      <c r="AF43" s="61">
        <f t="shared" ref="AF43:AK43" si="31">AF42+AF39</f>
        <v>0</v>
      </c>
      <c r="AG43" s="39">
        <f t="shared" si="31"/>
        <v>0</v>
      </c>
      <c r="AH43" s="61">
        <f t="shared" si="31"/>
        <v>0</v>
      </c>
      <c r="AI43" s="39">
        <f t="shared" si="31"/>
        <v>0</v>
      </c>
      <c r="AJ43" s="61">
        <f t="shared" si="31"/>
        <v>0</v>
      </c>
      <c r="AK43" s="39">
        <f t="shared" si="31"/>
        <v>0</v>
      </c>
      <c r="AL43" s="61">
        <f t="shared" ref="AL43:AQ43" si="32">AL42+AL39</f>
        <v>0</v>
      </c>
      <c r="AM43" s="39">
        <f t="shared" si="32"/>
        <v>0</v>
      </c>
      <c r="AN43" s="61">
        <f t="shared" si="32"/>
        <v>0</v>
      </c>
      <c r="AO43" s="39">
        <f t="shared" si="32"/>
        <v>0</v>
      </c>
      <c r="AP43" s="61">
        <f t="shared" si="32"/>
        <v>0</v>
      </c>
      <c r="AQ43" s="39">
        <f t="shared" si="32"/>
        <v>0</v>
      </c>
      <c r="AR43" s="61">
        <f t="shared" ref="AR43:AW43" si="33">AR42+AR39</f>
        <v>0</v>
      </c>
      <c r="AS43" s="39">
        <f t="shared" si="33"/>
        <v>0</v>
      </c>
      <c r="AT43" s="61">
        <f t="shared" si="33"/>
        <v>0</v>
      </c>
      <c r="AU43" s="39">
        <f t="shared" si="33"/>
        <v>0</v>
      </c>
      <c r="AV43" s="61">
        <f t="shared" si="33"/>
        <v>0</v>
      </c>
      <c r="AW43" s="39">
        <f t="shared" si="33"/>
        <v>0</v>
      </c>
    </row>
    <row r="44" spans="1:49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15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  <c r="AP44" s="60"/>
      <c r="AQ44" s="38"/>
      <c r="AR44" s="60"/>
      <c r="AS44" s="38"/>
      <c r="AT44" s="60"/>
      <c r="AU44" s="38"/>
      <c r="AV44" s="60"/>
      <c r="AW44" s="38"/>
    </row>
    <row r="45" spans="1:49" x14ac:dyDescent="0.2">
      <c r="A45" s="9">
        <v>20</v>
      </c>
      <c r="B45" s="11" t="s">
        <v>54</v>
      </c>
      <c r="C45" s="6"/>
      <c r="D45" s="60">
        <f>SUM(F45,H45,J45,L45,N45,P45,R45,T45,V45,X45,Z45,AB45,AD45,AF45,AH45,AJ45,AL45,AN45,AP45,AR45,AT45,AU45)</f>
        <v>0</v>
      </c>
      <c r="E45" s="38">
        <f>SUM(G45,I45,K45,M45,O45,Q45,S45,U45,W45,Y45,AA45,AC45,AE45,AG45,AI45,AK45,AM45,AO45,AQ45,AS45,AU45,AV45)</f>
        <v>0</v>
      </c>
      <c r="F45" s="64">
        <f>'TIE-OUT'!V45+RECLASS!V45</f>
        <v>0</v>
      </c>
      <c r="G45" s="68">
        <f>'TIE-OUT'!W45+RECLASS!W45</f>
        <v>0</v>
      </c>
      <c r="H45" s="60"/>
      <c r="I45" s="38"/>
      <c r="J45" s="60"/>
      <c r="K45" s="15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  <c r="AP45" s="60"/>
      <c r="AQ45" s="38"/>
      <c r="AR45" s="60"/>
      <c r="AS45" s="38"/>
      <c r="AT45" s="60"/>
      <c r="AU45" s="38"/>
      <c r="AV45" s="60"/>
      <c r="AW45" s="38"/>
    </row>
    <row r="46" spans="1:49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15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  <c r="AP46" s="60"/>
      <c r="AQ46" s="38"/>
      <c r="AR46" s="60"/>
      <c r="AS46" s="38"/>
      <c r="AT46" s="60"/>
      <c r="AU46" s="38"/>
      <c r="AV46" s="60"/>
      <c r="AW46" s="38"/>
    </row>
    <row r="47" spans="1:49" x14ac:dyDescent="0.2">
      <c r="A47" s="9">
        <v>21</v>
      </c>
      <c r="B47" s="11" t="s">
        <v>55</v>
      </c>
      <c r="C47" s="6"/>
      <c r="D47" s="60">
        <f>SUM(F47,H47,J47,L47,N47,P47,R47,T47,V47,X47,Z47,AB47,AD47,AF47,AH47,AJ47,AL47,AN47,AP47,AR47,AT47,AU47)</f>
        <v>0</v>
      </c>
      <c r="E47" s="38">
        <f>SUM(G47,I47,K47,M47,O47,Q47,S47,U47,W47,Y47,AA47,AC47,AE47,AG47,AI47,AK47,AM47,AO47,AQ47,AS47,AU47,AV47)</f>
        <v>0</v>
      </c>
      <c r="F47" s="60">
        <f>'TIE-OUT'!V47+RECLASS!V47</f>
        <v>0</v>
      </c>
      <c r="G47" s="38">
        <f>'TIE-OUT'!W47+RECLASS!W47</f>
        <v>0</v>
      </c>
      <c r="H47" s="60"/>
      <c r="I47" s="38"/>
      <c r="J47" s="60"/>
      <c r="K47" s="15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  <c r="AP47" s="60"/>
      <c r="AQ47" s="38"/>
      <c r="AR47" s="60"/>
      <c r="AS47" s="38"/>
      <c r="AT47" s="60"/>
      <c r="AU47" s="38"/>
      <c r="AV47" s="60"/>
      <c r="AW47" s="38"/>
    </row>
    <row r="48" spans="1:49" x14ac:dyDescent="0.2">
      <c r="A48" s="9"/>
      <c r="B48" s="7"/>
      <c r="C48" s="6"/>
      <c r="D48" s="60">
        <f>SUM(F48,H48,J48,L48,N48,P48,R48,T48,V48,X48,Z48,AB48,AD48,AF48,AH48,AJ48,AL48,AN48,AP48,AR48,AT48)</f>
        <v>0</v>
      </c>
      <c r="E48" s="38">
        <f>SUM(G48,I48,K48,M48,O48,Q48,S48,U48,W48,Y48,AA48,AC48,AE48,AG48,AI48,AK48,AM48,AO48,AQ48,AS48,AU48)</f>
        <v>0</v>
      </c>
      <c r="F48" s="60"/>
      <c r="G48" s="38"/>
      <c r="H48" s="60"/>
      <c r="I48" s="38"/>
      <c r="J48" s="60"/>
      <c r="K48" s="15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  <c r="AP48" s="60"/>
      <c r="AQ48" s="38"/>
      <c r="AR48" s="60"/>
      <c r="AS48" s="38"/>
      <c r="AT48" s="60"/>
      <c r="AU48" s="38"/>
      <c r="AV48" s="60"/>
      <c r="AW48" s="38"/>
    </row>
    <row r="49" spans="1:49" x14ac:dyDescent="0.2">
      <c r="A49" s="9">
        <v>22</v>
      </c>
      <c r="B49" s="11" t="s">
        <v>56</v>
      </c>
      <c r="C49" s="6"/>
      <c r="D49" s="60">
        <f>SUM(F49,H49,J49,L49,N49,P49,R49,T49,V49,X49,Z49,AB49,AD49,AF49,AH49,AJ49,AL49,AN49,AP49,AR49,AT49,AU49)</f>
        <v>0</v>
      </c>
      <c r="E49" s="38">
        <f>SUM(G49,I49,K49,M49,O49,Q49,S49,U49,W49,Y49,AA49,AC49,AE49,AG49,AI49,AK49,AM49,AO49,AQ49,AS49,AU49,AV49)</f>
        <v>0</v>
      </c>
      <c r="F49" s="60">
        <f>'TIE-OUT'!V49+RECLASS!V49</f>
        <v>0</v>
      </c>
      <c r="G49" s="38">
        <f>'TIE-OUT'!W49+RECLASS!W49</f>
        <v>0</v>
      </c>
      <c r="H49" s="60"/>
      <c r="I49" s="38"/>
      <c r="J49" s="60">
        <v>0</v>
      </c>
      <c r="K49" s="153">
        <v>0</v>
      </c>
      <c r="L49" s="60">
        <v>0</v>
      </c>
      <c r="M49" s="38">
        <v>0</v>
      </c>
      <c r="N49" s="60">
        <v>0</v>
      </c>
      <c r="O49" s="38">
        <v>0</v>
      </c>
      <c r="P49" s="60">
        <v>0</v>
      </c>
      <c r="Q49" s="38">
        <v>0</v>
      </c>
      <c r="R49" s="60">
        <v>0</v>
      </c>
      <c r="S49" s="38">
        <v>0</v>
      </c>
      <c r="T49" s="60">
        <v>0</v>
      </c>
      <c r="U49" s="38">
        <v>0</v>
      </c>
      <c r="V49" s="60">
        <v>0</v>
      </c>
      <c r="W49" s="38">
        <v>0</v>
      </c>
      <c r="X49" s="60">
        <v>0</v>
      </c>
      <c r="Y49" s="38">
        <v>0</v>
      </c>
      <c r="Z49" s="60">
        <v>0</v>
      </c>
      <c r="AA49" s="38">
        <v>0</v>
      </c>
      <c r="AB49" s="60">
        <v>0</v>
      </c>
      <c r="AC49" s="38">
        <v>0</v>
      </c>
      <c r="AD49" s="60">
        <v>0</v>
      </c>
      <c r="AE49" s="38">
        <v>0</v>
      </c>
      <c r="AF49" s="60">
        <v>0</v>
      </c>
      <c r="AG49" s="38">
        <v>0</v>
      </c>
      <c r="AH49" s="60">
        <v>0</v>
      </c>
      <c r="AI49" s="38">
        <v>0</v>
      </c>
      <c r="AJ49" s="60">
        <v>0</v>
      </c>
      <c r="AK49" s="38">
        <v>0</v>
      </c>
      <c r="AL49" s="60">
        <v>0</v>
      </c>
      <c r="AM49" s="38">
        <v>0</v>
      </c>
      <c r="AN49" s="60">
        <v>0</v>
      </c>
      <c r="AO49" s="38">
        <v>0</v>
      </c>
      <c r="AP49" s="60">
        <v>0</v>
      </c>
      <c r="AQ49" s="38">
        <v>0</v>
      </c>
      <c r="AR49" s="60">
        <v>0</v>
      </c>
      <c r="AS49" s="38">
        <v>0</v>
      </c>
      <c r="AT49" s="60">
        <v>0</v>
      </c>
      <c r="AU49" s="38">
        <v>0</v>
      </c>
      <c r="AV49" s="60">
        <v>0</v>
      </c>
      <c r="AW49" s="38">
        <v>0</v>
      </c>
    </row>
    <row r="50" spans="1:49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15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  <c r="AP50" s="60"/>
      <c r="AQ50" s="38"/>
      <c r="AR50" s="60"/>
      <c r="AS50" s="38"/>
      <c r="AT50" s="60"/>
      <c r="AU50" s="38"/>
      <c r="AV50" s="60"/>
      <c r="AW50" s="38"/>
    </row>
    <row r="51" spans="1:49" x14ac:dyDescent="0.2">
      <c r="A51" s="9">
        <v>23</v>
      </c>
      <c r="B51" s="11" t="s">
        <v>57</v>
      </c>
      <c r="C51" s="6"/>
      <c r="D51" s="60">
        <f>SUM(F51,H51,J51,L51,N51,P51,R51,T51,V51,X51,Z51,AB51,AD51,AF51,AH51,AJ51,AL51,AN51,AP51,AR51,AT51,AU51)</f>
        <v>0</v>
      </c>
      <c r="E51" s="38">
        <f>SUM(G51,I51,K51,M51,O51,Q51,S51,U51,W51,Y51,AA51,AC51,AE51,AG51,AI51,AK51,AM51,AO51,AQ51,AS51,AU51,AV51)</f>
        <v>0</v>
      </c>
      <c r="F51" s="60">
        <f>'TIE-OUT'!V51+RECLASS!V51</f>
        <v>0</v>
      </c>
      <c r="G51" s="38">
        <f>'TIE-OUT'!W51+RECLASS!W51</f>
        <v>0</v>
      </c>
      <c r="H51" s="60"/>
      <c r="I51" s="38"/>
      <c r="J51" s="60">
        <v>0</v>
      </c>
      <c r="K51" s="153">
        <v>0</v>
      </c>
      <c r="L51" s="60">
        <v>0</v>
      </c>
      <c r="M51" s="38">
        <v>0</v>
      </c>
      <c r="N51" s="60">
        <v>0</v>
      </c>
      <c r="O51" s="38">
        <v>0</v>
      </c>
      <c r="P51" s="60">
        <v>0</v>
      </c>
      <c r="Q51" s="38">
        <v>0</v>
      </c>
      <c r="R51" s="60">
        <v>0</v>
      </c>
      <c r="S51" s="38">
        <v>0</v>
      </c>
      <c r="T51" s="60">
        <v>0</v>
      </c>
      <c r="U51" s="38">
        <v>0</v>
      </c>
      <c r="V51" s="60">
        <v>0</v>
      </c>
      <c r="W51" s="38">
        <v>0</v>
      </c>
      <c r="X51" s="60">
        <v>0</v>
      </c>
      <c r="Y51" s="38">
        <v>0</v>
      </c>
      <c r="Z51" s="60">
        <v>0</v>
      </c>
      <c r="AA51" s="38">
        <v>0</v>
      </c>
      <c r="AB51" s="60">
        <v>0</v>
      </c>
      <c r="AC51" s="38">
        <v>0</v>
      </c>
      <c r="AD51" s="60">
        <v>0</v>
      </c>
      <c r="AE51" s="38">
        <v>0</v>
      </c>
      <c r="AF51" s="60">
        <v>0</v>
      </c>
      <c r="AG51" s="38">
        <v>0</v>
      </c>
      <c r="AH51" s="60">
        <v>0</v>
      </c>
      <c r="AI51" s="38">
        <v>0</v>
      </c>
      <c r="AJ51" s="60">
        <v>0</v>
      </c>
      <c r="AK51" s="38">
        <v>0</v>
      </c>
      <c r="AL51" s="60">
        <v>0</v>
      </c>
      <c r="AM51" s="38">
        <v>0</v>
      </c>
      <c r="AN51" s="60">
        <v>0</v>
      </c>
      <c r="AO51" s="38">
        <v>0</v>
      </c>
      <c r="AP51" s="60">
        <v>0</v>
      </c>
      <c r="AQ51" s="38">
        <v>0</v>
      </c>
      <c r="AR51" s="60">
        <v>0</v>
      </c>
      <c r="AS51" s="38">
        <v>0</v>
      </c>
      <c r="AT51" s="60">
        <v>0</v>
      </c>
      <c r="AU51" s="38">
        <v>0</v>
      </c>
      <c r="AV51" s="60">
        <v>0</v>
      </c>
      <c r="AW51" s="38">
        <v>0</v>
      </c>
    </row>
    <row r="52" spans="1:49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15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  <c r="AP52" s="60"/>
      <c r="AQ52" s="38"/>
      <c r="AR52" s="60"/>
      <c r="AS52" s="38"/>
      <c r="AT52" s="60"/>
      <c r="AU52" s="38"/>
      <c r="AV52" s="60"/>
      <c r="AW52" s="38"/>
    </row>
    <row r="53" spans="1:4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  <c r="J53" s="60"/>
      <c r="K53" s="15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  <c r="AP53" s="60"/>
      <c r="AQ53" s="38"/>
      <c r="AR53" s="60"/>
      <c r="AS53" s="38"/>
      <c r="AT53" s="60"/>
      <c r="AU53" s="38"/>
      <c r="AV53" s="60"/>
      <c r="AW53" s="38"/>
    </row>
    <row r="54" spans="1:49" x14ac:dyDescent="0.2">
      <c r="A54" s="9">
        <v>24</v>
      </c>
      <c r="B54" s="7"/>
      <c r="C54" s="18" t="s">
        <v>59</v>
      </c>
      <c r="D54" s="60">
        <f>SUM(F54,H54,J54,L54,N54,P54,R54,T54,V54,X54,Z54,AB54,AD54,AF54,AH54,AJ54,AL54,AN54,AP54,AR54,AT54,AU54)</f>
        <v>0</v>
      </c>
      <c r="E54" s="38">
        <f>SUM(G54,I54,K54,M54,O54,Q54,S54,U54,W54,Y54,AA54,AC54,AE54,AG54,AI54,AK54,AM54,AO54,AQ54,AS54,AU54,AV54)</f>
        <v>0</v>
      </c>
      <c r="F54" s="64">
        <f>'TIE-OUT'!V54+RECLASS!V54</f>
        <v>0</v>
      </c>
      <c r="G54" s="68">
        <f>'TIE-OUT'!W54+RECLASS!W54</f>
        <v>0</v>
      </c>
      <c r="H54" s="60"/>
      <c r="I54" s="38"/>
      <c r="J54" s="60"/>
      <c r="K54" s="15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  <c r="AP54" s="60"/>
      <c r="AQ54" s="38"/>
      <c r="AR54" s="60"/>
      <c r="AS54" s="38"/>
      <c r="AT54" s="60"/>
      <c r="AU54" s="38"/>
      <c r="AV54" s="60"/>
      <c r="AW54" s="38"/>
    </row>
    <row r="55" spans="1:49" x14ac:dyDescent="0.2">
      <c r="A55" s="9">
        <v>25</v>
      </c>
      <c r="B55" s="7"/>
      <c r="C55" s="18" t="s">
        <v>60</v>
      </c>
      <c r="D55" s="60">
        <f>SUM(F55,H55,J55,L55,N55,P55,R55,T55,V55,X55,Z55,AB55,AD55,AF55,AH55,AJ55,AL55,AN55,AP55,AR55,AT55,AU55)</f>
        <v>0</v>
      </c>
      <c r="E55" s="38">
        <f>SUM(G55,I55,K55,M55,O55,Q55,S55,U55,W55,Y55,AA55,AC55,AE55,AG55,AI55,AK55,AM55,AO55,AQ55,AS55,AU55,AV55)</f>
        <v>0</v>
      </c>
      <c r="F55" s="81">
        <f>'TIE-OUT'!V55+RECLASS!V55</f>
        <v>0</v>
      </c>
      <c r="G55" s="82">
        <f>'TIE-OUT'!W55+RECLASS!W55</f>
        <v>0</v>
      </c>
      <c r="H55" s="60"/>
      <c r="I55" s="38"/>
      <c r="J55" s="60"/>
      <c r="K55" s="15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  <c r="AP55" s="60"/>
      <c r="AQ55" s="38"/>
      <c r="AR55" s="60"/>
      <c r="AS55" s="38"/>
      <c r="AT55" s="60"/>
      <c r="AU55" s="38"/>
      <c r="AV55" s="60"/>
      <c r="AW55" s="38"/>
    </row>
    <row r="56" spans="1:49" x14ac:dyDescent="0.2">
      <c r="A56" s="9"/>
      <c r="B56" s="7" t="s">
        <v>61</v>
      </c>
      <c r="C56" s="6"/>
      <c r="D56" s="61">
        <f>SUM(D54:D55)</f>
        <v>0</v>
      </c>
      <c r="E56" s="39">
        <f>SUM(E54:E55)</f>
        <v>0</v>
      </c>
      <c r="F56" s="61">
        <f t="shared" ref="F56:AD56" si="34">SUM(F54:F55)</f>
        <v>0</v>
      </c>
      <c r="G56" s="39">
        <f t="shared" si="34"/>
        <v>0</v>
      </c>
      <c r="H56" s="61">
        <f t="shared" si="34"/>
        <v>0</v>
      </c>
      <c r="I56" s="39">
        <f t="shared" si="34"/>
        <v>0</v>
      </c>
      <c r="J56" s="61">
        <f t="shared" si="34"/>
        <v>0</v>
      </c>
      <c r="K56" s="154">
        <f t="shared" si="34"/>
        <v>0</v>
      </c>
      <c r="L56" s="61">
        <f t="shared" si="34"/>
        <v>0</v>
      </c>
      <c r="M56" s="39">
        <f t="shared" si="34"/>
        <v>0</v>
      </c>
      <c r="N56" s="61">
        <f t="shared" si="34"/>
        <v>0</v>
      </c>
      <c r="O56" s="39">
        <f t="shared" si="34"/>
        <v>0</v>
      </c>
      <c r="P56" s="61">
        <f t="shared" si="34"/>
        <v>0</v>
      </c>
      <c r="Q56" s="39">
        <f t="shared" si="34"/>
        <v>0</v>
      </c>
      <c r="R56" s="61">
        <f t="shared" si="34"/>
        <v>0</v>
      </c>
      <c r="S56" s="39">
        <f t="shared" si="34"/>
        <v>0</v>
      </c>
      <c r="T56" s="61">
        <f t="shared" si="34"/>
        <v>0</v>
      </c>
      <c r="U56" s="39">
        <f t="shared" ref="U56:AE56" si="35">SUM(U54:U55)</f>
        <v>0</v>
      </c>
      <c r="V56" s="61">
        <f t="shared" si="34"/>
        <v>0</v>
      </c>
      <c r="W56" s="39">
        <f t="shared" si="35"/>
        <v>0</v>
      </c>
      <c r="X56" s="61">
        <f t="shared" si="34"/>
        <v>0</v>
      </c>
      <c r="Y56" s="39">
        <f t="shared" si="35"/>
        <v>0</v>
      </c>
      <c r="Z56" s="61">
        <f t="shared" si="34"/>
        <v>0</v>
      </c>
      <c r="AA56" s="39">
        <f t="shared" si="35"/>
        <v>0</v>
      </c>
      <c r="AB56" s="61">
        <f t="shared" si="34"/>
        <v>0</v>
      </c>
      <c r="AC56" s="39">
        <f t="shared" si="35"/>
        <v>0</v>
      </c>
      <c r="AD56" s="61">
        <f t="shared" si="34"/>
        <v>0</v>
      </c>
      <c r="AE56" s="39">
        <f t="shared" si="35"/>
        <v>0</v>
      </c>
      <c r="AF56" s="61">
        <f t="shared" ref="AF56:AK56" si="36">SUM(AF54:AF55)</f>
        <v>0</v>
      </c>
      <c r="AG56" s="39">
        <f t="shared" si="36"/>
        <v>0</v>
      </c>
      <c r="AH56" s="61">
        <f t="shared" si="36"/>
        <v>0</v>
      </c>
      <c r="AI56" s="39">
        <f t="shared" si="36"/>
        <v>0</v>
      </c>
      <c r="AJ56" s="61">
        <f t="shared" si="36"/>
        <v>0</v>
      </c>
      <c r="AK56" s="39">
        <f t="shared" si="36"/>
        <v>0</v>
      </c>
      <c r="AL56" s="61">
        <f t="shared" ref="AL56:AQ56" si="37">SUM(AL54:AL55)</f>
        <v>0</v>
      </c>
      <c r="AM56" s="39">
        <f t="shared" si="37"/>
        <v>0</v>
      </c>
      <c r="AN56" s="61">
        <f t="shared" si="37"/>
        <v>0</v>
      </c>
      <c r="AO56" s="39">
        <f t="shared" si="37"/>
        <v>0</v>
      </c>
      <c r="AP56" s="61">
        <f t="shared" si="37"/>
        <v>0</v>
      </c>
      <c r="AQ56" s="39">
        <f t="shared" si="37"/>
        <v>0</v>
      </c>
      <c r="AR56" s="61">
        <f t="shared" ref="AR56:AW56" si="38">SUM(AR54:AR55)</f>
        <v>0</v>
      </c>
      <c r="AS56" s="39">
        <f t="shared" si="38"/>
        <v>0</v>
      </c>
      <c r="AT56" s="61">
        <f t="shared" si="38"/>
        <v>0</v>
      </c>
      <c r="AU56" s="39">
        <f t="shared" si="38"/>
        <v>0</v>
      </c>
      <c r="AV56" s="61">
        <f t="shared" si="38"/>
        <v>0</v>
      </c>
      <c r="AW56" s="39">
        <f t="shared" si="38"/>
        <v>0</v>
      </c>
    </row>
    <row r="57" spans="1:49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15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  <c r="AP57" s="60"/>
      <c r="AQ57" s="38"/>
      <c r="AR57" s="60"/>
      <c r="AS57" s="38"/>
      <c r="AT57" s="60"/>
      <c r="AU57" s="38"/>
      <c r="AV57" s="60"/>
      <c r="AW57" s="38"/>
    </row>
    <row r="58" spans="1:4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  <c r="J58" s="60"/>
      <c r="K58" s="15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  <c r="AP58" s="60"/>
      <c r="AQ58" s="38"/>
      <c r="AR58" s="60"/>
      <c r="AS58" s="38"/>
      <c r="AT58" s="60"/>
      <c r="AU58" s="38"/>
      <c r="AV58" s="60"/>
      <c r="AW58" s="38"/>
    </row>
    <row r="59" spans="1:49" x14ac:dyDescent="0.2">
      <c r="A59" s="9">
        <v>26</v>
      </c>
      <c r="B59" s="11"/>
      <c r="C59" s="18" t="s">
        <v>63</v>
      </c>
      <c r="D59" s="60">
        <f>SUM(F59,H59,J59,L59,N59,P59,R59,T59,V59,X59,Z59,AB59,AD59,AF59,AH59,AJ59,AL59,AN59,AP59,AR59,AT59,AU59)</f>
        <v>0</v>
      </c>
      <c r="E59" s="38">
        <f>SUM(G59,I59,K59,M59,O59,Q59,S59,U59,W59,Y59,AA59,AC59,AE59,AG59,AI59,AK59,AM59,AO59,AQ59,AS59,AU59,AV59)</f>
        <v>0</v>
      </c>
      <c r="F59" s="64">
        <f>'TIE-OUT'!V59+RECLASS!V59</f>
        <v>0</v>
      </c>
      <c r="G59" s="68">
        <f>'TIE-OUT'!W59+RECLASS!W59</f>
        <v>0</v>
      </c>
      <c r="H59" s="60"/>
      <c r="I59" s="38"/>
      <c r="J59" s="60"/>
      <c r="K59" s="15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  <c r="AP59" s="60"/>
      <c r="AQ59" s="38"/>
      <c r="AR59" s="60"/>
      <c r="AS59" s="38"/>
      <c r="AT59" s="60"/>
      <c r="AU59" s="38"/>
      <c r="AV59" s="60"/>
      <c r="AW59" s="38"/>
    </row>
    <row r="60" spans="1:49" x14ac:dyDescent="0.2">
      <c r="A60" s="9">
        <v>27</v>
      </c>
      <c r="B60" s="11"/>
      <c r="C60" s="18" t="s">
        <v>64</v>
      </c>
      <c r="D60" s="60">
        <f>SUM(F60,H60,J60,L60,N60,P60,R60,T60,V60,X60,Z60,AB60,AD60,AF60,AH60,AJ60,AL60,AN60,AP60,AR60,AT60,AU60)</f>
        <v>0</v>
      </c>
      <c r="E60" s="38">
        <f>SUM(G60,I60,K60,M60,O60,Q60,S60,U60,W60,Y60,AA60,AC60,AE60,AG60,AI60,AK60,AM60,AO60,AQ60,AS60,AU60,AV60)</f>
        <v>0</v>
      </c>
      <c r="F60" s="81">
        <f>'TIE-OUT'!V60+RECLASS!V60</f>
        <v>0</v>
      </c>
      <c r="G60" s="82">
        <f>'TIE-OUT'!W60+RECLASS!W60</f>
        <v>0</v>
      </c>
      <c r="H60" s="60"/>
      <c r="I60" s="38"/>
      <c r="J60" s="60"/>
      <c r="K60" s="153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  <c r="AP60" s="60"/>
      <c r="AQ60" s="38"/>
      <c r="AR60" s="60"/>
      <c r="AS60" s="38"/>
      <c r="AT60" s="60"/>
      <c r="AU60" s="38"/>
      <c r="AV60" s="60"/>
      <c r="AW60" s="38"/>
    </row>
    <row r="61" spans="1:49" x14ac:dyDescent="0.2">
      <c r="A61" s="9"/>
      <c r="B61" s="62" t="s">
        <v>65</v>
      </c>
      <c r="C61" s="6"/>
      <c r="D61" s="61">
        <f>SUM(D59:D60)</f>
        <v>0</v>
      </c>
      <c r="E61" s="39">
        <f>SUM(E59:E60)</f>
        <v>0</v>
      </c>
      <c r="F61" s="61">
        <f t="shared" ref="F61:AD61" si="39">SUM(F59:F60)</f>
        <v>0</v>
      </c>
      <c r="G61" s="39">
        <f t="shared" si="39"/>
        <v>0</v>
      </c>
      <c r="H61" s="61">
        <f t="shared" si="39"/>
        <v>0</v>
      </c>
      <c r="I61" s="39">
        <f t="shared" si="39"/>
        <v>0</v>
      </c>
      <c r="J61" s="61">
        <f t="shared" si="39"/>
        <v>0</v>
      </c>
      <c r="K61" s="154">
        <f t="shared" si="39"/>
        <v>0</v>
      </c>
      <c r="L61" s="61">
        <f t="shared" si="39"/>
        <v>0</v>
      </c>
      <c r="M61" s="39">
        <f t="shared" si="39"/>
        <v>0</v>
      </c>
      <c r="N61" s="61">
        <f t="shared" si="39"/>
        <v>0</v>
      </c>
      <c r="O61" s="39">
        <f t="shared" si="39"/>
        <v>0</v>
      </c>
      <c r="P61" s="61">
        <f t="shared" si="39"/>
        <v>0</v>
      </c>
      <c r="Q61" s="39">
        <f t="shared" si="39"/>
        <v>0</v>
      </c>
      <c r="R61" s="61">
        <f t="shared" si="39"/>
        <v>0</v>
      </c>
      <c r="S61" s="39">
        <f t="shared" si="39"/>
        <v>0</v>
      </c>
      <c r="T61" s="61">
        <f t="shared" si="39"/>
        <v>0</v>
      </c>
      <c r="U61" s="39">
        <f t="shared" ref="U61:AE61" si="40">SUM(U59:U60)</f>
        <v>0</v>
      </c>
      <c r="V61" s="61">
        <f t="shared" si="39"/>
        <v>0</v>
      </c>
      <c r="W61" s="39">
        <f t="shared" si="40"/>
        <v>0</v>
      </c>
      <c r="X61" s="61">
        <f t="shared" si="39"/>
        <v>0</v>
      </c>
      <c r="Y61" s="39">
        <f t="shared" si="40"/>
        <v>0</v>
      </c>
      <c r="Z61" s="61">
        <f t="shared" si="39"/>
        <v>0</v>
      </c>
      <c r="AA61" s="39">
        <f t="shared" si="40"/>
        <v>0</v>
      </c>
      <c r="AB61" s="61">
        <f t="shared" si="39"/>
        <v>0</v>
      </c>
      <c r="AC61" s="39">
        <f t="shared" si="40"/>
        <v>0</v>
      </c>
      <c r="AD61" s="61">
        <f t="shared" si="39"/>
        <v>0</v>
      </c>
      <c r="AE61" s="39">
        <f t="shared" si="40"/>
        <v>0</v>
      </c>
      <c r="AF61" s="61">
        <f t="shared" ref="AF61:AK61" si="41">SUM(AF59:AF60)</f>
        <v>0</v>
      </c>
      <c r="AG61" s="39">
        <f t="shared" si="41"/>
        <v>0</v>
      </c>
      <c r="AH61" s="61">
        <f t="shared" si="41"/>
        <v>0</v>
      </c>
      <c r="AI61" s="39">
        <f t="shared" si="41"/>
        <v>0</v>
      </c>
      <c r="AJ61" s="61">
        <f t="shared" si="41"/>
        <v>0</v>
      </c>
      <c r="AK61" s="39">
        <f t="shared" si="41"/>
        <v>0</v>
      </c>
      <c r="AL61" s="61">
        <f t="shared" ref="AL61:AQ61" si="42">SUM(AL59:AL60)</f>
        <v>0</v>
      </c>
      <c r="AM61" s="39">
        <f t="shared" si="42"/>
        <v>0</v>
      </c>
      <c r="AN61" s="61">
        <f t="shared" si="42"/>
        <v>0</v>
      </c>
      <c r="AO61" s="39">
        <f t="shared" si="42"/>
        <v>0</v>
      </c>
      <c r="AP61" s="61">
        <f t="shared" si="42"/>
        <v>0</v>
      </c>
      <c r="AQ61" s="39">
        <f t="shared" si="42"/>
        <v>0</v>
      </c>
      <c r="AR61" s="61">
        <f t="shared" ref="AR61:AW61" si="43">SUM(AR59:AR60)</f>
        <v>0</v>
      </c>
      <c r="AS61" s="39">
        <f t="shared" si="43"/>
        <v>0</v>
      </c>
      <c r="AT61" s="61">
        <f t="shared" si="43"/>
        <v>0</v>
      </c>
      <c r="AU61" s="39">
        <f t="shared" si="43"/>
        <v>0</v>
      </c>
      <c r="AV61" s="61">
        <f t="shared" si="43"/>
        <v>0</v>
      </c>
      <c r="AW61" s="39">
        <f t="shared" si="43"/>
        <v>0</v>
      </c>
    </row>
    <row r="62" spans="1:49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15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  <c r="AP62" s="60"/>
      <c r="AQ62" s="38"/>
      <c r="AR62" s="60"/>
      <c r="AS62" s="38"/>
      <c r="AT62" s="60"/>
      <c r="AU62" s="38"/>
      <c r="AV62" s="60"/>
      <c r="AW62" s="38"/>
    </row>
    <row r="63" spans="1:4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  <c r="J63" s="60"/>
      <c r="K63" s="15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  <c r="AP63" s="60"/>
      <c r="AQ63" s="38"/>
      <c r="AR63" s="60"/>
      <c r="AS63" s="38"/>
      <c r="AT63" s="60"/>
      <c r="AU63" s="38"/>
      <c r="AV63" s="60"/>
      <c r="AW63" s="38"/>
    </row>
    <row r="64" spans="1:49" x14ac:dyDescent="0.2">
      <c r="A64" s="9">
        <v>28</v>
      </c>
      <c r="B64" s="7"/>
      <c r="C64" s="18" t="s">
        <v>66</v>
      </c>
      <c r="D64" s="60">
        <f>SUM(F64,H64,J64,L64,N64,P64,R64,T64,V64,X64,Z64,AB64,AD64,AF64,AH64,AJ64,AL64,AN64,AP64,AR64,AT64,AU64)</f>
        <v>0</v>
      </c>
      <c r="E64" s="38">
        <f>SUM(G64,I64,K64,M64,O64,Q64,S64,U64,W64,Y64,AA64,AC64,AE64,AG64,AI64,AK64,AM64,AO64,AQ64,AS64,AU64,AV64)</f>
        <v>0</v>
      </c>
      <c r="F64" s="64">
        <f>'TIE-OUT'!V64+RECLASS!V64</f>
        <v>0</v>
      </c>
      <c r="G64" s="68">
        <f>'TIE-OUT'!W64+RECLASS!W64</f>
        <v>0</v>
      </c>
      <c r="H64" s="60"/>
      <c r="I64" s="38"/>
      <c r="J64" s="60"/>
      <c r="K64" s="15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  <c r="AP64" s="60"/>
      <c r="AQ64" s="38"/>
      <c r="AR64" s="60"/>
      <c r="AS64" s="38"/>
      <c r="AT64" s="60"/>
      <c r="AU64" s="38"/>
      <c r="AV64" s="60"/>
      <c r="AW64" s="38"/>
    </row>
    <row r="65" spans="1:49" x14ac:dyDescent="0.2">
      <c r="A65" s="9">
        <v>29</v>
      </c>
      <c r="B65" s="11"/>
      <c r="C65" s="18" t="s">
        <v>67</v>
      </c>
      <c r="D65" s="60">
        <f>SUM(F65,H65,J65,L65,N65,P65,R65,T65,V65,X65,Z65,AB65,AD65,AF65,AH65,AJ65,AL65,AN65,AP65,AR65,AT65,AU65)</f>
        <v>0</v>
      </c>
      <c r="E65" s="38">
        <f>SUM(G65,I65,K65,M65,O65,Q65,S65,U65,W65,Y65,AA65,AC65,AE65,AG65,AI65,AK65,AM65,AO65,AQ65,AS65,AU65,AV65)</f>
        <v>0</v>
      </c>
      <c r="F65" s="81">
        <f>'TIE-OUT'!V65+RECLASS!V65</f>
        <v>0</v>
      </c>
      <c r="G65" s="82">
        <f>'TIE-OUT'!W65+RECLASS!W65</f>
        <v>0</v>
      </c>
      <c r="H65" s="60"/>
      <c r="I65" s="38"/>
      <c r="J65" s="60"/>
      <c r="K65" s="15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  <c r="AP65" s="60"/>
      <c r="AQ65" s="38"/>
      <c r="AR65" s="60"/>
      <c r="AS65" s="38"/>
      <c r="AT65" s="60"/>
      <c r="AU65" s="38"/>
      <c r="AV65" s="60"/>
      <c r="AW65" s="38"/>
    </row>
    <row r="66" spans="1:49" x14ac:dyDescent="0.2">
      <c r="A66" s="9"/>
      <c r="B66" s="7" t="s">
        <v>68</v>
      </c>
      <c r="C66" s="6"/>
      <c r="D66" s="61">
        <f>SUM(D64:D65)</f>
        <v>0</v>
      </c>
      <c r="E66" s="39">
        <f>SUM(E64:E65)</f>
        <v>0</v>
      </c>
      <c r="F66" s="61">
        <f t="shared" ref="F66:AD66" si="44">SUM(F64:F65)</f>
        <v>0</v>
      </c>
      <c r="G66" s="39">
        <f t="shared" si="44"/>
        <v>0</v>
      </c>
      <c r="H66" s="61">
        <f t="shared" si="44"/>
        <v>0</v>
      </c>
      <c r="I66" s="39">
        <f t="shared" si="44"/>
        <v>0</v>
      </c>
      <c r="J66" s="61">
        <f t="shared" si="44"/>
        <v>0</v>
      </c>
      <c r="K66" s="154">
        <f t="shared" si="44"/>
        <v>0</v>
      </c>
      <c r="L66" s="61">
        <f t="shared" si="44"/>
        <v>0</v>
      </c>
      <c r="M66" s="39">
        <f t="shared" si="44"/>
        <v>0</v>
      </c>
      <c r="N66" s="61">
        <f t="shared" si="44"/>
        <v>0</v>
      </c>
      <c r="O66" s="39">
        <f t="shared" si="44"/>
        <v>0</v>
      </c>
      <c r="P66" s="61">
        <f t="shared" si="44"/>
        <v>0</v>
      </c>
      <c r="Q66" s="39">
        <f t="shared" si="44"/>
        <v>0</v>
      </c>
      <c r="R66" s="61">
        <f t="shared" si="44"/>
        <v>0</v>
      </c>
      <c r="S66" s="39">
        <f t="shared" si="44"/>
        <v>0</v>
      </c>
      <c r="T66" s="61">
        <f t="shared" si="44"/>
        <v>0</v>
      </c>
      <c r="U66" s="39">
        <f t="shared" ref="U66:AE66" si="45">SUM(U64:U65)</f>
        <v>0</v>
      </c>
      <c r="V66" s="61">
        <f t="shared" si="44"/>
        <v>0</v>
      </c>
      <c r="W66" s="39">
        <f t="shared" si="45"/>
        <v>0</v>
      </c>
      <c r="X66" s="61">
        <f t="shared" si="44"/>
        <v>0</v>
      </c>
      <c r="Y66" s="39">
        <f t="shared" si="45"/>
        <v>0</v>
      </c>
      <c r="Z66" s="61">
        <f t="shared" si="44"/>
        <v>0</v>
      </c>
      <c r="AA66" s="39">
        <f t="shared" si="45"/>
        <v>0</v>
      </c>
      <c r="AB66" s="61">
        <f t="shared" si="44"/>
        <v>0</v>
      </c>
      <c r="AC66" s="39">
        <f t="shared" si="45"/>
        <v>0</v>
      </c>
      <c r="AD66" s="61">
        <f t="shared" si="44"/>
        <v>0</v>
      </c>
      <c r="AE66" s="39">
        <f t="shared" si="45"/>
        <v>0</v>
      </c>
      <c r="AF66" s="61">
        <f t="shared" ref="AF66:AK66" si="46">SUM(AF64:AF65)</f>
        <v>0</v>
      </c>
      <c r="AG66" s="39">
        <f t="shared" si="46"/>
        <v>0</v>
      </c>
      <c r="AH66" s="61">
        <f t="shared" si="46"/>
        <v>0</v>
      </c>
      <c r="AI66" s="39">
        <f t="shared" si="46"/>
        <v>0</v>
      </c>
      <c r="AJ66" s="61">
        <f t="shared" si="46"/>
        <v>0</v>
      </c>
      <c r="AK66" s="39">
        <f t="shared" si="46"/>
        <v>0</v>
      </c>
      <c r="AL66" s="61">
        <f t="shared" ref="AL66:AQ66" si="47">SUM(AL64:AL65)</f>
        <v>0</v>
      </c>
      <c r="AM66" s="39">
        <f t="shared" si="47"/>
        <v>0</v>
      </c>
      <c r="AN66" s="61">
        <f t="shared" si="47"/>
        <v>0</v>
      </c>
      <c r="AO66" s="39">
        <f t="shared" si="47"/>
        <v>0</v>
      </c>
      <c r="AP66" s="61">
        <f t="shared" si="47"/>
        <v>0</v>
      </c>
      <c r="AQ66" s="39">
        <f t="shared" si="47"/>
        <v>0</v>
      </c>
      <c r="AR66" s="61">
        <f t="shared" ref="AR66:AW66" si="48">SUM(AR64:AR65)</f>
        <v>0</v>
      </c>
      <c r="AS66" s="39">
        <f t="shared" si="48"/>
        <v>0</v>
      </c>
      <c r="AT66" s="61">
        <f t="shared" si="48"/>
        <v>0</v>
      </c>
      <c r="AU66" s="39">
        <f t="shared" si="48"/>
        <v>0</v>
      </c>
      <c r="AV66" s="61">
        <f t="shared" si="48"/>
        <v>0</v>
      </c>
      <c r="AW66" s="39">
        <f t="shared" si="48"/>
        <v>0</v>
      </c>
    </row>
    <row r="67" spans="1:49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15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  <c r="AP67" s="60"/>
      <c r="AQ67" s="38"/>
      <c r="AR67" s="60"/>
      <c r="AS67" s="38"/>
      <c r="AT67" s="60"/>
      <c r="AU67" s="38"/>
      <c r="AV67" s="60"/>
      <c r="AW67" s="38"/>
    </row>
    <row r="68" spans="1:4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  <c r="J68" s="60"/>
      <c r="K68" s="15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  <c r="AP68" s="60"/>
      <c r="AQ68" s="38"/>
      <c r="AR68" s="60"/>
      <c r="AS68" s="38"/>
      <c r="AT68" s="60"/>
      <c r="AU68" s="38"/>
      <c r="AV68" s="60"/>
      <c r="AW68" s="38"/>
    </row>
    <row r="69" spans="1:49" x14ac:dyDescent="0.2">
      <c r="A69" s="9"/>
      <c r="B69" s="3"/>
      <c r="C69" s="100" t="s">
        <v>70</v>
      </c>
      <c r="D69" s="60"/>
      <c r="E69" s="38"/>
      <c r="F69" s="60"/>
      <c r="G69" s="38"/>
      <c r="H69" s="60"/>
      <c r="I69" s="38"/>
      <c r="J69" s="60"/>
      <c r="K69" s="15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  <c r="AP69" s="60"/>
      <c r="AQ69" s="38"/>
      <c r="AR69" s="60"/>
      <c r="AS69" s="38"/>
      <c r="AT69" s="60"/>
      <c r="AU69" s="38"/>
      <c r="AV69" s="60"/>
      <c r="AW69" s="38"/>
    </row>
    <row r="70" spans="1:49" x14ac:dyDescent="0.2">
      <c r="A70" s="9">
        <v>30</v>
      </c>
      <c r="B70" s="3"/>
      <c r="C70" s="10" t="s">
        <v>71</v>
      </c>
      <c r="D70" s="60">
        <f>SUM(F70,H70,J70,L70,N70,P70,R70,T70,V70,X70,Z70,AB70,AD70,AF70,AH70,AJ70,AL70,AN70,AP70,AR70,AT70,AU70)</f>
        <v>0</v>
      </c>
      <c r="E70" s="38">
        <f>SUM(G70,I70,K70,M70,O70,Q70,S70,U70,W70,Y70,AA70,AC70,AE70,AG70,AI70,AK70,AM70,AO70,AQ70,AS70,AU70,AV70)</f>
        <v>0</v>
      </c>
      <c r="F70" s="64">
        <f>'TIE-OUT'!V70+RECLASS!V70</f>
        <v>0</v>
      </c>
      <c r="G70" s="68">
        <f>'TIE-OUT'!W70+RECLASS!W70</f>
        <v>0</v>
      </c>
      <c r="H70" s="60"/>
      <c r="I70" s="38"/>
      <c r="J70" s="60"/>
      <c r="K70" s="153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  <c r="AJ70" s="60"/>
      <c r="AK70" s="38"/>
      <c r="AL70" s="60"/>
      <c r="AM70" s="38"/>
      <c r="AN70" s="60"/>
      <c r="AO70" s="38"/>
      <c r="AP70" s="60"/>
      <c r="AQ70" s="38"/>
      <c r="AR70" s="60"/>
      <c r="AS70" s="38"/>
      <c r="AT70" s="60"/>
      <c r="AU70" s="38"/>
      <c r="AV70" s="60"/>
      <c r="AW70" s="38"/>
    </row>
    <row r="71" spans="1:49" x14ac:dyDescent="0.2">
      <c r="A71" s="9">
        <v>31</v>
      </c>
      <c r="B71" s="3"/>
      <c r="C71" s="10" t="s">
        <v>72</v>
      </c>
      <c r="D71" s="60">
        <f>SUM(F71,H71,J71,L71,N71,P71,R71,T71,V71,X71,Z71,AB71,AD71,AF71,AH71,AJ71,AL71,AN71,AP71,AR71,AT71,AU71)</f>
        <v>0</v>
      </c>
      <c r="E71" s="38">
        <f>SUM(G71,I71,K71,M71,O71,Q71,S71,U71,W71,Y71,AA71,AC71,AE71,AG71,AI71,AK71,AM71,AO71,AQ71,AS71,AU71,AV71)</f>
        <v>0</v>
      </c>
      <c r="F71" s="81">
        <f>'TIE-OUT'!V71+RECLASS!V71</f>
        <v>0</v>
      </c>
      <c r="G71" s="82">
        <f>'TIE-OUT'!W71+RECLASS!W71</f>
        <v>0</v>
      </c>
      <c r="H71" s="60"/>
      <c r="I71" s="38"/>
      <c r="J71" s="60"/>
      <c r="K71" s="15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  <c r="AP71" s="60"/>
      <c r="AQ71" s="38"/>
      <c r="AR71" s="60"/>
      <c r="AS71" s="38"/>
      <c r="AT71" s="60"/>
      <c r="AU71" s="38"/>
      <c r="AV71" s="60"/>
      <c r="AW71" s="38"/>
    </row>
    <row r="72" spans="1:49" x14ac:dyDescent="0.2">
      <c r="A72" s="9"/>
      <c r="B72" s="3"/>
      <c r="C72" s="55" t="s">
        <v>73</v>
      </c>
      <c r="D72" s="61">
        <f>SUM(D70:D71)</f>
        <v>0</v>
      </c>
      <c r="E72" s="39">
        <f>SUM(E70:E71)</f>
        <v>0</v>
      </c>
      <c r="F72" s="61">
        <f t="shared" ref="F72:AD72" si="49">SUM(F70:F71)</f>
        <v>0</v>
      </c>
      <c r="G72" s="39">
        <f t="shared" si="49"/>
        <v>0</v>
      </c>
      <c r="H72" s="61">
        <f t="shared" si="49"/>
        <v>0</v>
      </c>
      <c r="I72" s="39">
        <f t="shared" si="49"/>
        <v>0</v>
      </c>
      <c r="J72" s="61">
        <f t="shared" si="49"/>
        <v>0</v>
      </c>
      <c r="K72" s="154">
        <f t="shared" si="49"/>
        <v>0</v>
      </c>
      <c r="L72" s="61">
        <f t="shared" si="49"/>
        <v>0</v>
      </c>
      <c r="M72" s="39">
        <f t="shared" si="49"/>
        <v>0</v>
      </c>
      <c r="N72" s="61">
        <f t="shared" si="49"/>
        <v>0</v>
      </c>
      <c r="O72" s="39">
        <f t="shared" si="49"/>
        <v>0</v>
      </c>
      <c r="P72" s="61">
        <f t="shared" si="49"/>
        <v>0</v>
      </c>
      <c r="Q72" s="39">
        <f t="shared" si="49"/>
        <v>0</v>
      </c>
      <c r="R72" s="61">
        <f t="shared" si="49"/>
        <v>0</v>
      </c>
      <c r="S72" s="39">
        <f t="shared" si="49"/>
        <v>0</v>
      </c>
      <c r="T72" s="61">
        <f t="shared" si="49"/>
        <v>0</v>
      </c>
      <c r="U72" s="39">
        <f t="shared" ref="U72:AE72" si="50">SUM(U70:U71)</f>
        <v>0</v>
      </c>
      <c r="V72" s="61">
        <f t="shared" si="49"/>
        <v>0</v>
      </c>
      <c r="W72" s="39">
        <f t="shared" si="50"/>
        <v>0</v>
      </c>
      <c r="X72" s="61">
        <f t="shared" si="49"/>
        <v>0</v>
      </c>
      <c r="Y72" s="39">
        <f t="shared" si="50"/>
        <v>0</v>
      </c>
      <c r="Z72" s="61">
        <f t="shared" si="49"/>
        <v>0</v>
      </c>
      <c r="AA72" s="39">
        <f t="shared" si="50"/>
        <v>0</v>
      </c>
      <c r="AB72" s="61">
        <f t="shared" si="49"/>
        <v>0</v>
      </c>
      <c r="AC72" s="39">
        <f t="shared" si="50"/>
        <v>0</v>
      </c>
      <c r="AD72" s="61">
        <f t="shared" si="49"/>
        <v>0</v>
      </c>
      <c r="AE72" s="39">
        <f t="shared" si="50"/>
        <v>0</v>
      </c>
      <c r="AF72" s="61">
        <f t="shared" ref="AF72:AK72" si="51">SUM(AF70:AF71)</f>
        <v>0</v>
      </c>
      <c r="AG72" s="39">
        <f t="shared" si="51"/>
        <v>0</v>
      </c>
      <c r="AH72" s="61">
        <f t="shared" si="51"/>
        <v>0</v>
      </c>
      <c r="AI72" s="39">
        <f t="shared" si="51"/>
        <v>0</v>
      </c>
      <c r="AJ72" s="61">
        <f t="shared" si="51"/>
        <v>0</v>
      </c>
      <c r="AK72" s="39">
        <f t="shared" si="51"/>
        <v>0</v>
      </c>
      <c r="AL72" s="61">
        <f t="shared" ref="AL72:AQ72" si="52">SUM(AL70:AL71)</f>
        <v>0</v>
      </c>
      <c r="AM72" s="39">
        <f t="shared" si="52"/>
        <v>0</v>
      </c>
      <c r="AN72" s="61">
        <f t="shared" si="52"/>
        <v>0</v>
      </c>
      <c r="AO72" s="39">
        <f t="shared" si="52"/>
        <v>0</v>
      </c>
      <c r="AP72" s="61">
        <f t="shared" si="52"/>
        <v>0</v>
      </c>
      <c r="AQ72" s="39">
        <f t="shared" si="52"/>
        <v>0</v>
      </c>
      <c r="AR72" s="61">
        <f t="shared" ref="AR72:AW72" si="53">SUM(AR70:AR71)</f>
        <v>0</v>
      </c>
      <c r="AS72" s="39">
        <f t="shared" si="53"/>
        <v>0</v>
      </c>
      <c r="AT72" s="61">
        <f t="shared" si="53"/>
        <v>0</v>
      </c>
      <c r="AU72" s="39">
        <f t="shared" si="53"/>
        <v>0</v>
      </c>
      <c r="AV72" s="61">
        <f t="shared" si="53"/>
        <v>0</v>
      </c>
      <c r="AW72" s="39">
        <f t="shared" si="53"/>
        <v>0</v>
      </c>
    </row>
    <row r="73" spans="1:49" x14ac:dyDescent="0.2">
      <c r="A73" s="9">
        <v>32</v>
      </c>
      <c r="B73" s="3"/>
      <c r="C73" s="10" t="s">
        <v>74</v>
      </c>
      <c r="D73" s="60">
        <f t="shared" ref="D73:D81" si="54">SUM(F73,H73,J73,L73,N73,P73,R73,T73,V73,X73,Z73,AB73,AD73,AF73,AH73,AJ73,AL73,AN73,AP73,AR73,AT73,AU73)</f>
        <v>0</v>
      </c>
      <c r="E73" s="38">
        <f t="shared" ref="E73:E81" si="55">SUM(G73,I73,K73,M73,O73,Q73,S73,U73,W73,Y73,AA73,AC73,AE73,AG73,AI73,AK73,AM73,AO73,AQ73,AS73,AU73,AV73)</f>
        <v>0</v>
      </c>
      <c r="F73" s="60">
        <f>'TIE-OUT'!V73+RECLASS!V73</f>
        <v>0</v>
      </c>
      <c r="G73" s="60">
        <f>'TIE-OUT'!W73+RECLASS!W73</f>
        <v>0</v>
      </c>
      <c r="H73" s="60"/>
      <c r="I73" s="38"/>
      <c r="J73" s="60"/>
      <c r="K73" s="153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  <c r="AP73" s="60"/>
      <c r="AQ73" s="38"/>
      <c r="AR73" s="60"/>
      <c r="AS73" s="38"/>
      <c r="AT73" s="60"/>
      <c r="AU73" s="38"/>
      <c r="AV73" s="60"/>
      <c r="AW73" s="38"/>
    </row>
    <row r="74" spans="1:49" x14ac:dyDescent="0.2">
      <c r="A74" s="9">
        <v>33</v>
      </c>
      <c r="B74" s="3"/>
      <c r="C74" s="10" t="s">
        <v>75</v>
      </c>
      <c r="D74" s="60">
        <f t="shared" si="54"/>
        <v>0</v>
      </c>
      <c r="E74" s="38">
        <f t="shared" si="55"/>
        <v>0</v>
      </c>
      <c r="F74" s="60">
        <f>'TIE-OUT'!V74+RECLASS!V74</f>
        <v>0</v>
      </c>
      <c r="G74" s="60">
        <f>'TIE-OUT'!W74+RECLASS!W74</f>
        <v>0</v>
      </c>
      <c r="H74" s="60"/>
      <c r="I74" s="38"/>
      <c r="J74" s="60"/>
      <c r="K74" s="153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  <c r="AP74" s="60"/>
      <c r="AQ74" s="38"/>
      <c r="AR74" s="60"/>
      <c r="AS74" s="38"/>
      <c r="AT74" s="60"/>
      <c r="AU74" s="38"/>
      <c r="AV74" s="60"/>
      <c r="AW74" s="38"/>
    </row>
    <row r="75" spans="1:49" x14ac:dyDescent="0.2">
      <c r="A75" s="9">
        <v>34</v>
      </c>
      <c r="B75" s="3"/>
      <c r="C75" s="10" t="s">
        <v>76</v>
      </c>
      <c r="D75" s="60">
        <f t="shared" si="54"/>
        <v>0</v>
      </c>
      <c r="E75" s="38">
        <f t="shared" si="55"/>
        <v>0</v>
      </c>
      <c r="F75" s="60">
        <f>'TIE-OUT'!V75+RECLASS!V75</f>
        <v>0</v>
      </c>
      <c r="G75" s="60">
        <f>'TIE-OUT'!W75+RECLASS!W75</f>
        <v>0</v>
      </c>
      <c r="H75" s="60"/>
      <c r="I75" s="38"/>
      <c r="J75" s="60"/>
      <c r="K75" s="15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  <c r="AP75" s="60"/>
      <c r="AQ75" s="38"/>
      <c r="AR75" s="60"/>
      <c r="AS75" s="38"/>
      <c r="AT75" s="60"/>
      <c r="AU75" s="38"/>
      <c r="AV75" s="60"/>
      <c r="AW75" s="38"/>
    </row>
    <row r="76" spans="1:49" x14ac:dyDescent="0.2">
      <c r="A76" s="9">
        <v>35</v>
      </c>
      <c r="B76" s="3"/>
      <c r="C76" s="10" t="s">
        <v>77</v>
      </c>
      <c r="D76" s="60">
        <f t="shared" si="54"/>
        <v>0</v>
      </c>
      <c r="E76" s="38">
        <f t="shared" si="55"/>
        <v>0</v>
      </c>
      <c r="F76" s="60">
        <f>'TIE-OUT'!V76+RECLASS!V76</f>
        <v>0</v>
      </c>
      <c r="G76" s="60">
        <f>'TIE-OUT'!W76+RECLASS!W76</f>
        <v>0</v>
      </c>
      <c r="H76" s="60"/>
      <c r="I76" s="38"/>
      <c r="J76" s="60"/>
      <c r="K76" s="15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  <c r="AP76" s="60"/>
      <c r="AQ76" s="38"/>
      <c r="AR76" s="60"/>
      <c r="AS76" s="38"/>
      <c r="AT76" s="60"/>
      <c r="AU76" s="38"/>
      <c r="AV76" s="60"/>
      <c r="AW76" s="38"/>
    </row>
    <row r="77" spans="1:49" x14ac:dyDescent="0.2">
      <c r="A77" s="9">
        <v>36</v>
      </c>
      <c r="B77" s="3"/>
      <c r="C77" s="10" t="s">
        <v>78</v>
      </c>
      <c r="D77" s="60">
        <f t="shared" si="54"/>
        <v>0</v>
      </c>
      <c r="E77" s="38">
        <f t="shared" si="55"/>
        <v>0</v>
      </c>
      <c r="F77" s="60">
        <f>'TIE-OUT'!V77+RECLASS!V77</f>
        <v>0</v>
      </c>
      <c r="G77" s="60">
        <f>'TIE-OUT'!W77+RECLASS!W77</f>
        <v>0</v>
      </c>
      <c r="H77" s="60"/>
      <c r="I77" s="38"/>
      <c r="J77" s="60"/>
      <c r="K77" s="153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  <c r="AP77" s="60"/>
      <c r="AQ77" s="38"/>
      <c r="AR77" s="60"/>
      <c r="AS77" s="38"/>
      <c r="AT77" s="60"/>
      <c r="AU77" s="38"/>
      <c r="AV77" s="60"/>
      <c r="AW77" s="38"/>
    </row>
    <row r="78" spans="1:49" x14ac:dyDescent="0.2">
      <c r="A78" s="9">
        <v>37</v>
      </c>
      <c r="B78" s="3"/>
      <c r="C78" s="10" t="s">
        <v>79</v>
      </c>
      <c r="D78" s="60">
        <f t="shared" si="54"/>
        <v>0</v>
      </c>
      <c r="E78" s="38">
        <f t="shared" si="55"/>
        <v>0</v>
      </c>
      <c r="F78" s="60">
        <f>'TIE-OUT'!V78+RECLASS!V78</f>
        <v>0</v>
      </c>
      <c r="G78" s="60">
        <f>'TIE-OUT'!W78+RECLASS!W78</f>
        <v>0</v>
      </c>
      <c r="H78" s="60"/>
      <c r="I78" s="38"/>
      <c r="J78" s="60"/>
      <c r="K78" s="15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  <c r="AP78" s="60"/>
      <c r="AQ78" s="38"/>
      <c r="AR78" s="60"/>
      <c r="AS78" s="38"/>
      <c r="AT78" s="60"/>
      <c r="AU78" s="38"/>
      <c r="AV78" s="60"/>
      <c r="AW78" s="38"/>
    </row>
    <row r="79" spans="1:49" x14ac:dyDescent="0.2">
      <c r="A79" s="9">
        <v>38</v>
      </c>
      <c r="B79" s="3"/>
      <c r="C79" s="10" t="s">
        <v>80</v>
      </c>
      <c r="D79" s="60">
        <f t="shared" si="54"/>
        <v>0</v>
      </c>
      <c r="E79" s="38">
        <f t="shared" si="55"/>
        <v>0</v>
      </c>
      <c r="F79" s="60">
        <f>'TIE-OUT'!V79+RECLASS!V79</f>
        <v>0</v>
      </c>
      <c r="G79" s="60">
        <f>'TIE-OUT'!W79+RECLASS!W79</f>
        <v>0</v>
      </c>
      <c r="H79" s="60"/>
      <c r="I79" s="38"/>
      <c r="J79" s="60"/>
      <c r="K79" s="153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  <c r="AP79" s="60"/>
      <c r="AQ79" s="38"/>
      <c r="AR79" s="60"/>
      <c r="AS79" s="38"/>
      <c r="AT79" s="60"/>
      <c r="AU79" s="38"/>
      <c r="AV79" s="60"/>
      <c r="AW79" s="38"/>
    </row>
    <row r="80" spans="1:49" x14ac:dyDescent="0.2">
      <c r="A80" s="9">
        <v>39</v>
      </c>
      <c r="B80" s="3"/>
      <c r="C80" s="10" t="s">
        <v>81</v>
      </c>
      <c r="D80" s="60">
        <f t="shared" si="54"/>
        <v>0</v>
      </c>
      <c r="E80" s="38">
        <f t="shared" si="55"/>
        <v>0</v>
      </c>
      <c r="F80" s="60">
        <f>'TIE-OUT'!V80+RECLASS!V80</f>
        <v>0</v>
      </c>
      <c r="G80" s="60">
        <f>'TIE-OUT'!W80+RECLASS!W80</f>
        <v>0</v>
      </c>
      <c r="H80" s="60"/>
      <c r="I80" s="38"/>
      <c r="J80" s="60"/>
      <c r="K80" s="153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  <c r="AP80" s="60"/>
      <c r="AQ80" s="38"/>
      <c r="AR80" s="60"/>
      <c r="AS80" s="38"/>
      <c r="AT80" s="60"/>
      <c r="AU80" s="38"/>
      <c r="AV80" s="60"/>
      <c r="AW80" s="38"/>
    </row>
    <row r="81" spans="1:49" x14ac:dyDescent="0.2">
      <c r="A81" s="9">
        <v>40</v>
      </c>
      <c r="B81" s="3"/>
      <c r="C81" s="10" t="s">
        <v>82</v>
      </c>
      <c r="D81" s="60">
        <f t="shared" si="54"/>
        <v>0</v>
      </c>
      <c r="E81" s="38">
        <f t="shared" si="55"/>
        <v>0</v>
      </c>
      <c r="F81" s="60">
        <f>'TIE-OUT'!V81+RECLASS!V81</f>
        <v>0</v>
      </c>
      <c r="G81" s="60">
        <f>'TIE-OUT'!W81+RECLASS!W81</f>
        <v>0</v>
      </c>
      <c r="H81" s="60"/>
      <c r="I81" s="38">
        <v>0</v>
      </c>
      <c r="J81" s="60"/>
      <c r="K81" s="153">
        <v>0</v>
      </c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  <c r="AJ81" s="60"/>
      <c r="AK81" s="38"/>
      <c r="AL81" s="60"/>
      <c r="AM81" s="38"/>
      <c r="AN81" s="60"/>
      <c r="AO81" s="38"/>
      <c r="AP81" s="60"/>
      <c r="AQ81" s="38"/>
      <c r="AR81" s="60"/>
      <c r="AS81" s="38"/>
      <c r="AT81" s="60"/>
      <c r="AU81" s="38"/>
      <c r="AV81" s="60"/>
      <c r="AW81" s="38"/>
    </row>
    <row r="82" spans="1:49" s="2" customFormat="1" ht="20.25" customHeight="1" thickBot="1" x14ac:dyDescent="0.25">
      <c r="A82" s="95"/>
      <c r="B82" s="30"/>
      <c r="C82" s="96" t="s">
        <v>83</v>
      </c>
      <c r="D82" s="92">
        <f>D16+D24+D29+D36+D43+D45+D47+D49</f>
        <v>0</v>
      </c>
      <c r="E82" s="93">
        <f>SUM(E72:E81)+E16+E24+E29+E36+E43+E45+E47+E49+E51+E56+E61+E66</f>
        <v>0</v>
      </c>
      <c r="F82" s="92">
        <f>F16+F24+F29+F36+F43+F45+F47+F49</f>
        <v>0</v>
      </c>
      <c r="G82" s="93">
        <f>SUM(G72:G81)+G16+G24+G29+G36+G43+G45+G47+G49+G51+G56+G61+G66</f>
        <v>0</v>
      </c>
      <c r="H82" s="92">
        <f>H16+H24+H29+H36+H43+H45+H47+H49</f>
        <v>0</v>
      </c>
      <c r="I82" s="93">
        <f>SUM(I72:I81)+I16+I24+I29+I36+I43+I45+I47+I49+I51+I56+I61+I66</f>
        <v>0</v>
      </c>
      <c r="J82" s="92">
        <f>J16+J24+J29+J36+J43+J45+J47+J49</f>
        <v>0</v>
      </c>
      <c r="K82" s="118">
        <f>SUM(K72:K81)+K16+K24+K29+K36+K43+K45+K47+K49+K51+K56+K61+K66</f>
        <v>0</v>
      </c>
      <c r="L82" s="92">
        <f>L16+L24+L29+L36+L43+L45+L47+L49</f>
        <v>0</v>
      </c>
      <c r="M82" s="93">
        <f>SUM(M72:M81)+M16+M24+M29+M36+M43+M45+M47+M49+M51+M56+M61+M66</f>
        <v>0</v>
      </c>
      <c r="N82" s="92">
        <f>N16+N24+N29+N36+N43+N45+N47+N49</f>
        <v>0</v>
      </c>
      <c r="O82" s="93">
        <f>SUM(O72:O81)+O16+O24+O29+O36+O43+O45+O47+O49+O51+O56+O61+O66</f>
        <v>0</v>
      </c>
      <c r="P82" s="92">
        <f>P16+P24+P29+P36+P43+P45+P47+P49</f>
        <v>0</v>
      </c>
      <c r="Q82" s="93">
        <f>SUM(Q72:Q81)+Q16+Q24+Q29+Q36+Q43+Q45+Q47+Q49+Q51+Q56+Q61+Q66</f>
        <v>0</v>
      </c>
      <c r="R82" s="92">
        <f>R16+R24+R29+R36+R43+R45+R47+R49</f>
        <v>0</v>
      </c>
      <c r="S82" s="93">
        <f>SUM(S72:S81)+S16+S24+S29+S36+S43+S45+S47+S49+S51+S56+S61+S66</f>
        <v>0</v>
      </c>
      <c r="T82" s="92">
        <f>T16+T24+T29+T36+T43+T45+T47+T49</f>
        <v>0</v>
      </c>
      <c r="U82" s="93">
        <f>SUM(U72:U81)+U16+U24+U29+U36+U43+U45+U47+U49+U51+U56+U61+U66</f>
        <v>0</v>
      </c>
      <c r="V82" s="92">
        <f>V16+V24+V29+V36+V43+V45+V47+V49</f>
        <v>0</v>
      </c>
      <c r="W82" s="93">
        <f>SUM(W72:W81)+W16+W24+W29+W36+W43+W45+W47+W49+W51+W56+W61+W66</f>
        <v>0</v>
      </c>
      <c r="X82" s="92">
        <f>X16+X24+X29+X36+X43+X45+X47+X49</f>
        <v>0</v>
      </c>
      <c r="Y82" s="93">
        <f>SUM(Y72:Y81)+Y16+Y24+Y29+Y36+Y43+Y45+Y47+Y49+Y51+Y56+Y61+Y66</f>
        <v>0</v>
      </c>
      <c r="Z82" s="92">
        <f>Z16+Z24+Z29+Z36+Z43+Z45+Z47+Z49</f>
        <v>0</v>
      </c>
      <c r="AA82" s="93">
        <f>SUM(AA72:AA81)+AA16+AA24+AA29+AA36+AA43+AA45+AA47+AA49+AA51+AA56+AA61+AA66</f>
        <v>0</v>
      </c>
      <c r="AB82" s="92">
        <f>AB16+AB24+AB29+AB36+AB43+AB45+AB47+AB49</f>
        <v>0</v>
      </c>
      <c r="AC82" s="93">
        <f>SUM(AC72:AC81)+AC16+AC24+AC29+AC36+AC43+AC45+AC47+AC49+AC51+AC56+AC61+AC66</f>
        <v>0</v>
      </c>
      <c r="AD82" s="92">
        <f>AD16+AD24+AD29+AD36+AD43+AD45+AD47+AD49</f>
        <v>0</v>
      </c>
      <c r="AE82" s="93">
        <f>SUM(AE72:AE81)+AE16+AE24+AE29+AE36+AE43+AE45+AE47+AE49+AE51+AE56+AE61+AE66</f>
        <v>0</v>
      </c>
      <c r="AF82" s="92">
        <f>AF16+AF24+AF29+AF36+AF43+AF45+AF47+AF49</f>
        <v>0</v>
      </c>
      <c r="AG82" s="93">
        <f>SUM(AG72:AG81)+AG16+AG24+AG29+AG36+AG43+AG45+AG47+AG49+AG51+AG56+AG61+AG66</f>
        <v>0</v>
      </c>
      <c r="AH82" s="92">
        <f>AH16+AH24+AH29+AH36+AH43+AH45+AH47+AH49</f>
        <v>0</v>
      </c>
      <c r="AI82" s="93">
        <f>SUM(AI72:AI81)+AI16+AI24+AI29+AI36+AI43+AI45+AI47+AI49+AI51+AI56+AI61+AI66</f>
        <v>0</v>
      </c>
      <c r="AJ82" s="92">
        <f>AJ16+AJ24+AJ29+AJ36+AJ43+AJ45+AJ47+AJ49</f>
        <v>0</v>
      </c>
      <c r="AK82" s="93">
        <f>SUM(AK72:AK81)+AK16+AK24+AK29+AK36+AK43+AK45+AK47+AK49+AK51+AK56+AK61+AK66</f>
        <v>0</v>
      </c>
      <c r="AL82" s="92">
        <f>AL16+AL24+AL29+AL36+AL43+AL45+AL47+AL49</f>
        <v>0</v>
      </c>
      <c r="AM82" s="93">
        <f>SUM(AM72:AM81)+AM16+AM24+AM29+AM36+AM43+AM45+AM47+AM49+AM51+AM56+AM61+AM66</f>
        <v>0</v>
      </c>
      <c r="AN82" s="92">
        <f>AN16+AN24+AN29+AN36+AN43+AN45+AN47+AN49</f>
        <v>0</v>
      </c>
      <c r="AO82" s="93">
        <f>SUM(AO72:AO81)+AO16+AO24+AO29+AO36+AO43+AO45+AO47+AO49+AO51+AO56+AO61+AO66</f>
        <v>0</v>
      </c>
      <c r="AP82" s="92">
        <f>AP16+AP24+AP29+AP36+AP43+AP45+AP47+AP49</f>
        <v>0</v>
      </c>
      <c r="AQ82" s="93">
        <f>SUM(AQ72:AQ81)+AQ16+AQ24+AQ29+AQ36+AQ43+AQ45+AQ47+AQ49+AQ51+AQ56+AQ61+AQ66</f>
        <v>0</v>
      </c>
      <c r="AR82" s="92">
        <f>AR16+AR24+AR29+AR36+AR43+AR45+AR47+AR49</f>
        <v>0</v>
      </c>
      <c r="AS82" s="93">
        <f>SUM(AS72:AS81)+AS16+AS24+AS29+AS36+AS43+AS45+AS47+AS49+AS51+AS56+AS61+AS66</f>
        <v>0</v>
      </c>
      <c r="AT82" s="92">
        <f>AT16+AT24+AT29+AT36+AT43+AT45+AT47+AT49</f>
        <v>0</v>
      </c>
      <c r="AU82" s="93">
        <f>SUM(AU72:AU81)+AU16+AU24+AU29+AU36+AU43+AU45+AU47+AU49+AU51+AU56+AU61+AU66</f>
        <v>0</v>
      </c>
      <c r="AV82" s="92">
        <f>AV16+AV24+AV29+AV36+AV43+AV45+AV47+AV49</f>
        <v>0</v>
      </c>
      <c r="AW82" s="93">
        <f>SUM(AW72:AW81)+AW16+AW24+AW29+AW36+AW43+AW45+AW47+AW49+AW51+AW56+AW61+AW66</f>
        <v>0</v>
      </c>
    </row>
    <row r="83" spans="1:49" ht="13.5" thickTop="1" x14ac:dyDescent="0.2">
      <c r="A83" s="4"/>
      <c r="B83" s="3"/>
    </row>
    <row r="84" spans="1:49" x14ac:dyDescent="0.2">
      <c r="A84" s="4"/>
      <c r="B84" s="3"/>
    </row>
    <row r="85" spans="1:49" x14ac:dyDescent="0.2">
      <c r="A85" s="4"/>
      <c r="B85" s="3"/>
    </row>
    <row r="86" spans="1:49" x14ac:dyDescent="0.2">
      <c r="A86" s="4"/>
      <c r="B86" s="3"/>
    </row>
    <row r="87" spans="1:49" x14ac:dyDescent="0.2">
      <c r="A87" s="4"/>
      <c r="B87" s="3"/>
    </row>
    <row r="88" spans="1:49" x14ac:dyDescent="0.2">
      <c r="A88" s="4"/>
      <c r="B88" s="3"/>
    </row>
    <row r="89" spans="1:49" x14ac:dyDescent="0.2">
      <c r="A89" s="4"/>
      <c r="B89" s="3"/>
    </row>
    <row r="90" spans="1:49" x14ac:dyDescent="0.2">
      <c r="A90" s="4"/>
      <c r="B90" s="3"/>
    </row>
    <row r="91" spans="1:49" x14ac:dyDescent="0.2">
      <c r="A91" s="4"/>
      <c r="B91" s="3"/>
    </row>
    <row r="92" spans="1:49" x14ac:dyDescent="0.2">
      <c r="A92" s="4"/>
      <c r="B92" s="3"/>
    </row>
    <row r="93" spans="1:49" x14ac:dyDescent="0.2">
      <c r="A93" s="4"/>
      <c r="B93" s="3"/>
    </row>
    <row r="94" spans="1:49" x14ac:dyDescent="0.2">
      <c r="A94" s="4"/>
      <c r="B94" s="3"/>
    </row>
    <row r="95" spans="1:49" x14ac:dyDescent="0.2">
      <c r="A95" s="4"/>
      <c r="B95" s="3"/>
    </row>
    <row r="96" spans="1:4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29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87"/>
  <sheetViews>
    <sheetView zoomScale="75" workbookViewId="0">
      <pane xSplit="3" ySplit="9" topLeftCell="D53" activePane="bottomRight" state="frozen"/>
      <selection activeCell="F64" sqref="F64"/>
      <selection pane="topRight" activeCell="F64" sqref="F64"/>
      <selection pane="bottomLeft" activeCell="F64" sqref="F64"/>
      <selection pane="bottomRight" activeCell="F64" sqref="F6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118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'CE-FLSH'!L11</f>
        <v>50015649</v>
      </c>
      <c r="E11" s="66">
        <f>'CE-FLSH'!M11</f>
        <v>91648139</v>
      </c>
      <c r="F11" s="60">
        <f>CE_GL!D11</f>
        <v>50485195</v>
      </c>
      <c r="G11" s="38">
        <f>CE_GL!E11</f>
        <v>108142249.07000001</v>
      </c>
      <c r="H11" s="60">
        <f>F11-D11</f>
        <v>469546</v>
      </c>
      <c r="I11" s="38">
        <f>G11-E11</f>
        <v>16494110.070000008</v>
      </c>
    </row>
    <row r="12" spans="1:22" x14ac:dyDescent="0.2">
      <c r="A12" s="9">
        <v>2</v>
      </c>
      <c r="B12" s="7"/>
      <c r="C12" s="18" t="s">
        <v>30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-11949046.24</v>
      </c>
      <c r="H12" s="60">
        <f>F12-D12</f>
        <v>0</v>
      </c>
      <c r="I12" s="38">
        <f>G12-E12</f>
        <v>-11949046.24</v>
      </c>
    </row>
    <row r="13" spans="1:22" x14ac:dyDescent="0.2">
      <c r="A13" s="9">
        <v>3</v>
      </c>
      <c r="B13" s="7"/>
      <c r="C13" s="18" t="s">
        <v>31</v>
      </c>
      <c r="D13" s="65">
        <f>'CE-FLSH'!L13</f>
        <v>15076907</v>
      </c>
      <c r="E13" s="66">
        <f>'CE-FLSH'!M13</f>
        <v>28472210</v>
      </c>
      <c r="F13" s="60">
        <f>CE_GL!D13</f>
        <v>14484736</v>
      </c>
      <c r="G13" s="38">
        <f>CE_GL!E13</f>
        <v>27371013</v>
      </c>
      <c r="H13" s="60">
        <f t="shared" ref="H13:I15" si="0">F13-D13</f>
        <v>-592171</v>
      </c>
      <c r="I13" s="38">
        <f t="shared" si="0"/>
        <v>-1101197</v>
      </c>
    </row>
    <row r="14" spans="1:22" x14ac:dyDescent="0.2">
      <c r="A14" s="9">
        <v>4</v>
      </c>
      <c r="B14" s="7"/>
      <c r="C14" s="18" t="s">
        <v>32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-3381153.9299999997</v>
      </c>
      <c r="H15" s="60">
        <f t="shared" si="0"/>
        <v>0</v>
      </c>
      <c r="I15" s="38">
        <f t="shared" si="0"/>
        <v>-3381153.9299999997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65092556</v>
      </c>
      <c r="E16" s="39">
        <f t="shared" si="1"/>
        <v>120120349</v>
      </c>
      <c r="F16" s="61">
        <f t="shared" si="1"/>
        <v>64969931</v>
      </c>
      <c r="G16" s="39">
        <f t="shared" si="1"/>
        <v>120183061.90000001</v>
      </c>
      <c r="H16" s="61">
        <f t="shared" si="1"/>
        <v>-122625</v>
      </c>
      <c r="I16" s="39">
        <f t="shared" si="1"/>
        <v>62712.900000007823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'CE-FLSH'!L19</f>
        <v>-39890734</v>
      </c>
      <c r="E19" s="66">
        <f>'CE-FLSH'!M19</f>
        <v>-71917584</v>
      </c>
      <c r="F19" s="60">
        <f>CE_GL!D19</f>
        <v>-49734544</v>
      </c>
      <c r="G19" s="38">
        <f>CE_GL!E19</f>
        <v>-90309247.999999985</v>
      </c>
      <c r="H19" s="60">
        <f>F19-D19</f>
        <v>-9843810</v>
      </c>
      <c r="I19" s="38">
        <f>G19-E19</f>
        <v>-18391663.999999985</v>
      </c>
    </row>
    <row r="20" spans="1:9" x14ac:dyDescent="0.2">
      <c r="A20" s="9">
        <v>7</v>
      </c>
      <c r="B20" s="7"/>
      <c r="C20" s="18" t="s">
        <v>30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791038.4</v>
      </c>
      <c r="H20" s="60">
        <f>F20-D20</f>
        <v>0</v>
      </c>
      <c r="I20" s="38">
        <f>G20-E20</f>
        <v>791038.4</v>
      </c>
    </row>
    <row r="21" spans="1:9" x14ac:dyDescent="0.2">
      <c r="A21" s="9">
        <v>8</v>
      </c>
      <c r="B21" s="7"/>
      <c r="C21" s="18" t="s">
        <v>31</v>
      </c>
      <c r="D21" s="65">
        <f>'CE-FLSH'!L21</f>
        <v>-25249410</v>
      </c>
      <c r="E21" s="66">
        <f>'CE-FLSH'!M21</f>
        <v>-46363228</v>
      </c>
      <c r="F21" s="60">
        <f>CE_GL!D21</f>
        <v>-15409724</v>
      </c>
      <c r="G21" s="38">
        <f>CE_GL!E21</f>
        <v>-29018019</v>
      </c>
      <c r="H21" s="60">
        <f t="shared" ref="H21:I23" si="2">F21-D21</f>
        <v>9839686</v>
      </c>
      <c r="I21" s="38">
        <f t="shared" si="2"/>
        <v>17345209</v>
      </c>
    </row>
    <row r="22" spans="1:9" x14ac:dyDescent="0.2">
      <c r="A22" s="9">
        <v>9</v>
      </c>
      <c r="B22" s="7"/>
      <c r="C22" s="18" t="s">
        <v>32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'CE-FLSH'!L23</f>
        <v>331134</v>
      </c>
      <c r="E23" s="66">
        <f>'CE-FLSH'!M23</f>
        <v>601001</v>
      </c>
      <c r="F23" s="60">
        <f>CE_GL!D23</f>
        <v>211720</v>
      </c>
      <c r="G23" s="38">
        <f>CE_GL!E23</f>
        <v>379825.68199999997</v>
      </c>
      <c r="H23" s="60">
        <f t="shared" si="2"/>
        <v>-119414</v>
      </c>
      <c r="I23" s="38">
        <f t="shared" si="2"/>
        <v>-221175.31800000003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-64809010</v>
      </c>
      <c r="E24" s="39">
        <f t="shared" si="3"/>
        <v>-117679811</v>
      </c>
      <c r="F24" s="61">
        <f t="shared" si="3"/>
        <v>-64932548</v>
      </c>
      <c r="G24" s="39">
        <f t="shared" si="3"/>
        <v>-118156402.91799998</v>
      </c>
      <c r="H24" s="61">
        <f t="shared" si="3"/>
        <v>-123538</v>
      </c>
      <c r="I24" s="39">
        <f t="shared" si="3"/>
        <v>-476591.91799998662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'CE-FLSH'!L27</f>
        <v>0</v>
      </c>
      <c r="E27" s="66">
        <f>'CE-FLSH'!M27</f>
        <v>0</v>
      </c>
      <c r="F27" s="60">
        <f>CE_GL!D27</f>
        <v>6328</v>
      </c>
      <c r="G27" s="38">
        <f>CE_GL!E27</f>
        <v>11327.12</v>
      </c>
      <c r="H27" s="60">
        <f>F27-D27</f>
        <v>6328</v>
      </c>
      <c r="I27" s="38">
        <f>G27-E27</f>
        <v>11327.12</v>
      </c>
    </row>
    <row r="28" spans="1:9" x14ac:dyDescent="0.2">
      <c r="A28" s="9">
        <v>12</v>
      </c>
      <c r="B28" s="7"/>
      <c r="C28" s="18" t="s">
        <v>40</v>
      </c>
      <c r="D28" s="65">
        <f>'CE-FLSH'!L28</f>
        <v>0</v>
      </c>
      <c r="E28" s="66">
        <f>'CE-FLSH'!M28</f>
        <v>0</v>
      </c>
      <c r="F28" s="60">
        <f>CE_GL!D28</f>
        <v>-18440</v>
      </c>
      <c r="G28" s="38">
        <f>CE_GL!E28</f>
        <v>-33975.620000000003</v>
      </c>
      <c r="H28" s="60">
        <f>F28-D28</f>
        <v>-18440</v>
      </c>
      <c r="I28" s="38">
        <f>G28-E28</f>
        <v>-33975.620000000003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-12112</v>
      </c>
      <c r="G29" s="70">
        <f t="shared" si="4"/>
        <v>-22648.5</v>
      </c>
      <c r="H29" s="69">
        <f t="shared" si="4"/>
        <v>-12112</v>
      </c>
      <c r="I29" s="70">
        <f t="shared" si="4"/>
        <v>-22648.5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'CE-FLSH'!L32</f>
        <v>4931167</v>
      </c>
      <c r="E32" s="66">
        <f>'CE-FLSH'!M32</f>
        <v>9438269</v>
      </c>
      <c r="F32" s="60">
        <f>CE_GL!D32</f>
        <v>-14934</v>
      </c>
      <c r="G32" s="38">
        <f>CE_GL!E32</f>
        <v>-26792.264000000079</v>
      </c>
      <c r="H32" s="60">
        <f>F32-D32</f>
        <v>-4946101</v>
      </c>
      <c r="I32" s="38">
        <f>G32-E32</f>
        <v>-9465061.2640000004</v>
      </c>
    </row>
    <row r="33" spans="1:9" x14ac:dyDescent="0.2">
      <c r="A33" s="9">
        <v>14</v>
      </c>
      <c r="B33" s="7"/>
      <c r="C33" s="18" t="s">
        <v>44</v>
      </c>
      <c r="D33" s="65">
        <f>'CE-FLSH'!L33</f>
        <v>-5214713</v>
      </c>
      <c r="E33" s="66">
        <f>'CE-FLSH'!M33</f>
        <v>-9872539.2115928493</v>
      </c>
      <c r="F33" s="60">
        <f>CE_GL!D33</f>
        <v>-22224</v>
      </c>
      <c r="G33" s="38">
        <f>CE_GL!E33</f>
        <v>-41250.43</v>
      </c>
      <c r="H33" s="60">
        <f t="shared" ref="H33:I35" si="5">F33-D33</f>
        <v>5192489</v>
      </c>
      <c r="I33" s="38">
        <f t="shared" si="5"/>
        <v>9831288.7815928496</v>
      </c>
    </row>
    <row r="34" spans="1:9" x14ac:dyDescent="0.2">
      <c r="A34" s="9">
        <v>15</v>
      </c>
      <c r="B34" s="7"/>
      <c r="C34" s="18" t="s">
        <v>45</v>
      </c>
      <c r="D34" s="65">
        <f>'CE-FLSH'!L34</f>
        <v>0</v>
      </c>
      <c r="E34" s="66">
        <f>'CE-FLSH'!M34</f>
        <v>0</v>
      </c>
      <c r="F34" s="60">
        <f>CE_GL!D34</f>
        <v>26563</v>
      </c>
      <c r="G34" s="38">
        <f>CE_GL!E34</f>
        <v>34474.230000000003</v>
      </c>
      <c r="H34" s="60">
        <f t="shared" si="5"/>
        <v>26563</v>
      </c>
      <c r="I34" s="38">
        <f t="shared" si="5"/>
        <v>34474.230000000003</v>
      </c>
    </row>
    <row r="35" spans="1:9" x14ac:dyDescent="0.2">
      <c r="A35" s="9">
        <v>16</v>
      </c>
      <c r="B35" s="7"/>
      <c r="C35" s="18" t="s">
        <v>46</v>
      </c>
      <c r="D35" s="65">
        <f>'CE-FLSH'!L35</f>
        <v>0</v>
      </c>
      <c r="E35" s="66">
        <f>'CE-FLSH'!M35</f>
        <v>0</v>
      </c>
      <c r="F35" s="60">
        <f>CE_GL!D35</f>
        <v>-90843</v>
      </c>
      <c r="G35" s="38">
        <f>CE_GL!E35</f>
        <v>-194965.66</v>
      </c>
      <c r="H35" s="60">
        <f t="shared" si="5"/>
        <v>-90843</v>
      </c>
      <c r="I35" s="38">
        <f t="shared" si="5"/>
        <v>-194965.66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-283546</v>
      </c>
      <c r="E36" s="39">
        <f t="shared" si="6"/>
        <v>-434270.21159284934</v>
      </c>
      <c r="F36" s="61">
        <f t="shared" si="6"/>
        <v>-101438</v>
      </c>
      <c r="G36" s="39">
        <f t="shared" si="6"/>
        <v>-228534.12400000007</v>
      </c>
      <c r="H36" s="61">
        <f t="shared" si="6"/>
        <v>182108</v>
      </c>
      <c r="I36" s="39">
        <f t="shared" si="6"/>
        <v>205736.08759284919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'CE-FLSH'!L39</f>
        <v>0</v>
      </c>
      <c r="E39" s="66">
        <f>'CE-FLSH'!M39</f>
        <v>0</v>
      </c>
      <c r="F39" s="60">
        <f>CE_GL!D39</f>
        <v>0</v>
      </c>
      <c r="G39" s="38">
        <f>CE_GL!E39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50</v>
      </c>
      <c r="D40" s="65">
        <f>'CE-FLSH'!L40</f>
        <v>0</v>
      </c>
      <c r="E40" s="66">
        <f>'CE-FLSH'!M40</f>
        <v>0</v>
      </c>
      <c r="F40" s="60">
        <f>CE_GL!D40</f>
        <v>-272351</v>
      </c>
      <c r="G40" s="38">
        <f>CE_GL!E40</f>
        <v>-247669.69999999998</v>
      </c>
      <c r="H40" s="60">
        <f t="shared" si="7"/>
        <v>-272351</v>
      </c>
      <c r="I40" s="38">
        <f t="shared" si="7"/>
        <v>-247669.69999999998</v>
      </c>
    </row>
    <row r="41" spans="1:9" x14ac:dyDescent="0.2">
      <c r="A41" s="9">
        <v>19</v>
      </c>
      <c r="B41" s="7"/>
      <c r="C41" s="18" t="s">
        <v>51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-272351</v>
      </c>
      <c r="G42" s="70">
        <f t="shared" si="8"/>
        <v>-247669.69999999998</v>
      </c>
      <c r="H42" s="69">
        <f t="shared" si="8"/>
        <v>-272351</v>
      </c>
      <c r="I42" s="70">
        <f t="shared" si="8"/>
        <v>-247669.69999999998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-272351</v>
      </c>
      <c r="G43" s="39">
        <f t="shared" si="9"/>
        <v>-247669.69999999998</v>
      </c>
      <c r="H43" s="61">
        <f t="shared" si="9"/>
        <v>-272351</v>
      </c>
      <c r="I43" s="39">
        <f t="shared" si="9"/>
        <v>-247669.69999999998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'CE-FLSH'!L49</f>
        <v>0</v>
      </c>
      <c r="E49" s="66">
        <f>'CE-FLSH'!M49</f>
        <v>0</v>
      </c>
      <c r="F49" s="60">
        <f>CE_GL!D49</f>
        <v>348518</v>
      </c>
      <c r="G49" s="38">
        <f>CE_GL!E49</f>
        <v>624844.09800000011</v>
      </c>
      <c r="H49" s="60">
        <f>F49-D49</f>
        <v>348518</v>
      </c>
      <c r="I49" s="38">
        <f>G49-E49</f>
        <v>624844.09800000011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'CE-FLSH'!L51</f>
        <v>-331134</v>
      </c>
      <c r="E51" s="66">
        <f>'CE-FLSH'!M51</f>
        <v>-601001</v>
      </c>
      <c r="F51" s="60">
        <f>CE_GL!D51</f>
        <v>-211720</v>
      </c>
      <c r="G51" s="38">
        <f>CE_GL!E51</f>
        <v>-379825.68199999997</v>
      </c>
      <c r="H51" s="60">
        <f>F51-D51</f>
        <v>119414</v>
      </c>
      <c r="I51" s="38">
        <f>G51-E51</f>
        <v>221175.31800000003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'CE-FLSH'!L54</f>
        <v>0</v>
      </c>
      <c r="E54" s="66">
        <f>'CE-FLSH'!M54</f>
        <v>-167761</v>
      </c>
      <c r="F54" s="60">
        <f>CE_GL!D54</f>
        <v>-13147260</v>
      </c>
      <c r="G54" s="38">
        <f>CE_GL!E54</f>
        <v>340035.57999999996</v>
      </c>
      <c r="H54" s="60">
        <f>F54-D54</f>
        <v>-13147260</v>
      </c>
      <c r="I54" s="38">
        <f>G54-E54</f>
        <v>507796.57999999996</v>
      </c>
    </row>
    <row r="55" spans="1:9" x14ac:dyDescent="0.2">
      <c r="A55" s="9">
        <v>25</v>
      </c>
      <c r="B55" s="7"/>
      <c r="C55" s="18" t="s">
        <v>60</v>
      </c>
      <c r="D55" s="65">
        <f>'CE-FLSH'!L55</f>
        <v>0</v>
      </c>
      <c r="E55" s="66">
        <f>'CE-FLSH'!M55</f>
        <v>-2222198</v>
      </c>
      <c r="F55" s="60">
        <f>CE_GL!D55</f>
        <v>0</v>
      </c>
      <c r="G55" s="38">
        <f>CE_GL!E55</f>
        <v>-2010129.1000000003</v>
      </c>
      <c r="H55" s="60">
        <f>F55-D55</f>
        <v>0</v>
      </c>
      <c r="I55" s="38">
        <f>G55-E55</f>
        <v>212068.89999999967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-2389959</v>
      </c>
      <c r="F56" s="61">
        <f t="shared" si="10"/>
        <v>-13147260</v>
      </c>
      <c r="G56" s="39">
        <f t="shared" si="10"/>
        <v>-1670093.5200000005</v>
      </c>
      <c r="H56" s="61">
        <f t="shared" si="10"/>
        <v>-13147260</v>
      </c>
      <c r="I56" s="39">
        <f t="shared" si="10"/>
        <v>719865.47999999963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64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67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'CE-FLSH'!L70</f>
        <v>0</v>
      </c>
      <c r="E70" s="66">
        <f>'CE-FLSH'!M70</f>
        <v>1333277</v>
      </c>
      <c r="F70" s="60">
        <f>CE_GL!D70</f>
        <v>0</v>
      </c>
      <c r="G70" s="38">
        <f>CE_GL!E70</f>
        <v>-675834</v>
      </c>
      <c r="H70" s="60">
        <f>F70-D70</f>
        <v>0</v>
      </c>
      <c r="I70" s="38">
        <f>G70-E70</f>
        <v>-2009111</v>
      </c>
    </row>
    <row r="71" spans="1:9" x14ac:dyDescent="0.2">
      <c r="A71" s="9">
        <v>31</v>
      </c>
      <c r="B71" s="3"/>
      <c r="C71" s="10" t="s">
        <v>72</v>
      </c>
      <c r="D71" s="65">
        <f>'CE-FLSH'!L71</f>
        <v>0</v>
      </c>
      <c r="E71" s="66">
        <f>'CE-FLSH'!M71</f>
        <v>-2009111</v>
      </c>
      <c r="F71" s="60">
        <f>CE_GL!D71</f>
        <v>0</v>
      </c>
      <c r="G71" s="38">
        <f>CE_GL!E71</f>
        <v>0</v>
      </c>
      <c r="H71" s="60">
        <f>F71-D71</f>
        <v>0</v>
      </c>
      <c r="I71" s="38">
        <f>G71-E71</f>
        <v>2009111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-675834</v>
      </c>
      <c r="F72" s="69">
        <f t="shared" si="13"/>
        <v>0</v>
      </c>
      <c r="G72" s="70">
        <f t="shared" si="13"/>
        <v>-675834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74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'CE-FLSH'!L74</f>
        <v>0</v>
      </c>
      <c r="E74" s="66">
        <f>'CE-FLSH'!M74</f>
        <v>734642.70588235301</v>
      </c>
      <c r="F74" s="60">
        <f>CE_GL!D74</f>
        <v>0</v>
      </c>
      <c r="G74" s="38">
        <f>CE_GL!E74</f>
        <v>343342.49</v>
      </c>
      <c r="H74" s="60">
        <f t="shared" ref="H74:I79" si="14">F74-D74</f>
        <v>0</v>
      </c>
      <c r="I74" s="38">
        <f t="shared" si="14"/>
        <v>-391300.21588235302</v>
      </c>
    </row>
    <row r="75" spans="1:9" x14ac:dyDescent="0.2">
      <c r="A75" s="9">
        <v>34</v>
      </c>
      <c r="B75" s="3"/>
      <c r="C75" s="10" t="s">
        <v>76</v>
      </c>
      <c r="D75" s="65">
        <f>'CE-FLSH'!L75</f>
        <v>0</v>
      </c>
      <c r="E75" s="66">
        <f>'CE-FLSH'!M75</f>
        <v>330670.5</v>
      </c>
      <c r="F75" s="60">
        <f>CE_GL!D75</f>
        <v>0</v>
      </c>
      <c r="G75" s="38">
        <f>CE_GL!E75</f>
        <v>330600</v>
      </c>
      <c r="H75" s="60">
        <f t="shared" si="14"/>
        <v>0</v>
      </c>
      <c r="I75" s="38">
        <f t="shared" si="14"/>
        <v>-70.5</v>
      </c>
    </row>
    <row r="76" spans="1:9" x14ac:dyDescent="0.2">
      <c r="A76" s="9">
        <v>35</v>
      </c>
      <c r="B76" s="3"/>
      <c r="C76" s="10" t="s">
        <v>77</v>
      </c>
      <c r="D76" s="65">
        <f>'CE-FLSH'!L76</f>
        <v>0</v>
      </c>
      <c r="E76" s="66">
        <f>'CE-FLSH'!M76</f>
        <v>-10268</v>
      </c>
      <c r="F76" s="60">
        <f>CE_GL!D76</f>
        <v>0</v>
      </c>
      <c r="G76" s="38">
        <f>CE_GL!E76</f>
        <v>-11539.400000000001</v>
      </c>
      <c r="H76" s="60">
        <f t="shared" si="14"/>
        <v>0</v>
      </c>
      <c r="I76" s="38">
        <f t="shared" si="14"/>
        <v>-1271.4000000000015</v>
      </c>
    </row>
    <row r="77" spans="1:9" x14ac:dyDescent="0.2">
      <c r="A77" s="9">
        <v>36</v>
      </c>
      <c r="B77" s="3"/>
      <c r="C77" s="10" t="s">
        <v>78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79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81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'CE-FLSH'!L81</f>
        <v>0</v>
      </c>
      <c r="E81" s="66">
        <f>'CE-FLSH'!M81</f>
        <v>-126121</v>
      </c>
      <c r="F81" s="60">
        <f>CE_GL!D81</f>
        <v>0</v>
      </c>
      <c r="G81" s="38">
        <f>CE_GL!E81</f>
        <v>393315.7</v>
      </c>
      <c r="H81" s="60">
        <f>F81-D81</f>
        <v>0</v>
      </c>
      <c r="I81" s="38">
        <f>G81-E81</f>
        <v>519436.7</v>
      </c>
    </row>
    <row r="82" spans="1:63" s="44" customFormat="1" ht="20.25" customHeight="1" thickBot="1" x14ac:dyDescent="0.3">
      <c r="A82" s="40"/>
      <c r="B82" s="41"/>
      <c r="C82" s="42" t="s">
        <v>83</v>
      </c>
      <c r="D82" s="71">
        <f>D16+D24+D29+D36+D43+D45+D47+D49</f>
        <v>0</v>
      </c>
      <c r="E82" s="72">
        <f>SUM(E72:E81)+E16+E24+E29+E36+E43+E45+E47+E49+E51+E56+E61+E66</f>
        <v>-731602.00571049377</v>
      </c>
      <c r="F82" s="71">
        <f>F16+F24+F29+F36+F43+F45+F47+F49</f>
        <v>0</v>
      </c>
      <c r="G82" s="72">
        <f>SUM(G72:G81)+G16+G24+G29+G36+G43+G45+G47+G49+G51+G56+G61+G66</f>
        <v>482616.34400002938</v>
      </c>
      <c r="H82" s="71">
        <f>H16+H24+H29+H36+H43+H45+H47+H49</f>
        <v>0</v>
      </c>
      <c r="I82" s="72">
        <f>SUM(I72:I81)+I16+I24+I29+I36+I43+I45+I47+I49+I51+I56+I61+I66</f>
        <v>1214218.3497105171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C1" sqref="C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120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'NE-FLSH'!L11</f>
        <v>115626241</v>
      </c>
      <c r="E11" s="66">
        <f>'NE-FLSH'!M11</f>
        <v>204484840</v>
      </c>
      <c r="F11" s="60">
        <f>NE_GL!D11</f>
        <v>124063379</v>
      </c>
      <c r="G11" s="38">
        <f>NE_GL!E11</f>
        <v>267898409.63000005</v>
      </c>
      <c r="H11" s="60">
        <f>F11-D11</f>
        <v>8437138</v>
      </c>
      <c r="I11" s="38">
        <f>G11-E11</f>
        <v>63413569.630000055</v>
      </c>
    </row>
    <row r="12" spans="1:22" x14ac:dyDescent="0.2">
      <c r="A12" s="9">
        <v>2</v>
      </c>
      <c r="B12" s="7"/>
      <c r="C12" s="18" t="s">
        <v>30</v>
      </c>
      <c r="D12" s="65">
        <f>'NE-FLSH'!L12</f>
        <v>0</v>
      </c>
      <c r="E12" s="66">
        <f>'NE-FLSH'!M12</f>
        <v>0</v>
      </c>
      <c r="F12" s="60">
        <f>NE_GL!D12</f>
        <v>0</v>
      </c>
      <c r="G12" s="38">
        <f>NE_GL!E12</f>
        <v>-16360182.43</v>
      </c>
      <c r="H12" s="60">
        <f>F12-D12</f>
        <v>0</v>
      </c>
      <c r="I12" s="38">
        <f>G12-E12</f>
        <v>-16360182.43</v>
      </c>
    </row>
    <row r="13" spans="1:22" x14ac:dyDescent="0.2">
      <c r="A13" s="9">
        <v>3</v>
      </c>
      <c r="B13" s="7"/>
      <c r="C13" s="18" t="s">
        <v>31</v>
      </c>
      <c r="D13" s="65">
        <f>'NE-FLSH'!L13</f>
        <v>84822596</v>
      </c>
      <c r="E13" s="66">
        <f>'NE-FLSH'!M13</f>
        <v>172796928.76049489</v>
      </c>
      <c r="F13" s="60">
        <f>NE_GL!D13</f>
        <v>70923796</v>
      </c>
      <c r="G13" s="38">
        <f>NE_GL!E13</f>
        <v>147978095</v>
      </c>
      <c r="H13" s="60">
        <f t="shared" ref="H13:I15" si="0">F13-D13</f>
        <v>-13898800</v>
      </c>
      <c r="I13" s="38">
        <f t="shared" si="0"/>
        <v>-24818833.760494888</v>
      </c>
    </row>
    <row r="14" spans="1:22" x14ac:dyDescent="0.2">
      <c r="A14" s="9">
        <v>4</v>
      </c>
      <c r="B14" s="7"/>
      <c r="C14" s="18" t="s">
        <v>32</v>
      </c>
      <c r="D14" s="65">
        <f>'NE-FLSH'!L14</f>
        <v>0</v>
      </c>
      <c r="E14" s="66">
        <f>'NE-FLSH'!M14</f>
        <v>9846</v>
      </c>
      <c r="F14" s="60">
        <f>NE_GL!D14</f>
        <v>0</v>
      </c>
      <c r="G14" s="38">
        <f>NE_GL!E14</f>
        <v>0</v>
      </c>
      <c r="H14" s="60">
        <f t="shared" si="0"/>
        <v>0</v>
      </c>
      <c r="I14" s="38">
        <f t="shared" si="0"/>
        <v>-9846</v>
      </c>
    </row>
    <row r="15" spans="1:22" x14ac:dyDescent="0.2">
      <c r="A15" s="9">
        <v>5</v>
      </c>
      <c r="B15" s="7"/>
      <c r="C15" s="18" t="s">
        <v>33</v>
      </c>
      <c r="D15" s="65">
        <f>'NE-FLSH'!L15</f>
        <v>0</v>
      </c>
      <c r="E15" s="66">
        <f>'NE-FLSH'!M15</f>
        <v>0</v>
      </c>
      <c r="F15" s="60">
        <f>NE_GL!D15</f>
        <v>0</v>
      </c>
      <c r="G15" s="38">
        <f>NE_GL!E15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200448837</v>
      </c>
      <c r="E16" s="39">
        <f t="shared" si="1"/>
        <v>377291614.76049489</v>
      </c>
      <c r="F16" s="61">
        <f t="shared" si="1"/>
        <v>194987175</v>
      </c>
      <c r="G16" s="39">
        <f t="shared" si="1"/>
        <v>399516322.20000005</v>
      </c>
      <c r="H16" s="61">
        <f t="shared" si="1"/>
        <v>-5461662</v>
      </c>
      <c r="I16" s="39">
        <f t="shared" si="1"/>
        <v>22224707.439505167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'NE-FLSH'!L19</f>
        <v>-114171418</v>
      </c>
      <c r="E19" s="66">
        <f>'NE-FLSH'!M19</f>
        <v>-205822962</v>
      </c>
      <c r="F19" s="60">
        <f>NE_GL!D19</f>
        <v>-119303194</v>
      </c>
      <c r="G19" s="38">
        <f>NE_GL!E19</f>
        <v>-226421725.32999998</v>
      </c>
      <c r="H19" s="60">
        <f>F19-D19</f>
        <v>-5131776</v>
      </c>
      <c r="I19" s="38">
        <f>G19-E19</f>
        <v>-20598763.329999983</v>
      </c>
    </row>
    <row r="20" spans="1:9" x14ac:dyDescent="0.2">
      <c r="A20" s="9">
        <v>7</v>
      </c>
      <c r="B20" s="7"/>
      <c r="C20" s="18" t="s">
        <v>30</v>
      </c>
      <c r="D20" s="65">
        <f>'NE-FLSH'!L20</f>
        <v>0</v>
      </c>
      <c r="E20" s="66">
        <f>'NE-FLSH'!M20</f>
        <v>0</v>
      </c>
      <c r="F20" s="60">
        <f>NE_GL!D20</f>
        <v>0</v>
      </c>
      <c r="G20" s="38">
        <f>NE_GL!E20</f>
        <v>8475325.2800000012</v>
      </c>
      <c r="H20" s="60">
        <f>F20-D20</f>
        <v>0</v>
      </c>
      <c r="I20" s="38">
        <f>G20-E20</f>
        <v>8475325.2800000012</v>
      </c>
    </row>
    <row r="21" spans="1:9" x14ac:dyDescent="0.2">
      <c r="A21" s="9">
        <v>8</v>
      </c>
      <c r="B21" s="7"/>
      <c r="C21" s="18" t="s">
        <v>31</v>
      </c>
      <c r="D21" s="65">
        <f>'NE-FLSH'!L21</f>
        <v>-75996667</v>
      </c>
      <c r="E21" s="66">
        <f>'NE-FLSH'!M21</f>
        <v>-158370293</v>
      </c>
      <c r="F21" s="60">
        <f>NE_GL!D21</f>
        <v>-69466461</v>
      </c>
      <c r="G21" s="38">
        <f>NE_GL!E21</f>
        <v>-145653791</v>
      </c>
      <c r="H21" s="60">
        <f t="shared" ref="H21:I23" si="2">F21-D21</f>
        <v>6530206</v>
      </c>
      <c r="I21" s="38">
        <f t="shared" si="2"/>
        <v>12716502</v>
      </c>
    </row>
    <row r="22" spans="1:9" x14ac:dyDescent="0.2">
      <c r="A22" s="9">
        <v>9</v>
      </c>
      <c r="B22" s="7"/>
      <c r="C22" s="18" t="s">
        <v>32</v>
      </c>
      <c r="D22" s="65">
        <f>'NE-FLSH'!L22</f>
        <v>0</v>
      </c>
      <c r="E22" s="66">
        <f>'NE-FLSH'!M22</f>
        <v>0</v>
      </c>
      <c r="F22" s="60">
        <f>NE_GL!D22</f>
        <v>0</v>
      </c>
      <c r="G22" s="38">
        <f>NE_GL!E22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'NE-FLSH'!L23</f>
        <v>894213</v>
      </c>
      <c r="E23" s="66">
        <f>'NE-FLSH'!M23</f>
        <v>1720010</v>
      </c>
      <c r="F23" s="60">
        <f>NE_GL!D23</f>
        <v>1259837</v>
      </c>
      <c r="G23" s="38">
        <f>NE_GL!E23</f>
        <v>2226131.9790000003</v>
      </c>
      <c r="H23" s="60">
        <f t="shared" si="2"/>
        <v>365624</v>
      </c>
      <c r="I23" s="38">
        <f t="shared" si="2"/>
        <v>506121.97900000028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-189273872</v>
      </c>
      <c r="E24" s="39">
        <f t="shared" si="3"/>
        <v>-362473245</v>
      </c>
      <c r="F24" s="61">
        <f t="shared" si="3"/>
        <v>-187509818</v>
      </c>
      <c r="G24" s="39">
        <f t="shared" si="3"/>
        <v>-361374059.07099998</v>
      </c>
      <c r="H24" s="61">
        <f t="shared" si="3"/>
        <v>1764054</v>
      </c>
      <c r="I24" s="39">
        <f t="shared" si="3"/>
        <v>1099185.9290000182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'NE-FLSH'!L27</f>
        <v>-978794</v>
      </c>
      <c r="E27" s="66">
        <f>'NE-FLSH'!M27</f>
        <v>-1772939</v>
      </c>
      <c r="F27" s="60">
        <f>NE_GL!D27</f>
        <v>9657096</v>
      </c>
      <c r="G27" s="38">
        <f>NE_GL!E27</f>
        <v>17557451.59</v>
      </c>
      <c r="H27" s="60">
        <f>F27-D27</f>
        <v>10635890</v>
      </c>
      <c r="I27" s="38">
        <f>G27-E27</f>
        <v>19330390.59</v>
      </c>
    </row>
    <row r="28" spans="1:9" x14ac:dyDescent="0.2">
      <c r="A28" s="9">
        <v>12</v>
      </c>
      <c r="B28" s="7"/>
      <c r="C28" s="18" t="s">
        <v>40</v>
      </c>
      <c r="D28" s="65">
        <f>'NE-FLSH'!L28</f>
        <v>1476461</v>
      </c>
      <c r="E28" s="66">
        <f>'NE-FLSH'!M28</f>
        <v>2857245</v>
      </c>
      <c r="F28" s="60">
        <f>NE_GL!D28</f>
        <v>-4219301</v>
      </c>
      <c r="G28" s="38">
        <f>NE_GL!E28</f>
        <v>-7858592.4499999993</v>
      </c>
      <c r="H28" s="60">
        <f>F28-D28</f>
        <v>-5695762</v>
      </c>
      <c r="I28" s="38">
        <f>G28-E28</f>
        <v>-10715837.449999999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497667</v>
      </c>
      <c r="E29" s="70">
        <f t="shared" si="4"/>
        <v>1084306</v>
      </c>
      <c r="F29" s="69">
        <f t="shared" si="4"/>
        <v>5437795</v>
      </c>
      <c r="G29" s="70">
        <f t="shared" si="4"/>
        <v>9698859.1400000006</v>
      </c>
      <c r="H29" s="69">
        <f t="shared" si="4"/>
        <v>4940128</v>
      </c>
      <c r="I29" s="70">
        <f t="shared" si="4"/>
        <v>8614553.1400000006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'NE-FLSH'!L32</f>
        <v>160916</v>
      </c>
      <c r="E32" s="66">
        <f>'NE-FLSH'!M32</f>
        <v>310946</v>
      </c>
      <c r="F32" s="60">
        <f>NE_GL!D32</f>
        <v>-195939</v>
      </c>
      <c r="G32" s="38">
        <f>NE_GL!E32</f>
        <v>-346223.98399999982</v>
      </c>
      <c r="H32" s="60">
        <f>F32-D32</f>
        <v>-356855</v>
      </c>
      <c r="I32" s="38">
        <f>G32-E32</f>
        <v>-657169.98399999982</v>
      </c>
    </row>
    <row r="33" spans="1:9" x14ac:dyDescent="0.2">
      <c r="A33" s="9">
        <v>14</v>
      </c>
      <c r="B33" s="7"/>
      <c r="C33" s="18" t="s">
        <v>44</v>
      </c>
      <c r="D33" s="65">
        <f>'NE-FLSH'!L33</f>
        <v>92358</v>
      </c>
      <c r="E33" s="66">
        <f>'NE-FLSH'!M33</f>
        <v>138835.47962299478</v>
      </c>
      <c r="F33" s="60">
        <f>NE_GL!D33</f>
        <v>-84363</v>
      </c>
      <c r="G33" s="38">
        <f>NE_GL!E33</f>
        <v>-240685.94</v>
      </c>
      <c r="H33" s="60">
        <f t="shared" ref="H33:I35" si="5">F33-D33</f>
        <v>-176721</v>
      </c>
      <c r="I33" s="38">
        <f t="shared" si="5"/>
        <v>-379521.41962299478</v>
      </c>
    </row>
    <row r="34" spans="1:9" x14ac:dyDescent="0.2">
      <c r="A34" s="9">
        <v>15</v>
      </c>
      <c r="B34" s="7"/>
      <c r="C34" s="18" t="s">
        <v>45</v>
      </c>
      <c r="D34" s="65">
        <f>'NE-FLSH'!L34</f>
        <v>370827</v>
      </c>
      <c r="E34" s="66">
        <f>'NE-FLSH'!M34</f>
        <v>681979</v>
      </c>
      <c r="F34" s="60">
        <f>NE_GL!D34</f>
        <v>280120</v>
      </c>
      <c r="G34" s="38">
        <f>NE_GL!E34</f>
        <v>514229.76000000001</v>
      </c>
      <c r="H34" s="60">
        <f t="shared" si="5"/>
        <v>-90707</v>
      </c>
      <c r="I34" s="38">
        <f t="shared" si="5"/>
        <v>-167749.24</v>
      </c>
    </row>
    <row r="35" spans="1:9" x14ac:dyDescent="0.2">
      <c r="A35" s="9">
        <v>16</v>
      </c>
      <c r="B35" s="7"/>
      <c r="C35" s="18" t="s">
        <v>46</v>
      </c>
      <c r="D35" s="65">
        <f>'NE-FLSH'!L35</f>
        <v>-296839</v>
      </c>
      <c r="E35" s="66">
        <f>'NE-FLSH'!M35</f>
        <v>-557042</v>
      </c>
      <c r="F35" s="60">
        <f>NE_GL!D35</f>
        <v>-33000</v>
      </c>
      <c r="G35" s="38">
        <f>NE_GL!E35</f>
        <v>-56931.01</v>
      </c>
      <c r="H35" s="60">
        <f t="shared" si="5"/>
        <v>263839</v>
      </c>
      <c r="I35" s="38">
        <f t="shared" si="5"/>
        <v>500110.99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327262</v>
      </c>
      <c r="E36" s="39">
        <f t="shared" si="6"/>
        <v>574718.47962299478</v>
      </c>
      <c r="F36" s="61">
        <f t="shared" si="6"/>
        <v>-33182</v>
      </c>
      <c r="G36" s="39">
        <f t="shared" si="6"/>
        <v>-129611.17399999988</v>
      </c>
      <c r="H36" s="61">
        <f t="shared" si="6"/>
        <v>-360444</v>
      </c>
      <c r="I36" s="39">
        <f t="shared" si="6"/>
        <v>-704329.65362299467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'NE-FLSH'!L39</f>
        <v>888159</v>
      </c>
      <c r="E39" s="66">
        <f>'NE-FLSH'!M39</f>
        <v>1591242</v>
      </c>
      <c r="F39" s="60">
        <f>NE_GL!D39</f>
        <v>-53792</v>
      </c>
      <c r="G39" s="38">
        <f>NE_GL!E39</f>
        <v>-159016.1</v>
      </c>
      <c r="H39" s="60">
        <f t="shared" ref="H39:I41" si="7">F39-D39</f>
        <v>-941951</v>
      </c>
      <c r="I39" s="38">
        <f t="shared" si="7"/>
        <v>-1750258.1</v>
      </c>
    </row>
    <row r="40" spans="1:9" ht="22.5" customHeight="1" x14ac:dyDescent="0.2">
      <c r="A40" s="9">
        <v>18</v>
      </c>
      <c r="B40" s="7"/>
      <c r="C40" s="18" t="s">
        <v>50</v>
      </c>
      <c r="D40" s="65">
        <f>'NE-FLSH'!L40</f>
        <v>-13695957</v>
      </c>
      <c r="E40" s="66">
        <f>'NE-FLSH'!M40</f>
        <v>-14078658</v>
      </c>
      <c r="F40" s="60">
        <f>NE_GL!D40</f>
        <v>-12506825</v>
      </c>
      <c r="G40" s="38">
        <f>NE_GL!E40</f>
        <v>-28375508.440000005</v>
      </c>
      <c r="H40" s="60">
        <f t="shared" si="7"/>
        <v>1189132</v>
      </c>
      <c r="I40" s="38">
        <f t="shared" si="7"/>
        <v>-14296850.440000005</v>
      </c>
    </row>
    <row r="41" spans="1:9" x14ac:dyDescent="0.2">
      <c r="A41" s="9">
        <v>19</v>
      </c>
      <c r="B41" s="7"/>
      <c r="C41" s="18" t="s">
        <v>51</v>
      </c>
      <c r="D41" s="65">
        <f>'NE-FLSH'!L41</f>
        <v>0</v>
      </c>
      <c r="E41" s="66">
        <f>'NE-FLSH'!M41</f>
        <v>0</v>
      </c>
      <c r="F41" s="60">
        <f>NE_GL!D41</f>
        <v>0</v>
      </c>
      <c r="G41" s="38">
        <f>NE_GL!E41</f>
        <v>278626</v>
      </c>
      <c r="H41" s="60">
        <f t="shared" si="7"/>
        <v>0</v>
      </c>
      <c r="I41" s="38">
        <f t="shared" si="7"/>
        <v>278626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-13695957</v>
      </c>
      <c r="E42" s="70">
        <f t="shared" si="8"/>
        <v>-14078658</v>
      </c>
      <c r="F42" s="69">
        <f t="shared" si="8"/>
        <v>-12506825</v>
      </c>
      <c r="G42" s="70">
        <f t="shared" si="8"/>
        <v>-28096882.440000005</v>
      </c>
      <c r="H42" s="69">
        <f t="shared" si="8"/>
        <v>1189132</v>
      </c>
      <c r="I42" s="70">
        <f t="shared" si="8"/>
        <v>-14018224.440000005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-12807798</v>
      </c>
      <c r="E43" s="39">
        <f t="shared" si="9"/>
        <v>-12487416</v>
      </c>
      <c r="F43" s="61">
        <f t="shared" si="9"/>
        <v>-12560617</v>
      </c>
      <c r="G43" s="39">
        <f t="shared" si="9"/>
        <v>-28255898.540000007</v>
      </c>
      <c r="H43" s="61">
        <f t="shared" si="9"/>
        <v>247181</v>
      </c>
      <c r="I43" s="39">
        <f t="shared" si="9"/>
        <v>-15768482.540000005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'NE-FLSH'!L45</f>
        <v>0</v>
      </c>
      <c r="E45" s="66">
        <f>'NE-FLSH'!M45</f>
        <v>0</v>
      </c>
      <c r="F45" s="60">
        <f>NE_GL!D45</f>
        <v>0</v>
      </c>
      <c r="G45" s="38">
        <f>NE_GL!E45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'NE-FLSH'!L47</f>
        <v>0</v>
      </c>
      <c r="E47" s="66">
        <f>'NE-FLSH'!M47</f>
        <v>0</v>
      </c>
      <c r="F47" s="60">
        <f>NE_GL!D47</f>
        <v>0</v>
      </c>
      <c r="G47" s="38">
        <f>NE_GL!E47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'NE-FLSH'!L49</f>
        <v>927904</v>
      </c>
      <c r="E49" s="66">
        <f>'NE-FLSH'!M49</f>
        <v>1694569.7466751307</v>
      </c>
      <c r="F49" s="60">
        <f>NE_GL!D49</f>
        <v>-321353</v>
      </c>
      <c r="G49" s="38">
        <f>NE_GL!E49</f>
        <v>-568623.40099999972</v>
      </c>
      <c r="H49" s="60">
        <f>F49-D49</f>
        <v>-1249257</v>
      </c>
      <c r="I49" s="38">
        <f>G49-E49</f>
        <v>-2263193.1476751305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'NE-FLSH'!L51</f>
        <v>-894213</v>
      </c>
      <c r="E51" s="66">
        <f>'NE-FLSH'!M51</f>
        <v>-1831541.7040676132</v>
      </c>
      <c r="F51" s="60">
        <f>NE_GL!D51</f>
        <v>-1701259</v>
      </c>
      <c r="G51" s="38">
        <f>NE_GL!E51</f>
        <v>-2226131.9790000003</v>
      </c>
      <c r="H51" s="60">
        <f>F51-D51</f>
        <v>-807046</v>
      </c>
      <c r="I51" s="38">
        <f>G51-E51</f>
        <v>-394590.27493238705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'NE-FLSH'!L54</f>
        <v>0</v>
      </c>
      <c r="E54" s="66">
        <f>'NE-FLSH'!M54</f>
        <v>-1952872</v>
      </c>
      <c r="F54" s="60">
        <f>NE_GL!D54</f>
        <v>-66624562</v>
      </c>
      <c r="G54" s="38">
        <f>NE_GL!E54</f>
        <v>-1706854.23</v>
      </c>
      <c r="H54" s="60">
        <f>F54-D54</f>
        <v>-66624562</v>
      </c>
      <c r="I54" s="38">
        <f>G54-E54</f>
        <v>246017.77000000002</v>
      </c>
    </row>
    <row r="55" spans="1:9" x14ac:dyDescent="0.2">
      <c r="A55" s="9">
        <v>25</v>
      </c>
      <c r="B55" s="7"/>
      <c r="C55" s="18" t="s">
        <v>60</v>
      </c>
      <c r="D55" s="65">
        <f>'NE-FLSH'!L55</f>
        <v>0</v>
      </c>
      <c r="E55" s="66">
        <f>'NE-FLSH'!M55</f>
        <v>-12941863</v>
      </c>
      <c r="F55" s="60">
        <f>NE_GL!D55</f>
        <v>0</v>
      </c>
      <c r="G55" s="38">
        <f>NE_GL!E55</f>
        <v>-15397685.619999999</v>
      </c>
      <c r="H55" s="60">
        <f>F55-D55</f>
        <v>0</v>
      </c>
      <c r="I55" s="38">
        <f>G55-E55</f>
        <v>-2455822.6199999992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-14894735</v>
      </c>
      <c r="F56" s="61">
        <f t="shared" si="10"/>
        <v>-66624562</v>
      </c>
      <c r="G56" s="39">
        <f t="shared" si="10"/>
        <v>-17104539.849999998</v>
      </c>
      <c r="H56" s="61">
        <f t="shared" si="10"/>
        <v>-66624562</v>
      </c>
      <c r="I56" s="39">
        <f t="shared" si="10"/>
        <v>-2209804.8499999992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'NE-FLSH'!L59</f>
        <v>0</v>
      </c>
      <c r="E59" s="66">
        <f>'NE-FLSH'!M59</f>
        <v>0</v>
      </c>
      <c r="F59" s="60">
        <f>NE_GL!D59</f>
        <v>0</v>
      </c>
      <c r="G59" s="38">
        <f>NE_GL!E59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64</v>
      </c>
      <c r="D60" s="65">
        <f>'NE-FLSH'!L60</f>
        <v>0</v>
      </c>
      <c r="E60" s="66">
        <f>'NE-FLSH'!M60</f>
        <v>-133947.92000000001</v>
      </c>
      <c r="F60" s="60">
        <f>NE_GL!D60</f>
        <v>0</v>
      </c>
      <c r="G60" s="38">
        <f>NE_GL!E60</f>
        <v>0</v>
      </c>
      <c r="H60" s="60">
        <f>F60-D60</f>
        <v>0</v>
      </c>
      <c r="I60" s="38">
        <f>G60-E60</f>
        <v>133947.92000000001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-133947.92000000001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133947.92000000001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'NE-FLSH'!L64</f>
        <v>0</v>
      </c>
      <c r="E64" s="66">
        <f>'NE-FLSH'!M64</f>
        <v>182067.92</v>
      </c>
      <c r="F64" s="60">
        <f>NE_GL!D64</f>
        <v>0</v>
      </c>
      <c r="G64" s="38">
        <f>NE_GL!E64</f>
        <v>0</v>
      </c>
      <c r="H64" s="60">
        <f>F64-D64</f>
        <v>0</v>
      </c>
      <c r="I64" s="38">
        <f>G64-E64</f>
        <v>-182067.92</v>
      </c>
    </row>
    <row r="65" spans="1:9" x14ac:dyDescent="0.2">
      <c r="A65" s="9">
        <v>29</v>
      </c>
      <c r="B65" s="11"/>
      <c r="C65" s="18" t="s">
        <v>67</v>
      </c>
      <c r="D65" s="65">
        <f>'NE-FLSH'!L65</f>
        <v>0</v>
      </c>
      <c r="E65" s="66">
        <f>'NE-FLSH'!M65</f>
        <v>0</v>
      </c>
      <c r="F65" s="60">
        <f>NE_GL!D65</f>
        <v>0</v>
      </c>
      <c r="G65" s="38">
        <f>NE_GL!E65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182067.92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-182067.92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'NE-FLSH'!L70</f>
        <v>0</v>
      </c>
      <c r="E70" s="66">
        <f>'NE-FLSH'!M70</f>
        <v>-3892111</v>
      </c>
      <c r="F70" s="60">
        <f>NE_GL!D70</f>
        <v>0</v>
      </c>
      <c r="G70" s="38">
        <f>NE_GL!E70</f>
        <v>-11762935.85</v>
      </c>
      <c r="H70" s="60">
        <f>F70-D70</f>
        <v>0</v>
      </c>
      <c r="I70" s="38">
        <f>G70-E70</f>
        <v>-7870824.8499999996</v>
      </c>
    </row>
    <row r="71" spans="1:9" x14ac:dyDescent="0.2">
      <c r="A71" s="9">
        <v>31</v>
      </c>
      <c r="B71" s="3"/>
      <c r="C71" s="10" t="s">
        <v>72</v>
      </c>
      <c r="D71" s="65">
        <f>'NE-FLSH'!L71</f>
        <v>0</v>
      </c>
      <c r="E71" s="66">
        <f>'NE-FLSH'!M71</f>
        <v>-7870825</v>
      </c>
      <c r="F71" s="60">
        <f>NE_GL!D71</f>
        <v>0</v>
      </c>
      <c r="G71" s="38">
        <f>NE_GL!E71</f>
        <v>0</v>
      </c>
      <c r="H71" s="60">
        <f>F71-D71</f>
        <v>0</v>
      </c>
      <c r="I71" s="38">
        <f>G71-E71</f>
        <v>7870825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-11762936</v>
      </c>
      <c r="F72" s="69">
        <f t="shared" si="13"/>
        <v>0</v>
      </c>
      <c r="G72" s="70">
        <f t="shared" si="13"/>
        <v>-11762935.85</v>
      </c>
      <c r="H72" s="69">
        <f t="shared" si="13"/>
        <v>0</v>
      </c>
      <c r="I72" s="70">
        <f t="shared" si="13"/>
        <v>0.15000000037252903</v>
      </c>
    </row>
    <row r="73" spans="1:9" x14ac:dyDescent="0.2">
      <c r="A73" s="9">
        <v>32</v>
      </c>
      <c r="B73" s="3"/>
      <c r="C73" s="10" t="s">
        <v>74</v>
      </c>
      <c r="D73" s="65">
        <f>'NE-FLSH'!L73</f>
        <v>0</v>
      </c>
      <c r="E73" s="66">
        <f>'NE-FLSH'!M73</f>
        <v>0</v>
      </c>
      <c r="F73" s="60">
        <f>NE_GL!D73</f>
        <v>0</v>
      </c>
      <c r="G73" s="38">
        <f>NE_GL!E73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'NE-FLSH'!L74</f>
        <v>0</v>
      </c>
      <c r="E74" s="66">
        <f>'NE-FLSH'!M74</f>
        <v>10703637</v>
      </c>
      <c r="F74" s="60">
        <f>NE_GL!D74</f>
        <v>0</v>
      </c>
      <c r="G74" s="38">
        <f>NE_GL!E74</f>
        <v>13034492</v>
      </c>
      <c r="H74" s="60">
        <f t="shared" ref="H74:I79" si="14">F74-D74</f>
        <v>0</v>
      </c>
      <c r="I74" s="38">
        <f t="shared" si="14"/>
        <v>2330855</v>
      </c>
    </row>
    <row r="75" spans="1:9" x14ac:dyDescent="0.2">
      <c r="A75" s="9">
        <v>34</v>
      </c>
      <c r="B75" s="3"/>
      <c r="C75" s="10" t="s">
        <v>76</v>
      </c>
      <c r="D75" s="65">
        <f>'NE-FLSH'!L75</f>
        <v>0</v>
      </c>
      <c r="E75" s="66">
        <f>'NE-FLSH'!M75</f>
        <v>191499.5</v>
      </c>
      <c r="F75" s="60">
        <f>NE_GL!D75</f>
        <v>0</v>
      </c>
      <c r="G75" s="38">
        <f>NE_GL!E75</f>
        <v>191500</v>
      </c>
      <c r="H75" s="60">
        <f t="shared" si="14"/>
        <v>0</v>
      </c>
      <c r="I75" s="38">
        <f t="shared" si="14"/>
        <v>0.5</v>
      </c>
    </row>
    <row r="76" spans="1:9" x14ac:dyDescent="0.2">
      <c r="A76" s="9">
        <v>35</v>
      </c>
      <c r="B76" s="3"/>
      <c r="C76" s="10" t="s">
        <v>77</v>
      </c>
      <c r="D76" s="65">
        <f>'NE-FLSH'!L76</f>
        <v>0</v>
      </c>
      <c r="E76" s="66">
        <f>'NE-FLSH'!M76</f>
        <v>0</v>
      </c>
      <c r="F76" s="60">
        <f>NE_GL!D76</f>
        <v>0</v>
      </c>
      <c r="G76" s="38">
        <f>NE_GL!E76</f>
        <v>-217667.54</v>
      </c>
      <c r="H76" s="60">
        <f t="shared" si="14"/>
        <v>0</v>
      </c>
      <c r="I76" s="38">
        <f t="shared" si="14"/>
        <v>-217667.54</v>
      </c>
    </row>
    <row r="77" spans="1:9" x14ac:dyDescent="0.2">
      <c r="A77" s="9">
        <v>36</v>
      </c>
      <c r="B77" s="3"/>
      <c r="C77" s="10" t="s">
        <v>78</v>
      </c>
      <c r="D77" s="65">
        <f>'NE-FLSH'!L77</f>
        <v>0</v>
      </c>
      <c r="E77" s="66">
        <f>'NE-FLSH'!M77</f>
        <v>1738274</v>
      </c>
      <c r="F77" s="60">
        <f>NE_GL!D77</f>
        <v>0</v>
      </c>
      <c r="G77" s="38">
        <f>NE_GL!E77</f>
        <v>-3276809</v>
      </c>
      <c r="H77" s="60">
        <f t="shared" si="14"/>
        <v>0</v>
      </c>
      <c r="I77" s="38">
        <f t="shared" si="14"/>
        <v>-5015083</v>
      </c>
    </row>
    <row r="78" spans="1:9" x14ac:dyDescent="0.2">
      <c r="A78" s="9">
        <v>37</v>
      </c>
      <c r="B78" s="3"/>
      <c r="C78" s="10" t="s">
        <v>79</v>
      </c>
      <c r="D78" s="65">
        <f>'NE-FLSH'!L78</f>
        <v>0</v>
      </c>
      <c r="E78" s="66">
        <f>'NE-FLSH'!M78</f>
        <v>23732.945</v>
      </c>
      <c r="F78" s="60">
        <f>NE_GL!D78</f>
        <v>0</v>
      </c>
      <c r="G78" s="38">
        <f>NE_GL!E78</f>
        <v>0</v>
      </c>
      <c r="H78" s="60">
        <f t="shared" si="14"/>
        <v>0</v>
      </c>
      <c r="I78" s="38">
        <f t="shared" si="14"/>
        <v>-23732.945</v>
      </c>
    </row>
    <row r="79" spans="1:9" x14ac:dyDescent="0.2">
      <c r="A79" s="9">
        <v>38</v>
      </c>
      <c r="B79" s="3"/>
      <c r="C79" s="10" t="s">
        <v>80</v>
      </c>
      <c r="D79" s="65">
        <f>'NE-FLSH'!L79</f>
        <v>0</v>
      </c>
      <c r="E79" s="66">
        <f>'NE-FLSH'!M79</f>
        <v>12201070</v>
      </c>
      <c r="F79" s="60">
        <f>NE_GL!D79</f>
        <v>0</v>
      </c>
      <c r="G79" s="38">
        <f>NE_GL!E79</f>
        <v>0</v>
      </c>
      <c r="H79" s="60">
        <f t="shared" si="14"/>
        <v>0</v>
      </c>
      <c r="I79" s="38">
        <f t="shared" si="14"/>
        <v>-12201070</v>
      </c>
    </row>
    <row r="80" spans="1:9" x14ac:dyDescent="0.2">
      <c r="A80" s="9">
        <v>39</v>
      </c>
      <c r="B80" s="3"/>
      <c r="C80" s="10" t="s">
        <v>81</v>
      </c>
      <c r="D80" s="65">
        <f>'NE-FLSH'!L80</f>
        <v>0</v>
      </c>
      <c r="E80" s="66">
        <f>'NE-FLSH'!M80</f>
        <v>152798.017028186</v>
      </c>
      <c r="F80" s="60">
        <f>NE_GL!D80</f>
        <v>0</v>
      </c>
      <c r="G80" s="38">
        <f>NE_GL!E80</f>
        <v>0</v>
      </c>
      <c r="H80" s="60">
        <f>F80-D80</f>
        <v>0</v>
      </c>
      <c r="I80" s="38">
        <f>G80-E80</f>
        <v>-152798.017028186</v>
      </c>
    </row>
    <row r="81" spans="1:9" x14ac:dyDescent="0.2">
      <c r="A81" s="9">
        <v>40</v>
      </c>
      <c r="B81" s="3"/>
      <c r="C81" s="10" t="s">
        <v>82</v>
      </c>
      <c r="D81" s="65">
        <f>'NE-FLSH'!L81</f>
        <v>0</v>
      </c>
      <c r="E81" s="66">
        <f>'NE-FLSH'!M81</f>
        <v>-1568146</v>
      </c>
      <c r="F81" s="60">
        <f>NE_GL!D81</f>
        <v>0</v>
      </c>
      <c r="G81" s="38">
        <f>NE_GL!E81</f>
        <v>646621.32999999996</v>
      </c>
      <c r="H81" s="60">
        <f>F81-D81</f>
        <v>0</v>
      </c>
      <c r="I81" s="38">
        <f>G81-E81</f>
        <v>2214767.33</v>
      </c>
    </row>
    <row r="82" spans="1:9" s="149" customFormat="1" ht="20.25" customHeight="1" thickBot="1" x14ac:dyDescent="0.25">
      <c r="A82" s="195"/>
      <c r="B82" s="196"/>
      <c r="C82" s="197" t="s">
        <v>83</v>
      </c>
      <c r="D82" s="117">
        <f>D16+D24+D29+D36+D43+D45+D47+D49</f>
        <v>120000</v>
      </c>
      <c r="E82" s="118">
        <f>SUM(E72:E81)+E16+E24+E29+E36+E43+E45+E47+E49+E51+E56+E61+E66</f>
        <v>686320.74475360289</v>
      </c>
      <c r="F82" s="117">
        <f>F16+F24+F29+F36+F43+F45+F47+F49</f>
        <v>0</v>
      </c>
      <c r="G82" s="118">
        <f>SUM(G72:G81)+G16+G24+G29+G36+G43+G45+G47+G49+G51+G56+G61+G66</f>
        <v>-1828481.7349999417</v>
      </c>
      <c r="H82" s="117">
        <f>H16+H24+H29+H36+H43+H45+H47+H49</f>
        <v>-120000</v>
      </c>
      <c r="I82" s="118">
        <f>SUM(I72:I81)+I16+I24+I29+I36+I43+I45+I47+I49+I51+I56+I61+I66</f>
        <v>-2514802.4797535148</v>
      </c>
    </row>
    <row r="83" spans="1:9" ht="13.5" thickTop="1" x14ac:dyDescent="0.2">
      <c r="A83" s="4"/>
      <c r="B83" s="3"/>
    </row>
    <row r="84" spans="1:9" x14ac:dyDescent="0.2">
      <c r="A84" s="4"/>
      <c r="B84" s="3"/>
    </row>
    <row r="85" spans="1:9" x14ac:dyDescent="0.2">
      <c r="A85" s="4" t="s">
        <v>192</v>
      </c>
      <c r="B85" s="3"/>
      <c r="F85" s="31"/>
      <c r="G85" s="31"/>
      <c r="H85" s="31"/>
      <c r="I85" s="31"/>
    </row>
    <row r="86" spans="1:9" x14ac:dyDescent="0.2">
      <c r="A86" s="181"/>
      <c r="B86" s="3"/>
      <c r="C86" s="10" t="s">
        <v>189</v>
      </c>
      <c r="D86" s="182">
        <f>'NE-FLSH'!L86</f>
        <v>0</v>
      </c>
      <c r="E86" s="182">
        <f>'NE-FLSH'!M86</f>
        <v>97571</v>
      </c>
      <c r="F86" s="182">
        <f>NE_GL!D86</f>
        <v>0</v>
      </c>
      <c r="G86" s="182">
        <f>NE_GL!E86</f>
        <v>97571.85</v>
      </c>
      <c r="H86" s="182">
        <f t="shared" ref="H86:I88" si="15">F86-D86</f>
        <v>0</v>
      </c>
      <c r="I86" s="182">
        <f t="shared" si="15"/>
        <v>0.85000000000582077</v>
      </c>
    </row>
    <row r="87" spans="1:9" x14ac:dyDescent="0.2">
      <c r="A87" s="181"/>
      <c r="B87" s="3"/>
      <c r="C87" s="10" t="s">
        <v>75</v>
      </c>
      <c r="D87" s="183">
        <f>'NE-FLSH'!L87</f>
        <v>0</v>
      </c>
      <c r="E87" s="183">
        <f>'NE-FLSH'!M87</f>
        <v>0</v>
      </c>
      <c r="F87" s="183">
        <f>NE_GL!D87</f>
        <v>0</v>
      </c>
      <c r="G87" s="183">
        <f>NE_GL!E87</f>
        <v>0</v>
      </c>
      <c r="H87" s="183">
        <f t="shared" si="15"/>
        <v>0</v>
      </c>
      <c r="I87" s="183">
        <f t="shared" si="15"/>
        <v>0</v>
      </c>
    </row>
    <row r="88" spans="1:9" x14ac:dyDescent="0.2">
      <c r="A88" s="181"/>
      <c r="B88" s="3"/>
      <c r="C88" s="10" t="s">
        <v>76</v>
      </c>
      <c r="D88" s="184">
        <f>'NE-FLSH'!L88</f>
        <v>0</v>
      </c>
      <c r="E88" s="184">
        <f>'NE-FLSH'!M88</f>
        <v>-201905</v>
      </c>
      <c r="F88" s="184">
        <f>NE_GL!D88</f>
        <v>0</v>
      </c>
      <c r="G88" s="184">
        <f>NE_GL!E88</f>
        <v>-202000</v>
      </c>
      <c r="H88" s="184">
        <f t="shared" si="15"/>
        <v>0</v>
      </c>
      <c r="I88" s="184">
        <f t="shared" si="15"/>
        <v>-95</v>
      </c>
    </row>
    <row r="89" spans="1:9" s="149" customFormat="1" x14ac:dyDescent="0.2">
      <c r="A89" s="185"/>
      <c r="B89" s="186"/>
      <c r="C89" s="187" t="s">
        <v>190</v>
      </c>
      <c r="D89" s="188">
        <f t="shared" ref="D89:I89" si="16">SUM(D86:D88)</f>
        <v>0</v>
      </c>
      <c r="E89" s="188">
        <f t="shared" si="16"/>
        <v>-104334</v>
      </c>
      <c r="F89" s="188">
        <f t="shared" si="16"/>
        <v>0</v>
      </c>
      <c r="G89" s="188">
        <f t="shared" si="16"/>
        <v>-104428.15</v>
      </c>
      <c r="H89" s="188">
        <f t="shared" si="16"/>
        <v>0</v>
      </c>
      <c r="I89" s="188">
        <f t="shared" si="16"/>
        <v>-94.149999999994179</v>
      </c>
    </row>
    <row r="90" spans="1:9" s="149" customFormat="1" x14ac:dyDescent="0.2">
      <c r="A90" s="189"/>
      <c r="B90" s="186"/>
      <c r="D90" s="156"/>
      <c r="E90" s="156"/>
      <c r="F90" s="156"/>
      <c r="G90" s="156"/>
      <c r="H90" s="156"/>
      <c r="I90" s="156"/>
    </row>
    <row r="91" spans="1:9" s="149" customFormat="1" x14ac:dyDescent="0.2">
      <c r="A91" s="185"/>
      <c r="B91" s="186"/>
      <c r="C91" s="187" t="s">
        <v>191</v>
      </c>
      <c r="D91" s="188">
        <f t="shared" ref="D91:I91" si="17">+D82+D89</f>
        <v>120000</v>
      </c>
      <c r="E91" s="188">
        <f t="shared" si="17"/>
        <v>581986.74475360289</v>
      </c>
      <c r="F91" s="188">
        <f t="shared" si="17"/>
        <v>0</v>
      </c>
      <c r="G91" s="188">
        <f t="shared" si="17"/>
        <v>-1932909.8849999416</v>
      </c>
      <c r="H91" s="188">
        <f t="shared" si="17"/>
        <v>-120000</v>
      </c>
      <c r="I91" s="188">
        <f t="shared" si="17"/>
        <v>-2514896.6297535147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87"/>
  <sheetViews>
    <sheetView zoomScale="75" workbookViewId="0">
      <pane xSplit="3" ySplit="9" topLeftCell="D58" activePane="bottomRight" state="frozen"/>
      <selection activeCell="D10" sqref="D10"/>
      <selection pane="topRight" activeCell="D10" sqref="D10"/>
      <selection pane="bottomLeft" activeCell="D10" sqref="D10"/>
      <selection pane="bottomRight" activeCell="A58" sqref="A5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121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'SE-EGM-FLSH'!L11</f>
        <v>0</v>
      </c>
      <c r="E11" s="66">
        <f>'SE-EGM-FLSH'!M11</f>
        <v>0</v>
      </c>
      <c r="F11" s="60">
        <f>'SE-EGM-GL'!D11</f>
        <v>0</v>
      </c>
      <c r="G11" s="38">
        <f>'SE-EGM-GL'!E11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30</v>
      </c>
      <c r="D12" s="65">
        <f>'SE-EGM-FLSH'!L12</f>
        <v>0</v>
      </c>
      <c r="E12" s="66">
        <f>'SE-EGM-FLSH'!M12</f>
        <v>0</v>
      </c>
      <c r="F12" s="60">
        <f>'SE-EGM-GL'!D12</f>
        <v>0</v>
      </c>
      <c r="G12" s="38">
        <f>'SE-EGM-GL'!E12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31</v>
      </c>
      <c r="D13" s="65">
        <f>'SE-EGM-FLSH'!L13</f>
        <v>0</v>
      </c>
      <c r="E13" s="66">
        <f>'SE-EGM-FLSH'!M13</f>
        <v>0</v>
      </c>
      <c r="F13" s="60">
        <f>'SE-EGM-GL'!D13</f>
        <v>0</v>
      </c>
      <c r="G13" s="38">
        <f>'SE-EGM-GL'!E13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32</v>
      </c>
      <c r="D14" s="65">
        <f>'SE-EGM-FLSH'!L14</f>
        <v>0</v>
      </c>
      <c r="E14" s="66">
        <f>'SE-EGM-FLSH'!M14</f>
        <v>0</v>
      </c>
      <c r="F14" s="60">
        <f>'SE-EGM-GL'!D14</f>
        <v>0</v>
      </c>
      <c r="G14" s="38">
        <f>'SE-EGM-GL'!E14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'SE-EGM-FLSH'!L15</f>
        <v>0</v>
      </c>
      <c r="E15" s="66">
        <f>'SE-EGM-FLSH'!M15</f>
        <v>0</v>
      </c>
      <c r="F15" s="60">
        <f>'SE-EGM-GL'!D15</f>
        <v>0</v>
      </c>
      <c r="G15" s="38">
        <f>'SE-EGM-GL'!E15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'SE-EGM-FLSH'!L19</f>
        <v>0</v>
      </c>
      <c r="E19" s="66">
        <f>'SE-EGM-FLSH'!M19</f>
        <v>0</v>
      </c>
      <c r="F19" s="60">
        <f>'SE-EGM-GL'!D19</f>
        <v>0</v>
      </c>
      <c r="G19" s="38">
        <f>'SE-EGM-GL'!E19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30</v>
      </c>
      <c r="D20" s="65">
        <f>'SE-EGM-FLSH'!L20</f>
        <v>0</v>
      </c>
      <c r="E20" s="66">
        <f>'SE-EGM-FLSH'!M20</f>
        <v>0</v>
      </c>
      <c r="F20" s="60">
        <f>'SE-EGM-GL'!D20</f>
        <v>0</v>
      </c>
      <c r="G20" s="38">
        <f>'SE-EGM-GL'!E20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31</v>
      </c>
      <c r="D21" s="65">
        <f>'SE-EGM-FLSH'!L21</f>
        <v>0</v>
      </c>
      <c r="E21" s="66">
        <f>'SE-EGM-FLSH'!M21</f>
        <v>0</v>
      </c>
      <c r="F21" s="60">
        <f>'SE-EGM-GL'!D21</f>
        <v>0</v>
      </c>
      <c r="G21" s="38">
        <f>'SE-EGM-GL'!E21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32</v>
      </c>
      <c r="D22" s="65">
        <f>'SE-EGM-FLSH'!L22</f>
        <v>0</v>
      </c>
      <c r="E22" s="66">
        <f>'SE-EGM-FLSH'!M22</f>
        <v>0</v>
      </c>
      <c r="F22" s="60">
        <f>'SE-EGM-GL'!D22</f>
        <v>0</v>
      </c>
      <c r="G22" s="38">
        <f>'SE-EGM-GL'!E22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'SE-EGM-FLSH'!L23</f>
        <v>0</v>
      </c>
      <c r="E23" s="66">
        <f>'SE-EGM-FLSH'!M23</f>
        <v>0</v>
      </c>
      <c r="F23" s="60">
        <f>'SE-EGM-GL'!D23</f>
        <v>0</v>
      </c>
      <c r="G23" s="38">
        <f>'SE-EGM-GL'!E23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'SE-EGM-FLSH'!L27</f>
        <v>0</v>
      </c>
      <c r="E27" s="66">
        <f>'SE-EGM-FLSH'!M27</f>
        <v>0</v>
      </c>
      <c r="F27" s="60">
        <f>'SE-EGM-GL'!D27</f>
        <v>0</v>
      </c>
      <c r="G27" s="38">
        <f>'SE-EGM-GL'!E27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40</v>
      </c>
      <c r="D28" s="65">
        <f>'SE-EGM-FLSH'!L28</f>
        <v>0</v>
      </c>
      <c r="E28" s="66">
        <f>'SE-EGM-FLSH'!M28</f>
        <v>0</v>
      </c>
      <c r="F28" s="60">
        <f>'SE-EGM-GL'!D28</f>
        <v>0</v>
      </c>
      <c r="G28" s="38">
        <f>'SE-EGM-GL'!E28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'SE-EGM-FLSH'!L32</f>
        <v>0</v>
      </c>
      <c r="E32" s="66">
        <f>'SE-EGM-FLSH'!M32</f>
        <v>0</v>
      </c>
      <c r="F32" s="60">
        <f>'SE-EGM-GL'!D32</f>
        <v>0</v>
      </c>
      <c r="G32" s="38">
        <f>'SE-EGM-GL'!E32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44</v>
      </c>
      <c r="D33" s="65">
        <f>'SE-EGM-FLSH'!L33</f>
        <v>0</v>
      </c>
      <c r="E33" s="66">
        <f>'SE-EGM-FLSH'!M33</f>
        <v>0</v>
      </c>
      <c r="F33" s="60">
        <f>'SE-EGM-GL'!D33</f>
        <v>0</v>
      </c>
      <c r="G33" s="38">
        <f>'SE-EGM-GL'!E33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45</v>
      </c>
      <c r="D34" s="65">
        <f>'SE-EGM-FLSH'!L34</f>
        <v>0</v>
      </c>
      <c r="E34" s="66">
        <f>'SE-EGM-FLSH'!M34</f>
        <v>0</v>
      </c>
      <c r="F34" s="60">
        <f>'SE-EGM-GL'!D34</f>
        <v>0</v>
      </c>
      <c r="G34" s="38">
        <f>'SE-EGM-GL'!E34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46</v>
      </c>
      <c r="D35" s="65">
        <f>'SE-EGM-FLSH'!L35</f>
        <v>0</v>
      </c>
      <c r="E35" s="66">
        <f>'SE-EGM-FLSH'!M35</f>
        <v>0</v>
      </c>
      <c r="F35" s="60">
        <f>'SE-EGM-GL'!D35</f>
        <v>0</v>
      </c>
      <c r="G35" s="38">
        <f>'SE-EGM-GL'!E35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'SE-EGM-FLSH'!L39</f>
        <v>0</v>
      </c>
      <c r="E39" s="66">
        <f>'SE-EGM-FLSH'!M39</f>
        <v>0</v>
      </c>
      <c r="F39" s="60">
        <f>'SE-EGM-GL'!D39</f>
        <v>0</v>
      </c>
      <c r="G39" s="38">
        <f>'SE-EGM-GL'!E39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50</v>
      </c>
      <c r="D40" s="65">
        <f>'SE-EGM-FLSH'!L40</f>
        <v>0</v>
      </c>
      <c r="E40" s="66">
        <f>'SE-EGM-FLSH'!M40</f>
        <v>0</v>
      </c>
      <c r="F40" s="60">
        <f>'SE-EGM-GL'!D40</f>
        <v>0</v>
      </c>
      <c r="G40" s="38">
        <f>'SE-EGM-GL'!E40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51</v>
      </c>
      <c r="D41" s="65">
        <f>'SE-EGM-FLSH'!L41</f>
        <v>0</v>
      </c>
      <c r="E41" s="66">
        <f>'SE-EGM-FLSH'!M41</f>
        <v>0</v>
      </c>
      <c r="F41" s="60">
        <f>'SE-EGM-GL'!D41</f>
        <v>0</v>
      </c>
      <c r="G41" s="38">
        <f>'SE-EGM-GL'!E41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'SE-EGM-FLSH'!L45</f>
        <v>0</v>
      </c>
      <c r="E45" s="66">
        <f>'SE-EGM-FLSH'!M45</f>
        <v>0</v>
      </c>
      <c r="F45" s="60">
        <f>'SE-EGM-GL'!D45</f>
        <v>0</v>
      </c>
      <c r="G45" s="38">
        <f>'SE-EGM-GL'!E45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'SE-EGM-FLSH'!L47</f>
        <v>0</v>
      </c>
      <c r="E47" s="66">
        <f>'SE-EGM-FLSH'!M47</f>
        <v>0</v>
      </c>
      <c r="F47" s="60">
        <f>'SE-EGM-GL'!D47</f>
        <v>0</v>
      </c>
      <c r="G47" s="38">
        <f>'SE-EGM-GL'!E47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'SE-EGM-FLSH'!L49</f>
        <v>0</v>
      </c>
      <c r="E49" s="66">
        <f>'SE-EGM-FLSH'!M49</f>
        <v>0</v>
      </c>
      <c r="F49" s="60">
        <f>'SE-EGM-GL'!D49</f>
        <v>0</v>
      </c>
      <c r="G49" s="38">
        <f>'SE-EGM-GL'!E49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'SE-EGM-FLSH'!L51</f>
        <v>0</v>
      </c>
      <c r="E51" s="66">
        <f>'SE-EGM-FLSH'!M51</f>
        <v>0</v>
      </c>
      <c r="F51" s="60">
        <f>'SE-EGM-GL'!D51</f>
        <v>0</v>
      </c>
      <c r="G51" s="38">
        <f>'SE-EGM-GL'!E51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'SE-EGM-FLSH'!L54</f>
        <v>0</v>
      </c>
      <c r="E54" s="66">
        <f>'SE-EGM-FLSH'!M54</f>
        <v>0</v>
      </c>
      <c r="F54" s="60">
        <f>'SE-EGM-GL'!D54</f>
        <v>0</v>
      </c>
      <c r="G54" s="38">
        <f>'SE-EGM-GL'!E54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60</v>
      </c>
      <c r="D55" s="65">
        <f>'SE-EGM-FLSH'!L55</f>
        <v>0</v>
      </c>
      <c r="E55" s="66">
        <f>'SE-EGM-FLSH'!M55</f>
        <v>0</v>
      </c>
      <c r="F55" s="60">
        <f>'SE-EGM-GL'!D55</f>
        <v>0</v>
      </c>
      <c r="G55" s="38">
        <f>'SE-EGM-GL'!E55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'SE-EGM-FLSH'!L59</f>
        <v>0</v>
      </c>
      <c r="E59" s="66">
        <f>'SE-EGM-FLSH'!M59</f>
        <v>0</v>
      </c>
      <c r="F59" s="60">
        <f>'SE-EGM-GL'!D59</f>
        <v>0</v>
      </c>
      <c r="G59" s="38">
        <f>'SE-EGM-GL'!E59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64</v>
      </c>
      <c r="D60" s="65">
        <f>'SE-EGM-FLSH'!L60</f>
        <v>0</v>
      </c>
      <c r="E60" s="66">
        <f>'SE-EGM-FLSH'!M60</f>
        <v>0</v>
      </c>
      <c r="F60" s="60">
        <f>'SE-EGM-GL'!D60</f>
        <v>0</v>
      </c>
      <c r="G60" s="38">
        <f>'SE-EGM-GL'!E60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'SE-EGM-FLSH'!L64</f>
        <v>0</v>
      </c>
      <c r="E64" s="66">
        <f>'SE-EGM-FLSH'!M64</f>
        <v>0</v>
      </c>
      <c r="F64" s="60">
        <f>'SE-EGM-GL'!D64</f>
        <v>0</v>
      </c>
      <c r="G64" s="38">
        <f>'SE-EGM-GL'!E64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67</v>
      </c>
      <c r="D65" s="65">
        <f>'SE-EGM-FLSH'!L65</f>
        <v>0</v>
      </c>
      <c r="E65" s="66">
        <f>'SE-EGM-FLSH'!M65</f>
        <v>0</v>
      </c>
      <c r="F65" s="60">
        <f>'SE-EGM-GL'!D65</f>
        <v>0</v>
      </c>
      <c r="G65" s="38">
        <f>'SE-EGM-GL'!E65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'SE-EGM-FLSH'!L70</f>
        <v>0</v>
      </c>
      <c r="E70" s="66">
        <f>'SE-EGM-FLSH'!M70</f>
        <v>0</v>
      </c>
      <c r="F70" s="60">
        <f>'SE-EGM-GL'!D70</f>
        <v>0</v>
      </c>
      <c r="G70" s="38">
        <f>'SE-EGM-GL'!E70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72</v>
      </c>
      <c r="D71" s="65">
        <f>'SE-EGM-FLSH'!L71</f>
        <v>0</v>
      </c>
      <c r="E71" s="66">
        <f>'SE-EGM-FLSH'!M71</f>
        <v>0</v>
      </c>
      <c r="F71" s="60">
        <f>'SE-EGM-GL'!D71</f>
        <v>0</v>
      </c>
      <c r="G71" s="38">
        <f>'SE-EGM-GL'!E71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74</v>
      </c>
      <c r="D73" s="65">
        <f>'SE-EGM-FLSH'!L73</f>
        <v>0</v>
      </c>
      <c r="E73" s="66">
        <f>'SE-EGM-FLSH'!M73</f>
        <v>0</v>
      </c>
      <c r="F73" s="60">
        <f>'SE-EGM-GL'!D73</f>
        <v>0</v>
      </c>
      <c r="G73" s="38">
        <f>'SE-EGM-GL'!E73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'SE-EGM-FLSH'!L74</f>
        <v>0</v>
      </c>
      <c r="E74" s="66">
        <f>'SE-EGM-FLSH'!M74</f>
        <v>0</v>
      </c>
      <c r="F74" s="60">
        <f>'SE-EGM-GL'!D74</f>
        <v>0</v>
      </c>
      <c r="G74" s="38">
        <f>'SE-EGM-GL'!E74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76</v>
      </c>
      <c r="D75" s="65">
        <f>'SE-EGM-FLSH'!L75</f>
        <v>0</v>
      </c>
      <c r="E75" s="66">
        <f>'SE-EGM-FLSH'!M75</f>
        <v>0</v>
      </c>
      <c r="F75" s="60">
        <f>'SE-EGM-GL'!D75</f>
        <v>0</v>
      </c>
      <c r="G75" s="38">
        <f>'SE-EGM-GL'!E75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77</v>
      </c>
      <c r="D76" s="65">
        <f>'SE-EGM-FLSH'!L76</f>
        <v>0</v>
      </c>
      <c r="E76" s="66">
        <f>'SE-EGM-FLSH'!M76</f>
        <v>0</v>
      </c>
      <c r="F76" s="60">
        <f>'SE-EGM-GL'!D76</f>
        <v>0</v>
      </c>
      <c r="G76" s="38">
        <f>'SE-EGM-GL'!E76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78</v>
      </c>
      <c r="D77" s="65">
        <f>'SE-EGM-FLSH'!L77</f>
        <v>0</v>
      </c>
      <c r="E77" s="66">
        <f>'SE-EGM-FLSH'!M77</f>
        <v>0</v>
      </c>
      <c r="F77" s="60">
        <f>'SE-EGM-GL'!D77</f>
        <v>0</v>
      </c>
      <c r="G77" s="38">
        <f>'SE-EGM-GL'!E77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79</v>
      </c>
      <c r="D78" s="65">
        <f>'SE-EGM-FLSH'!L78</f>
        <v>0</v>
      </c>
      <c r="E78" s="66">
        <f>'SE-EGM-FLSH'!M78</f>
        <v>0</v>
      </c>
      <c r="F78" s="60">
        <f>'SE-EGM-GL'!D78</f>
        <v>0</v>
      </c>
      <c r="G78" s="38">
        <f>'SE-EGM-GL'!E78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'SE-EGM-FLSH'!L79</f>
        <v>0</v>
      </c>
      <c r="E79" s="66">
        <f>'SE-EGM-FLSH'!M79</f>
        <v>0</v>
      </c>
      <c r="F79" s="60">
        <f>'SE-EGM-GL'!D79</f>
        <v>0</v>
      </c>
      <c r="G79" s="38">
        <f>'SE-EGM-GL'!E79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81</v>
      </c>
      <c r="D80" s="65">
        <f>'SE-EGM-FLSH'!L80</f>
        <v>0</v>
      </c>
      <c r="E80" s="66">
        <f>'SE-EGM-FLSH'!M80</f>
        <v>0</v>
      </c>
      <c r="F80" s="60">
        <f>'SE-EGM-GL'!D80</f>
        <v>0</v>
      </c>
      <c r="G80" s="38">
        <f>'SE-EGM-GL'!E80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'SE-EGM-FLSH'!L81</f>
        <v>0</v>
      </c>
      <c r="E81" s="66">
        <f>'SE-EGM-FLSH'!M81</f>
        <v>0</v>
      </c>
      <c r="F81" s="60">
        <f>'SE-EGM-GL'!D81</f>
        <v>0</v>
      </c>
      <c r="G81" s="38">
        <f>'SE-EGM-GL'!E81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0</v>
      </c>
      <c r="E82" s="118">
        <f>SUM(E72:E81)+E16+E24+E29+E36+E43+E45+E47+E49+E51+E56+E61+E66</f>
        <v>0</v>
      </c>
      <c r="F82" s="117">
        <f>F16+F24+F29+F36+F43+F45+F47+F49</f>
        <v>0</v>
      </c>
      <c r="G82" s="118">
        <f>SUM(G72:G81)+G16+G24+G29+G36+G43+G45+G47+G49+G51+G56+G61+G66</f>
        <v>0</v>
      </c>
      <c r="H82" s="117">
        <f>H16+H24+H29+H36+H43+H45+H47+H49</f>
        <v>0</v>
      </c>
      <c r="I82" s="118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6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'SE-EGM-VAR'!A4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'SE-LRC-FLSH'!L11</f>
        <v>9140188</v>
      </c>
      <c r="E11" s="66">
        <f>'SE-LRC-FLSH'!M11</f>
        <v>16844935</v>
      </c>
      <c r="F11" s="60">
        <f>'SE-LRC-GL'!D11</f>
        <v>8760907</v>
      </c>
      <c r="G11" s="38">
        <f>'SE-LRC-GL'!E11</f>
        <v>17414482.489999995</v>
      </c>
      <c r="H11" s="60">
        <f>F11-D11</f>
        <v>-379281</v>
      </c>
      <c r="I11" s="38">
        <f>G11-E11</f>
        <v>569547.48999999464</v>
      </c>
    </row>
    <row r="12" spans="1:22" x14ac:dyDescent="0.2">
      <c r="A12" s="9">
        <v>2</v>
      </c>
      <c r="B12" s="7"/>
      <c r="C12" s="18" t="s">
        <v>30</v>
      </c>
      <c r="D12" s="65">
        <f>'SE-LRC-FLSH'!L12</f>
        <v>0</v>
      </c>
      <c r="E12" s="66">
        <f>'SE-LRC-FLSH'!M12</f>
        <v>0</v>
      </c>
      <c r="F12" s="60">
        <f>'SE-LRC-GL'!D12</f>
        <v>0</v>
      </c>
      <c r="G12" s="38">
        <f>'SE-LRC-GL'!E12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31</v>
      </c>
      <c r="D13" s="65">
        <f>'SE-LRC-FLSH'!L13</f>
        <v>4217731</v>
      </c>
      <c r="E13" s="66">
        <f>'SE-LRC-FLSH'!M13</f>
        <v>7863361.2395051038</v>
      </c>
      <c r="F13" s="60">
        <f>'SE-LRC-GL'!D13</f>
        <v>0</v>
      </c>
      <c r="G13" s="38">
        <f>'SE-LRC-GL'!E13</f>
        <v>0</v>
      </c>
      <c r="H13" s="60">
        <f t="shared" ref="H13:I15" si="0">F13-D13</f>
        <v>-4217731</v>
      </c>
      <c r="I13" s="38">
        <f t="shared" si="0"/>
        <v>-7863361.2395051038</v>
      </c>
    </row>
    <row r="14" spans="1:22" x14ac:dyDescent="0.2">
      <c r="A14" s="9">
        <v>4</v>
      </c>
      <c r="B14" s="7"/>
      <c r="C14" s="18" t="s">
        <v>32</v>
      </c>
      <c r="D14" s="65">
        <f>'SE-LRC-FLSH'!L14</f>
        <v>0</v>
      </c>
      <c r="E14" s="66">
        <f>'SE-LRC-FLSH'!M14</f>
        <v>0</v>
      </c>
      <c r="F14" s="60">
        <f>'SE-LRC-GL'!D14</f>
        <v>0</v>
      </c>
      <c r="G14" s="38">
        <f>'SE-LRC-GL'!E14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'SE-LRC-FLSH'!L15</f>
        <v>0</v>
      </c>
      <c r="E15" s="66">
        <f>'SE-LRC-FLSH'!M15</f>
        <v>0</v>
      </c>
      <c r="F15" s="60">
        <f>'SE-LRC-GL'!D15</f>
        <v>0</v>
      </c>
      <c r="G15" s="38">
        <f>'SE-LRC-GL'!E15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13357919</v>
      </c>
      <c r="E16" s="39">
        <f t="shared" si="1"/>
        <v>24708296.239505105</v>
      </c>
      <c r="F16" s="61">
        <f t="shared" si="1"/>
        <v>8760907</v>
      </c>
      <c r="G16" s="39">
        <f t="shared" si="1"/>
        <v>17414482.489999995</v>
      </c>
      <c r="H16" s="61">
        <f t="shared" si="1"/>
        <v>-4597012</v>
      </c>
      <c r="I16" s="39">
        <f t="shared" si="1"/>
        <v>-7293813.7495051092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'SE-LRC-FLSH'!L19</f>
        <v>-2320411</v>
      </c>
      <c r="E19" s="66">
        <f>'SE-LRC-FLSH'!M19</f>
        <v>-4147235</v>
      </c>
      <c r="F19" s="60">
        <f>'SE-LRC-GL'!D19</f>
        <v>-2123880</v>
      </c>
      <c r="G19" s="38">
        <f>'SE-LRC-GL'!E19</f>
        <v>-3797697.04</v>
      </c>
      <c r="H19" s="60">
        <f>F19-D19</f>
        <v>196531</v>
      </c>
      <c r="I19" s="38">
        <f>G19-E19</f>
        <v>349537.95999999996</v>
      </c>
    </row>
    <row r="20" spans="1:9" x14ac:dyDescent="0.2">
      <c r="A20" s="9">
        <v>7</v>
      </c>
      <c r="B20" s="7"/>
      <c r="C20" s="18" t="s">
        <v>30</v>
      </c>
      <c r="D20" s="65">
        <f>'SE-LRC-FLSH'!L20</f>
        <v>0</v>
      </c>
      <c r="E20" s="66">
        <f>'SE-LRC-FLSH'!M20</f>
        <v>0</v>
      </c>
      <c r="F20" s="60">
        <f>'SE-LRC-GL'!D20</f>
        <v>0</v>
      </c>
      <c r="G20" s="38">
        <f>'SE-LRC-GL'!E20</f>
        <v>-1394542.32</v>
      </c>
      <c r="H20" s="60">
        <f>F20-D20</f>
        <v>0</v>
      </c>
      <c r="I20" s="38">
        <f>G20-E20</f>
        <v>-1394542.32</v>
      </c>
    </row>
    <row r="21" spans="1:9" x14ac:dyDescent="0.2">
      <c r="A21" s="9">
        <v>8</v>
      </c>
      <c r="B21" s="7"/>
      <c r="C21" s="18" t="s">
        <v>31</v>
      </c>
      <c r="D21" s="65">
        <f>'SE-LRC-FLSH'!L21</f>
        <v>-9663424</v>
      </c>
      <c r="E21" s="66">
        <f>'SE-LRC-FLSH'!M21</f>
        <v>-17568887</v>
      </c>
      <c r="F21" s="60">
        <f>'SE-LRC-GL'!D21</f>
        <v>0</v>
      </c>
      <c r="G21" s="38">
        <f>'SE-LRC-GL'!E21</f>
        <v>0</v>
      </c>
      <c r="H21" s="60">
        <f t="shared" ref="H21:I23" si="2">F21-D21</f>
        <v>9663424</v>
      </c>
      <c r="I21" s="38">
        <f t="shared" si="2"/>
        <v>17568887</v>
      </c>
    </row>
    <row r="22" spans="1:9" x14ac:dyDescent="0.2">
      <c r="A22" s="9">
        <v>9</v>
      </c>
      <c r="B22" s="7"/>
      <c r="C22" s="18" t="s">
        <v>32</v>
      </c>
      <c r="D22" s="65">
        <f>'SE-LRC-FLSH'!L22</f>
        <v>0</v>
      </c>
      <c r="E22" s="66">
        <f>'SE-LRC-FLSH'!M22</f>
        <v>0</v>
      </c>
      <c r="F22" s="60">
        <f>'SE-LRC-GL'!D22</f>
        <v>0</v>
      </c>
      <c r="G22" s="38">
        <f>'SE-LRC-GL'!E22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'SE-LRC-FLSH'!L23</f>
        <v>0</v>
      </c>
      <c r="E23" s="66">
        <f>'SE-LRC-FLSH'!M23</f>
        <v>0</v>
      </c>
      <c r="F23" s="60">
        <f>'SE-LRC-GL'!D23</f>
        <v>41815</v>
      </c>
      <c r="G23" s="38">
        <f>'SE-LRC-GL'!E23</f>
        <v>76475.87</v>
      </c>
      <c r="H23" s="60">
        <f t="shared" si="2"/>
        <v>41815</v>
      </c>
      <c r="I23" s="38">
        <f t="shared" si="2"/>
        <v>76475.87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-11983835</v>
      </c>
      <c r="E24" s="39">
        <f t="shared" si="3"/>
        <v>-21716122</v>
      </c>
      <c r="F24" s="61">
        <f t="shared" si="3"/>
        <v>-2082065</v>
      </c>
      <c r="G24" s="39">
        <f t="shared" si="3"/>
        <v>-5115763.49</v>
      </c>
      <c r="H24" s="61">
        <f t="shared" si="3"/>
        <v>9901770</v>
      </c>
      <c r="I24" s="39">
        <f t="shared" si="3"/>
        <v>16600358.51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'SE-LRC-FLSH'!L27</f>
        <v>978794</v>
      </c>
      <c r="E27" s="66">
        <f>'SE-LRC-FLSH'!M27</f>
        <v>1772939</v>
      </c>
      <c r="F27" s="60">
        <f>'SE-LRC-GL'!D27</f>
        <v>4176979</v>
      </c>
      <c r="G27" s="38">
        <f>'SE-LRC-GL'!E27</f>
        <v>7789923.3300000001</v>
      </c>
      <c r="H27" s="60">
        <f>F27-D27</f>
        <v>3198185</v>
      </c>
      <c r="I27" s="38">
        <f>G27-E27</f>
        <v>6016984.3300000001</v>
      </c>
    </row>
    <row r="28" spans="1:9" x14ac:dyDescent="0.2">
      <c r="A28" s="9">
        <v>12</v>
      </c>
      <c r="B28" s="7"/>
      <c r="C28" s="18" t="s">
        <v>40</v>
      </c>
      <c r="D28" s="65">
        <f>'SE-LRC-FLSH'!L28</f>
        <v>-1476461</v>
      </c>
      <c r="E28" s="66">
        <f>'SE-LRC-FLSH'!M28</f>
        <v>-2857245</v>
      </c>
      <c r="F28" s="60">
        <f>'SE-LRC-GL'!D28</f>
        <v>-9713655</v>
      </c>
      <c r="G28" s="38">
        <f>'SE-LRC-GL'!E28</f>
        <v>-17661497.370000001</v>
      </c>
      <c r="H28" s="60">
        <f>F28-D28</f>
        <v>-8237194</v>
      </c>
      <c r="I28" s="38">
        <f>G28-E28</f>
        <v>-14804252.370000001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-497667</v>
      </c>
      <c r="E29" s="70">
        <f t="shared" si="4"/>
        <v>-1084306</v>
      </c>
      <c r="F29" s="69">
        <f t="shared" si="4"/>
        <v>-5536676</v>
      </c>
      <c r="G29" s="70">
        <f t="shared" si="4"/>
        <v>-9871574.040000001</v>
      </c>
      <c r="H29" s="69">
        <f t="shared" si="4"/>
        <v>-5039009</v>
      </c>
      <c r="I29" s="70">
        <f t="shared" si="4"/>
        <v>-8787268.040000001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'SE-LRC-FLSH'!L32</f>
        <v>372334</v>
      </c>
      <c r="E32" s="66">
        <f>'SE-LRC-FLSH'!M32</f>
        <v>689049</v>
      </c>
      <c r="F32" s="60">
        <f>'SE-LRC-GL'!D32</f>
        <v>-39120</v>
      </c>
      <c r="G32" s="38">
        <f>'SE-LRC-GL'!E32</f>
        <v>-69125.040000000023</v>
      </c>
      <c r="H32" s="60">
        <f>F32-D32</f>
        <v>-411454</v>
      </c>
      <c r="I32" s="38">
        <f>G32-E32</f>
        <v>-758174.04</v>
      </c>
    </row>
    <row r="33" spans="1:9" x14ac:dyDescent="0.2">
      <c r="A33" s="9">
        <v>14</v>
      </c>
      <c r="B33" s="7"/>
      <c r="C33" s="18" t="s">
        <v>44</v>
      </c>
      <c r="D33" s="65">
        <f>'SE-LRC-FLSH'!L33</f>
        <v>-440847</v>
      </c>
      <c r="E33" s="66">
        <f>'SE-LRC-FLSH'!M33</f>
        <v>-812591</v>
      </c>
      <c r="F33" s="60">
        <f>'SE-LRC-GL'!D33</f>
        <v>0</v>
      </c>
      <c r="G33" s="38">
        <f>'SE-LRC-GL'!E33</f>
        <v>0</v>
      </c>
      <c r="H33" s="60">
        <f t="shared" ref="H33:I35" si="5">F33-D33</f>
        <v>440847</v>
      </c>
      <c r="I33" s="38">
        <f t="shared" si="5"/>
        <v>812591</v>
      </c>
    </row>
    <row r="34" spans="1:9" x14ac:dyDescent="0.2">
      <c r="A34" s="9">
        <v>15</v>
      </c>
      <c r="B34" s="7"/>
      <c r="C34" s="18" t="s">
        <v>45</v>
      </c>
      <c r="D34" s="65">
        <f>'SE-LRC-FLSH'!L34</f>
        <v>0</v>
      </c>
      <c r="E34" s="66">
        <f>'SE-LRC-FLSH'!M34</f>
        <v>0</v>
      </c>
      <c r="F34" s="60">
        <f>'SE-LRC-GL'!D34</f>
        <v>0</v>
      </c>
      <c r="G34" s="38">
        <f>'SE-LRC-GL'!E34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46</v>
      </c>
      <c r="D35" s="65">
        <f>'SE-LRC-FLSH'!L35</f>
        <v>0</v>
      </c>
      <c r="E35" s="66">
        <f>'SE-LRC-FLSH'!M35</f>
        <v>0</v>
      </c>
      <c r="F35" s="60">
        <f>'SE-LRC-GL'!D35</f>
        <v>0</v>
      </c>
      <c r="G35" s="38">
        <f>'SE-LRC-GL'!E35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-68513</v>
      </c>
      <c r="E36" s="39">
        <f t="shared" si="6"/>
        <v>-123542</v>
      </c>
      <c r="F36" s="61">
        <f t="shared" si="6"/>
        <v>-39120</v>
      </c>
      <c r="G36" s="39">
        <f t="shared" si="6"/>
        <v>-69125.040000000023</v>
      </c>
      <c r="H36" s="61">
        <f t="shared" si="6"/>
        <v>29393</v>
      </c>
      <c r="I36" s="39">
        <f t="shared" si="6"/>
        <v>54416.959999999963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'SE-LRC-FLSH'!L39</f>
        <v>0</v>
      </c>
      <c r="E39" s="66">
        <f>'SE-LRC-FLSH'!M39</f>
        <v>0</v>
      </c>
      <c r="F39" s="60">
        <f>'SE-LRC-GL'!D39</f>
        <v>784843</v>
      </c>
      <c r="G39" s="38">
        <f>'SE-LRC-GL'!E39</f>
        <v>1557128.51</v>
      </c>
      <c r="H39" s="60">
        <f t="shared" ref="H39:I41" si="7">F39-D39</f>
        <v>784843</v>
      </c>
      <c r="I39" s="38">
        <f t="shared" si="7"/>
        <v>1557128.51</v>
      </c>
    </row>
    <row r="40" spans="1:9" ht="22.5" customHeight="1" x14ac:dyDescent="0.2">
      <c r="A40" s="9">
        <v>18</v>
      </c>
      <c r="B40" s="7"/>
      <c r="C40" s="18" t="s">
        <v>50</v>
      </c>
      <c r="D40" s="65">
        <f>'SE-LRC-FLSH'!L40</f>
        <v>0</v>
      </c>
      <c r="E40" s="66">
        <f>'SE-LRC-FLSH'!M40</f>
        <v>0</v>
      </c>
      <c r="F40" s="60">
        <f>'SE-LRC-GL'!D40</f>
        <v>-2004147</v>
      </c>
      <c r="G40" s="38">
        <f>'SE-LRC-GL'!E40</f>
        <v>-3976227.65</v>
      </c>
      <c r="H40" s="60">
        <f t="shared" si="7"/>
        <v>-2004147</v>
      </c>
      <c r="I40" s="38">
        <f t="shared" si="7"/>
        <v>-3976227.65</v>
      </c>
    </row>
    <row r="41" spans="1:9" x14ac:dyDescent="0.2">
      <c r="A41" s="9">
        <v>19</v>
      </c>
      <c r="B41" s="7"/>
      <c r="C41" s="18" t="s">
        <v>51</v>
      </c>
      <c r="D41" s="65">
        <f>'SE-LRC-FLSH'!L41</f>
        <v>0</v>
      </c>
      <c r="E41" s="66">
        <f>'SE-LRC-FLSH'!M41</f>
        <v>0</v>
      </c>
      <c r="F41" s="60">
        <f>'SE-LRC-GL'!D41</f>
        <v>0</v>
      </c>
      <c r="G41" s="38">
        <f>'SE-LRC-GL'!E41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-2004147</v>
      </c>
      <c r="G42" s="70">
        <f t="shared" si="8"/>
        <v>-3976227.65</v>
      </c>
      <c r="H42" s="69">
        <f t="shared" si="8"/>
        <v>-2004147</v>
      </c>
      <c r="I42" s="70">
        <f t="shared" si="8"/>
        <v>-3976227.65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-1219304</v>
      </c>
      <c r="G43" s="39">
        <f t="shared" si="9"/>
        <v>-2419099.1399999997</v>
      </c>
      <c r="H43" s="61">
        <f t="shared" si="9"/>
        <v>-1219304</v>
      </c>
      <c r="I43" s="39">
        <f t="shared" si="9"/>
        <v>-2419099.1399999997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'SE-LRC-FLSH'!L45</f>
        <v>0</v>
      </c>
      <c r="E45" s="66">
        <f>'SE-LRC-FLSH'!M45</f>
        <v>0</v>
      </c>
      <c r="F45" s="60">
        <f>'SE-LRC-GL'!D45</f>
        <v>8416</v>
      </c>
      <c r="G45" s="38">
        <f>'SE-LRC-GL'!E45</f>
        <v>16242.88</v>
      </c>
      <c r="H45" s="60">
        <f>F45-D45</f>
        <v>8416</v>
      </c>
      <c r="I45" s="38">
        <f>G45-E45</f>
        <v>16242.88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'SE-LRC-FLSH'!L47</f>
        <v>0</v>
      </c>
      <c r="E47" s="66">
        <f>'SE-LRC-FLSH'!M47</f>
        <v>0</v>
      </c>
      <c r="F47" s="60">
        <f>'SE-LRC-GL'!D47</f>
        <v>82416</v>
      </c>
      <c r="G47" s="38">
        <f>'SE-LRC-GL'!E47</f>
        <v>148349.13</v>
      </c>
      <c r="H47" s="60">
        <f>F47-D47</f>
        <v>82416</v>
      </c>
      <c r="I47" s="38">
        <f>G47-E47</f>
        <v>148349.13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'SE-LRC-FLSH'!L49</f>
        <v>-927904</v>
      </c>
      <c r="E49" s="66">
        <f>'SE-LRC-FLSH'!M49</f>
        <v>-1694569.7466751307</v>
      </c>
      <c r="F49" s="60">
        <f>'SE-LRC-GL'!D49</f>
        <v>25426</v>
      </c>
      <c r="G49" s="38">
        <f>'SE-LRC-GL'!E49</f>
        <v>44927.741999999998</v>
      </c>
      <c r="H49" s="60">
        <f>F49-D49</f>
        <v>953330</v>
      </c>
      <c r="I49" s="38">
        <f>G49-E49</f>
        <v>1739497.4886751308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'SE-LRC-FLSH'!L51</f>
        <v>0</v>
      </c>
      <c r="E51" s="66">
        <f>'SE-LRC-FLSH'!M51</f>
        <v>0</v>
      </c>
      <c r="F51" s="60">
        <f>'SE-LRC-GL'!D51</f>
        <v>-41815</v>
      </c>
      <c r="G51" s="38">
        <f>'SE-LRC-GL'!E51</f>
        <v>-76475.87</v>
      </c>
      <c r="H51" s="60">
        <f>F51-D51</f>
        <v>-41815</v>
      </c>
      <c r="I51" s="38">
        <f>G51-E51</f>
        <v>-76475.87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'SE-LRC-FLSH'!L54</f>
        <v>0</v>
      </c>
      <c r="E54" s="66">
        <f>'SE-LRC-FLSH'!M54</f>
        <v>0</v>
      </c>
      <c r="F54" s="60">
        <f>'SE-LRC-GL'!D54</f>
        <v>-43765</v>
      </c>
      <c r="G54" s="38">
        <f>'SE-LRC-GL'!E54</f>
        <v>-1312.95</v>
      </c>
      <c r="H54" s="60">
        <f>F54-D54</f>
        <v>-43765</v>
      </c>
      <c r="I54" s="38">
        <f>G54-E54</f>
        <v>-1312.95</v>
      </c>
    </row>
    <row r="55" spans="1:9" x14ac:dyDescent="0.2">
      <c r="A55" s="9">
        <v>25</v>
      </c>
      <c r="B55" s="7"/>
      <c r="C55" s="18" t="s">
        <v>60</v>
      </c>
      <c r="D55" s="65">
        <f>'SE-LRC-FLSH'!L55</f>
        <v>0</v>
      </c>
      <c r="E55" s="66">
        <f>'SE-LRC-FLSH'!M55</f>
        <v>0</v>
      </c>
      <c r="F55" s="60">
        <f>'SE-LRC-GL'!D55</f>
        <v>0</v>
      </c>
      <c r="G55" s="38">
        <f>'SE-LRC-GL'!E55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-43765</v>
      </c>
      <c r="G56" s="39">
        <f t="shared" si="10"/>
        <v>-1312.95</v>
      </c>
      <c r="H56" s="61">
        <f t="shared" si="10"/>
        <v>-43765</v>
      </c>
      <c r="I56" s="39">
        <f t="shared" si="10"/>
        <v>-1312.95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'SE-LRC-FLSH'!L59</f>
        <v>0</v>
      </c>
      <c r="E59" s="66">
        <f>'SE-LRC-FLSH'!M59</f>
        <v>0</v>
      </c>
      <c r="F59" s="60">
        <f>'SE-LRC-GL'!D59</f>
        <v>2728781</v>
      </c>
      <c r="G59" s="38">
        <f>'SE-LRC-GL'!E59</f>
        <v>139056.47</v>
      </c>
      <c r="H59" s="60">
        <f>F59-D59</f>
        <v>2728781</v>
      </c>
      <c r="I59" s="38">
        <f>G59-E59</f>
        <v>139056.47</v>
      </c>
    </row>
    <row r="60" spans="1:9" x14ac:dyDescent="0.2">
      <c r="A60" s="9">
        <v>27</v>
      </c>
      <c r="B60" s="11"/>
      <c r="C60" s="18" t="s">
        <v>64</v>
      </c>
      <c r="D60" s="65">
        <f>'SE-LRC-FLSH'!L60</f>
        <v>0</v>
      </c>
      <c r="E60" s="66">
        <f>'SE-LRC-FLSH'!M60</f>
        <v>133947.92000000001</v>
      </c>
      <c r="F60" s="60">
        <f>'SE-LRC-GL'!D60</f>
        <v>0</v>
      </c>
      <c r="G60" s="38">
        <f>'SE-LRC-GL'!E60</f>
        <v>0</v>
      </c>
      <c r="H60" s="60">
        <f>F60-D60</f>
        <v>0</v>
      </c>
      <c r="I60" s="38">
        <f>G60-E60</f>
        <v>-133947.92000000001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133947.92000000001</v>
      </c>
      <c r="F61" s="69">
        <f t="shared" si="11"/>
        <v>2728781</v>
      </c>
      <c r="G61" s="70">
        <f t="shared" si="11"/>
        <v>139056.47</v>
      </c>
      <c r="H61" s="69">
        <f t="shared" si="11"/>
        <v>2728781</v>
      </c>
      <c r="I61" s="70">
        <f t="shared" si="11"/>
        <v>5108.5499999999884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'SE-LRC-FLSH'!L64</f>
        <v>0</v>
      </c>
      <c r="E64" s="66">
        <f>'SE-LRC-FLSH'!M64</f>
        <v>0</v>
      </c>
      <c r="F64" s="60">
        <f>'SE-LRC-GL'!D64</f>
        <v>-24844693</v>
      </c>
      <c r="G64" s="38">
        <f>'SE-LRC-GL'!E64</f>
        <v>-2382164.67</v>
      </c>
      <c r="H64" s="60">
        <f>F64-D64</f>
        <v>-24844693</v>
      </c>
      <c r="I64" s="38">
        <f>G64-E64</f>
        <v>-2382164.67</v>
      </c>
    </row>
    <row r="65" spans="1:9" x14ac:dyDescent="0.2">
      <c r="A65" s="9">
        <v>29</v>
      </c>
      <c r="B65" s="11"/>
      <c r="C65" s="18" t="s">
        <v>67</v>
      </c>
      <c r="D65" s="65">
        <f>'SE-LRC-FLSH'!L65</f>
        <v>0</v>
      </c>
      <c r="E65" s="66">
        <f>'SE-LRC-FLSH'!M65</f>
        <v>0</v>
      </c>
      <c r="F65" s="60">
        <f>'SE-LRC-GL'!D65</f>
        <v>23625389</v>
      </c>
      <c r="G65" s="38">
        <f>'SE-LRC-GL'!E65</f>
        <v>2382164.67</v>
      </c>
      <c r="H65" s="60">
        <f>F65-D65</f>
        <v>23625389</v>
      </c>
      <c r="I65" s="38">
        <f>G65-E65</f>
        <v>2382164.67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-1219304</v>
      </c>
      <c r="G66" s="39">
        <f t="shared" si="12"/>
        <v>0</v>
      </c>
      <c r="H66" s="61">
        <f t="shared" si="12"/>
        <v>-1219304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'SE-LRC-FLSH'!L70</f>
        <v>0</v>
      </c>
      <c r="E70" s="66">
        <f>'SE-LRC-FLSH'!M70</f>
        <v>0</v>
      </c>
      <c r="F70" s="60">
        <f>'SE-LRC-GL'!D70</f>
        <v>0</v>
      </c>
      <c r="G70" s="38">
        <f>'SE-LRC-GL'!E70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72</v>
      </c>
      <c r="D71" s="65">
        <f>'SE-LRC-FLSH'!L71</f>
        <v>0</v>
      </c>
      <c r="E71" s="66">
        <f>'SE-LRC-FLSH'!M71</f>
        <v>0</v>
      </c>
      <c r="F71" s="60">
        <f>'SE-LRC-GL'!D71</f>
        <v>0</v>
      </c>
      <c r="G71" s="38">
        <f>'SE-LRC-GL'!E71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74</v>
      </c>
      <c r="D73" s="65">
        <f>'SE-LRC-FLSH'!L73</f>
        <v>0</v>
      </c>
      <c r="E73" s="66">
        <f>'SE-LRC-FLSH'!M73</f>
        <v>0</v>
      </c>
      <c r="F73" s="60">
        <f>'SE-LRC-GL'!D73</f>
        <v>0</v>
      </c>
      <c r="G73" s="38">
        <f>'SE-LRC-GL'!E73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'SE-LRC-FLSH'!L74</f>
        <v>0</v>
      </c>
      <c r="E74" s="66">
        <f>'SE-LRC-FLSH'!M74</f>
        <v>0</v>
      </c>
      <c r="F74" s="60">
        <f>'SE-LRC-GL'!D74</f>
        <v>0</v>
      </c>
      <c r="G74" s="38">
        <f>'SE-LRC-GL'!E74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76</v>
      </c>
      <c r="D75" s="65">
        <f>'SE-LRC-FLSH'!L75</f>
        <v>0</v>
      </c>
      <c r="E75" s="66">
        <f>'SE-LRC-FLSH'!M75</f>
        <v>0</v>
      </c>
      <c r="F75" s="60">
        <f>'SE-LRC-GL'!D75</f>
        <v>0</v>
      </c>
      <c r="G75" s="38">
        <f>'SE-LRC-GL'!E75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77</v>
      </c>
      <c r="D76" s="65">
        <f>'SE-LRC-FLSH'!L76</f>
        <v>0</v>
      </c>
      <c r="E76" s="66">
        <f>'SE-LRC-FLSH'!M76</f>
        <v>0</v>
      </c>
      <c r="F76" s="60">
        <f>'SE-LRC-GL'!D76</f>
        <v>0</v>
      </c>
      <c r="G76" s="38">
        <f>'SE-LRC-GL'!E76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78</v>
      </c>
      <c r="D77" s="65">
        <f>'SE-LRC-FLSH'!L77</f>
        <v>0</v>
      </c>
      <c r="E77" s="66">
        <f>'SE-LRC-FLSH'!M77</f>
        <v>-3000000</v>
      </c>
      <c r="F77" s="60">
        <f>'SE-LRC-GL'!D77</f>
        <v>0</v>
      </c>
      <c r="G77" s="38">
        <f>'SE-LRC-GL'!E77</f>
        <v>0</v>
      </c>
      <c r="H77" s="60">
        <f t="shared" si="14"/>
        <v>0</v>
      </c>
      <c r="I77" s="38">
        <f t="shared" si="14"/>
        <v>3000000</v>
      </c>
    </row>
    <row r="78" spans="1:9" x14ac:dyDescent="0.2">
      <c r="A78" s="9">
        <v>37</v>
      </c>
      <c r="B78" s="3"/>
      <c r="C78" s="10" t="s">
        <v>79</v>
      </c>
      <c r="D78" s="65">
        <f>'SE-LRC-FLSH'!L78</f>
        <v>0</v>
      </c>
      <c r="E78" s="66">
        <f>'SE-LRC-FLSH'!M78</f>
        <v>0</v>
      </c>
      <c r="F78" s="60">
        <f>'SE-LRC-GL'!D78</f>
        <v>0</v>
      </c>
      <c r="G78" s="38">
        <f>'SE-LRC-GL'!E78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'SE-LRC-FLSH'!L79</f>
        <v>0</v>
      </c>
      <c r="E79" s="66">
        <f>'SE-LRC-FLSH'!M79</f>
        <v>0</v>
      </c>
      <c r="F79" s="60">
        <f>'SE-LRC-GL'!D79</f>
        <v>0</v>
      </c>
      <c r="G79" s="38">
        <f>'SE-LRC-GL'!E79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81</v>
      </c>
      <c r="D80" s="65">
        <f>'SE-LRC-FLSH'!L80</f>
        <v>0</v>
      </c>
      <c r="E80" s="66">
        <f>'SE-LRC-FLSH'!M80</f>
        <v>0</v>
      </c>
      <c r="F80" s="60">
        <f>'SE-LRC-GL'!D80</f>
        <v>0</v>
      </c>
      <c r="G80" s="38">
        <f>'SE-LRC-GL'!E80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'SE-LRC-FLSH'!L81</f>
        <v>0</v>
      </c>
      <c r="E81" s="66">
        <f>'SE-LRC-FLSH'!M81</f>
        <v>0</v>
      </c>
      <c r="F81" s="60">
        <f>'SE-LRC-GL'!D81</f>
        <v>0</v>
      </c>
      <c r="G81" s="38">
        <f>'SE-LRC-GL'!E81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83</v>
      </c>
      <c r="D82" s="71">
        <f>D16+D24+D29+D36+D43+D45+D47+D49</f>
        <v>-120000</v>
      </c>
      <c r="E82" s="72">
        <f>SUM(E72:E81)+E16+E24+E29+E36+E43+E45+E47+E49+E51+E56+E61+E66</f>
        <v>-2776295.5871700263</v>
      </c>
      <c r="F82" s="71">
        <f>F16+F24+F29+F36+F43+F45+F47+F49</f>
        <v>0</v>
      </c>
      <c r="G82" s="72">
        <f>SUM(G72:G81)+G16+G24+G29+G36+G43+G45+G47+G49+G51+G56+G61+G66</f>
        <v>209708.18199999374</v>
      </c>
      <c r="H82" s="71">
        <f>H16+H24+H29+H36+H43+H45+H47+H49</f>
        <v>120000</v>
      </c>
      <c r="I82" s="72">
        <f>SUM(I72:I81)+I16+I24+I29+I36+I43+I45+I47+I49+I51+I56+I61+I66</f>
        <v>2986003.7691700207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5" activePane="bottomRight" state="frozen"/>
      <selection activeCell="D10" sqref="D10"/>
      <selection pane="topRight" activeCell="D10" sqref="D10"/>
      <selection pane="bottomLeft" activeCell="D10" sqref="D10"/>
      <selection pane="bottomRight" activeCell="C65" sqref="C6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'SE-EGM-VAR'!A4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'SE-CON-FLSH'!L11</f>
        <v>9140188</v>
      </c>
      <c r="E11" s="66">
        <f>'SE-CON-FLSH'!M11</f>
        <v>16844935</v>
      </c>
      <c r="F11" s="60">
        <f>'SE-CON-GL '!D11</f>
        <v>8760907</v>
      </c>
      <c r="G11" s="38">
        <f>'SE-CON-GL '!E11</f>
        <v>17414482.489999995</v>
      </c>
      <c r="H11" s="60">
        <f>F11-D11</f>
        <v>-379281</v>
      </c>
      <c r="I11" s="38">
        <f>G11-E11</f>
        <v>569547.48999999464</v>
      </c>
    </row>
    <row r="12" spans="1:22" x14ac:dyDescent="0.2">
      <c r="A12" s="9">
        <v>2</v>
      </c>
      <c r="B12" s="7"/>
      <c r="C12" s="18" t="s">
        <v>30</v>
      </c>
      <c r="D12" s="65">
        <f>'SE-CON-FLSH'!L12</f>
        <v>0</v>
      </c>
      <c r="E12" s="66">
        <f>'SE-CON-FLSH'!M12</f>
        <v>0</v>
      </c>
      <c r="F12" s="60">
        <f>'SE-CON-GL '!D12</f>
        <v>0</v>
      </c>
      <c r="G12" s="38">
        <f>'SE-CON-GL 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31</v>
      </c>
      <c r="D13" s="65">
        <f>'SE-CON-FLSH'!L13</f>
        <v>4217731</v>
      </c>
      <c r="E13" s="66">
        <f>'SE-CON-FLSH'!M13</f>
        <v>7863361.2395051038</v>
      </c>
      <c r="F13" s="60">
        <f>'SE-CON-GL '!D13</f>
        <v>0</v>
      </c>
      <c r="G13" s="38">
        <f>'SE-CON-GL '!E13</f>
        <v>0</v>
      </c>
      <c r="H13" s="60">
        <f t="shared" ref="H13:I15" si="0">F13-D13</f>
        <v>-4217731</v>
      </c>
      <c r="I13" s="38">
        <f t="shared" si="0"/>
        <v>-7863361.2395051038</v>
      </c>
    </row>
    <row r="14" spans="1:22" x14ac:dyDescent="0.2">
      <c r="A14" s="9">
        <v>4</v>
      </c>
      <c r="B14" s="7"/>
      <c r="C14" s="18" t="s">
        <v>32</v>
      </c>
      <c r="D14" s="65">
        <f>'SE-CON-FLSH'!L14</f>
        <v>0</v>
      </c>
      <c r="E14" s="66">
        <f>'SE-CON-FLSH'!M14</f>
        <v>0</v>
      </c>
      <c r="F14" s="60">
        <f>'SE-CON-GL '!D14</f>
        <v>0</v>
      </c>
      <c r="G14" s="38">
        <f>'SE-CON-GL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'SE-CON-FLSH'!L15</f>
        <v>0</v>
      </c>
      <c r="E15" s="66">
        <f>'SE-CON-FLSH'!M15</f>
        <v>0</v>
      </c>
      <c r="F15" s="60">
        <f>'SE-CON-GL '!D15</f>
        <v>0</v>
      </c>
      <c r="G15" s="38">
        <f>'SE-CON-GL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13357919</v>
      </c>
      <c r="E16" s="39">
        <f t="shared" si="1"/>
        <v>24708296.239505105</v>
      </c>
      <c r="F16" s="61">
        <f t="shared" si="1"/>
        <v>8760907</v>
      </c>
      <c r="G16" s="39">
        <f t="shared" si="1"/>
        <v>17414482.489999995</v>
      </c>
      <c r="H16" s="61">
        <f t="shared" si="1"/>
        <v>-4597012</v>
      </c>
      <c r="I16" s="39">
        <f t="shared" si="1"/>
        <v>-7293813.7495051092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'SE-CON-FLSH'!L19</f>
        <v>-2320411</v>
      </c>
      <c r="E19" s="66">
        <f>'SE-CON-FLSH'!M19</f>
        <v>-4147235</v>
      </c>
      <c r="F19" s="60">
        <f>'SE-CON-GL '!D19</f>
        <v>-2123880</v>
      </c>
      <c r="G19" s="38">
        <f>'SE-CON-GL '!E19</f>
        <v>-3797697.04</v>
      </c>
      <c r="H19" s="60">
        <f>F19-D19</f>
        <v>196531</v>
      </c>
      <c r="I19" s="38">
        <f>G19-E19</f>
        <v>349537.95999999996</v>
      </c>
    </row>
    <row r="20" spans="1:9" x14ac:dyDescent="0.2">
      <c r="A20" s="9">
        <v>7</v>
      </c>
      <c r="B20" s="7"/>
      <c r="C20" s="18" t="s">
        <v>30</v>
      </c>
      <c r="D20" s="65">
        <f>'SE-CON-FLSH'!L20</f>
        <v>0</v>
      </c>
      <c r="E20" s="66">
        <f>'SE-CON-FLSH'!M20</f>
        <v>0</v>
      </c>
      <c r="F20" s="60">
        <f>'SE-CON-GL '!D20</f>
        <v>0</v>
      </c>
      <c r="G20" s="38">
        <f>'SE-CON-GL '!E20</f>
        <v>-1394542.32</v>
      </c>
      <c r="H20" s="60">
        <f>F20-D20</f>
        <v>0</v>
      </c>
      <c r="I20" s="38">
        <f>G20-E20</f>
        <v>-1394542.32</v>
      </c>
    </row>
    <row r="21" spans="1:9" x14ac:dyDescent="0.2">
      <c r="A21" s="9">
        <v>8</v>
      </c>
      <c r="B21" s="7"/>
      <c r="C21" s="18" t="s">
        <v>31</v>
      </c>
      <c r="D21" s="65">
        <f>'SE-CON-FLSH'!L21</f>
        <v>-9663424</v>
      </c>
      <c r="E21" s="66">
        <f>'SE-CON-FLSH'!M21</f>
        <v>-17568887</v>
      </c>
      <c r="F21" s="60">
        <f>'SE-CON-GL '!D21</f>
        <v>0</v>
      </c>
      <c r="G21" s="38">
        <f>'SE-CON-GL '!E21</f>
        <v>0</v>
      </c>
      <c r="H21" s="60">
        <f t="shared" ref="H21:I23" si="2">F21-D21</f>
        <v>9663424</v>
      </c>
      <c r="I21" s="38">
        <f t="shared" si="2"/>
        <v>17568887</v>
      </c>
    </row>
    <row r="22" spans="1:9" x14ac:dyDescent="0.2">
      <c r="A22" s="9">
        <v>9</v>
      </c>
      <c r="B22" s="7"/>
      <c r="C22" s="18" t="s">
        <v>32</v>
      </c>
      <c r="D22" s="65">
        <f>'SE-CON-FLSH'!L22</f>
        <v>0</v>
      </c>
      <c r="E22" s="66">
        <f>'SE-CON-FLSH'!M22</f>
        <v>0</v>
      </c>
      <c r="F22" s="60">
        <f>'SE-CON-GL '!D22</f>
        <v>0</v>
      </c>
      <c r="G22" s="38">
        <f>'SE-CON-GL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'SE-CON-FLSH'!L23</f>
        <v>0</v>
      </c>
      <c r="E23" s="66">
        <f>'SE-CON-FLSH'!M23</f>
        <v>0</v>
      </c>
      <c r="F23" s="60">
        <f>'SE-CON-GL '!D23</f>
        <v>41815</v>
      </c>
      <c r="G23" s="38">
        <f>'SE-CON-GL '!E23</f>
        <v>76475.87</v>
      </c>
      <c r="H23" s="60">
        <f t="shared" si="2"/>
        <v>41815</v>
      </c>
      <c r="I23" s="38">
        <f t="shared" si="2"/>
        <v>76475.87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-11983835</v>
      </c>
      <c r="E24" s="39">
        <f t="shared" si="3"/>
        <v>-21716122</v>
      </c>
      <c r="F24" s="61">
        <f t="shared" si="3"/>
        <v>-2082065</v>
      </c>
      <c r="G24" s="39">
        <f t="shared" si="3"/>
        <v>-5115763.49</v>
      </c>
      <c r="H24" s="61">
        <f t="shared" si="3"/>
        <v>9901770</v>
      </c>
      <c r="I24" s="39">
        <f t="shared" si="3"/>
        <v>16600358.51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'SE-CON-FLSH'!L27</f>
        <v>978794</v>
      </c>
      <c r="E27" s="66">
        <f>'SE-CON-FLSH'!M27</f>
        <v>1772939</v>
      </c>
      <c r="F27" s="60">
        <f>'SE-CON-GL '!D27</f>
        <v>4176979</v>
      </c>
      <c r="G27" s="38">
        <f>'SE-CON-GL '!E27</f>
        <v>7789923.3300000001</v>
      </c>
      <c r="H27" s="60">
        <f>F27-D27</f>
        <v>3198185</v>
      </c>
      <c r="I27" s="38">
        <f>G27-E27</f>
        <v>6016984.3300000001</v>
      </c>
    </row>
    <row r="28" spans="1:9" x14ac:dyDescent="0.2">
      <c r="A28" s="9">
        <v>12</v>
      </c>
      <c r="B28" s="7"/>
      <c r="C28" s="18" t="s">
        <v>40</v>
      </c>
      <c r="D28" s="65">
        <f>'SE-CON-FLSH'!L28</f>
        <v>-1476461</v>
      </c>
      <c r="E28" s="66">
        <f>'SE-CON-FLSH'!M28</f>
        <v>-2857245</v>
      </c>
      <c r="F28" s="60">
        <f>'SE-CON-GL '!D28</f>
        <v>-9713655</v>
      </c>
      <c r="G28" s="38">
        <f>'SE-CON-GL '!E28</f>
        <v>-17661497.370000001</v>
      </c>
      <c r="H28" s="60">
        <f>F28-D28</f>
        <v>-8237194</v>
      </c>
      <c r="I28" s="38">
        <f>G28-E28</f>
        <v>-14804252.370000001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-497667</v>
      </c>
      <c r="E29" s="70">
        <f t="shared" si="4"/>
        <v>-1084306</v>
      </c>
      <c r="F29" s="69">
        <f t="shared" si="4"/>
        <v>-5536676</v>
      </c>
      <c r="G29" s="70">
        <f t="shared" si="4"/>
        <v>-9871574.040000001</v>
      </c>
      <c r="H29" s="69">
        <f t="shared" si="4"/>
        <v>-5039009</v>
      </c>
      <c r="I29" s="70">
        <f t="shared" si="4"/>
        <v>-8787268.040000001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'SE-CON-FLSH'!L32</f>
        <v>372334</v>
      </c>
      <c r="E32" s="66">
        <f>'SE-CON-FLSH'!M32</f>
        <v>689049</v>
      </c>
      <c r="F32" s="60">
        <f>'SE-CON-GL '!D32</f>
        <v>-39120</v>
      </c>
      <c r="G32" s="38">
        <f>'SE-CON-GL '!E32</f>
        <v>-69125.040000000023</v>
      </c>
      <c r="H32" s="60">
        <f>F32-D32</f>
        <v>-411454</v>
      </c>
      <c r="I32" s="38">
        <f>G32-E32</f>
        <v>-758174.04</v>
      </c>
    </row>
    <row r="33" spans="1:9" x14ac:dyDescent="0.2">
      <c r="A33" s="9">
        <v>14</v>
      </c>
      <c r="B33" s="7"/>
      <c r="C33" s="18" t="s">
        <v>44</v>
      </c>
      <c r="D33" s="65">
        <f>'SE-CON-FLSH'!L33</f>
        <v>-440847</v>
      </c>
      <c r="E33" s="66">
        <f>'SE-CON-FLSH'!M33</f>
        <v>-812591</v>
      </c>
      <c r="F33" s="60">
        <f>'SE-CON-GL '!D33</f>
        <v>0</v>
      </c>
      <c r="G33" s="38">
        <f>'SE-CON-GL '!E33</f>
        <v>0</v>
      </c>
      <c r="H33" s="60">
        <f t="shared" ref="H33:I35" si="5">F33-D33</f>
        <v>440847</v>
      </c>
      <c r="I33" s="38">
        <f t="shared" si="5"/>
        <v>812591</v>
      </c>
    </row>
    <row r="34" spans="1:9" x14ac:dyDescent="0.2">
      <c r="A34" s="9">
        <v>15</v>
      </c>
      <c r="B34" s="7"/>
      <c r="C34" s="18" t="s">
        <v>45</v>
      </c>
      <c r="D34" s="65">
        <f>'SE-CON-FLSH'!L34</f>
        <v>0</v>
      </c>
      <c r="E34" s="66">
        <f>'SE-CON-FLSH'!M34</f>
        <v>0</v>
      </c>
      <c r="F34" s="60">
        <f>'SE-CON-GL '!D34</f>
        <v>0</v>
      </c>
      <c r="G34" s="38">
        <f>'SE-CON-GL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46</v>
      </c>
      <c r="D35" s="65">
        <f>'SE-CON-FLSH'!L35</f>
        <v>0</v>
      </c>
      <c r="E35" s="66">
        <f>'SE-CON-FLSH'!M35</f>
        <v>0</v>
      </c>
      <c r="F35" s="60">
        <f>'SE-CON-GL '!D35</f>
        <v>0</v>
      </c>
      <c r="G35" s="38">
        <f>'SE-CON-GL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-68513</v>
      </c>
      <c r="E36" s="39">
        <f t="shared" si="6"/>
        <v>-123542</v>
      </c>
      <c r="F36" s="61">
        <f t="shared" si="6"/>
        <v>-39120</v>
      </c>
      <c r="G36" s="39">
        <f t="shared" si="6"/>
        <v>-69125.040000000023</v>
      </c>
      <c r="H36" s="61">
        <f t="shared" si="6"/>
        <v>29393</v>
      </c>
      <c r="I36" s="39">
        <f t="shared" si="6"/>
        <v>54416.959999999963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'SE-CON-FLSH'!L39</f>
        <v>0</v>
      </c>
      <c r="E39" s="66">
        <f>'SE-CON-FLSH'!M39</f>
        <v>0</v>
      </c>
      <c r="F39" s="60">
        <f>'SE-CON-GL '!D39</f>
        <v>784843</v>
      </c>
      <c r="G39" s="38">
        <f>'SE-CON-GL '!E39</f>
        <v>1557128.51</v>
      </c>
      <c r="H39" s="60">
        <f t="shared" ref="H39:I41" si="7">F39-D39</f>
        <v>784843</v>
      </c>
      <c r="I39" s="38">
        <f t="shared" si="7"/>
        <v>1557128.51</v>
      </c>
    </row>
    <row r="40" spans="1:9" ht="22.5" customHeight="1" x14ac:dyDescent="0.2">
      <c r="A40" s="9">
        <v>18</v>
      </c>
      <c r="B40" s="7"/>
      <c r="C40" s="18" t="s">
        <v>50</v>
      </c>
      <c r="D40" s="65">
        <f>'SE-CON-FLSH'!L40</f>
        <v>0</v>
      </c>
      <c r="E40" s="66">
        <f>'SE-CON-FLSH'!M40</f>
        <v>0</v>
      </c>
      <c r="F40" s="60">
        <f>'SE-CON-GL '!D40</f>
        <v>-2004147</v>
      </c>
      <c r="G40" s="38">
        <f>'SE-CON-GL '!E40</f>
        <v>-3976227.65</v>
      </c>
      <c r="H40" s="60">
        <f t="shared" si="7"/>
        <v>-2004147</v>
      </c>
      <c r="I40" s="38">
        <f t="shared" si="7"/>
        <v>-3976227.65</v>
      </c>
    </row>
    <row r="41" spans="1:9" x14ac:dyDescent="0.2">
      <c r="A41" s="9">
        <v>19</v>
      </c>
      <c r="B41" s="7"/>
      <c r="C41" s="18" t="s">
        <v>51</v>
      </c>
      <c r="D41" s="65">
        <f>'SE-CON-FLSH'!L41</f>
        <v>0</v>
      </c>
      <c r="E41" s="66">
        <f>'SE-CON-FLSH'!M41</f>
        <v>0</v>
      </c>
      <c r="F41" s="60">
        <f>'SE-CON-GL '!D41</f>
        <v>0</v>
      </c>
      <c r="G41" s="38">
        <f>'SE-CON-GL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-2004147</v>
      </c>
      <c r="G42" s="70">
        <f t="shared" si="8"/>
        <v>-3976227.65</v>
      </c>
      <c r="H42" s="69">
        <f t="shared" si="8"/>
        <v>-2004147</v>
      </c>
      <c r="I42" s="70">
        <f t="shared" si="8"/>
        <v>-3976227.65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-1219304</v>
      </c>
      <c r="G43" s="39">
        <f t="shared" si="9"/>
        <v>-2419099.1399999997</v>
      </c>
      <c r="H43" s="61">
        <f t="shared" si="9"/>
        <v>-1219304</v>
      </c>
      <c r="I43" s="39">
        <f t="shared" si="9"/>
        <v>-2419099.1399999997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'SE-CON-FLSH'!L45</f>
        <v>0</v>
      </c>
      <c r="E45" s="66">
        <f>'SE-CON-FLSH'!M45</f>
        <v>0</v>
      </c>
      <c r="F45" s="60">
        <f>'SE-CON-GL '!D45</f>
        <v>8416</v>
      </c>
      <c r="G45" s="38">
        <f>'SE-CON-GL '!E45</f>
        <v>16242.88</v>
      </c>
      <c r="H45" s="60">
        <f>F45-D45</f>
        <v>8416</v>
      </c>
      <c r="I45" s="38">
        <f>G45-E45</f>
        <v>16242.88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'SE-CON-FLSH'!L47</f>
        <v>0</v>
      </c>
      <c r="E47" s="66">
        <f>'SE-CON-FLSH'!M47</f>
        <v>0</v>
      </c>
      <c r="F47" s="60">
        <f>'SE-CON-GL '!D47</f>
        <v>82416</v>
      </c>
      <c r="G47" s="38">
        <f>'SE-CON-GL '!E47</f>
        <v>148349.13</v>
      </c>
      <c r="H47" s="60">
        <f>F47-D47</f>
        <v>82416</v>
      </c>
      <c r="I47" s="38">
        <f>G47-E47</f>
        <v>148349.13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'SE-CON-FLSH'!L49</f>
        <v>-927904</v>
      </c>
      <c r="E49" s="66">
        <f>'SE-CON-FLSH'!M49</f>
        <v>-1694569.7466751307</v>
      </c>
      <c r="F49" s="60">
        <f>'SE-CON-GL '!D49</f>
        <v>25426</v>
      </c>
      <c r="G49" s="38">
        <f>'SE-CON-GL '!E49</f>
        <v>44927.741999999998</v>
      </c>
      <c r="H49" s="60">
        <f>F49-D49</f>
        <v>953330</v>
      </c>
      <c r="I49" s="38">
        <f>G49-E49</f>
        <v>1739497.4886751308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'SE-CON-FLSH'!L51</f>
        <v>0</v>
      </c>
      <c r="E51" s="66">
        <f>'SE-CON-FLSH'!M51</f>
        <v>0</v>
      </c>
      <c r="F51" s="60">
        <f>'SE-CON-GL '!D51</f>
        <v>-41815</v>
      </c>
      <c r="G51" s="38">
        <f>'SE-CON-GL '!E51</f>
        <v>-76475.87</v>
      </c>
      <c r="H51" s="60">
        <f>F51-D51</f>
        <v>-41815</v>
      </c>
      <c r="I51" s="38">
        <f>G51-E51</f>
        <v>-76475.87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'SE-CON-FLSH'!L54</f>
        <v>0</v>
      </c>
      <c r="E54" s="66">
        <f>'SE-CON-FLSH'!M54</f>
        <v>0</v>
      </c>
      <c r="F54" s="60">
        <f>'SE-CON-GL '!D54</f>
        <v>-43765</v>
      </c>
      <c r="G54" s="38">
        <f>'SE-CON-GL '!E54</f>
        <v>-1312.95</v>
      </c>
      <c r="H54" s="60">
        <f>F54-D54</f>
        <v>-43765</v>
      </c>
      <c r="I54" s="38">
        <f>G54-E54</f>
        <v>-1312.95</v>
      </c>
    </row>
    <row r="55" spans="1:9" x14ac:dyDescent="0.2">
      <c r="A55" s="9">
        <v>25</v>
      </c>
      <c r="B55" s="7"/>
      <c r="C55" s="18" t="s">
        <v>60</v>
      </c>
      <c r="D55" s="65">
        <f>'SE-CON-FLSH'!L55</f>
        <v>0</v>
      </c>
      <c r="E55" s="66">
        <f>'SE-CON-FLSH'!M55</f>
        <v>0</v>
      </c>
      <c r="F55" s="60">
        <f>'SE-CON-GL '!D55</f>
        <v>0</v>
      </c>
      <c r="G55" s="38">
        <f>'SE-CON-GL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-43765</v>
      </c>
      <c r="G56" s="39">
        <f t="shared" si="10"/>
        <v>-1312.95</v>
      </c>
      <c r="H56" s="61">
        <f t="shared" si="10"/>
        <v>-43765</v>
      </c>
      <c r="I56" s="39">
        <f t="shared" si="10"/>
        <v>-1312.95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'SE-CON-FLSH'!L59</f>
        <v>0</v>
      </c>
      <c r="E59" s="66">
        <f>'SE-CON-FLSH'!M59</f>
        <v>0</v>
      </c>
      <c r="F59" s="60">
        <f>'SE-CON-GL '!D59</f>
        <v>2728781</v>
      </c>
      <c r="G59" s="38">
        <f>'SE-CON-GL '!E59</f>
        <v>139056.47</v>
      </c>
      <c r="H59" s="60">
        <f>F59-D59</f>
        <v>2728781</v>
      </c>
      <c r="I59" s="38">
        <f>G59-E59</f>
        <v>139056.47</v>
      </c>
    </row>
    <row r="60" spans="1:9" x14ac:dyDescent="0.2">
      <c r="A60" s="9">
        <v>27</v>
      </c>
      <c r="B60" s="11"/>
      <c r="C60" s="18" t="s">
        <v>64</v>
      </c>
      <c r="D60" s="65">
        <f>'SE-CON-FLSH'!L60</f>
        <v>0</v>
      </c>
      <c r="E60" s="66">
        <f>'SE-CON-FLSH'!M60</f>
        <v>133947.92000000001</v>
      </c>
      <c r="F60" s="60">
        <f>'SE-CON-GL '!D60</f>
        <v>0</v>
      </c>
      <c r="G60" s="38">
        <f>'SE-CON-GL '!E60</f>
        <v>0</v>
      </c>
      <c r="H60" s="60">
        <f>F60-D60</f>
        <v>0</v>
      </c>
      <c r="I60" s="38">
        <f>G60-E60</f>
        <v>-133947.92000000001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133947.92000000001</v>
      </c>
      <c r="F61" s="69">
        <f t="shared" si="11"/>
        <v>2728781</v>
      </c>
      <c r="G61" s="70">
        <f t="shared" si="11"/>
        <v>139056.47</v>
      </c>
      <c r="H61" s="69">
        <f t="shared" si="11"/>
        <v>2728781</v>
      </c>
      <c r="I61" s="70">
        <f t="shared" si="11"/>
        <v>5108.5499999999884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'SE-CON-FLSH'!L64</f>
        <v>0</v>
      </c>
      <c r="E64" s="66">
        <f>'SE-CON-FLSH'!M64</f>
        <v>0</v>
      </c>
      <c r="F64" s="60">
        <f>'SE-CON-GL '!D64</f>
        <v>-24844693</v>
      </c>
      <c r="G64" s="38">
        <f>'SE-CON-GL '!E64</f>
        <v>-2382164.67</v>
      </c>
      <c r="H64" s="60">
        <f>F64-D64</f>
        <v>-24844693</v>
      </c>
      <c r="I64" s="38">
        <f>G64-E64</f>
        <v>-2382164.67</v>
      </c>
    </row>
    <row r="65" spans="1:9" x14ac:dyDescent="0.2">
      <c r="A65" s="9">
        <v>29</v>
      </c>
      <c r="B65" s="11"/>
      <c r="C65" s="18" t="s">
        <v>67</v>
      </c>
      <c r="D65" s="65">
        <f>'SE-CON-FLSH'!L65</f>
        <v>0</v>
      </c>
      <c r="E65" s="66">
        <f>'SE-CON-FLSH'!M65</f>
        <v>0</v>
      </c>
      <c r="F65" s="60">
        <f>'SE-CON-GL '!D65</f>
        <v>23625389</v>
      </c>
      <c r="G65" s="38">
        <f>'SE-CON-GL '!E65</f>
        <v>2382164.67</v>
      </c>
      <c r="H65" s="60">
        <f>F65-D65</f>
        <v>23625389</v>
      </c>
      <c r="I65" s="38">
        <f>G65-E65</f>
        <v>2382164.67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-1219304</v>
      </c>
      <c r="G66" s="39">
        <f t="shared" si="12"/>
        <v>0</v>
      </c>
      <c r="H66" s="61">
        <f t="shared" si="12"/>
        <v>-1219304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'SE-CON-FLSH'!L70</f>
        <v>0</v>
      </c>
      <c r="E70" s="66">
        <f>'SE-CON-FLSH'!M70</f>
        <v>0</v>
      </c>
      <c r="F70" s="60">
        <f>'SE-CON-GL '!D70</f>
        <v>0</v>
      </c>
      <c r="G70" s="38">
        <f>'SE-CON-GL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72</v>
      </c>
      <c r="D71" s="65">
        <f>'SE-CON-FLSH'!L71</f>
        <v>0</v>
      </c>
      <c r="E71" s="66">
        <f>'SE-CON-FLSH'!M71</f>
        <v>0</v>
      </c>
      <c r="F71" s="60">
        <f>'SE-CON-GL '!D71</f>
        <v>0</v>
      </c>
      <c r="G71" s="38">
        <f>'SE-CON-GL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74</v>
      </c>
      <c r="D73" s="65">
        <f>'SE-CON-FLSH'!L73</f>
        <v>0</v>
      </c>
      <c r="E73" s="66">
        <f>'SE-CON-FLSH'!M73</f>
        <v>0</v>
      </c>
      <c r="F73" s="60">
        <f>'SE-CON-GL '!D73</f>
        <v>0</v>
      </c>
      <c r="G73" s="38">
        <f>'SE-CON-GL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'SE-CON-FLSH'!L74</f>
        <v>0</v>
      </c>
      <c r="E74" s="66">
        <f>'SE-CON-FLSH'!M74</f>
        <v>0</v>
      </c>
      <c r="F74" s="60">
        <f>'SE-CON-GL '!D74</f>
        <v>0</v>
      </c>
      <c r="G74" s="38">
        <f>'SE-CON-GL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76</v>
      </c>
      <c r="D75" s="65">
        <f>'SE-CON-FLSH'!L75</f>
        <v>0</v>
      </c>
      <c r="E75" s="66">
        <f>'SE-CON-FLSH'!M75</f>
        <v>0</v>
      </c>
      <c r="F75" s="60">
        <f>'SE-CON-GL '!D75</f>
        <v>0</v>
      </c>
      <c r="G75" s="38">
        <f>'SE-CON-GL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77</v>
      </c>
      <c r="D76" s="65">
        <f>'SE-CON-FLSH'!L76</f>
        <v>0</v>
      </c>
      <c r="E76" s="66">
        <f>'SE-CON-FLSH'!M76</f>
        <v>0</v>
      </c>
      <c r="F76" s="60">
        <f>'SE-CON-GL '!D76</f>
        <v>0</v>
      </c>
      <c r="G76" s="38">
        <f>'SE-CON-GL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78</v>
      </c>
      <c r="D77" s="65">
        <f>'SE-CON-FLSH'!L77</f>
        <v>0</v>
      </c>
      <c r="E77" s="66">
        <f>'SE-CON-FLSH'!M77</f>
        <v>-3000000</v>
      </c>
      <c r="F77" s="60">
        <f>'SE-CON-GL '!D77</f>
        <v>0</v>
      </c>
      <c r="G77" s="38">
        <f>'SE-CON-GL '!E77</f>
        <v>0</v>
      </c>
      <c r="H77" s="60">
        <f t="shared" si="14"/>
        <v>0</v>
      </c>
      <c r="I77" s="38">
        <f t="shared" si="14"/>
        <v>3000000</v>
      </c>
    </row>
    <row r="78" spans="1:9" x14ac:dyDescent="0.2">
      <c r="A78" s="9">
        <v>37</v>
      </c>
      <c r="B78" s="3"/>
      <c r="C78" s="10" t="s">
        <v>79</v>
      </c>
      <c r="D78" s="65">
        <f>'SE-CON-FLSH'!L78</f>
        <v>0</v>
      </c>
      <c r="E78" s="66">
        <f>'SE-CON-FLSH'!M78</f>
        <v>0</v>
      </c>
      <c r="F78" s="60">
        <f>'SE-CON-GL '!D78</f>
        <v>0</v>
      </c>
      <c r="G78" s="38">
        <f>'SE-CON-GL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'SE-CON-FLSH'!L79</f>
        <v>0</v>
      </c>
      <c r="E79" s="66">
        <f>'SE-CON-FLSH'!M79</f>
        <v>0</v>
      </c>
      <c r="F79" s="60">
        <f>'SE-CON-GL '!D79</f>
        <v>0</v>
      </c>
      <c r="G79" s="38">
        <f>'SE-CON-GL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81</v>
      </c>
      <c r="D80" s="65">
        <f>'SE-CON-FLSH'!L80</f>
        <v>0</v>
      </c>
      <c r="E80" s="66">
        <f>'SE-CON-FLSH'!M80</f>
        <v>0</v>
      </c>
      <c r="F80" s="60">
        <f>'SE-CON-GL '!D80</f>
        <v>0</v>
      </c>
      <c r="G80" s="38">
        <f>'SE-CON-GL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'SE-CON-FLSH'!L81</f>
        <v>0</v>
      </c>
      <c r="E81" s="66">
        <f>'SE-CON-FLSH'!M81</f>
        <v>0</v>
      </c>
      <c r="F81" s="60">
        <f>'SE-CON-GL '!D81</f>
        <v>0</v>
      </c>
      <c r="G81" s="38">
        <f>'SE-CON-GL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-120000</v>
      </c>
      <c r="E82" s="118">
        <f>SUM(E72:E81)+E16+E24+E29+E36+E43+E45+E47+E49+E51+E56+E61+E66</f>
        <v>-2776295.5871700263</v>
      </c>
      <c r="F82" s="117">
        <f>F16+F24+F29+F36+F43+F45+F47+F49</f>
        <v>0</v>
      </c>
      <c r="G82" s="118">
        <f>SUM(G72:G81)+G16+G24+G29+G36+G43+G45+G47+G49+G51+G56+G61+G66</f>
        <v>209708.18199999374</v>
      </c>
      <c r="H82" s="117">
        <f>H16+H24+H29+H36+H43+H45+H47+H49</f>
        <v>120000</v>
      </c>
      <c r="I82" s="118">
        <f>SUM(I72:I81)+I16+I24+I29+I36+I43+I45+I47+I49+I51+I56+I61+I66</f>
        <v>2986003.7691700207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62" zoomScale="75" workbookViewId="0">
      <selection activeCell="E89" sqref="E8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170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+'EAST-CON-FLSH'!D11</f>
        <v>130973369</v>
      </c>
      <c r="E11" s="66">
        <f>+'EAST-CON-FLSH'!E11</f>
        <v>227720275</v>
      </c>
      <c r="F11" s="60">
        <f>+'EAST-CON-GL'!D11</f>
        <v>140637945</v>
      </c>
      <c r="G11" s="38">
        <f>+'EAST-CON-GL'!E11</f>
        <v>296133441.90999997</v>
      </c>
      <c r="H11" s="60">
        <f>F11-D11</f>
        <v>9664576</v>
      </c>
      <c r="I11" s="38">
        <f>G11-E11</f>
        <v>68413166.909999967</v>
      </c>
    </row>
    <row r="12" spans="1:22" x14ac:dyDescent="0.2">
      <c r="A12" s="9">
        <v>2</v>
      </c>
      <c r="B12" s="7"/>
      <c r="C12" s="18" t="s">
        <v>30</v>
      </c>
      <c r="D12" s="65">
        <f>+'EAST-CON-FLSH'!D12</f>
        <v>0</v>
      </c>
      <c r="E12" s="66">
        <f>+'EAST-CON-FLSH'!E12</f>
        <v>0</v>
      </c>
      <c r="F12" s="60">
        <f>+'EAST-CON-GL'!D12</f>
        <v>0</v>
      </c>
      <c r="G12" s="38">
        <f>+'EAST-CON-GL'!E12</f>
        <v>-16360182.43</v>
      </c>
      <c r="H12" s="60">
        <f>F12-D12</f>
        <v>0</v>
      </c>
      <c r="I12" s="38">
        <f>G12-E12</f>
        <v>-16360182.43</v>
      </c>
    </row>
    <row r="13" spans="1:22" x14ac:dyDescent="0.2">
      <c r="A13" s="9">
        <v>3</v>
      </c>
      <c r="B13" s="7"/>
      <c r="C13" s="18" t="s">
        <v>31</v>
      </c>
      <c r="D13" s="65">
        <f>+'EAST-CON-FLSH'!D13</f>
        <v>103119290</v>
      </c>
      <c r="E13" s="66">
        <f>+'EAST-CON-FLSH'!E13</f>
        <v>212064159</v>
      </c>
      <c r="F13" s="60">
        <f>+'EAST-CON-GL'!D13</f>
        <v>85005030</v>
      </c>
      <c r="G13" s="38">
        <f>+'EAST-CON-GL'!E13</f>
        <v>179372400</v>
      </c>
      <c r="H13" s="60">
        <f t="shared" ref="H13:I15" si="0">F13-D13</f>
        <v>-18114260</v>
      </c>
      <c r="I13" s="38">
        <f t="shared" si="0"/>
        <v>-32691759</v>
      </c>
    </row>
    <row r="14" spans="1:22" x14ac:dyDescent="0.2">
      <c r="A14" s="9">
        <v>4</v>
      </c>
      <c r="B14" s="7"/>
      <c r="C14" s="18" t="s">
        <v>32</v>
      </c>
      <c r="D14" s="65">
        <f>+'EAST-CON-FLSH'!D14</f>
        <v>0</v>
      </c>
      <c r="E14" s="66">
        <f>+'EAST-CON-FLSH'!E14</f>
        <v>9846</v>
      </c>
      <c r="F14" s="60">
        <f>+'EAST-CON-GL'!D14</f>
        <v>0</v>
      </c>
      <c r="G14" s="38">
        <f>+'EAST-CON-GL'!E14</f>
        <v>0</v>
      </c>
      <c r="H14" s="60">
        <f t="shared" si="0"/>
        <v>0</v>
      </c>
      <c r="I14" s="38">
        <f t="shared" si="0"/>
        <v>-9846</v>
      </c>
    </row>
    <row r="15" spans="1:22" x14ac:dyDescent="0.2">
      <c r="A15" s="9">
        <v>5</v>
      </c>
      <c r="B15" s="7"/>
      <c r="C15" s="18" t="s">
        <v>33</v>
      </c>
      <c r="D15" s="65">
        <f>+'EAST-CON-FLSH'!D15</f>
        <v>0</v>
      </c>
      <c r="E15" s="66">
        <f>+'EAST-CON-FLSH'!E15</f>
        <v>0</v>
      </c>
      <c r="F15" s="60">
        <f>+'EAST-CON-GL'!D15</f>
        <v>0</v>
      </c>
      <c r="G15" s="38">
        <f>+'EAST-CON-GL'!E15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234092659</v>
      </c>
      <c r="E16" s="39">
        <f t="shared" si="1"/>
        <v>439794280</v>
      </c>
      <c r="F16" s="61">
        <f t="shared" si="1"/>
        <v>225642975</v>
      </c>
      <c r="G16" s="39">
        <f t="shared" si="1"/>
        <v>459145659.47999996</v>
      </c>
      <c r="H16" s="61">
        <f t="shared" si="1"/>
        <v>-8449684</v>
      </c>
      <c r="I16" s="39">
        <f t="shared" si="1"/>
        <v>19351379.479999967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+'EAST-CON-FLSH'!D19</f>
        <v>-119040367</v>
      </c>
      <c r="E19" s="66">
        <f>+'EAST-CON-FLSH'!E19</f>
        <v>-211355016</v>
      </c>
      <c r="F19" s="60">
        <f>+'EAST-CON-GL'!D19</f>
        <v>-125522967</v>
      </c>
      <c r="G19" s="38">
        <f>+'EAST-CON-GL'!E19</f>
        <v>-234152048.22999996</v>
      </c>
      <c r="H19" s="60">
        <f>F19-D19</f>
        <v>-6482600</v>
      </c>
      <c r="I19" s="38">
        <f>G19-E19</f>
        <v>-22797032.229999959</v>
      </c>
    </row>
    <row r="20" spans="1:9" x14ac:dyDescent="0.2">
      <c r="A20" s="9">
        <v>7</v>
      </c>
      <c r="B20" s="7"/>
      <c r="C20" s="18" t="s">
        <v>30</v>
      </c>
      <c r="D20" s="65">
        <f>+'EAST-CON-FLSH'!D20</f>
        <v>0</v>
      </c>
      <c r="E20" s="66">
        <f>+'EAST-CON-FLSH'!E20</f>
        <v>0</v>
      </c>
      <c r="F20" s="60">
        <f>+'EAST-CON-GL'!D20</f>
        <v>0</v>
      </c>
      <c r="G20" s="38">
        <f>+'EAST-CON-GL'!E20</f>
        <v>7080782.96</v>
      </c>
      <c r="H20" s="60">
        <f>F20-D20</f>
        <v>0</v>
      </c>
      <c r="I20" s="38">
        <f>G20-E20</f>
        <v>7080782.96</v>
      </c>
    </row>
    <row r="21" spans="1:9" x14ac:dyDescent="0.2">
      <c r="A21" s="9">
        <v>8</v>
      </c>
      <c r="B21" s="7"/>
      <c r="C21" s="18" t="s">
        <v>31</v>
      </c>
      <c r="D21" s="65">
        <f>+'EAST-CON-FLSH'!D21</f>
        <v>-102142866</v>
      </c>
      <c r="E21" s="66">
        <f>+'EAST-CON-FLSH'!E21</f>
        <v>-211403649</v>
      </c>
      <c r="F21" s="60">
        <f>+'EAST-CON-GL'!D21</f>
        <v>-85489248</v>
      </c>
      <c r="G21" s="38">
        <f>+'EAST-CON-GL'!E21</f>
        <v>-180295150</v>
      </c>
      <c r="H21" s="60">
        <f t="shared" ref="H21:I23" si="2">F21-D21</f>
        <v>16653618</v>
      </c>
      <c r="I21" s="38">
        <f t="shared" si="2"/>
        <v>31108499</v>
      </c>
    </row>
    <row r="22" spans="1:9" x14ac:dyDescent="0.2">
      <c r="A22" s="9">
        <v>9</v>
      </c>
      <c r="B22" s="7"/>
      <c r="C22" s="18" t="s">
        <v>32</v>
      </c>
      <c r="D22" s="65">
        <f>+'EAST-CON-FLSH'!D22</f>
        <v>0</v>
      </c>
      <c r="E22" s="66">
        <f>+'EAST-CON-FLSH'!E22</f>
        <v>0</v>
      </c>
      <c r="F22" s="60">
        <f>+'EAST-CON-GL'!D22</f>
        <v>0</v>
      </c>
      <c r="G22" s="38">
        <f>+'EAST-CON-GL'!E22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+'EAST-CON-FLSH'!D23</f>
        <v>1335635</v>
      </c>
      <c r="E23" s="66">
        <f>+'EAST-CON-FLSH'!E23</f>
        <v>2560690</v>
      </c>
      <c r="F23" s="60">
        <f>+'EAST-CON-GL'!D23</f>
        <v>1301700</v>
      </c>
      <c r="G23" s="38">
        <f>+'EAST-CON-GL'!E23</f>
        <v>2302692.6630000002</v>
      </c>
      <c r="H23" s="60">
        <f t="shared" si="2"/>
        <v>-33935</v>
      </c>
      <c r="I23" s="38">
        <f t="shared" si="2"/>
        <v>-257997.33699999982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-219847598</v>
      </c>
      <c r="E24" s="39">
        <f t="shared" si="3"/>
        <v>-420197975</v>
      </c>
      <c r="F24" s="61">
        <f t="shared" si="3"/>
        <v>-209710515</v>
      </c>
      <c r="G24" s="39">
        <f t="shared" si="3"/>
        <v>-405063722.60699999</v>
      </c>
      <c r="H24" s="61">
        <f t="shared" si="3"/>
        <v>10137083</v>
      </c>
      <c r="I24" s="39">
        <f t="shared" si="3"/>
        <v>15134252.393000042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+'EAST-CON-FLSH'!D27</f>
        <v>0</v>
      </c>
      <c r="E27" s="66">
        <f>+'EAST-CON-FLSH'!E27</f>
        <v>0</v>
      </c>
      <c r="F27" s="60">
        <f>+'EAST-CON-GL'!D27</f>
        <v>13834075</v>
      </c>
      <c r="G27" s="38">
        <f>+'EAST-CON-GL'!E27</f>
        <v>25347374.919999998</v>
      </c>
      <c r="H27" s="60">
        <f>F27-D27</f>
        <v>13834075</v>
      </c>
      <c r="I27" s="38">
        <f>G27-E27</f>
        <v>25347374.919999998</v>
      </c>
    </row>
    <row r="28" spans="1:9" x14ac:dyDescent="0.2">
      <c r="A28" s="9">
        <v>12</v>
      </c>
      <c r="B28" s="7"/>
      <c r="C28" s="18" t="s">
        <v>40</v>
      </c>
      <c r="D28" s="65">
        <f>+'EAST-CON-FLSH'!D28</f>
        <v>0</v>
      </c>
      <c r="E28" s="66">
        <f>+'EAST-CON-FLSH'!E28</f>
        <v>0</v>
      </c>
      <c r="F28" s="60">
        <f>+'EAST-CON-GL'!D28</f>
        <v>-13932956</v>
      </c>
      <c r="G28" s="38">
        <f>+'EAST-CON-GL'!E28</f>
        <v>-25520089.82</v>
      </c>
      <c r="H28" s="60">
        <f>F28-D28</f>
        <v>-13932956</v>
      </c>
      <c r="I28" s="38">
        <f>G28-E28</f>
        <v>-25520089.82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-98881</v>
      </c>
      <c r="G29" s="70">
        <f t="shared" si="4"/>
        <v>-172714.90000000224</v>
      </c>
      <c r="H29" s="69">
        <f t="shared" si="4"/>
        <v>-98881</v>
      </c>
      <c r="I29" s="70">
        <f t="shared" si="4"/>
        <v>-172714.90000000224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+'EAST-CON-FLSH'!D32</f>
        <v>547746</v>
      </c>
      <c r="E32" s="66">
        <f>+'EAST-CON-FLSH'!E32</f>
        <v>1034025</v>
      </c>
      <c r="F32" s="60">
        <f>+'EAST-CON-GL'!D32</f>
        <v>-1430014</v>
      </c>
      <c r="G32" s="38">
        <f>+'EAST-CON-GL'!E32</f>
        <v>-2599041.8519999995</v>
      </c>
      <c r="H32" s="60">
        <f>F32-D32</f>
        <v>-1977760</v>
      </c>
      <c r="I32" s="38">
        <f>G32-E32</f>
        <v>-3633066.8519999995</v>
      </c>
    </row>
    <row r="33" spans="1:9" x14ac:dyDescent="0.2">
      <c r="A33" s="9">
        <v>14</v>
      </c>
      <c r="B33" s="7"/>
      <c r="C33" s="18" t="s">
        <v>44</v>
      </c>
      <c r="D33" s="65">
        <f>+'EAST-CON-FLSH'!D33</f>
        <v>-363186</v>
      </c>
      <c r="E33" s="66">
        <f>+'EAST-CON-FLSH'!E33</f>
        <v>-707041.52037700522</v>
      </c>
      <c r="F33" s="60">
        <f>+'EAST-CON-GL'!D33</f>
        <v>-80671</v>
      </c>
      <c r="G33" s="38">
        <f>+'EAST-CON-GL'!E33</f>
        <v>-234014.49</v>
      </c>
      <c r="H33" s="60">
        <f t="shared" ref="H33:I35" si="5">F33-D33</f>
        <v>282515</v>
      </c>
      <c r="I33" s="38">
        <f t="shared" si="5"/>
        <v>473027.03037700523</v>
      </c>
    </row>
    <row r="34" spans="1:9" x14ac:dyDescent="0.2">
      <c r="A34" s="9">
        <v>15</v>
      </c>
      <c r="B34" s="7"/>
      <c r="C34" s="18" t="s">
        <v>45</v>
      </c>
      <c r="D34" s="65">
        <f>+'EAST-CON-FLSH'!D34</f>
        <v>370827</v>
      </c>
      <c r="E34" s="66">
        <f>+'EAST-CON-FLSH'!E34</f>
        <v>681979</v>
      </c>
      <c r="F34" s="60">
        <f>+'EAST-CON-GL'!D34</f>
        <v>277215</v>
      </c>
      <c r="G34" s="38">
        <f>+'EAST-CON-GL'!E34</f>
        <v>508952.2</v>
      </c>
      <c r="H34" s="60">
        <f t="shared" si="5"/>
        <v>-93612</v>
      </c>
      <c r="I34" s="38">
        <f t="shared" si="5"/>
        <v>-173026.8</v>
      </c>
    </row>
    <row r="35" spans="1:9" x14ac:dyDescent="0.2">
      <c r="A35" s="9">
        <v>16</v>
      </c>
      <c r="B35" s="7"/>
      <c r="C35" s="18" t="s">
        <v>46</v>
      </c>
      <c r="D35" s="65">
        <f>+'EAST-CON-FLSH'!D35</f>
        <v>-296839</v>
      </c>
      <c r="E35" s="66">
        <f>+'EAST-CON-FLSH'!E35</f>
        <v>-557042</v>
      </c>
      <c r="F35" s="60">
        <f>+'EAST-CON-GL'!D35</f>
        <v>329575</v>
      </c>
      <c r="G35" s="38">
        <f>+'EAST-CON-GL'!E35</f>
        <v>-0.01</v>
      </c>
      <c r="H35" s="60">
        <f t="shared" si="5"/>
        <v>626414</v>
      </c>
      <c r="I35" s="38">
        <f t="shared" si="5"/>
        <v>557041.99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258548</v>
      </c>
      <c r="E36" s="39">
        <f t="shared" si="6"/>
        <v>451920.47962299478</v>
      </c>
      <c r="F36" s="61">
        <f t="shared" si="6"/>
        <v>-903895</v>
      </c>
      <c r="G36" s="39">
        <f t="shared" si="6"/>
        <v>-2324104.1519999988</v>
      </c>
      <c r="H36" s="61">
        <f t="shared" si="6"/>
        <v>-1162443</v>
      </c>
      <c r="I36" s="39">
        <f t="shared" si="6"/>
        <v>-2776024.6316229943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+'EAST-CON-FLSH'!D39</f>
        <v>918123</v>
      </c>
      <c r="E39" s="66">
        <f>+'EAST-CON-FLSH'!E39</f>
        <v>1649672</v>
      </c>
      <c r="F39" s="60">
        <f>+'EAST-CON-GL'!D39</f>
        <v>845883</v>
      </c>
      <c r="G39" s="38">
        <f>+'EAST-CON-GL'!E39</f>
        <v>1663948.51</v>
      </c>
      <c r="H39" s="60">
        <f t="shared" ref="H39:I41" si="7">F39-D39</f>
        <v>-72240</v>
      </c>
      <c r="I39" s="38">
        <f t="shared" si="7"/>
        <v>14276.510000000009</v>
      </c>
    </row>
    <row r="40" spans="1:9" ht="22.5" customHeight="1" x14ac:dyDescent="0.2">
      <c r="A40" s="9">
        <v>18</v>
      </c>
      <c r="B40" s="7"/>
      <c r="C40" s="18" t="s">
        <v>50</v>
      </c>
      <c r="D40" s="65">
        <f>+'EAST-CON-FLSH'!D40</f>
        <v>-15421732</v>
      </c>
      <c r="E40" s="66">
        <f>+'EAST-CON-FLSH'!E40</f>
        <v>-14328999</v>
      </c>
      <c r="F40" s="60">
        <f>+'EAST-CON-GL'!D40</f>
        <v>-15620028</v>
      </c>
      <c r="G40" s="38">
        <f>+'EAST-CON-GL'!E40</f>
        <v>-34935753.039999999</v>
      </c>
      <c r="H40" s="60">
        <f t="shared" si="7"/>
        <v>-198296</v>
      </c>
      <c r="I40" s="38">
        <f t="shared" si="7"/>
        <v>-20606754.039999999</v>
      </c>
    </row>
    <row r="41" spans="1:9" x14ac:dyDescent="0.2">
      <c r="A41" s="9">
        <v>19</v>
      </c>
      <c r="B41" s="7"/>
      <c r="C41" s="18" t="s">
        <v>51</v>
      </c>
      <c r="D41" s="65">
        <f>+'EAST-CON-FLSH'!D41</f>
        <v>0</v>
      </c>
      <c r="E41" s="66">
        <f>+'EAST-CON-FLSH'!E41</f>
        <v>0</v>
      </c>
      <c r="F41" s="60">
        <f>+'EAST-CON-GL'!D41</f>
        <v>0</v>
      </c>
      <c r="G41" s="38">
        <f>+'EAST-CON-GL'!E41</f>
        <v>278626</v>
      </c>
      <c r="H41" s="60">
        <f t="shared" si="7"/>
        <v>0</v>
      </c>
      <c r="I41" s="38">
        <f t="shared" si="7"/>
        <v>278626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-15421732</v>
      </c>
      <c r="E42" s="70">
        <f t="shared" si="8"/>
        <v>-14328999</v>
      </c>
      <c r="F42" s="69">
        <f t="shared" si="8"/>
        <v>-15620028</v>
      </c>
      <c r="G42" s="70">
        <f t="shared" si="8"/>
        <v>-34657127.039999999</v>
      </c>
      <c r="H42" s="69">
        <f t="shared" si="8"/>
        <v>-198296</v>
      </c>
      <c r="I42" s="70">
        <f t="shared" si="8"/>
        <v>-20328128.039999999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-14503609</v>
      </c>
      <c r="E43" s="39">
        <f t="shared" si="9"/>
        <v>-12679327</v>
      </c>
      <c r="F43" s="61">
        <f t="shared" si="9"/>
        <v>-14774145</v>
      </c>
      <c r="G43" s="39">
        <f t="shared" si="9"/>
        <v>-32993178.529999997</v>
      </c>
      <c r="H43" s="61">
        <f t="shared" si="9"/>
        <v>-270536</v>
      </c>
      <c r="I43" s="39">
        <f t="shared" si="9"/>
        <v>-20313851.529999997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+'EAST-CON-FLSH'!D45</f>
        <v>0</v>
      </c>
      <c r="E45" s="66">
        <f>+'EAST-CON-FLSH'!E45</f>
        <v>0</v>
      </c>
      <c r="F45" s="60">
        <f>+'EAST-CON-GL'!D45</f>
        <v>8416</v>
      </c>
      <c r="G45" s="38">
        <f>+'EAST-CON-GL'!E45</f>
        <v>16242.88</v>
      </c>
      <c r="H45" s="60">
        <f>F45-D45</f>
        <v>8416</v>
      </c>
      <c r="I45" s="38">
        <f>G45-E45</f>
        <v>16242.88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+'EAST-CON-FLSH'!D47</f>
        <v>0</v>
      </c>
      <c r="E47" s="66">
        <f>+'EAST-CON-FLSH'!E47</f>
        <v>0</v>
      </c>
      <c r="F47" s="60">
        <f>+'EAST-CON-GL'!D47</f>
        <v>82416</v>
      </c>
      <c r="G47" s="38">
        <f>+'EAST-CON-GL'!E47</f>
        <v>148349.13</v>
      </c>
      <c r="H47" s="60">
        <f>F47-D47</f>
        <v>82416</v>
      </c>
      <c r="I47" s="38">
        <f>G47-E47</f>
        <v>148349.13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+'EAST-CON-FLSH'!D49</f>
        <v>0</v>
      </c>
      <c r="E49" s="66">
        <f>+'EAST-CON-FLSH'!E49</f>
        <v>0</v>
      </c>
      <c r="F49" s="60">
        <f>+'EAST-CON-GL'!D49</f>
        <v>-246371</v>
      </c>
      <c r="G49" s="38">
        <f>+'EAST-CON-GL'!E49</f>
        <v>-1469833.007</v>
      </c>
      <c r="H49" s="60">
        <f>F49-D49</f>
        <v>-246371</v>
      </c>
      <c r="I49" s="38">
        <f>G49-E49</f>
        <v>-1469833.007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+'EAST-CON-FLSH'!D51</f>
        <v>-1335635</v>
      </c>
      <c r="E51" s="66">
        <f>+'EAST-CON-FLSH'!E51</f>
        <v>-2672221.704067613</v>
      </c>
      <c r="F51" s="60">
        <f>+'EAST-CON-GL'!D51</f>
        <v>-1301700</v>
      </c>
      <c r="G51" s="38">
        <f>+'EAST-CON-GL'!E51</f>
        <v>-2302692.6630000002</v>
      </c>
      <c r="H51" s="60">
        <f>F51-D51</f>
        <v>33935</v>
      </c>
      <c r="I51" s="38">
        <f>G51-E51</f>
        <v>369529.04106761282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+'EAST-CON-FLSH'!D54</f>
        <v>0</v>
      </c>
      <c r="E54" s="66">
        <f>+'EAST-CON-FLSH'!E54</f>
        <v>-2631543</v>
      </c>
      <c r="F54" s="60">
        <f>+'EAST-CON-GL'!D54</f>
        <v>-66722296</v>
      </c>
      <c r="G54" s="38">
        <f>+'EAST-CON-GL'!E54</f>
        <v>-2439993.7600000002</v>
      </c>
      <c r="H54" s="60">
        <f>F54-D54</f>
        <v>-66722296</v>
      </c>
      <c r="I54" s="38">
        <f>G54-E54</f>
        <v>191549.23999999976</v>
      </c>
    </row>
    <row r="55" spans="1:9" x14ac:dyDescent="0.2">
      <c r="A55" s="9">
        <v>25</v>
      </c>
      <c r="B55" s="7"/>
      <c r="C55" s="18" t="s">
        <v>60</v>
      </c>
      <c r="D55" s="65">
        <f>+'EAST-CON-FLSH'!D55</f>
        <v>0</v>
      </c>
      <c r="E55" s="66">
        <f>+'EAST-CON-FLSH'!E55</f>
        <v>-16962294</v>
      </c>
      <c r="F55" s="60">
        <f>+'EAST-CON-GL'!D55</f>
        <v>0</v>
      </c>
      <c r="G55" s="38">
        <f>+'EAST-CON-GL'!E55</f>
        <v>-15407791.84</v>
      </c>
      <c r="H55" s="60">
        <f>F55-D55</f>
        <v>0</v>
      </c>
      <c r="I55" s="38">
        <f>G55-E55</f>
        <v>1554502.1600000001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-19593837</v>
      </c>
      <c r="F56" s="61">
        <f t="shared" si="10"/>
        <v>-66722296</v>
      </c>
      <c r="G56" s="39">
        <f t="shared" si="10"/>
        <v>-17847785.600000001</v>
      </c>
      <c r="H56" s="61">
        <f t="shared" si="10"/>
        <v>-66722296</v>
      </c>
      <c r="I56" s="39">
        <f t="shared" si="10"/>
        <v>1746051.4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+'EAST-CON-FLSH'!D59</f>
        <v>0</v>
      </c>
      <c r="E59" s="66">
        <f>+'EAST-CON-FLSH'!E59</f>
        <v>0</v>
      </c>
      <c r="F59" s="60">
        <f>+'EAST-CON-GL'!D59</f>
        <v>2728781</v>
      </c>
      <c r="G59" s="38">
        <f>+'EAST-CON-GL'!E59</f>
        <v>139056.47</v>
      </c>
      <c r="H59" s="60">
        <f>F59-D59</f>
        <v>2728781</v>
      </c>
      <c r="I59" s="38">
        <f>G59-E59</f>
        <v>139056.47</v>
      </c>
    </row>
    <row r="60" spans="1:9" x14ac:dyDescent="0.2">
      <c r="A60" s="9">
        <v>27</v>
      </c>
      <c r="B60" s="11"/>
      <c r="C60" s="18" t="s">
        <v>64</v>
      </c>
      <c r="D60" s="65">
        <f>+'EAST-CON-FLSH'!D60</f>
        <v>0</v>
      </c>
      <c r="E60" s="66">
        <f>+'EAST-CON-FLSH'!E60</f>
        <v>0</v>
      </c>
      <c r="F60" s="60">
        <f>+'EAST-CON-GL'!D60</f>
        <v>0</v>
      </c>
      <c r="G60" s="38">
        <f>+'EAST-CON-GL'!E60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2728781</v>
      </c>
      <c r="G61" s="70">
        <f t="shared" si="11"/>
        <v>139056.47</v>
      </c>
      <c r="H61" s="69">
        <f t="shared" si="11"/>
        <v>2728781</v>
      </c>
      <c r="I61" s="70">
        <f t="shared" si="11"/>
        <v>139056.47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+'EAST-CON-FLSH'!D64</f>
        <v>0</v>
      </c>
      <c r="E64" s="66">
        <f>+'EAST-CON-FLSH'!E64</f>
        <v>182067.92</v>
      </c>
      <c r="F64" s="60">
        <f>+'EAST-CON-GL'!D64</f>
        <v>-24844693</v>
      </c>
      <c r="G64" s="38">
        <f>+'EAST-CON-GL'!E64</f>
        <v>-2382164.67</v>
      </c>
      <c r="H64" s="60">
        <f>F64-D64</f>
        <v>-24844693</v>
      </c>
      <c r="I64" s="38">
        <f>G64-E64</f>
        <v>-2564232.59</v>
      </c>
    </row>
    <row r="65" spans="1:9" x14ac:dyDescent="0.2">
      <c r="A65" s="9">
        <v>29</v>
      </c>
      <c r="B65" s="11"/>
      <c r="C65" s="18" t="s">
        <v>67</v>
      </c>
      <c r="D65" s="65">
        <f>+'EAST-CON-FLSH'!D65</f>
        <v>0</v>
      </c>
      <c r="E65" s="66">
        <f>+'EAST-CON-FLSH'!E65</f>
        <v>0</v>
      </c>
      <c r="F65" s="60">
        <f>+'EAST-CON-GL'!D65</f>
        <v>23625389</v>
      </c>
      <c r="G65" s="38">
        <f>+'EAST-CON-GL'!E65</f>
        <v>2382164.67</v>
      </c>
      <c r="H65" s="60">
        <f>F65-D65</f>
        <v>23625389</v>
      </c>
      <c r="I65" s="38">
        <f>G65-E65</f>
        <v>2382164.67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182067.92</v>
      </c>
      <c r="F66" s="61">
        <f t="shared" si="12"/>
        <v>-1219304</v>
      </c>
      <c r="G66" s="39">
        <f t="shared" si="12"/>
        <v>0</v>
      </c>
      <c r="H66" s="61">
        <f t="shared" si="12"/>
        <v>-1219304</v>
      </c>
      <c r="I66" s="39">
        <f t="shared" si="12"/>
        <v>-182067.91999999993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+'EAST-CON-FLSH'!D70</f>
        <v>0</v>
      </c>
      <c r="E70" s="66">
        <f>+'EAST-CON-FLSH'!E70</f>
        <v>-4046503</v>
      </c>
      <c r="F70" s="60">
        <f>+'EAST-CON-GL'!D70</f>
        <v>0</v>
      </c>
      <c r="G70" s="38">
        <f>+'EAST-CON-GL'!E70</f>
        <v>-11917327.85</v>
      </c>
      <c r="H70" s="60">
        <f>F70-D70</f>
        <v>0</v>
      </c>
      <c r="I70" s="38">
        <f>G70-E70</f>
        <v>-7870824.8499999996</v>
      </c>
    </row>
    <row r="71" spans="1:9" x14ac:dyDescent="0.2">
      <c r="A71" s="9">
        <v>31</v>
      </c>
      <c r="B71" s="3"/>
      <c r="C71" s="10" t="s">
        <v>72</v>
      </c>
      <c r="D71" s="65">
        <f>+'EAST-CON-FLSH'!D71</f>
        <v>0</v>
      </c>
      <c r="E71" s="66">
        <f>+'EAST-CON-FLSH'!E71</f>
        <v>-7870825</v>
      </c>
      <c r="F71" s="60">
        <f>+'EAST-CON-GL'!D71</f>
        <v>0</v>
      </c>
      <c r="G71" s="38">
        <f>+'EAST-CON-GL'!E71</f>
        <v>0</v>
      </c>
      <c r="H71" s="60">
        <f>F71-D71</f>
        <v>0</v>
      </c>
      <c r="I71" s="38">
        <f>G71-E71</f>
        <v>7870825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-11917328</v>
      </c>
      <c r="F72" s="69">
        <f t="shared" si="13"/>
        <v>0</v>
      </c>
      <c r="G72" s="70">
        <f t="shared" si="13"/>
        <v>-11917327.85</v>
      </c>
      <c r="H72" s="69">
        <f t="shared" si="13"/>
        <v>0</v>
      </c>
      <c r="I72" s="70">
        <f t="shared" si="13"/>
        <v>0.15000000037252903</v>
      </c>
    </row>
    <row r="73" spans="1:9" x14ac:dyDescent="0.2">
      <c r="A73" s="9">
        <v>32</v>
      </c>
      <c r="B73" s="3"/>
      <c r="C73" s="10" t="s">
        <v>74</v>
      </c>
      <c r="D73" s="65">
        <f>+'EAST-CON-FLSH'!D73</f>
        <v>0</v>
      </c>
      <c r="E73" s="66">
        <f>+'EAST-CON-FLSH'!E73</f>
        <v>0</v>
      </c>
      <c r="F73" s="60">
        <f>+'EAST-CON-GL'!D73</f>
        <v>0</v>
      </c>
      <c r="G73" s="38">
        <f>+'EAST-CON-GL'!E73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+'EAST-CON-FLSH'!D74</f>
        <v>0</v>
      </c>
      <c r="E74" s="66">
        <f>+'EAST-CON-FLSH'!E74</f>
        <v>10703637</v>
      </c>
      <c r="F74" s="60">
        <f>+'EAST-CON-GL'!D74</f>
        <v>0</v>
      </c>
      <c r="G74" s="38">
        <f>+'EAST-CON-GL'!E74</f>
        <v>13034492</v>
      </c>
      <c r="H74" s="60">
        <f t="shared" ref="H74:I79" si="14">F74-D74</f>
        <v>0</v>
      </c>
      <c r="I74" s="38">
        <f t="shared" si="14"/>
        <v>2330855</v>
      </c>
    </row>
    <row r="75" spans="1:9" x14ac:dyDescent="0.2">
      <c r="A75" s="9">
        <v>34</v>
      </c>
      <c r="B75" s="3"/>
      <c r="C75" s="10" t="s">
        <v>76</v>
      </c>
      <c r="D75" s="65">
        <f>+'EAST-CON-FLSH'!D75</f>
        <v>0</v>
      </c>
      <c r="E75" s="66">
        <f>+'EAST-CON-FLSH'!E75</f>
        <v>191499.5</v>
      </c>
      <c r="F75" s="60">
        <f>+'EAST-CON-GL'!D75</f>
        <v>0</v>
      </c>
      <c r="G75" s="38">
        <f>+'EAST-CON-GL'!E75</f>
        <v>191500</v>
      </c>
      <c r="H75" s="60">
        <f t="shared" si="14"/>
        <v>0</v>
      </c>
      <c r="I75" s="38">
        <f t="shared" si="14"/>
        <v>0.5</v>
      </c>
    </row>
    <row r="76" spans="1:9" x14ac:dyDescent="0.2">
      <c r="A76" s="9">
        <v>35</v>
      </c>
      <c r="B76" s="3"/>
      <c r="C76" s="10" t="s">
        <v>77</v>
      </c>
      <c r="D76" s="65">
        <f>+'EAST-CON-FLSH'!D76</f>
        <v>0</v>
      </c>
      <c r="E76" s="66">
        <f>+'EAST-CON-FLSH'!E76</f>
        <v>0</v>
      </c>
      <c r="F76" s="60">
        <f>+'EAST-CON-GL'!D76</f>
        <v>0</v>
      </c>
      <c r="G76" s="38">
        <f>+'EAST-CON-GL'!E76</f>
        <v>-217667.54</v>
      </c>
      <c r="H76" s="60">
        <f t="shared" si="14"/>
        <v>0</v>
      </c>
      <c r="I76" s="38">
        <f t="shared" si="14"/>
        <v>-217667.54</v>
      </c>
    </row>
    <row r="77" spans="1:9" x14ac:dyDescent="0.2">
      <c r="A77" s="9">
        <v>36</v>
      </c>
      <c r="B77" s="3"/>
      <c r="C77" s="10" t="s">
        <v>78</v>
      </c>
      <c r="D77" s="65">
        <f>+'EAST-CON-FLSH'!D77</f>
        <v>0</v>
      </c>
      <c r="E77" s="66">
        <f>+'EAST-CON-FLSH'!E77</f>
        <v>-1261726</v>
      </c>
      <c r="F77" s="60">
        <f>+'EAST-CON-GL'!D77</f>
        <v>0</v>
      </c>
      <c r="G77" s="38">
        <f>+'EAST-CON-GL'!E77</f>
        <v>-3276809</v>
      </c>
      <c r="H77" s="60">
        <f t="shared" si="14"/>
        <v>0</v>
      </c>
      <c r="I77" s="38">
        <f t="shared" si="14"/>
        <v>-2015083</v>
      </c>
    </row>
    <row r="78" spans="1:9" x14ac:dyDescent="0.2">
      <c r="A78" s="9">
        <v>37</v>
      </c>
      <c r="B78" s="3"/>
      <c r="C78" s="10" t="s">
        <v>79</v>
      </c>
      <c r="D78" s="65">
        <f>+'EAST-CON-FLSH'!D78</f>
        <v>0</v>
      </c>
      <c r="E78" s="66">
        <f>+'EAST-CON-FLSH'!E78</f>
        <v>23732.945</v>
      </c>
      <c r="F78" s="60">
        <f>+'EAST-CON-GL'!D78</f>
        <v>0</v>
      </c>
      <c r="G78" s="38">
        <f>+'EAST-CON-GL'!E78</f>
        <v>0</v>
      </c>
      <c r="H78" s="60">
        <f t="shared" si="14"/>
        <v>0</v>
      </c>
      <c r="I78" s="38">
        <f t="shared" si="14"/>
        <v>-23732.945</v>
      </c>
    </row>
    <row r="79" spans="1:9" x14ac:dyDescent="0.2">
      <c r="A79" s="9">
        <v>38</v>
      </c>
      <c r="B79" s="3"/>
      <c r="C79" s="10" t="s">
        <v>80</v>
      </c>
      <c r="D79" s="65">
        <f>+'EAST-CON-FLSH'!D79</f>
        <v>0</v>
      </c>
      <c r="E79" s="66">
        <f>+'EAST-CON-FLSH'!E79</f>
        <v>16221501</v>
      </c>
      <c r="F79" s="60">
        <f>+'EAST-CON-GL'!D79</f>
        <v>0</v>
      </c>
      <c r="G79" s="38">
        <f>+'EAST-CON-GL'!E79</f>
        <v>0</v>
      </c>
      <c r="H79" s="60">
        <f t="shared" si="14"/>
        <v>0</v>
      </c>
      <c r="I79" s="38">
        <f t="shared" si="14"/>
        <v>-16221501</v>
      </c>
    </row>
    <row r="80" spans="1:9" x14ac:dyDescent="0.2">
      <c r="A80" s="9">
        <v>39</v>
      </c>
      <c r="B80" s="3"/>
      <c r="C80" s="10" t="s">
        <v>81</v>
      </c>
      <c r="D80" s="65">
        <f>+'EAST-CON-FLSH'!D80</f>
        <v>0</v>
      </c>
      <c r="E80" s="66">
        <f>+'EAST-CON-FLSH'!E80</f>
        <v>152798.017028186</v>
      </c>
      <c r="F80" s="60">
        <f>+'EAST-CON-GL'!D80</f>
        <v>0</v>
      </c>
      <c r="G80" s="38">
        <f>+'EAST-CON-GL'!E80</f>
        <v>0</v>
      </c>
      <c r="H80" s="60">
        <f>F80-D80</f>
        <v>0</v>
      </c>
      <c r="I80" s="38">
        <f>G80-E80</f>
        <v>-152798.017028186</v>
      </c>
    </row>
    <row r="81" spans="1:63" x14ac:dyDescent="0.2">
      <c r="A81" s="9">
        <v>40</v>
      </c>
      <c r="B81" s="3"/>
      <c r="C81" s="10" t="s">
        <v>82</v>
      </c>
      <c r="D81" s="65">
        <f>+'EAST-CON-FLSH'!D81</f>
        <v>0</v>
      </c>
      <c r="E81" s="66">
        <f>+'EAST-CON-FLSH'!E81</f>
        <v>-1540614</v>
      </c>
      <c r="F81" s="60">
        <f>+'EAST-CON-GL'!D81</f>
        <v>0</v>
      </c>
      <c r="G81" s="38">
        <f>+'EAST-CON-GL'!E81</f>
        <v>646621.32999999996</v>
      </c>
      <c r="H81" s="60">
        <f>F81-D81</f>
        <v>0</v>
      </c>
      <c r="I81" s="38">
        <f>G81-E81</f>
        <v>2187235.33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0</v>
      </c>
      <c r="E82" s="118">
        <f>SUM(E72:E81)+E16+E24+E29+E36+E43+E45+E47+E49+E51+E56+E61+E66</f>
        <v>-2141591.842416415</v>
      </c>
      <c r="F82" s="117">
        <f>F16+F24+F29+F36+F43+F45+F47+F49</f>
        <v>0</v>
      </c>
      <c r="G82" s="118">
        <f>SUM(G72:G81)+G16+G24+G29+G36+G43+G45+G47+G49+G51+G56+G61+G66</f>
        <v>-4263914.5590000385</v>
      </c>
      <c r="H82" s="117">
        <f>H16+H24+H29+H36+H43+H45+H47+H49</f>
        <v>0</v>
      </c>
      <c r="I82" s="118">
        <f>SUM(I72:I81)+I16+I24+I29+I36+I43+I45+I47+I49+I51+I56+I61+I66</f>
        <v>-2122322.7165835584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  <c r="D84" s="31">
        <f>+'SE-EGM-VAR'!D82+'NE-VAR'!D82+'SE-LRC-VAR'!D82+BGC_VAR!D82</f>
        <v>0</v>
      </c>
      <c r="E84" s="31">
        <f>+'SE-EGM-VAR'!E82+'NE-VAR'!E82+'SE-LRC-VAR'!E82+BGC_VAR!E82</f>
        <v>-2141591.8424164234</v>
      </c>
      <c r="F84" s="31">
        <f>+'SE-EGM-VAR'!F82+'NE-VAR'!F82+'SE-LRC-VAR'!F82+BGC_VAR!F82</f>
        <v>0</v>
      </c>
      <c r="G84" s="31">
        <f>+'SE-EGM-VAR'!G82+'NE-VAR'!G82+'SE-LRC-VAR'!G82+BGC_VAR!G82</f>
        <v>-830713.34099994414</v>
      </c>
      <c r="H84" s="31">
        <f>+'SE-EGM-VAR'!H82+'NE-VAR'!H82+'SE-LRC-VAR'!H82+BGC_VAR!H82</f>
        <v>0</v>
      </c>
      <c r="I84" s="31">
        <f>+'SE-EGM-VAR'!I82+'NE-VAR'!I82+'SE-LRC-VAR'!I82+BGC_VAR!I82</f>
        <v>1310878.5014165076</v>
      </c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75" header="0.5" footer="0.5"/>
  <pageSetup paperSize="5" scale="7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C89" sqref="C8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122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'TX-EGM-FLSH'!L11</f>
        <v>17098949</v>
      </c>
      <c r="E11" s="66">
        <f>'TX-EGM-FLSH'!M11</f>
        <v>28555697</v>
      </c>
      <c r="F11" s="60">
        <f>'TX-EGM-GL'!D11</f>
        <v>21624866</v>
      </c>
      <c r="G11" s="38">
        <f>'TX-EGM-GL'!E11</f>
        <v>49213034.439999998</v>
      </c>
      <c r="H11" s="60">
        <f>F11-D11</f>
        <v>4525917</v>
      </c>
      <c r="I11" s="38">
        <f>G11-E11</f>
        <v>20657337.439999998</v>
      </c>
    </row>
    <row r="12" spans="1:22" x14ac:dyDescent="0.2">
      <c r="A12" s="9">
        <v>2</v>
      </c>
      <c r="B12" s="7"/>
      <c r="C12" s="18" t="s">
        <v>30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-13286761.860000001</v>
      </c>
      <c r="H12" s="60">
        <f>F12-D12</f>
        <v>0</v>
      </c>
      <c r="I12" s="38">
        <f>G12-E12</f>
        <v>-13286761.860000001</v>
      </c>
    </row>
    <row r="13" spans="1:22" x14ac:dyDescent="0.2">
      <c r="A13" s="9">
        <v>3</v>
      </c>
      <c r="B13" s="7"/>
      <c r="C13" s="18" t="s">
        <v>31</v>
      </c>
      <c r="D13" s="65">
        <f>'TX-EGM-FLSH'!L13</f>
        <v>4617416</v>
      </c>
      <c r="E13" s="66">
        <f>'TX-EGM-FLSH'!M13</f>
        <v>8229331</v>
      </c>
      <c r="F13" s="60">
        <f>'TX-EGM-GL'!D13</f>
        <v>5503413</v>
      </c>
      <c r="G13" s="38">
        <f>'TX-EGM-GL'!E13</f>
        <v>9717449</v>
      </c>
      <c r="H13" s="60">
        <f t="shared" ref="H13:I15" si="0">F13-D13</f>
        <v>885997</v>
      </c>
      <c r="I13" s="38">
        <f t="shared" si="0"/>
        <v>1488118</v>
      </c>
    </row>
    <row r="14" spans="1:22" x14ac:dyDescent="0.2">
      <c r="A14" s="9">
        <v>4</v>
      </c>
      <c r="B14" s="7"/>
      <c r="C14" s="18" t="s">
        <v>32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21716365</v>
      </c>
      <c r="E16" s="39">
        <f t="shared" si="1"/>
        <v>36785028</v>
      </c>
      <c r="F16" s="61">
        <f t="shared" si="1"/>
        <v>27128279</v>
      </c>
      <c r="G16" s="39">
        <f t="shared" si="1"/>
        <v>45643721.579999998</v>
      </c>
      <c r="H16" s="61">
        <f t="shared" si="1"/>
        <v>5411914</v>
      </c>
      <c r="I16" s="39">
        <f t="shared" si="1"/>
        <v>8858693.5799999963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'TX-EGM-FLSH'!L19</f>
        <v>-29406560</v>
      </c>
      <c r="E19" s="66">
        <f>'TX-EGM-FLSH'!M19</f>
        <v>-50801150</v>
      </c>
      <c r="F19" s="60">
        <f>'TX-EGM-GL'!D19</f>
        <v>-21116564</v>
      </c>
      <c r="G19" s="38">
        <f>'TX-EGM-GL'!E19</f>
        <v>-44037594.480000012</v>
      </c>
      <c r="H19" s="60">
        <f>F19-D19</f>
        <v>8289996</v>
      </c>
      <c r="I19" s="38">
        <f>G19-E19</f>
        <v>6763555.5199999884</v>
      </c>
    </row>
    <row r="20" spans="1:9" x14ac:dyDescent="0.2">
      <c r="A20" s="9">
        <v>7</v>
      </c>
      <c r="B20" s="7"/>
      <c r="C20" s="18" t="s">
        <v>30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2318937.2800000003</v>
      </c>
      <c r="H20" s="60">
        <f>F20-D20</f>
        <v>0</v>
      </c>
      <c r="I20" s="38">
        <f>G20-E20</f>
        <v>2318937.2800000003</v>
      </c>
    </row>
    <row r="21" spans="1:9" x14ac:dyDescent="0.2">
      <c r="A21" s="9">
        <v>8</v>
      </c>
      <c r="B21" s="7"/>
      <c r="C21" s="18" t="s">
        <v>31</v>
      </c>
      <c r="D21" s="65">
        <f>'TX-EGM-FLSH'!L21</f>
        <v>-3397073</v>
      </c>
      <c r="E21" s="66">
        <f>'TX-EGM-FLSH'!M21</f>
        <v>-6031878</v>
      </c>
      <c r="F21" s="60">
        <f>'TX-EGM-GL'!D21</f>
        <v>-4169082</v>
      </c>
      <c r="G21" s="38">
        <f>'TX-EGM-GL'!E21</f>
        <v>-7317489</v>
      </c>
      <c r="H21" s="60">
        <f t="shared" ref="H21:I23" si="2">F21-D21</f>
        <v>-772009</v>
      </c>
      <c r="I21" s="38">
        <f t="shared" si="2"/>
        <v>-1285611</v>
      </c>
    </row>
    <row r="22" spans="1:9" x14ac:dyDescent="0.2">
      <c r="A22" s="9">
        <v>9</v>
      </c>
      <c r="B22" s="7"/>
      <c r="C22" s="18" t="s">
        <v>32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'TX-EGM-FLSH'!L23</f>
        <v>0</v>
      </c>
      <c r="E23" s="66">
        <f>'TX-EGM-FLSH'!M23</f>
        <v>0</v>
      </c>
      <c r="F23" s="60">
        <f>'TX-EGM-GL'!D23</f>
        <v>9031</v>
      </c>
      <c r="G23" s="38">
        <f>'TX-EGM-GL'!E23</f>
        <v>15492.084000000001</v>
      </c>
      <c r="H23" s="60">
        <f t="shared" si="2"/>
        <v>9031</v>
      </c>
      <c r="I23" s="38">
        <f t="shared" si="2"/>
        <v>15492.084000000001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-32803633</v>
      </c>
      <c r="E24" s="39">
        <f t="shared" si="3"/>
        <v>-56833028</v>
      </c>
      <c r="F24" s="61">
        <f t="shared" si="3"/>
        <v>-25276615</v>
      </c>
      <c r="G24" s="39">
        <f t="shared" si="3"/>
        <v>-49020654.116000012</v>
      </c>
      <c r="H24" s="61">
        <f t="shared" si="3"/>
        <v>7527018</v>
      </c>
      <c r="I24" s="39">
        <f t="shared" si="3"/>
        <v>7812373.8839999894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'TX-EGM-FLSH'!L27</f>
        <v>33846277</v>
      </c>
      <c r="E27" s="66">
        <f>'TX-EGM-FLSH'!M27</f>
        <v>61884856</v>
      </c>
      <c r="F27" s="60">
        <f>'TX-EGM-GL'!D27</f>
        <v>8656898</v>
      </c>
      <c r="G27" s="38">
        <f>'TX-EGM-GL'!E27</f>
        <v>15409278.08</v>
      </c>
      <c r="H27" s="60">
        <f>F27-D27</f>
        <v>-25189379</v>
      </c>
      <c r="I27" s="38">
        <f>G27-E27</f>
        <v>-46475577.920000002</v>
      </c>
    </row>
    <row r="28" spans="1:9" x14ac:dyDescent="0.2">
      <c r="A28" s="9">
        <v>12</v>
      </c>
      <c r="B28" s="7"/>
      <c r="C28" s="18" t="s">
        <v>40</v>
      </c>
      <c r="D28" s="65">
        <f>'TX-EGM-FLSH'!L28</f>
        <v>-33798215</v>
      </c>
      <c r="E28" s="66">
        <f>'TX-EGM-FLSH'!M28</f>
        <v>-61817533</v>
      </c>
      <c r="F28" s="60">
        <f>'TX-EGM-GL'!D28</f>
        <v>-1618460</v>
      </c>
      <c r="G28" s="38">
        <f>'TX-EGM-GL'!E28</f>
        <v>1334245.3099999998</v>
      </c>
      <c r="H28" s="60">
        <f>F28-D28</f>
        <v>32179755</v>
      </c>
      <c r="I28" s="38">
        <f>G28-E28</f>
        <v>63151778.310000002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48062</v>
      </c>
      <c r="E29" s="70">
        <f t="shared" si="4"/>
        <v>67323</v>
      </c>
      <c r="F29" s="69">
        <f t="shared" si="4"/>
        <v>7038438</v>
      </c>
      <c r="G29" s="70">
        <f t="shared" si="4"/>
        <v>16743523.390000001</v>
      </c>
      <c r="H29" s="69">
        <f t="shared" si="4"/>
        <v>6990376</v>
      </c>
      <c r="I29" s="70">
        <f t="shared" si="4"/>
        <v>16676200.390000001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'TX-EGM-FLSH'!L32</f>
        <v>0</v>
      </c>
      <c r="E32" s="66">
        <f>'TX-EGM-FLSH'!M32</f>
        <v>0</v>
      </c>
      <c r="F32" s="60">
        <f>'TX-EGM-GL'!D32</f>
        <v>75800</v>
      </c>
      <c r="G32" s="38">
        <f>'TX-EGM-GL'!E32</f>
        <v>130527.84000000001</v>
      </c>
      <c r="H32" s="60">
        <f>F32-D32</f>
        <v>75800</v>
      </c>
      <c r="I32" s="38">
        <f>G32-E32</f>
        <v>130527.84000000001</v>
      </c>
    </row>
    <row r="33" spans="1:9" x14ac:dyDescent="0.2">
      <c r="A33" s="9">
        <v>14</v>
      </c>
      <c r="B33" s="7"/>
      <c r="C33" s="18" t="s">
        <v>44</v>
      </c>
      <c r="D33" s="65">
        <f>'TX-EGM-FLSH'!L33</f>
        <v>12160655</v>
      </c>
      <c r="E33" s="66">
        <f>'TX-EGM-FLSH'!M33</f>
        <v>20874411.530985225</v>
      </c>
      <c r="F33" s="60">
        <f>'TX-EGM-GL'!D33</f>
        <v>-1535970</v>
      </c>
      <c r="G33" s="38">
        <f>'TX-EGM-GL'!E33</f>
        <v>0</v>
      </c>
      <c r="H33" s="60">
        <f t="shared" ref="H33:I35" si="5">F33-D33</f>
        <v>-13696625</v>
      </c>
      <c r="I33" s="38">
        <f t="shared" si="5"/>
        <v>-20874411.530985225</v>
      </c>
    </row>
    <row r="34" spans="1:9" x14ac:dyDescent="0.2">
      <c r="A34" s="9">
        <v>15</v>
      </c>
      <c r="B34" s="7"/>
      <c r="C34" s="18" t="s">
        <v>45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46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0.01</v>
      </c>
      <c r="H35" s="60">
        <f t="shared" si="5"/>
        <v>0</v>
      </c>
      <c r="I35" s="38">
        <f t="shared" si="5"/>
        <v>0.01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12160655</v>
      </c>
      <c r="E36" s="39">
        <f t="shared" si="6"/>
        <v>20874411.530985225</v>
      </c>
      <c r="F36" s="61">
        <f t="shared" si="6"/>
        <v>-1460170</v>
      </c>
      <c r="G36" s="39">
        <f t="shared" si="6"/>
        <v>130527.85</v>
      </c>
      <c r="H36" s="61">
        <f t="shared" si="6"/>
        <v>-13620825</v>
      </c>
      <c r="I36" s="39">
        <f t="shared" si="6"/>
        <v>-20743883.680985224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'TX-EGM-FLSH'!L39</f>
        <v>6618683</v>
      </c>
      <c r="E39" s="66">
        <f>'TX-EGM-FLSH'!M39</f>
        <v>11778510</v>
      </c>
      <c r="F39" s="60">
        <f>'TX-EGM-GL'!D39</f>
        <v>547454</v>
      </c>
      <c r="G39" s="38">
        <f>'TX-EGM-GL'!E39</f>
        <v>1204880.8900000001</v>
      </c>
      <c r="H39" s="60">
        <f t="shared" ref="H39:I41" si="7">F39-D39</f>
        <v>-6071229</v>
      </c>
      <c r="I39" s="38">
        <f t="shared" si="7"/>
        <v>-10573629.109999999</v>
      </c>
    </row>
    <row r="40" spans="1:9" ht="22.5" customHeight="1" x14ac:dyDescent="0.2">
      <c r="A40" s="9">
        <v>18</v>
      </c>
      <c r="B40" s="7"/>
      <c r="C40" s="18" t="s">
        <v>50</v>
      </c>
      <c r="D40" s="65">
        <f>'TX-EGM-FLSH'!L40</f>
        <v>-7740132</v>
      </c>
      <c r="E40" s="66">
        <f>'TX-EGM-FLSH'!M40</f>
        <v>-13774329</v>
      </c>
      <c r="F40" s="60">
        <f>'TX-EGM-GL'!D40</f>
        <v>-7591615</v>
      </c>
      <c r="G40" s="38">
        <f>'TX-EGM-GL'!E40</f>
        <v>-15152056.439999998</v>
      </c>
      <c r="H40" s="60">
        <f t="shared" si="7"/>
        <v>148517</v>
      </c>
      <c r="I40" s="38">
        <f t="shared" si="7"/>
        <v>-1377727.4399999976</v>
      </c>
    </row>
    <row r="41" spans="1:9" x14ac:dyDescent="0.2">
      <c r="A41" s="9">
        <v>19</v>
      </c>
      <c r="B41" s="7"/>
      <c r="C41" s="18" t="s">
        <v>51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1371134</v>
      </c>
      <c r="H41" s="60">
        <f t="shared" si="7"/>
        <v>0</v>
      </c>
      <c r="I41" s="38">
        <f t="shared" si="7"/>
        <v>1371134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-7740132</v>
      </c>
      <c r="E42" s="70">
        <f t="shared" si="8"/>
        <v>-13774329</v>
      </c>
      <c r="F42" s="69">
        <f t="shared" si="8"/>
        <v>-7591615</v>
      </c>
      <c r="G42" s="70">
        <f t="shared" si="8"/>
        <v>-13780922.439999998</v>
      </c>
      <c r="H42" s="69">
        <f t="shared" si="8"/>
        <v>148517</v>
      </c>
      <c r="I42" s="70">
        <f t="shared" si="8"/>
        <v>-6593.4399999976158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-1121449</v>
      </c>
      <c r="E43" s="39">
        <f t="shared" si="9"/>
        <v>-1995819</v>
      </c>
      <c r="F43" s="61">
        <f t="shared" si="9"/>
        <v>-7044161</v>
      </c>
      <c r="G43" s="39">
        <f t="shared" si="9"/>
        <v>-12576041.549999997</v>
      </c>
      <c r="H43" s="61">
        <f t="shared" si="9"/>
        <v>-5922712</v>
      </c>
      <c r="I43" s="39">
        <f t="shared" si="9"/>
        <v>-10580222.549999997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'TX-EGM-FLSH'!L49</f>
        <v>0</v>
      </c>
      <c r="E49" s="66">
        <f>'TX-EGM-FLSH'!M49</f>
        <v>0</v>
      </c>
      <c r="F49" s="60">
        <f>'TX-EGM-GL'!D49</f>
        <v>-385771</v>
      </c>
      <c r="G49" s="38">
        <f>'TX-EGM-GL'!E49</f>
        <v>-669159.82399999967</v>
      </c>
      <c r="H49" s="60">
        <f>F49-D49</f>
        <v>-385771</v>
      </c>
      <c r="I49" s="38">
        <f>G49-E49</f>
        <v>-669159.82399999967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'TX-EGM-FLSH'!L51</f>
        <v>0</v>
      </c>
      <c r="E51" s="66">
        <f>'TX-EGM-FLSH'!M51</f>
        <v>-39560</v>
      </c>
      <c r="F51" s="60">
        <f>'TX-EGM-GL'!D51</f>
        <v>-9031</v>
      </c>
      <c r="G51" s="38">
        <f>'TX-EGM-GL'!E51</f>
        <v>-15492.084000000001</v>
      </c>
      <c r="H51" s="60">
        <f>F51-D51</f>
        <v>-9031</v>
      </c>
      <c r="I51" s="38">
        <f>G51-E51</f>
        <v>24067.915999999997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'TX-EGM-FLSH'!L54</f>
        <v>0</v>
      </c>
      <c r="E54" s="66">
        <f>'TX-EGM-FLSH'!M54</f>
        <v>-152502</v>
      </c>
      <c r="F54" s="60">
        <f>'TX-EGM-GL'!D54</f>
        <v>-44980020</v>
      </c>
      <c r="G54" s="38">
        <f>'TX-EGM-GL'!E54</f>
        <v>-1107466.6499999999</v>
      </c>
      <c r="H54" s="60">
        <f>F54-D54</f>
        <v>-44980020</v>
      </c>
      <c r="I54" s="38">
        <f>G54-E54</f>
        <v>-954964.64999999991</v>
      </c>
    </row>
    <row r="55" spans="1:9" x14ac:dyDescent="0.2">
      <c r="A55" s="9">
        <v>25</v>
      </c>
      <c r="B55" s="7"/>
      <c r="C55" s="18" t="s">
        <v>60</v>
      </c>
      <c r="D55" s="65">
        <f>'TX-EGM-FLSH'!L55</f>
        <v>0</v>
      </c>
      <c r="E55" s="66">
        <f>'TX-EGM-FLSH'!M55</f>
        <v>-155300</v>
      </c>
      <c r="F55" s="60">
        <f>'TX-EGM-GL'!D55</f>
        <v>3991962</v>
      </c>
      <c r="G55" s="38">
        <f>'TX-EGM-GL'!E55</f>
        <v>112857.29</v>
      </c>
      <c r="H55" s="60">
        <f>F55-D55</f>
        <v>3991962</v>
      </c>
      <c r="I55" s="38">
        <f>G55-E55</f>
        <v>268157.28999999998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-307802</v>
      </c>
      <c r="F56" s="61">
        <f t="shared" si="10"/>
        <v>-40988058</v>
      </c>
      <c r="G56" s="39">
        <f t="shared" si="10"/>
        <v>-994609.35999999987</v>
      </c>
      <c r="H56" s="61">
        <f t="shared" si="10"/>
        <v>-40988058</v>
      </c>
      <c r="I56" s="39">
        <f t="shared" si="10"/>
        <v>-686807.35999999987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-970.66</v>
      </c>
      <c r="H59" s="60">
        <f>F59-D59</f>
        <v>0</v>
      </c>
      <c r="I59" s="38">
        <f>G59-E59</f>
        <v>-970.66</v>
      </c>
    </row>
    <row r="60" spans="1:9" x14ac:dyDescent="0.2">
      <c r="A60" s="9">
        <v>27</v>
      </c>
      <c r="B60" s="11"/>
      <c r="C60" s="18" t="s">
        <v>64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-970.66</v>
      </c>
      <c r="H61" s="69">
        <f t="shared" si="11"/>
        <v>0</v>
      </c>
      <c r="I61" s="70">
        <f t="shared" si="11"/>
        <v>-970.66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'TX-EGM-FLSH'!L64</f>
        <v>0</v>
      </c>
      <c r="E64" s="66">
        <f>'TX-EGM-FLSH'!M64</f>
        <v>0</v>
      </c>
      <c r="F64" s="60">
        <f>'TX-EGM-GL'!D64</f>
        <v>11674882</v>
      </c>
      <c r="G64" s="38">
        <f>'TX-EGM-GL'!E64</f>
        <v>95407.530000000173</v>
      </c>
      <c r="H64" s="60">
        <f>F64-D64</f>
        <v>11674882</v>
      </c>
      <c r="I64" s="38">
        <f>G64-E64</f>
        <v>95407.530000000173</v>
      </c>
    </row>
    <row r="65" spans="1:9" x14ac:dyDescent="0.2">
      <c r="A65" s="9">
        <v>29</v>
      </c>
      <c r="B65" s="11"/>
      <c r="C65" s="18" t="s">
        <v>67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130474</v>
      </c>
      <c r="H65" s="60">
        <f>F65-D65</f>
        <v>0</v>
      </c>
      <c r="I65" s="38">
        <f>G65-E65</f>
        <v>130474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11674882</v>
      </c>
      <c r="G66" s="39">
        <f t="shared" si="12"/>
        <v>225881.53000000017</v>
      </c>
      <c r="H66" s="61">
        <f t="shared" si="12"/>
        <v>11674882</v>
      </c>
      <c r="I66" s="39">
        <f t="shared" si="12"/>
        <v>225881.53000000017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'TX-EGM-FLSH'!L70</f>
        <v>0</v>
      </c>
      <c r="E70" s="66">
        <f>'TX-EGM-FLSH'!M70</f>
        <v>278126</v>
      </c>
      <c r="F70" s="60">
        <f>'TX-EGM-GL'!D70</f>
        <v>0</v>
      </c>
      <c r="G70" s="38">
        <f>'TX-EGM-GL'!E70</f>
        <v>723632.56</v>
      </c>
      <c r="H70" s="60">
        <f>F70-D70</f>
        <v>0</v>
      </c>
      <c r="I70" s="38">
        <f>G70-E70</f>
        <v>445506.56000000006</v>
      </c>
    </row>
    <row r="71" spans="1:9" x14ac:dyDescent="0.2">
      <c r="A71" s="9">
        <v>31</v>
      </c>
      <c r="B71" s="3"/>
      <c r="C71" s="10" t="s">
        <v>72</v>
      </c>
      <c r="D71" s="65">
        <f>'TX-EGM-FLSH'!L71</f>
        <v>0</v>
      </c>
      <c r="E71" s="66">
        <f>'TX-EGM-FLSH'!M71</f>
        <v>1825706</v>
      </c>
      <c r="F71" s="60">
        <f>'TX-EGM-GL'!D71</f>
        <v>0</v>
      </c>
      <c r="G71" s="38">
        <f>'TX-EGM-GL'!E71</f>
        <v>0</v>
      </c>
      <c r="H71" s="60">
        <f>F71-D71</f>
        <v>0</v>
      </c>
      <c r="I71" s="38">
        <f>G71-E71</f>
        <v>-1825706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2103832</v>
      </c>
      <c r="F72" s="69">
        <f t="shared" si="13"/>
        <v>0</v>
      </c>
      <c r="G72" s="70">
        <f t="shared" si="13"/>
        <v>723632.56</v>
      </c>
      <c r="H72" s="69">
        <f t="shared" si="13"/>
        <v>0</v>
      </c>
      <c r="I72" s="70">
        <f t="shared" si="13"/>
        <v>-1380199.44</v>
      </c>
    </row>
    <row r="73" spans="1:9" x14ac:dyDescent="0.2">
      <c r="A73" s="9">
        <v>32</v>
      </c>
      <c r="B73" s="3"/>
      <c r="C73" s="10" t="s">
        <v>74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'TX-EGM-FLSH'!L74</f>
        <v>0</v>
      </c>
      <c r="E74" s="66">
        <f>'TX-EGM-FLSH'!M74</f>
        <v>-975946</v>
      </c>
      <c r="F74" s="60">
        <f>'TX-EGM-GL'!D74</f>
        <v>0</v>
      </c>
      <c r="G74" s="38">
        <f>'TX-EGM-GL'!E74</f>
        <v>219645</v>
      </c>
      <c r="H74" s="60">
        <f t="shared" ref="H74:I79" si="14">F74-D74</f>
        <v>0</v>
      </c>
      <c r="I74" s="38">
        <f t="shared" si="14"/>
        <v>1195591</v>
      </c>
    </row>
    <row r="75" spans="1:9" x14ac:dyDescent="0.2">
      <c r="A75" s="9">
        <v>34</v>
      </c>
      <c r="B75" s="3"/>
      <c r="C75" s="10" t="s">
        <v>76</v>
      </c>
      <c r="D75" s="65">
        <f>'TX-EGM-FLSH'!L75</f>
        <v>0</v>
      </c>
      <c r="E75" s="66">
        <f>'TX-EGM-FLSH'!M75</f>
        <v>86397</v>
      </c>
      <c r="F75" s="60">
        <f>'TX-EGM-GL'!D75</f>
        <v>0</v>
      </c>
      <c r="G75" s="38">
        <f>'TX-EGM-GL'!E75</f>
        <v>86400</v>
      </c>
      <c r="H75" s="60">
        <f t="shared" si="14"/>
        <v>0</v>
      </c>
      <c r="I75" s="38">
        <f t="shared" si="14"/>
        <v>3</v>
      </c>
    </row>
    <row r="76" spans="1:9" x14ac:dyDescent="0.2">
      <c r="A76" s="9">
        <v>35</v>
      </c>
      <c r="B76" s="3"/>
      <c r="C76" s="10" t="s">
        <v>77</v>
      </c>
      <c r="D76" s="65">
        <f>'TX-EGM-FLSH'!L76</f>
        <v>0</v>
      </c>
      <c r="E76" s="66">
        <f>'TX-EGM-FLSH'!M76</f>
        <v>-9088</v>
      </c>
      <c r="F76" s="60">
        <f>'TX-EGM-GL'!D76</f>
        <v>0</v>
      </c>
      <c r="G76" s="38">
        <f>'TX-EGM-GL'!E76</f>
        <v>-9087.5499999999993</v>
      </c>
      <c r="H76" s="60">
        <f t="shared" si="14"/>
        <v>0</v>
      </c>
      <c r="I76" s="38">
        <f t="shared" si="14"/>
        <v>0.4500000000007276</v>
      </c>
    </row>
    <row r="77" spans="1:9" x14ac:dyDescent="0.2">
      <c r="A77" s="9">
        <v>36</v>
      </c>
      <c r="B77" s="3"/>
      <c r="C77" s="10" t="s">
        <v>78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79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81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'TX-EGM-FLSH'!L81</f>
        <v>0</v>
      </c>
      <c r="E81" s="66">
        <f>'TX-EGM-FLSH'!M81</f>
        <v>-6827</v>
      </c>
      <c r="F81" s="60">
        <f>'TX-EGM-GL'!D81</f>
        <v>0</v>
      </c>
      <c r="G81" s="38">
        <f>'TX-EGM-GL'!E81</f>
        <v>-59718</v>
      </c>
      <c r="H81" s="60">
        <f>F81-D81</f>
        <v>0</v>
      </c>
      <c r="I81" s="38">
        <f>G81-E81</f>
        <v>-52891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0</v>
      </c>
      <c r="E82" s="118">
        <f>SUM(E72:E81)+E16+E24+E29+E36+E43+E45+E47+E49+E51+E56+E61+E66</f>
        <v>-251078.46901477501</v>
      </c>
      <c r="F82" s="117">
        <f>F16+F24+F29+F36+F43+F45+F47+F49</f>
        <v>0</v>
      </c>
      <c r="G82" s="118">
        <f>SUM(G72:G81)+G16+G24+G29+G36+G43+G45+G47+G49+G51+G56+G61+G66</f>
        <v>427598.76599998848</v>
      </c>
      <c r="H82" s="117">
        <f>H16+H24+H29+H36+H43+H45+H47+H49</f>
        <v>0</v>
      </c>
      <c r="I82" s="118">
        <f>SUM(I72:I81)+I16+I24+I29+I36+I43+I45+I47+I49+I51+I56+I61+I66</f>
        <v>678677.23501476541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194</v>
      </c>
      <c r="B85" s="3"/>
      <c r="F85" s="31"/>
      <c r="G85" s="31"/>
      <c r="H85" s="31"/>
      <c r="I85" s="31"/>
    </row>
    <row r="86" spans="1:63" x14ac:dyDescent="0.2">
      <c r="A86" s="181"/>
      <c r="B86" s="3"/>
      <c r="C86" s="10" t="s">
        <v>189</v>
      </c>
      <c r="D86" s="182">
        <f>'TX-EGM-FLSH'!L86</f>
        <v>0</v>
      </c>
      <c r="E86" s="182">
        <f>'TX-EGM-FLSH'!M86</f>
        <v>114789</v>
      </c>
      <c r="F86" s="182">
        <f>'TX-EGM-GL'!D86</f>
        <v>0</v>
      </c>
      <c r="G86" s="182">
        <f>'TX-EGM-GL'!E86</f>
        <v>114789.44</v>
      </c>
      <c r="H86" s="182">
        <f t="shared" ref="H86:I88" si="15">F86-D86</f>
        <v>0</v>
      </c>
      <c r="I86" s="182">
        <f t="shared" si="15"/>
        <v>0.44000000000232831</v>
      </c>
    </row>
    <row r="87" spans="1:63" x14ac:dyDescent="0.2">
      <c r="A87" s="181"/>
      <c r="B87" s="3"/>
      <c r="C87" s="10" t="s">
        <v>75</v>
      </c>
      <c r="D87" s="183">
        <f>'TX-EGM-FLSH'!L87</f>
        <v>0</v>
      </c>
      <c r="E87" s="183">
        <f>'TX-EGM-FLSH'!M87</f>
        <v>0</v>
      </c>
      <c r="F87" s="183">
        <f>'TX-EGM-GL'!D87</f>
        <v>0</v>
      </c>
      <c r="G87" s="183">
        <f>'TX-EGM-GL'!E87</f>
        <v>0</v>
      </c>
      <c r="H87" s="183">
        <f t="shared" si="15"/>
        <v>0</v>
      </c>
      <c r="I87" s="183">
        <f t="shared" si="15"/>
        <v>0</v>
      </c>
    </row>
    <row r="88" spans="1:63" x14ac:dyDescent="0.2">
      <c r="A88" s="181"/>
      <c r="B88" s="3"/>
      <c r="C88" s="10" t="s">
        <v>76</v>
      </c>
      <c r="D88" s="184">
        <f>'TX-EGM-FLSH'!L88</f>
        <v>0</v>
      </c>
      <c r="E88" s="184">
        <f>'TX-EGM-FLSH'!M88</f>
        <v>-121518</v>
      </c>
      <c r="F88" s="184">
        <f>'TX-EGM-GL'!D88</f>
        <v>0</v>
      </c>
      <c r="G88" s="184">
        <f>'TX-EGM-GL'!E88</f>
        <v>-121600</v>
      </c>
      <c r="H88" s="184">
        <f t="shared" si="15"/>
        <v>0</v>
      </c>
      <c r="I88" s="184">
        <f t="shared" si="15"/>
        <v>-82</v>
      </c>
    </row>
    <row r="89" spans="1:63" s="149" customFormat="1" x14ac:dyDescent="0.2">
      <c r="A89" s="185"/>
      <c r="B89" s="186"/>
      <c r="C89" s="187" t="s">
        <v>190</v>
      </c>
      <c r="D89" s="188">
        <f t="shared" ref="D89:I89" si="16">SUM(D86:D88)</f>
        <v>0</v>
      </c>
      <c r="E89" s="188">
        <f t="shared" si="16"/>
        <v>-6729</v>
      </c>
      <c r="F89" s="188">
        <f t="shared" si="16"/>
        <v>0</v>
      </c>
      <c r="G89" s="188">
        <f t="shared" si="16"/>
        <v>-6810.5599999999977</v>
      </c>
      <c r="H89" s="188">
        <f t="shared" si="16"/>
        <v>0</v>
      </c>
      <c r="I89" s="188">
        <f t="shared" si="16"/>
        <v>-81.559999999997672</v>
      </c>
    </row>
    <row r="90" spans="1:63" s="149" customFormat="1" x14ac:dyDescent="0.2">
      <c r="A90" s="189"/>
      <c r="B90" s="186"/>
      <c r="D90" s="156"/>
      <c r="E90" s="156"/>
      <c r="F90" s="156"/>
      <c r="G90" s="156"/>
      <c r="H90" s="156"/>
      <c r="I90" s="156"/>
    </row>
    <row r="91" spans="1:63" s="149" customFormat="1" x14ac:dyDescent="0.2">
      <c r="A91" s="185"/>
      <c r="B91" s="186"/>
      <c r="C91" s="187" t="s">
        <v>191</v>
      </c>
      <c r="D91" s="188">
        <f t="shared" ref="D91:I91" si="17">+D82+D89</f>
        <v>0</v>
      </c>
      <c r="E91" s="188">
        <f t="shared" si="17"/>
        <v>-257807.46901477501</v>
      </c>
      <c r="F91" s="188">
        <f t="shared" si="17"/>
        <v>0</v>
      </c>
      <c r="G91" s="188">
        <f t="shared" si="17"/>
        <v>420788.20599998848</v>
      </c>
      <c r="H91" s="188">
        <f t="shared" si="17"/>
        <v>0</v>
      </c>
      <c r="I91" s="188">
        <f t="shared" si="17"/>
        <v>678595.67501476547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'TX-HPL-FLSH'!L11</f>
        <v>30964203</v>
      </c>
      <c r="E11" s="66">
        <f>'TX-HPL-FLSH'!M11</f>
        <v>55045695</v>
      </c>
      <c r="F11" s="60">
        <f>'TX-HPL-GL '!D11</f>
        <v>25467086</v>
      </c>
      <c r="G11" s="38">
        <f>'TX-HPL-GL '!E11</f>
        <v>47639991.82</v>
      </c>
      <c r="H11" s="60">
        <f>F11-D11</f>
        <v>-5497117</v>
      </c>
      <c r="I11" s="38">
        <f>G11-E11</f>
        <v>-7405703.1799999997</v>
      </c>
    </row>
    <row r="12" spans="1:22" x14ac:dyDescent="0.2">
      <c r="A12" s="9">
        <v>2</v>
      </c>
      <c r="B12" s="7"/>
      <c r="C12" s="18" t="s">
        <v>30</v>
      </c>
      <c r="D12" s="65">
        <f>'TX-HPL-FLSH'!L12</f>
        <v>0</v>
      </c>
      <c r="E12" s="66">
        <f>'TX-HPL-FLSH'!M12</f>
        <v>0</v>
      </c>
      <c r="F12" s="60">
        <f>'TX-HPL-GL '!D12</f>
        <v>0</v>
      </c>
      <c r="G12" s="38">
        <f>'TX-HPL-GL '!E12</f>
        <v>-2899134.3</v>
      </c>
      <c r="H12" s="60">
        <f>F12-D12</f>
        <v>0</v>
      </c>
      <c r="I12" s="38">
        <f>G12-E12</f>
        <v>-2899134.3</v>
      </c>
    </row>
    <row r="13" spans="1:22" x14ac:dyDescent="0.2">
      <c r="A13" s="9">
        <v>3</v>
      </c>
      <c r="B13" s="7"/>
      <c r="C13" s="18" t="s">
        <v>31</v>
      </c>
      <c r="D13" s="65">
        <f>'TX-HPL-FLSH'!L13</f>
        <v>885997</v>
      </c>
      <c r="E13" s="66">
        <f>'TX-HPL-FLSH'!M13</f>
        <v>1488118</v>
      </c>
      <c r="F13" s="60">
        <f>'TX-HPL-GL '!D13</f>
        <v>0</v>
      </c>
      <c r="G13" s="38">
        <f>'TX-HPL-GL '!E13</f>
        <v>0</v>
      </c>
      <c r="H13" s="60">
        <f t="shared" ref="H13:I15" si="0">F13-D13</f>
        <v>-885997</v>
      </c>
      <c r="I13" s="38">
        <f t="shared" si="0"/>
        <v>-1488118</v>
      </c>
    </row>
    <row r="14" spans="1:22" x14ac:dyDescent="0.2">
      <c r="A14" s="9">
        <v>4</v>
      </c>
      <c r="B14" s="7"/>
      <c r="C14" s="18" t="s">
        <v>32</v>
      </c>
      <c r="D14" s="65">
        <f>'TX-HPL-FLSH'!L14</f>
        <v>0</v>
      </c>
      <c r="E14" s="66">
        <f>'TX-HPL-FLSH'!M14</f>
        <v>0</v>
      </c>
      <c r="F14" s="60">
        <f>'TX-HPL-GL '!D14</f>
        <v>0</v>
      </c>
      <c r="G14" s="38">
        <f>'TX-HPL-GL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'TX-HPL-FLSH'!L15</f>
        <v>0</v>
      </c>
      <c r="E15" s="66">
        <f>'TX-HPL-FLSH'!M15</f>
        <v>120000</v>
      </c>
      <c r="F15" s="60">
        <f>'TX-HPL-GL '!D15</f>
        <v>0</v>
      </c>
      <c r="G15" s="38">
        <f>'TX-HPL-GL '!E15</f>
        <v>0</v>
      </c>
      <c r="H15" s="60">
        <f t="shared" si="0"/>
        <v>0</v>
      </c>
      <c r="I15" s="38">
        <f t="shared" si="0"/>
        <v>-120000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31850200</v>
      </c>
      <c r="E16" s="39">
        <f t="shared" si="1"/>
        <v>56653813</v>
      </c>
      <c r="F16" s="61">
        <f t="shared" si="1"/>
        <v>25467086</v>
      </c>
      <c r="G16" s="39">
        <f t="shared" si="1"/>
        <v>44740857.520000003</v>
      </c>
      <c r="H16" s="61">
        <f t="shared" si="1"/>
        <v>-6383114</v>
      </c>
      <c r="I16" s="39">
        <f t="shared" si="1"/>
        <v>-11912955.48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'TX-HPL-FLSH'!L19</f>
        <v>-14599039</v>
      </c>
      <c r="E19" s="66">
        <f>'TX-HPL-FLSH'!M19</f>
        <v>-25887807</v>
      </c>
      <c r="F19" s="60">
        <f>'TX-HPL-GL '!D19</f>
        <v>-5225314</v>
      </c>
      <c r="G19" s="38">
        <f>'TX-HPL-GL '!E19</f>
        <v>-8986092.5199999977</v>
      </c>
      <c r="H19" s="60">
        <f>F19-D19</f>
        <v>9373725</v>
      </c>
      <c r="I19" s="38">
        <f>G19-E19</f>
        <v>16901714.480000004</v>
      </c>
    </row>
    <row r="20" spans="1:9" x14ac:dyDescent="0.2">
      <c r="A20" s="9">
        <v>7</v>
      </c>
      <c r="B20" s="7"/>
      <c r="C20" s="18" t="s">
        <v>30</v>
      </c>
      <c r="D20" s="65">
        <f>'TX-HPL-FLSH'!L20</f>
        <v>0</v>
      </c>
      <c r="E20" s="66">
        <f>'TX-HPL-FLSH'!M20</f>
        <v>0</v>
      </c>
      <c r="F20" s="60">
        <f>'TX-HPL-GL '!D20</f>
        <v>0</v>
      </c>
      <c r="G20" s="38">
        <f>'TX-HPL-GL '!E20</f>
        <v>813484.61</v>
      </c>
      <c r="H20" s="60">
        <f>F20-D20</f>
        <v>0</v>
      </c>
      <c r="I20" s="38">
        <f>G20-E20</f>
        <v>813484.61</v>
      </c>
    </row>
    <row r="21" spans="1:9" x14ac:dyDescent="0.2">
      <c r="A21" s="9">
        <v>8</v>
      </c>
      <c r="B21" s="7"/>
      <c r="C21" s="18" t="s">
        <v>31</v>
      </c>
      <c r="D21" s="65">
        <f>'TX-HPL-FLSH'!L21</f>
        <v>632740</v>
      </c>
      <c r="E21" s="66">
        <f>'TX-HPL-FLSH'!M21</f>
        <v>1233071</v>
      </c>
      <c r="F21" s="60">
        <f>'TX-HPL-GL '!D21</f>
        <v>0</v>
      </c>
      <c r="G21" s="38">
        <f>'TX-HPL-GL '!E21</f>
        <v>0</v>
      </c>
      <c r="H21" s="60">
        <f t="shared" ref="H21:I23" si="2">F21-D21</f>
        <v>-632740</v>
      </c>
      <c r="I21" s="38">
        <f t="shared" si="2"/>
        <v>-1233071</v>
      </c>
    </row>
    <row r="22" spans="1:9" x14ac:dyDescent="0.2">
      <c r="A22" s="9">
        <v>9</v>
      </c>
      <c r="B22" s="7"/>
      <c r="C22" s="18" t="s">
        <v>32</v>
      </c>
      <c r="D22" s="65">
        <f>'TX-HPL-FLSH'!L22</f>
        <v>0</v>
      </c>
      <c r="E22" s="66">
        <f>'TX-HPL-FLSH'!M22</f>
        <v>0</v>
      </c>
      <c r="F22" s="60">
        <f>'TX-HPL-GL '!D22</f>
        <v>0</v>
      </c>
      <c r="G22" s="38">
        <f>'TX-HPL-GL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'TX-HPL-FLSH'!L23</f>
        <v>6742</v>
      </c>
      <c r="E23" s="66">
        <f>'TX-HPL-FLSH'!M23</f>
        <v>11742</v>
      </c>
      <c r="F23" s="60">
        <f>'TX-HPL-GL '!D23</f>
        <v>0</v>
      </c>
      <c r="G23" s="38">
        <f>'TX-HPL-GL '!E23</f>
        <v>0</v>
      </c>
      <c r="H23" s="60">
        <f t="shared" si="2"/>
        <v>-6742</v>
      </c>
      <c r="I23" s="38">
        <f t="shared" si="2"/>
        <v>-11742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-13959557</v>
      </c>
      <c r="E24" s="39">
        <f t="shared" si="3"/>
        <v>-24642994</v>
      </c>
      <c r="F24" s="61">
        <f t="shared" si="3"/>
        <v>-5225314</v>
      </c>
      <c r="G24" s="39">
        <f t="shared" si="3"/>
        <v>-8172607.9099999974</v>
      </c>
      <c r="H24" s="61">
        <f t="shared" si="3"/>
        <v>8734243</v>
      </c>
      <c r="I24" s="39">
        <f t="shared" si="3"/>
        <v>16470386.090000004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'TX-HPL-FLSH'!L27</f>
        <v>180699</v>
      </c>
      <c r="E27" s="66">
        <f>'TX-HPL-FLSH'!M27</f>
        <v>310538</v>
      </c>
      <c r="F27" s="60">
        <f>'TX-HPL-GL '!D27</f>
        <v>-3646818</v>
      </c>
      <c r="G27" s="38">
        <f>'TX-HPL-GL '!E27</f>
        <v>-6654069.3785999995</v>
      </c>
      <c r="H27" s="60">
        <f>F27-D27</f>
        <v>-3827517</v>
      </c>
      <c r="I27" s="38">
        <f>G27-E27</f>
        <v>-6964607.3785999995</v>
      </c>
    </row>
    <row r="28" spans="1:9" x14ac:dyDescent="0.2">
      <c r="A28" s="9">
        <v>12</v>
      </c>
      <c r="B28" s="7"/>
      <c r="C28" s="18" t="s">
        <v>40</v>
      </c>
      <c r="D28" s="65">
        <f>'TX-HPL-FLSH'!L28</f>
        <v>-1633510</v>
      </c>
      <c r="E28" s="66">
        <f>'TX-HPL-FLSH'!M28</f>
        <v>-2896543</v>
      </c>
      <c r="F28" s="60">
        <f>'TX-HPL-GL '!D28</f>
        <v>-16536600</v>
      </c>
      <c r="G28" s="38">
        <f>'TX-HPL-GL '!E28</f>
        <v>-29328596.430900004</v>
      </c>
      <c r="H28" s="60">
        <f>F28-D28</f>
        <v>-14903090</v>
      </c>
      <c r="I28" s="38">
        <f>G28-E28</f>
        <v>-26432053.430900004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-1452811</v>
      </c>
      <c r="E29" s="70">
        <f t="shared" si="4"/>
        <v>-2586005</v>
      </c>
      <c r="F29" s="69">
        <f t="shared" si="4"/>
        <v>-20183418</v>
      </c>
      <c r="G29" s="70">
        <f t="shared" si="4"/>
        <v>-35982665.809500001</v>
      </c>
      <c r="H29" s="69">
        <f t="shared" si="4"/>
        <v>-18730607</v>
      </c>
      <c r="I29" s="70">
        <f t="shared" si="4"/>
        <v>-33396660.809500001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'TX-HPL-FLSH'!L32</f>
        <v>0</v>
      </c>
      <c r="E32" s="66">
        <f>'TX-HPL-FLSH'!M32</f>
        <v>0</v>
      </c>
      <c r="F32" s="60">
        <f>'TX-HPL-GL '!D32</f>
        <v>-58354</v>
      </c>
      <c r="G32" s="38">
        <f>'TX-HPL-GL '!E32</f>
        <v>-100485.58600000001</v>
      </c>
      <c r="H32" s="60">
        <f>F32-D32</f>
        <v>-58354</v>
      </c>
      <c r="I32" s="38">
        <f>G32-E32</f>
        <v>-100485.58600000001</v>
      </c>
    </row>
    <row r="33" spans="1:9" x14ac:dyDescent="0.2">
      <c r="A33" s="9">
        <v>14</v>
      </c>
      <c r="B33" s="7"/>
      <c r="C33" s="18" t="s">
        <v>44</v>
      </c>
      <c r="D33" s="65">
        <f>'TX-HPL-FLSH'!L33</f>
        <v>-10940598</v>
      </c>
      <c r="E33" s="66">
        <f>'TX-HPL-FLSH'!M33</f>
        <v>-18773748.215697929</v>
      </c>
      <c r="F33" s="60">
        <f>'TX-HPL-GL '!D33</f>
        <v>0</v>
      </c>
      <c r="G33" s="38">
        <f>'TX-HPL-GL '!E33</f>
        <v>0</v>
      </c>
      <c r="H33" s="60">
        <f t="shared" ref="H33:I35" si="5">F33-D33</f>
        <v>10940598</v>
      </c>
      <c r="I33" s="38">
        <f t="shared" si="5"/>
        <v>18773748.215697929</v>
      </c>
    </row>
    <row r="34" spans="1:9" x14ac:dyDescent="0.2">
      <c r="A34" s="9">
        <v>15</v>
      </c>
      <c r="B34" s="7"/>
      <c r="C34" s="18" t="s">
        <v>45</v>
      </c>
      <c r="D34" s="65">
        <f>'TX-HPL-FLSH'!L34</f>
        <v>0</v>
      </c>
      <c r="E34" s="66">
        <f>'TX-HPL-FLSH'!M34</f>
        <v>0</v>
      </c>
      <c r="F34" s="60">
        <f>'TX-HPL-GL '!D34</f>
        <v>0</v>
      </c>
      <c r="G34" s="38">
        <f>'TX-HPL-GL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46</v>
      </c>
      <c r="D35" s="65">
        <f>'TX-HPL-FLSH'!L35</f>
        <v>0</v>
      </c>
      <c r="E35" s="66">
        <f>'TX-HPL-FLSH'!M35</f>
        <v>0</v>
      </c>
      <c r="F35" s="60">
        <f>'TX-HPL-GL '!D35</f>
        <v>0</v>
      </c>
      <c r="G35" s="38">
        <f>'TX-HPL-GL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-10940598</v>
      </c>
      <c r="E36" s="39">
        <f t="shared" si="6"/>
        <v>-18773748.215697929</v>
      </c>
      <c r="F36" s="61">
        <f t="shared" si="6"/>
        <v>-58354</v>
      </c>
      <c r="G36" s="39">
        <f t="shared" si="6"/>
        <v>-100485.58600000001</v>
      </c>
      <c r="H36" s="61">
        <f t="shared" si="6"/>
        <v>10882244</v>
      </c>
      <c r="I36" s="39">
        <f t="shared" si="6"/>
        <v>18673262.62969793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'TX-HPL-FLSH'!L39</f>
        <v>-5497234</v>
      </c>
      <c r="E39" s="66">
        <f>'TX-HPL-FLSH'!M39</f>
        <v>-9782691</v>
      </c>
      <c r="F39" s="60">
        <f>'TX-HPL-GL '!D39</f>
        <v>0</v>
      </c>
      <c r="G39" s="38">
        <f>'TX-HPL-GL '!E39</f>
        <v>0</v>
      </c>
      <c r="H39" s="60">
        <f t="shared" ref="H39:I41" si="7">F39-D39</f>
        <v>5497234</v>
      </c>
      <c r="I39" s="38">
        <f t="shared" si="7"/>
        <v>9782691</v>
      </c>
    </row>
    <row r="40" spans="1:9" ht="22.5" customHeight="1" x14ac:dyDescent="0.2">
      <c r="A40" s="9">
        <v>18</v>
      </c>
      <c r="B40" s="7"/>
      <c r="C40" s="18" t="s">
        <v>50</v>
      </c>
      <c r="D40" s="65">
        <f>'TX-HPL-FLSH'!L40</f>
        <v>0</v>
      </c>
      <c r="E40" s="66">
        <f>'TX-HPL-FLSH'!M40</f>
        <v>-2</v>
      </c>
      <c r="F40" s="60">
        <f>'TX-HPL-GL '!D40</f>
        <v>0</v>
      </c>
      <c r="G40" s="38">
        <f>'TX-HPL-GL '!E40</f>
        <v>-8.9999999850988388E-2</v>
      </c>
      <c r="H40" s="60">
        <f t="shared" si="7"/>
        <v>0</v>
      </c>
      <c r="I40" s="38">
        <f t="shared" si="7"/>
        <v>1.9100000001490116</v>
      </c>
    </row>
    <row r="41" spans="1:9" x14ac:dyDescent="0.2">
      <c r="A41" s="9">
        <v>19</v>
      </c>
      <c r="B41" s="7"/>
      <c r="C41" s="18" t="s">
        <v>51</v>
      </c>
      <c r="D41" s="65">
        <f>'TX-HPL-FLSH'!L41</f>
        <v>0</v>
      </c>
      <c r="E41" s="66">
        <f>'TX-HPL-FLSH'!M41</f>
        <v>0</v>
      </c>
      <c r="F41" s="60">
        <f>'TX-HPL-GL '!D41</f>
        <v>0</v>
      </c>
      <c r="G41" s="38">
        <f>'TX-HPL-GL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0</v>
      </c>
      <c r="E42" s="70">
        <f t="shared" si="8"/>
        <v>-2</v>
      </c>
      <c r="F42" s="69">
        <f t="shared" si="8"/>
        <v>0</v>
      </c>
      <c r="G42" s="70">
        <f t="shared" si="8"/>
        <v>-8.9999999850988388E-2</v>
      </c>
      <c r="H42" s="69">
        <f t="shared" si="8"/>
        <v>0</v>
      </c>
      <c r="I42" s="70">
        <f t="shared" si="8"/>
        <v>1.9100000001490116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-5497234</v>
      </c>
      <c r="E43" s="39">
        <f t="shared" si="9"/>
        <v>-9782693</v>
      </c>
      <c r="F43" s="61">
        <f t="shared" si="9"/>
        <v>0</v>
      </c>
      <c r="G43" s="39">
        <f t="shared" si="9"/>
        <v>-8.9999999850988388E-2</v>
      </c>
      <c r="H43" s="61">
        <f t="shared" si="9"/>
        <v>5497234</v>
      </c>
      <c r="I43" s="39">
        <f t="shared" si="9"/>
        <v>9782692.9100000001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'TX-HPL-FLSH'!L45</f>
        <v>0</v>
      </c>
      <c r="E45" s="66">
        <f>'TX-HPL-FLSH'!M45</f>
        <v>0</v>
      </c>
      <c r="F45" s="60">
        <f>'TX-HPL-GL '!D45</f>
        <v>0</v>
      </c>
      <c r="G45" s="38">
        <f>'TX-HPL-GL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'TX-HPL-FLSH'!L47</f>
        <v>0</v>
      </c>
      <c r="E47" s="66">
        <f>'TX-HPL-FLSH'!M47</f>
        <v>0</v>
      </c>
      <c r="F47" s="60">
        <f>'TX-HPL-GL '!D47</f>
        <v>0</v>
      </c>
      <c r="G47" s="38">
        <f>'TX-HPL-GL '!E47</f>
        <v>-69038</v>
      </c>
      <c r="H47" s="60">
        <f>F47-D47</f>
        <v>0</v>
      </c>
      <c r="I47" s="38">
        <f>G47-E47</f>
        <v>-69038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'TX-HPL-FLSH'!L49</f>
        <v>0</v>
      </c>
      <c r="E49" s="66">
        <f>'TX-HPL-FLSH'!M49</f>
        <v>0</v>
      </c>
      <c r="F49" s="60">
        <f>'TX-HPL-GL '!D49</f>
        <v>0</v>
      </c>
      <c r="G49" s="38">
        <f>'TX-HPL-GL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'TX-HPL-FLSH'!L51</f>
        <v>0</v>
      </c>
      <c r="E51" s="66">
        <f>'TX-HPL-FLSH'!M51</f>
        <v>25000</v>
      </c>
      <c r="F51" s="60">
        <f>'TX-HPL-GL '!D51</f>
        <v>0</v>
      </c>
      <c r="G51" s="38">
        <f>'TX-HPL-GL '!E51</f>
        <v>0</v>
      </c>
      <c r="H51" s="60">
        <f>F51-D51</f>
        <v>0</v>
      </c>
      <c r="I51" s="38">
        <f>G51-E51</f>
        <v>-25000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'TX-HPL-FLSH'!L54</f>
        <v>0</v>
      </c>
      <c r="E54" s="66">
        <f>'TX-HPL-FLSH'!M54</f>
        <v>-914459</v>
      </c>
      <c r="F54" s="60">
        <f>'TX-HPL-GL '!D54</f>
        <v>-9499</v>
      </c>
      <c r="G54" s="38">
        <f>'TX-HPL-GL '!E54</f>
        <v>43004.29</v>
      </c>
      <c r="H54" s="60">
        <f>F54-D54</f>
        <v>-9499</v>
      </c>
      <c r="I54" s="38">
        <f>G54-E54</f>
        <v>957463.29</v>
      </c>
    </row>
    <row r="55" spans="1:9" x14ac:dyDescent="0.2">
      <c r="A55" s="9">
        <v>25</v>
      </c>
      <c r="B55" s="7"/>
      <c r="C55" s="18" t="s">
        <v>60</v>
      </c>
      <c r="D55" s="65">
        <f>'TX-HPL-FLSH'!L55</f>
        <v>0</v>
      </c>
      <c r="E55" s="66">
        <f>'TX-HPL-FLSH'!M55</f>
        <v>0</v>
      </c>
      <c r="F55" s="60">
        <f>'TX-HPL-GL '!D55</f>
        <v>0</v>
      </c>
      <c r="G55" s="38">
        <f>'TX-HPL-GL '!E55</f>
        <v>-912625</v>
      </c>
      <c r="H55" s="60">
        <f>F55-D55</f>
        <v>0</v>
      </c>
      <c r="I55" s="38">
        <f>G55-E55</f>
        <v>-912625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-914459</v>
      </c>
      <c r="F56" s="61">
        <f t="shared" si="10"/>
        <v>-9499</v>
      </c>
      <c r="G56" s="39">
        <f t="shared" si="10"/>
        <v>-869620.71</v>
      </c>
      <c r="H56" s="61">
        <f t="shared" si="10"/>
        <v>-9499</v>
      </c>
      <c r="I56" s="39">
        <f t="shared" si="10"/>
        <v>44838.290000000037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'TX-HPL-FLSH'!L59</f>
        <v>0</v>
      </c>
      <c r="E59" s="66">
        <f>'TX-HPL-FLSH'!M59</f>
        <v>0</v>
      </c>
      <c r="F59" s="60">
        <f>'TX-HPL-GL '!D59</f>
        <v>0</v>
      </c>
      <c r="G59" s="38">
        <f>'TX-HPL-GL '!E59</f>
        <v>10116.98</v>
      </c>
      <c r="H59" s="60">
        <f>F59-D59</f>
        <v>0</v>
      </c>
      <c r="I59" s="38">
        <f>G59-E59</f>
        <v>10116.98</v>
      </c>
    </row>
    <row r="60" spans="1:9" x14ac:dyDescent="0.2">
      <c r="A60" s="9">
        <v>27</v>
      </c>
      <c r="B60" s="11"/>
      <c r="C60" s="18" t="s">
        <v>64</v>
      </c>
      <c r="D60" s="65">
        <f>'TX-HPL-FLSH'!L60</f>
        <v>0</v>
      </c>
      <c r="E60" s="66">
        <f>'TX-HPL-FLSH'!M60</f>
        <v>0</v>
      </c>
      <c r="F60" s="60">
        <f>'TX-HPL-GL '!D60</f>
        <v>0</v>
      </c>
      <c r="G60" s="38">
        <f>'TX-HPL-GL '!E60</f>
        <v>4066916</v>
      </c>
      <c r="H60" s="60">
        <f>F60-D60</f>
        <v>0</v>
      </c>
      <c r="I60" s="38">
        <f>G60-E60</f>
        <v>4066916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4077032.98</v>
      </c>
      <c r="H61" s="69">
        <f t="shared" si="11"/>
        <v>0</v>
      </c>
      <c r="I61" s="70">
        <f t="shared" si="11"/>
        <v>4077032.98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'TX-HPL-FLSH'!L64</f>
        <v>0</v>
      </c>
      <c r="E64" s="66">
        <f>'TX-HPL-FLSH'!M64</f>
        <v>0</v>
      </c>
      <c r="F64" s="60">
        <f>'TX-HPL-GL '!D64</f>
        <v>-19940734</v>
      </c>
      <c r="G64" s="38">
        <f>'TX-HPL-GL '!E64</f>
        <v>-2377150.8899999997</v>
      </c>
      <c r="H64" s="60">
        <f>F64-D64</f>
        <v>-19940734</v>
      </c>
      <c r="I64" s="38">
        <f>G64-E64</f>
        <v>-2377150.8899999997</v>
      </c>
    </row>
    <row r="65" spans="1:9" x14ac:dyDescent="0.2">
      <c r="A65" s="9">
        <v>29</v>
      </c>
      <c r="B65" s="11"/>
      <c r="C65" s="18" t="s">
        <v>67</v>
      </c>
      <c r="D65" s="65">
        <f>'TX-HPL-FLSH'!L65</f>
        <v>0</v>
      </c>
      <c r="E65" s="66">
        <f>'TX-HPL-FLSH'!M65</f>
        <v>0</v>
      </c>
      <c r="F65" s="60">
        <f>'TX-HPL-GL '!D65</f>
        <v>0</v>
      </c>
      <c r="G65" s="38">
        <f>'TX-HPL-GL '!E65</f>
        <v>-1720610</v>
      </c>
      <c r="H65" s="60">
        <f>F65-D65</f>
        <v>0</v>
      </c>
      <c r="I65" s="38">
        <f>G65-E65</f>
        <v>-1720610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-19940734</v>
      </c>
      <c r="G66" s="39">
        <f t="shared" si="12"/>
        <v>-4097760.8899999997</v>
      </c>
      <c r="H66" s="61">
        <f t="shared" si="12"/>
        <v>-19940734</v>
      </c>
      <c r="I66" s="39">
        <f t="shared" si="12"/>
        <v>-4097760.8899999997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'TX-HPL-FLSH'!L70</f>
        <v>0</v>
      </c>
      <c r="E70" s="66">
        <f>'TX-HPL-FLSH'!M70</f>
        <v>0</v>
      </c>
      <c r="F70" s="60">
        <f>'TX-HPL-GL '!D70</f>
        <v>0</v>
      </c>
      <c r="G70" s="38">
        <f>'TX-HPL-GL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72</v>
      </c>
      <c r="D71" s="65">
        <f>'TX-HPL-FLSH'!L71</f>
        <v>0</v>
      </c>
      <c r="E71" s="66">
        <f>'TX-HPL-FLSH'!M71</f>
        <v>0</v>
      </c>
      <c r="F71" s="60">
        <f>'TX-HPL-GL '!D71</f>
        <v>0</v>
      </c>
      <c r="G71" s="38">
        <f>'TX-HPL-GL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74</v>
      </c>
      <c r="D73" s="65">
        <f>'TX-HPL-FLSH'!L73</f>
        <v>0</v>
      </c>
      <c r="E73" s="66">
        <f>'TX-HPL-FLSH'!M73</f>
        <v>0</v>
      </c>
      <c r="F73" s="60">
        <f>'TX-HPL-GL '!D73</f>
        <v>0</v>
      </c>
      <c r="G73" s="38">
        <f>'TX-HPL-GL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'TX-HPL-FLSH'!L74</f>
        <v>0</v>
      </c>
      <c r="E74" s="66">
        <f>'TX-HPL-FLSH'!M74</f>
        <v>0</v>
      </c>
      <c r="F74" s="60">
        <f>'TX-HPL-GL '!D74</f>
        <v>0</v>
      </c>
      <c r="G74" s="38">
        <f>'TX-HPL-GL '!E74</f>
        <v>254800</v>
      </c>
      <c r="H74" s="60">
        <f t="shared" ref="H74:I79" si="14">F74-D74</f>
        <v>0</v>
      </c>
      <c r="I74" s="38">
        <f t="shared" si="14"/>
        <v>254800</v>
      </c>
    </row>
    <row r="75" spans="1:9" x14ac:dyDescent="0.2">
      <c r="A75" s="9">
        <v>34</v>
      </c>
      <c r="B75" s="3"/>
      <c r="C75" s="10" t="s">
        <v>76</v>
      </c>
      <c r="D75" s="65">
        <f>'TX-HPL-FLSH'!L75</f>
        <v>0</v>
      </c>
      <c r="E75" s="66">
        <f>'TX-HPL-FLSH'!M75</f>
        <v>0</v>
      </c>
      <c r="F75" s="60">
        <f>'TX-HPL-GL '!D75</f>
        <v>0</v>
      </c>
      <c r="G75" s="38">
        <f>'TX-HPL-GL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77</v>
      </c>
      <c r="D76" s="65">
        <f>'TX-HPL-FLSH'!L76</f>
        <v>0</v>
      </c>
      <c r="E76" s="66">
        <f>'TX-HPL-FLSH'!M76</f>
        <v>0</v>
      </c>
      <c r="F76" s="60">
        <f>'TX-HPL-GL '!D76</f>
        <v>0</v>
      </c>
      <c r="G76" s="38">
        <f>'TX-HPL-GL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78</v>
      </c>
      <c r="D77" s="65">
        <f>'TX-HPL-FLSH'!L77</f>
        <v>0</v>
      </c>
      <c r="E77" s="66">
        <f>'TX-HPL-FLSH'!M77</f>
        <v>0</v>
      </c>
      <c r="F77" s="60">
        <f>'TX-HPL-GL '!D77</f>
        <v>0</v>
      </c>
      <c r="G77" s="38">
        <f>'TX-HPL-GL '!E77</f>
        <v>-820000</v>
      </c>
      <c r="H77" s="60">
        <f t="shared" si="14"/>
        <v>0</v>
      </c>
      <c r="I77" s="38">
        <f t="shared" si="14"/>
        <v>-820000</v>
      </c>
    </row>
    <row r="78" spans="1:9" x14ac:dyDescent="0.2">
      <c r="A78" s="9">
        <v>37</v>
      </c>
      <c r="B78" s="3"/>
      <c r="C78" s="10" t="s">
        <v>79</v>
      </c>
      <c r="D78" s="65">
        <f>'TX-HPL-FLSH'!L78</f>
        <v>0</v>
      </c>
      <c r="E78" s="66">
        <f>'TX-HPL-FLSH'!M78</f>
        <v>0</v>
      </c>
      <c r="F78" s="60">
        <f>'TX-HPL-GL '!D78</f>
        <v>0</v>
      </c>
      <c r="G78" s="38">
        <f>'TX-HPL-GL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'TX-HPL-FLSH'!L79</f>
        <v>0</v>
      </c>
      <c r="E79" s="66">
        <f>'TX-HPL-FLSH'!M79</f>
        <v>0</v>
      </c>
      <c r="F79" s="60">
        <f>'TX-HPL-GL '!D79</f>
        <v>0</v>
      </c>
      <c r="G79" s="38">
        <f>'TX-HPL-GL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81</v>
      </c>
      <c r="D80" s="65">
        <f>'TX-HPL-FLSH'!L80</f>
        <v>0</v>
      </c>
      <c r="E80" s="66">
        <f>'TX-HPL-FLSH'!M80</f>
        <v>0</v>
      </c>
      <c r="F80" s="60">
        <f>'TX-HPL-GL '!D80</f>
        <v>0</v>
      </c>
      <c r="G80" s="38">
        <f>'TX-HPL-GL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'TX-HPL-FLSH'!L81</f>
        <v>0</v>
      </c>
      <c r="E81" s="66">
        <f>'TX-HPL-FLSH'!M81</f>
        <v>0</v>
      </c>
      <c r="F81" s="60">
        <f>'TX-HPL-GL '!D81</f>
        <v>0</v>
      </c>
      <c r="G81" s="38">
        <f>'TX-HPL-GL '!E81</f>
        <v>4900</v>
      </c>
      <c r="H81" s="60">
        <f>F81-D81</f>
        <v>0</v>
      </c>
      <c r="I81" s="38">
        <f>G81-E81</f>
        <v>4900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0</v>
      </c>
      <c r="E82" s="118">
        <f>SUM(E72:E81)+E16+E24+E29+E36+E43+E45+E47+E49+E51+E56+E61+E66</f>
        <v>-21086.215697929263</v>
      </c>
      <c r="F82" s="117">
        <f>F16+F24+F29+F36+F43+F45+F47+F49</f>
        <v>0</v>
      </c>
      <c r="G82" s="118">
        <f>SUM(G72:G81)+G16+G24+G29+G36+G43+G45+G47+G49+G51+G56+G61+G66</f>
        <v>-1034588.4954999941</v>
      </c>
      <c r="H82" s="117">
        <f>H16+H24+H29+H36+H43+H45+H47+H49</f>
        <v>0</v>
      </c>
      <c r="I82" s="118">
        <f>SUM(I72:I81)+I16+I24+I29+I36+I43+I45+I47+I49+I51+I56+I61+I66</f>
        <v>-1013502.2798020677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I72" sqref="I72:I7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'TX-CON-FLSH'!L11</f>
        <v>48063152</v>
      </c>
      <c r="E11" s="66">
        <f>'TX-CON-FLSH'!M11</f>
        <v>83601392</v>
      </c>
      <c r="F11" s="60">
        <f>'TX-CON-GL '!D11</f>
        <v>47065333</v>
      </c>
      <c r="G11" s="38">
        <f>'TX-CON-GL '!E11</f>
        <v>96800844.420000002</v>
      </c>
      <c r="H11" s="60">
        <f>F11-D11</f>
        <v>-997819</v>
      </c>
      <c r="I11" s="38">
        <f>G11-E11</f>
        <v>13199452.420000002</v>
      </c>
    </row>
    <row r="12" spans="1:22" x14ac:dyDescent="0.2">
      <c r="A12" s="9">
        <v>2</v>
      </c>
      <c r="B12" s="7"/>
      <c r="C12" s="18" t="s">
        <v>30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-16185896.16</v>
      </c>
      <c r="H12" s="60">
        <f>F12-D12</f>
        <v>0</v>
      </c>
      <c r="I12" s="38">
        <f>G12-E12</f>
        <v>-16185896.16</v>
      </c>
    </row>
    <row r="13" spans="1:22" x14ac:dyDescent="0.2">
      <c r="A13" s="9">
        <v>3</v>
      </c>
      <c r="B13" s="7"/>
      <c r="C13" s="18" t="s">
        <v>31</v>
      </c>
      <c r="D13" s="65">
        <f>'TX-CON-FLSH'!L13</f>
        <v>5503413</v>
      </c>
      <c r="E13" s="66">
        <f>'TX-CON-FLSH'!M13</f>
        <v>9717449</v>
      </c>
      <c r="F13" s="60">
        <f>'TX-CON-GL '!D13</f>
        <v>5503413</v>
      </c>
      <c r="G13" s="38">
        <f>'TX-CON-GL '!E13</f>
        <v>9717449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32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0</v>
      </c>
      <c r="H15" s="60">
        <f t="shared" si="0"/>
        <v>0</v>
      </c>
      <c r="I15" s="38">
        <f t="shared" si="0"/>
        <v>-120000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53566565</v>
      </c>
      <c r="E16" s="39">
        <f t="shared" si="1"/>
        <v>93438841</v>
      </c>
      <c r="F16" s="61">
        <f t="shared" si="1"/>
        <v>52568746</v>
      </c>
      <c r="G16" s="39">
        <f t="shared" si="1"/>
        <v>90332397.260000005</v>
      </c>
      <c r="H16" s="61">
        <f t="shared" si="1"/>
        <v>-997819</v>
      </c>
      <c r="I16" s="39">
        <f t="shared" si="1"/>
        <v>-3106443.7399999984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'TX-CON-FLSH'!L19</f>
        <v>-44005599</v>
      </c>
      <c r="E19" s="66">
        <f>'TX-CON-FLSH'!M19</f>
        <v>-76688957</v>
      </c>
      <c r="F19" s="60">
        <f>'TX-CON-GL '!D19</f>
        <v>-26315727</v>
      </c>
      <c r="G19" s="38">
        <f>'TX-CON-GL '!E19</f>
        <v>-52978487.950000003</v>
      </c>
      <c r="H19" s="60">
        <f>F19-D19</f>
        <v>17689872</v>
      </c>
      <c r="I19" s="38">
        <f>G19-E19</f>
        <v>23710469.049999997</v>
      </c>
    </row>
    <row r="20" spans="1:9" x14ac:dyDescent="0.2">
      <c r="A20" s="9">
        <v>7</v>
      </c>
      <c r="B20" s="7"/>
      <c r="C20" s="18" t="s">
        <v>30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3132421.89</v>
      </c>
      <c r="H20" s="60">
        <f>F20-D20</f>
        <v>0</v>
      </c>
      <c r="I20" s="38">
        <f>G20-E20</f>
        <v>3132421.89</v>
      </c>
    </row>
    <row r="21" spans="1:9" x14ac:dyDescent="0.2">
      <c r="A21" s="9">
        <v>8</v>
      </c>
      <c r="B21" s="7"/>
      <c r="C21" s="18" t="s">
        <v>31</v>
      </c>
      <c r="D21" s="65">
        <f>'TX-CON-FLSH'!L21</f>
        <v>-2764333</v>
      </c>
      <c r="E21" s="66">
        <f>'TX-CON-FLSH'!M21</f>
        <v>-4798807</v>
      </c>
      <c r="F21" s="60">
        <f>'TX-CON-GL '!D21</f>
        <v>-4169082</v>
      </c>
      <c r="G21" s="38">
        <f>'TX-CON-GL '!E21</f>
        <v>-7317489</v>
      </c>
      <c r="H21" s="60">
        <f t="shared" ref="H21:I23" si="2">F21-D21</f>
        <v>-1404749</v>
      </c>
      <c r="I21" s="38">
        <f t="shared" si="2"/>
        <v>-2518682</v>
      </c>
    </row>
    <row r="22" spans="1:9" x14ac:dyDescent="0.2">
      <c r="A22" s="9">
        <v>9</v>
      </c>
      <c r="B22" s="7"/>
      <c r="C22" s="18" t="s">
        <v>32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'TX-CON-FLSH'!L23</f>
        <v>6742</v>
      </c>
      <c r="E23" s="66">
        <f>'TX-CON-FLSH'!M23</f>
        <v>11742</v>
      </c>
      <c r="F23" s="60">
        <f>'TX-CON-GL '!D23</f>
        <v>9009</v>
      </c>
      <c r="G23" s="38">
        <f>'TX-CON-GL '!E23</f>
        <v>15454.2</v>
      </c>
      <c r="H23" s="60">
        <f t="shared" si="2"/>
        <v>2267</v>
      </c>
      <c r="I23" s="38">
        <f t="shared" si="2"/>
        <v>3712.2000000000007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-46763190</v>
      </c>
      <c r="E24" s="39">
        <f t="shared" si="3"/>
        <v>-81476022</v>
      </c>
      <c r="F24" s="61">
        <f t="shared" si="3"/>
        <v>-30475800</v>
      </c>
      <c r="G24" s="39">
        <f t="shared" si="3"/>
        <v>-57148100.859999999</v>
      </c>
      <c r="H24" s="61">
        <f t="shared" si="3"/>
        <v>16287390</v>
      </c>
      <c r="I24" s="39">
        <f t="shared" si="3"/>
        <v>24327921.139999997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'TX-CON-FLSH'!L27</f>
        <v>34026976</v>
      </c>
      <c r="E27" s="66">
        <f>'TX-CON-FLSH'!M27</f>
        <v>62195394</v>
      </c>
      <c r="F27" s="60">
        <f>'TX-CON-GL '!D27</f>
        <v>5362891</v>
      </c>
      <c r="G27" s="38">
        <f>'TX-CON-GL '!E27</f>
        <v>9374197.5032999981</v>
      </c>
      <c r="H27" s="60">
        <f>F27-D27</f>
        <v>-28664085</v>
      </c>
      <c r="I27" s="38">
        <f>G27-E27</f>
        <v>-52821196.496700004</v>
      </c>
    </row>
    <row r="28" spans="1:9" x14ac:dyDescent="0.2">
      <c r="A28" s="9">
        <v>12</v>
      </c>
      <c r="B28" s="7"/>
      <c r="C28" s="18" t="s">
        <v>40</v>
      </c>
      <c r="D28" s="65">
        <f>'TX-CON-FLSH'!L28</f>
        <v>-35431725</v>
      </c>
      <c r="E28" s="66">
        <f>'TX-CON-FLSH'!M28</f>
        <v>-64714076</v>
      </c>
      <c r="F28" s="60">
        <f>'TX-CON-GL '!D28</f>
        <v>-18331512</v>
      </c>
      <c r="G28" s="38">
        <f>'TX-CON-GL '!E28</f>
        <v>-28308435.680900004</v>
      </c>
      <c r="H28" s="60">
        <f>F28-D28</f>
        <v>17100213</v>
      </c>
      <c r="I28" s="38">
        <f>G28-E28</f>
        <v>36405640.319099993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-1404749</v>
      </c>
      <c r="E29" s="70">
        <f t="shared" si="4"/>
        <v>-2518682</v>
      </c>
      <c r="F29" s="69">
        <f t="shared" si="4"/>
        <v>-12968621</v>
      </c>
      <c r="G29" s="70">
        <f t="shared" si="4"/>
        <v>-18934238.177600004</v>
      </c>
      <c r="H29" s="69">
        <f t="shared" si="4"/>
        <v>-11563872</v>
      </c>
      <c r="I29" s="70">
        <f t="shared" si="4"/>
        <v>-16415556.177600011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'TX-CON-FLSH'!L32</f>
        <v>0</v>
      </c>
      <c r="E32" s="66">
        <f>'TX-CON-FLSH'!M32</f>
        <v>0</v>
      </c>
      <c r="F32" s="60">
        <f>'TX-CON-GL '!D32</f>
        <v>-108229</v>
      </c>
      <c r="G32" s="38">
        <f>'TX-CON-GL '!E32</f>
        <v>-189626.70600000001</v>
      </c>
      <c r="H32" s="60">
        <f>F32-D32</f>
        <v>-108229</v>
      </c>
      <c r="I32" s="38">
        <f>G32-E32</f>
        <v>-189626.70600000001</v>
      </c>
    </row>
    <row r="33" spans="1:9" x14ac:dyDescent="0.2">
      <c r="A33" s="9">
        <v>14</v>
      </c>
      <c r="B33" s="7"/>
      <c r="C33" s="18" t="s">
        <v>44</v>
      </c>
      <c r="D33" s="65">
        <f>'TX-CON-FLSH'!L33</f>
        <v>1220057</v>
      </c>
      <c r="E33" s="66">
        <f>'TX-CON-FLSH'!M33</f>
        <v>2100663.3152872957</v>
      </c>
      <c r="F33" s="60">
        <f>'TX-CON-GL '!D33</f>
        <v>0</v>
      </c>
      <c r="G33" s="38">
        <f>'TX-CON-GL '!E33</f>
        <v>0</v>
      </c>
      <c r="H33" s="60">
        <f t="shared" ref="H33:I35" si="5">F33-D33</f>
        <v>-1220057</v>
      </c>
      <c r="I33" s="38">
        <f t="shared" si="5"/>
        <v>-2100663.3152872957</v>
      </c>
    </row>
    <row r="34" spans="1:9" x14ac:dyDescent="0.2">
      <c r="A34" s="9">
        <v>15</v>
      </c>
      <c r="B34" s="7"/>
      <c r="C34" s="18" t="s">
        <v>45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46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0.01</v>
      </c>
      <c r="H35" s="60">
        <f t="shared" si="5"/>
        <v>0</v>
      </c>
      <c r="I35" s="38">
        <f t="shared" si="5"/>
        <v>0.01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1220057</v>
      </c>
      <c r="E36" s="39">
        <f t="shared" si="6"/>
        <v>2100663.3152872957</v>
      </c>
      <c r="F36" s="61">
        <f t="shared" si="6"/>
        <v>-108229</v>
      </c>
      <c r="G36" s="39">
        <f t="shared" si="6"/>
        <v>-189626.696</v>
      </c>
      <c r="H36" s="61">
        <f t="shared" si="6"/>
        <v>-1328286</v>
      </c>
      <c r="I36" s="39">
        <f t="shared" si="6"/>
        <v>-2290290.0112872962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'TX-CON-FLSH'!L39</f>
        <v>1121449</v>
      </c>
      <c r="E39" s="66">
        <f>'TX-CON-FLSH'!M39</f>
        <v>1995819</v>
      </c>
      <c r="F39" s="60">
        <f>'TX-CON-GL '!D39</f>
        <v>548052</v>
      </c>
      <c r="G39" s="38">
        <f>'TX-CON-GL '!E39</f>
        <v>1205941.8500000001</v>
      </c>
      <c r="H39" s="60">
        <f t="shared" ref="H39:I41" si="7">F39-D39</f>
        <v>-573397</v>
      </c>
      <c r="I39" s="38">
        <f t="shared" si="7"/>
        <v>-789877.14999999991</v>
      </c>
    </row>
    <row r="40" spans="1:9" ht="22.5" customHeight="1" x14ac:dyDescent="0.2">
      <c r="A40" s="9">
        <v>18</v>
      </c>
      <c r="B40" s="7"/>
      <c r="C40" s="18" t="s">
        <v>50</v>
      </c>
      <c r="D40" s="65">
        <f>'TX-CON-FLSH'!L40</f>
        <v>-7740132</v>
      </c>
      <c r="E40" s="66">
        <f>'TX-CON-FLSH'!M40</f>
        <v>-13774331</v>
      </c>
      <c r="F40" s="60">
        <f>'TX-CON-GL '!D40</f>
        <v>-7531075</v>
      </c>
      <c r="G40" s="38">
        <f>'TX-CON-GL '!E40</f>
        <v>-14770008.319999998</v>
      </c>
      <c r="H40" s="60">
        <f t="shared" si="7"/>
        <v>209057</v>
      </c>
      <c r="I40" s="38">
        <f t="shared" si="7"/>
        <v>-995677.31999999844</v>
      </c>
    </row>
    <row r="41" spans="1:9" x14ac:dyDescent="0.2">
      <c r="A41" s="9">
        <v>19</v>
      </c>
      <c r="B41" s="7"/>
      <c r="C41" s="18" t="s">
        <v>51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-539228</v>
      </c>
      <c r="H41" s="60">
        <f t="shared" si="7"/>
        <v>0</v>
      </c>
      <c r="I41" s="38">
        <f t="shared" si="7"/>
        <v>-539228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-7740132</v>
      </c>
      <c r="E42" s="70">
        <f t="shared" si="8"/>
        <v>-13774331</v>
      </c>
      <c r="F42" s="69">
        <f t="shared" si="8"/>
        <v>-7531075</v>
      </c>
      <c r="G42" s="70">
        <f t="shared" si="8"/>
        <v>-15309236.319999998</v>
      </c>
      <c r="H42" s="69">
        <f t="shared" si="8"/>
        <v>209057</v>
      </c>
      <c r="I42" s="70">
        <f t="shared" si="8"/>
        <v>-1534905.3199999984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-6618683</v>
      </c>
      <c r="E43" s="39">
        <f t="shared" si="9"/>
        <v>-11778512</v>
      </c>
      <c r="F43" s="61">
        <f t="shared" si="9"/>
        <v>-6983023</v>
      </c>
      <c r="G43" s="39">
        <f t="shared" si="9"/>
        <v>-14103294.469999999</v>
      </c>
      <c r="H43" s="61">
        <f t="shared" si="9"/>
        <v>-364340</v>
      </c>
      <c r="I43" s="39">
        <f t="shared" si="9"/>
        <v>-2324782.4699999983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-69038</v>
      </c>
      <c r="H47" s="60">
        <f>F47-D47</f>
        <v>0</v>
      </c>
      <c r="I47" s="38">
        <f>G47-E47</f>
        <v>-69038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'TX-CON-FLSH'!L49</f>
        <v>0</v>
      </c>
      <c r="E49" s="66">
        <f>'TX-CON-FLSH'!M49</f>
        <v>0</v>
      </c>
      <c r="F49" s="60">
        <f>'TX-CON-GL '!D49</f>
        <v>-2033073</v>
      </c>
      <c r="G49" s="38">
        <f>'TX-CON-GL '!E49</f>
        <v>-3502328.5879999995</v>
      </c>
      <c r="H49" s="60">
        <f>F49-D49</f>
        <v>-2033073</v>
      </c>
      <c r="I49" s="38">
        <f>G49-E49</f>
        <v>-3502328.5879999995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'TX-CON-FLSH'!L51</f>
        <v>0</v>
      </c>
      <c r="E51" s="66">
        <f>'TX-CON-FLSH'!M51</f>
        <v>-14560</v>
      </c>
      <c r="F51" s="60">
        <f>'TX-CON-GL '!D51</f>
        <v>-9009</v>
      </c>
      <c r="G51" s="38">
        <f>'TX-CON-GL '!E51</f>
        <v>-15454.2</v>
      </c>
      <c r="H51" s="60">
        <f>F51-D51</f>
        <v>-9009</v>
      </c>
      <c r="I51" s="38">
        <f>G51-E51</f>
        <v>-894.20000000000073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'TX-CON-FLSH'!L54</f>
        <v>0</v>
      </c>
      <c r="E54" s="66">
        <f>'TX-CON-FLSH'!M54</f>
        <v>-1066961</v>
      </c>
      <c r="F54" s="60">
        <f>'TX-CON-GL '!D54</f>
        <v>-44921122</v>
      </c>
      <c r="G54" s="38">
        <f>'TX-CON-GL '!E54</f>
        <v>-1061191.18</v>
      </c>
      <c r="H54" s="60">
        <f>F54-D54</f>
        <v>-44921122</v>
      </c>
      <c r="I54" s="38">
        <f>G54-E54</f>
        <v>5769.8200000000652</v>
      </c>
    </row>
    <row r="55" spans="1:9" x14ac:dyDescent="0.2">
      <c r="A55" s="9">
        <v>25</v>
      </c>
      <c r="B55" s="7"/>
      <c r="C55" s="18" t="s">
        <v>60</v>
      </c>
      <c r="D55" s="65">
        <f>'TX-CON-FLSH'!L55</f>
        <v>0</v>
      </c>
      <c r="E55" s="66">
        <f>'TX-CON-FLSH'!M55</f>
        <v>-155300</v>
      </c>
      <c r="F55" s="60">
        <f>'TX-CON-GL '!D55</f>
        <v>3991962</v>
      </c>
      <c r="G55" s="38">
        <f>'TX-CON-GL '!E55</f>
        <v>-799767.71</v>
      </c>
      <c r="H55" s="60">
        <f>F55-D55</f>
        <v>3991962</v>
      </c>
      <c r="I55" s="38">
        <f>G55-E55</f>
        <v>-644467.71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-1222261</v>
      </c>
      <c r="F56" s="61">
        <f t="shared" si="10"/>
        <v>-40929160</v>
      </c>
      <c r="G56" s="39">
        <f t="shared" si="10"/>
        <v>-1860958.89</v>
      </c>
      <c r="H56" s="61">
        <f t="shared" si="10"/>
        <v>-40929160</v>
      </c>
      <c r="I56" s="39">
        <f t="shared" si="10"/>
        <v>-638697.8899999999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9346.32</v>
      </c>
      <c r="H59" s="60">
        <f>F59-D59</f>
        <v>0</v>
      </c>
      <c r="I59" s="38">
        <f>G59-E59</f>
        <v>9346.32</v>
      </c>
    </row>
    <row r="60" spans="1:9" x14ac:dyDescent="0.2">
      <c r="A60" s="9">
        <v>27</v>
      </c>
      <c r="B60" s="11"/>
      <c r="C60" s="18" t="s">
        <v>64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4066916</v>
      </c>
      <c r="H60" s="60">
        <f>F60-D60</f>
        <v>0</v>
      </c>
      <c r="I60" s="38">
        <f>G60-E60</f>
        <v>4066916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4076262.32</v>
      </c>
      <c r="H61" s="69">
        <f t="shared" si="11"/>
        <v>0</v>
      </c>
      <c r="I61" s="70">
        <f t="shared" si="11"/>
        <v>4076262.32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'TX-CON-FLSH'!L64</f>
        <v>0</v>
      </c>
      <c r="E64" s="66">
        <f>'TX-CON-FLSH'!M64</f>
        <v>0</v>
      </c>
      <c r="F64" s="60">
        <f>'TX-CON-GL '!D64</f>
        <v>-8267031</v>
      </c>
      <c r="G64" s="38">
        <f>'TX-CON-GL '!E64</f>
        <v>-2281831.6400000006</v>
      </c>
      <c r="H64" s="60">
        <f>F64-D64</f>
        <v>-8267031</v>
      </c>
      <c r="I64" s="38">
        <f>G64-E64</f>
        <v>-2281831.6400000006</v>
      </c>
    </row>
    <row r="65" spans="1:9" x14ac:dyDescent="0.2">
      <c r="A65" s="9">
        <v>29</v>
      </c>
      <c r="B65" s="11"/>
      <c r="C65" s="18" t="s">
        <v>67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-1590136</v>
      </c>
      <c r="H65" s="60">
        <f>F65-D65</f>
        <v>0</v>
      </c>
      <c r="I65" s="38">
        <f>G65-E65</f>
        <v>-1590136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-8267031</v>
      </c>
      <c r="G66" s="39">
        <f t="shared" si="12"/>
        <v>-3871967.6400000006</v>
      </c>
      <c r="H66" s="61">
        <f t="shared" si="12"/>
        <v>-8267031</v>
      </c>
      <c r="I66" s="39">
        <f t="shared" si="12"/>
        <v>-3871967.6400000006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'TX-CON-FLSH'!L70</f>
        <v>0</v>
      </c>
      <c r="E70" s="66">
        <f>'TX-CON-FLSH'!M70</f>
        <v>278126</v>
      </c>
      <c r="F70" s="60">
        <f>'TX-CON-GL '!D70</f>
        <v>0</v>
      </c>
      <c r="G70" s="38">
        <f>'TX-CON-GL '!E70</f>
        <v>723632.56</v>
      </c>
      <c r="H70" s="60">
        <f>F70-D70</f>
        <v>0</v>
      </c>
      <c r="I70" s="38">
        <f>G70-E70</f>
        <v>445506.56000000006</v>
      </c>
    </row>
    <row r="71" spans="1:9" x14ac:dyDescent="0.2">
      <c r="A71" s="9">
        <v>31</v>
      </c>
      <c r="B71" s="3"/>
      <c r="C71" s="10" t="s">
        <v>72</v>
      </c>
      <c r="D71" s="65">
        <f>'TX-CON-FLSH'!L71</f>
        <v>0</v>
      </c>
      <c r="E71" s="66">
        <f>'TX-CON-FLSH'!M71</f>
        <v>1825706</v>
      </c>
      <c r="F71" s="60">
        <f>'TX-CON-GL '!D71</f>
        <v>0</v>
      </c>
      <c r="G71" s="38">
        <f>'TX-CON-GL '!E71</f>
        <v>0</v>
      </c>
      <c r="H71" s="60">
        <f>F71-D71</f>
        <v>0</v>
      </c>
      <c r="I71" s="38">
        <f>G71-E71</f>
        <v>-1825706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2103832</v>
      </c>
      <c r="F72" s="69">
        <f t="shared" si="13"/>
        <v>0</v>
      </c>
      <c r="G72" s="70">
        <f t="shared" si="13"/>
        <v>723632.56</v>
      </c>
      <c r="H72" s="69">
        <f t="shared" si="13"/>
        <v>0</v>
      </c>
      <c r="I72" s="70">
        <f t="shared" si="13"/>
        <v>-1380199.44</v>
      </c>
    </row>
    <row r="73" spans="1:9" x14ac:dyDescent="0.2">
      <c r="A73" s="9">
        <v>32</v>
      </c>
      <c r="B73" s="3"/>
      <c r="C73" s="10" t="s">
        <v>74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'TX-CON-FLSH'!L74</f>
        <v>0</v>
      </c>
      <c r="E74" s="66">
        <f>'TX-CON-FLSH'!M74</f>
        <v>-975946</v>
      </c>
      <c r="F74" s="60">
        <f>'TX-CON-GL '!D74</f>
        <v>0</v>
      </c>
      <c r="G74" s="38">
        <f>'TX-CON-GL '!E74</f>
        <v>474445</v>
      </c>
      <c r="H74" s="60">
        <f t="shared" ref="H74:I79" si="14">F74-D74</f>
        <v>0</v>
      </c>
      <c r="I74" s="38">
        <f t="shared" si="14"/>
        <v>1450391</v>
      </c>
    </row>
    <row r="75" spans="1:9" x14ac:dyDescent="0.2">
      <c r="A75" s="9">
        <v>34</v>
      </c>
      <c r="B75" s="3"/>
      <c r="C75" s="10" t="s">
        <v>76</v>
      </c>
      <c r="D75" s="65">
        <f>'TX-CON-FLSH'!L75</f>
        <v>0</v>
      </c>
      <c r="E75" s="66">
        <f>'TX-CON-FLSH'!M75</f>
        <v>86397</v>
      </c>
      <c r="F75" s="60">
        <f>'TX-CON-GL '!D75</f>
        <v>0</v>
      </c>
      <c r="G75" s="38">
        <f>'TX-CON-GL '!E75</f>
        <v>86400</v>
      </c>
      <c r="H75" s="60">
        <f t="shared" si="14"/>
        <v>0</v>
      </c>
      <c r="I75" s="38">
        <f t="shared" si="14"/>
        <v>3</v>
      </c>
    </row>
    <row r="76" spans="1:9" x14ac:dyDescent="0.2">
      <c r="A76" s="9">
        <v>35</v>
      </c>
      <c r="B76" s="3"/>
      <c r="C76" s="10" t="s">
        <v>77</v>
      </c>
      <c r="D76" s="65">
        <f>'TX-CON-FLSH'!L76</f>
        <v>0</v>
      </c>
      <c r="E76" s="66">
        <f>'TX-CON-FLSH'!M76</f>
        <v>-9088</v>
      </c>
      <c r="F76" s="60">
        <f>'TX-CON-GL '!D76</f>
        <v>0</v>
      </c>
      <c r="G76" s="38">
        <f>'TX-CON-GL '!E76</f>
        <v>-9087.5499999999993</v>
      </c>
      <c r="H76" s="60">
        <f t="shared" si="14"/>
        <v>0</v>
      </c>
      <c r="I76" s="38">
        <f t="shared" si="14"/>
        <v>0.4500000000007276</v>
      </c>
    </row>
    <row r="77" spans="1:9" x14ac:dyDescent="0.2">
      <c r="A77" s="9">
        <v>36</v>
      </c>
      <c r="B77" s="3"/>
      <c r="C77" s="10" t="s">
        <v>78</v>
      </c>
      <c r="D77" s="65">
        <f>'TX-CON-FLSH'!L77</f>
        <v>0</v>
      </c>
      <c r="E77" s="66">
        <f>'TX-CON-FLSH'!M77</f>
        <v>0</v>
      </c>
      <c r="F77" s="60">
        <f>'TX-CON-GL '!D77</f>
        <v>0</v>
      </c>
      <c r="G77" s="38">
        <f>'TX-CON-GL '!E77</f>
        <v>-820000</v>
      </c>
      <c r="H77" s="60">
        <f t="shared" si="14"/>
        <v>0</v>
      </c>
      <c r="I77" s="38">
        <f t="shared" si="14"/>
        <v>-820000</v>
      </c>
    </row>
    <row r="78" spans="1:9" x14ac:dyDescent="0.2">
      <c r="A78" s="9">
        <v>37</v>
      </c>
      <c r="B78" s="3"/>
      <c r="C78" s="10" t="s">
        <v>79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81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'TX-CON-FLSH'!L81</f>
        <v>0</v>
      </c>
      <c r="E81" s="66">
        <f>'TX-CON-FLSH'!M81</f>
        <v>-6827</v>
      </c>
      <c r="F81" s="60">
        <f>'TX-CON-GL '!D81</f>
        <v>0</v>
      </c>
      <c r="G81" s="38">
        <f>'TX-CON-GL '!E81</f>
        <v>-54818</v>
      </c>
      <c r="H81" s="60">
        <f>F81-D81</f>
        <v>0</v>
      </c>
      <c r="I81" s="38">
        <f>G81-E81</f>
        <v>-47991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0</v>
      </c>
      <c r="E82" s="118">
        <f>SUM(E72:E81)+E16+E24+E29+E36+E43+E45+E47+E49+E51+E56+E61+E66</f>
        <v>-272164.68471270427</v>
      </c>
      <c r="F82" s="117">
        <f>F16+F24+F29+F36+F43+F45+F47+F49</f>
        <v>0</v>
      </c>
      <c r="G82" s="118">
        <f>SUM(G72:G81)+G16+G24+G29+G36+G43+G45+G47+G49+G51+G56+G61+G66</f>
        <v>-4885775.9315999914</v>
      </c>
      <c r="H82" s="117">
        <f>H16+H24+H29+H36+H43+H45+H47+H49</f>
        <v>0</v>
      </c>
      <c r="I82" s="118">
        <f>SUM(I72:I81)+I16+I24+I29+I36+I43+I45+I47+I49+I51+I56+I61+I66</f>
        <v>-4613611.2468873095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87"/>
  <sheetViews>
    <sheetView zoomScale="75" workbookViewId="0">
      <pane xSplit="3" ySplit="9" topLeftCell="D41" activePane="bottomRight" state="frozen"/>
      <selection activeCell="D10" sqref="D10"/>
      <selection pane="topRight" activeCell="D10" sqref="D10"/>
      <selection pane="bottomLeft" activeCell="D10" sqref="D10"/>
      <selection pane="bottomRight" activeCell="A3" sqref="A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123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'WE-FLSH'!L11</f>
        <v>19766941</v>
      </c>
      <c r="E11" s="66">
        <f>'WE-FLSH'!M11</f>
        <v>37756664</v>
      </c>
      <c r="F11" s="60">
        <f>'WE-GL '!D11</f>
        <v>19873311.510000002</v>
      </c>
      <c r="G11" s="38">
        <f>'WE-GL '!E11</f>
        <v>39755302.469999999</v>
      </c>
      <c r="H11" s="60">
        <f>F11-D11</f>
        <v>106370.51000000164</v>
      </c>
      <c r="I11" s="38">
        <f>G11-E11</f>
        <v>1998638.4699999988</v>
      </c>
    </row>
    <row r="12" spans="1:22" x14ac:dyDescent="0.2">
      <c r="A12" s="9">
        <v>2</v>
      </c>
      <c r="B12" s="7"/>
      <c r="C12" s="18" t="s">
        <v>30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-1088135.08</v>
      </c>
      <c r="H12" s="60">
        <f>F12-D12</f>
        <v>0</v>
      </c>
      <c r="I12" s="38">
        <f>G12-E12</f>
        <v>-1088135.08</v>
      </c>
    </row>
    <row r="13" spans="1:22" x14ac:dyDescent="0.2">
      <c r="A13" s="9">
        <v>3</v>
      </c>
      <c r="B13" s="7"/>
      <c r="C13" s="18" t="s">
        <v>31</v>
      </c>
      <c r="D13" s="65">
        <f>'WE-FLSH'!L13</f>
        <v>14254931</v>
      </c>
      <c r="E13" s="66">
        <f>'WE-FLSH'!M13</f>
        <v>26063190</v>
      </c>
      <c r="F13" s="60">
        <f>'WE-GL '!D13</f>
        <v>14109160</v>
      </c>
      <c r="G13" s="38">
        <f>'WE-GL '!E13</f>
        <v>25626414</v>
      </c>
      <c r="H13" s="60">
        <f t="shared" ref="H13:I15" si="0">F13-D13</f>
        <v>-145771</v>
      </c>
      <c r="I13" s="38">
        <f t="shared" si="0"/>
        <v>-436776</v>
      </c>
    </row>
    <row r="14" spans="1:22" x14ac:dyDescent="0.2">
      <c r="A14" s="9">
        <v>4</v>
      </c>
      <c r="B14" s="7"/>
      <c r="C14" s="18" t="s">
        <v>32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34021872</v>
      </c>
      <c r="E16" s="39">
        <f t="shared" si="1"/>
        <v>63819854</v>
      </c>
      <c r="F16" s="61">
        <f t="shared" si="1"/>
        <v>33982471.510000005</v>
      </c>
      <c r="G16" s="39">
        <f t="shared" si="1"/>
        <v>64293581.390000001</v>
      </c>
      <c r="H16" s="61">
        <f t="shared" si="1"/>
        <v>-39400.489999998361</v>
      </c>
      <c r="I16" s="39">
        <f t="shared" si="1"/>
        <v>473727.38999999873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'WE-FLSH'!L19</f>
        <v>-17073962</v>
      </c>
      <c r="E19" s="66">
        <f>'WE-FLSH'!M19</f>
        <v>-30540863</v>
      </c>
      <c r="F19" s="60">
        <f>'WE-GL '!D19</f>
        <v>-20440994.510000002</v>
      </c>
      <c r="G19" s="38">
        <f>'WE-GL '!E19</f>
        <v>-37257745.469999999</v>
      </c>
      <c r="H19" s="60">
        <f>F19-D19</f>
        <v>-3367032.5100000016</v>
      </c>
      <c r="I19" s="38">
        <f>G19-E19</f>
        <v>-6716882.4699999988</v>
      </c>
    </row>
    <row r="20" spans="1:9" x14ac:dyDescent="0.2">
      <c r="A20" s="9">
        <v>7</v>
      </c>
      <c r="B20" s="7"/>
      <c r="C20" s="18" t="s">
        <v>30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-186160.06</v>
      </c>
      <c r="H20" s="60">
        <f>F20-D20</f>
        <v>0</v>
      </c>
      <c r="I20" s="38">
        <f>G20-E20</f>
        <v>-186160.06</v>
      </c>
    </row>
    <row r="21" spans="1:9" x14ac:dyDescent="0.2">
      <c r="A21" s="9">
        <v>8</v>
      </c>
      <c r="B21" s="7"/>
      <c r="C21" s="18" t="s">
        <v>31</v>
      </c>
      <c r="D21" s="65">
        <f>'WE-FLSH'!L21</f>
        <v>-17161515</v>
      </c>
      <c r="E21" s="66">
        <f>'WE-FLSH'!M21</f>
        <v>-32130997</v>
      </c>
      <c r="F21" s="60">
        <f>'WE-GL '!D21</f>
        <v>-13572026</v>
      </c>
      <c r="G21" s="38">
        <f>'WE-GL '!E21</f>
        <v>-24645930</v>
      </c>
      <c r="H21" s="60">
        <f t="shared" ref="H21:I23" si="2">F21-D21</f>
        <v>3589489</v>
      </c>
      <c r="I21" s="38">
        <f t="shared" si="2"/>
        <v>7485067</v>
      </c>
    </row>
    <row r="22" spans="1:9" x14ac:dyDescent="0.2">
      <c r="A22" s="9">
        <v>9</v>
      </c>
      <c r="B22" s="7"/>
      <c r="C22" s="18" t="s">
        <v>32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'WE-FLSH'!L23</f>
        <v>282518</v>
      </c>
      <c r="E23" s="66">
        <f>'WE-FLSH'!M23</f>
        <v>486431</v>
      </c>
      <c r="F23" s="60">
        <f>'WE-GL '!D23</f>
        <v>284811</v>
      </c>
      <c r="G23" s="38">
        <f>'WE-GL '!E23</f>
        <v>515792.72100000002</v>
      </c>
      <c r="H23" s="60">
        <f t="shared" si="2"/>
        <v>2293</v>
      </c>
      <c r="I23" s="38">
        <f t="shared" si="2"/>
        <v>29361.72100000002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-33952959</v>
      </c>
      <c r="E24" s="39">
        <f t="shared" si="3"/>
        <v>-62185429</v>
      </c>
      <c r="F24" s="61">
        <f t="shared" si="3"/>
        <v>-33728209.510000005</v>
      </c>
      <c r="G24" s="39">
        <f t="shared" si="3"/>
        <v>-61574042.809</v>
      </c>
      <c r="H24" s="61">
        <f t="shared" si="3"/>
        <v>224749.48999999836</v>
      </c>
      <c r="I24" s="39">
        <f t="shared" si="3"/>
        <v>611386.19100000162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'WE-FLSH'!L27</f>
        <v>0</v>
      </c>
      <c r="E27" s="66">
        <f>'WE-FLSH'!M27</f>
        <v>0</v>
      </c>
      <c r="F27" s="60">
        <f>'WE-GL '!D27</f>
        <v>0</v>
      </c>
      <c r="G27" s="38">
        <f>'WE-GL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40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'WE-FLSH'!L32</f>
        <v>1557</v>
      </c>
      <c r="E32" s="66">
        <f>'WE-FLSH'!M32</f>
        <v>2708</v>
      </c>
      <c r="F32" s="60">
        <f>'WE-GL '!D32</f>
        <v>-24502</v>
      </c>
      <c r="G32" s="38">
        <f>'WE-GL '!E32</f>
        <v>-49983.355999999985</v>
      </c>
      <c r="H32" s="60">
        <f>F32-D32</f>
        <v>-26059</v>
      </c>
      <c r="I32" s="38">
        <f>G32-E32</f>
        <v>-52691.355999999985</v>
      </c>
    </row>
    <row r="33" spans="1:9" x14ac:dyDescent="0.2">
      <c r="A33" s="9">
        <v>14</v>
      </c>
      <c r="B33" s="7"/>
      <c r="C33" s="18" t="s">
        <v>44</v>
      </c>
      <c r="D33" s="65">
        <f>'WE-FLSH'!L33</f>
        <v>-21287</v>
      </c>
      <c r="E33" s="66">
        <f>'WE-FLSH'!M33</f>
        <v>-34838.018990062155</v>
      </c>
      <c r="F33" s="60">
        <f>'WE-GL '!D33</f>
        <v>-5884</v>
      </c>
      <c r="G33" s="38">
        <f>'WE-GL '!E33</f>
        <v>-10269.33</v>
      </c>
      <c r="H33" s="60">
        <f t="shared" ref="H33:I35" si="5">F33-D33</f>
        <v>15403</v>
      </c>
      <c r="I33" s="38">
        <f t="shared" si="5"/>
        <v>24568.688990062154</v>
      </c>
    </row>
    <row r="34" spans="1:9" x14ac:dyDescent="0.2">
      <c r="A34" s="9">
        <v>15</v>
      </c>
      <c r="B34" s="7"/>
      <c r="C34" s="18" t="s">
        <v>45</v>
      </c>
      <c r="D34" s="65">
        <f>'WE-FLSH'!L34</f>
        <v>0</v>
      </c>
      <c r="E34" s="66">
        <f>'WE-FLSH'!M34</f>
        <v>0</v>
      </c>
      <c r="F34" s="60">
        <f>'WE-GL '!D34</f>
        <v>17489</v>
      </c>
      <c r="G34" s="38">
        <f>'WE-GL '!E34</f>
        <v>25213.51</v>
      </c>
      <c r="H34" s="60">
        <f t="shared" si="5"/>
        <v>17489</v>
      </c>
      <c r="I34" s="38">
        <f t="shared" si="5"/>
        <v>25213.51</v>
      </c>
    </row>
    <row r="35" spans="1:9" x14ac:dyDescent="0.2">
      <c r="A35" s="9">
        <v>16</v>
      </c>
      <c r="B35" s="7"/>
      <c r="C35" s="18" t="s">
        <v>46</v>
      </c>
      <c r="D35" s="65">
        <f>'WE-FLSH'!L35</f>
        <v>0</v>
      </c>
      <c r="E35" s="66">
        <f>'WE-FLSH'!M35</f>
        <v>0</v>
      </c>
      <c r="F35" s="60">
        <f>'WE-GL '!D35</f>
        <v>-207464</v>
      </c>
      <c r="G35" s="38">
        <f>'WE-GL '!E35</f>
        <v>1.0000000009313226E-2</v>
      </c>
      <c r="H35" s="60">
        <f t="shared" si="5"/>
        <v>-207464</v>
      </c>
      <c r="I35" s="38">
        <f t="shared" si="5"/>
        <v>1.0000000009313226E-2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-19730</v>
      </c>
      <c r="E36" s="39">
        <f t="shared" si="6"/>
        <v>-32130.018990062155</v>
      </c>
      <c r="F36" s="61">
        <f t="shared" si="6"/>
        <v>-220361</v>
      </c>
      <c r="G36" s="39">
        <f t="shared" si="6"/>
        <v>-35039.165999999983</v>
      </c>
      <c r="H36" s="61">
        <f t="shared" si="6"/>
        <v>-200631</v>
      </c>
      <c r="I36" s="39">
        <f t="shared" si="6"/>
        <v>-2909.1470099378239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'WE-FLSH'!L39</f>
        <v>40309</v>
      </c>
      <c r="E39" s="66">
        <f>'WE-FLSH'!M39</f>
        <v>63698</v>
      </c>
      <c r="F39" s="60">
        <f>'WE-GL '!D39</f>
        <v>0</v>
      </c>
      <c r="G39" s="38">
        <f>'WE-GL '!E39</f>
        <v>0</v>
      </c>
      <c r="H39" s="60">
        <f t="shared" ref="H39:I41" si="7">F39-D39</f>
        <v>-40309</v>
      </c>
      <c r="I39" s="38">
        <f t="shared" si="7"/>
        <v>-63698</v>
      </c>
    </row>
    <row r="40" spans="1:9" ht="22.5" customHeight="1" x14ac:dyDescent="0.2">
      <c r="A40" s="9">
        <v>18</v>
      </c>
      <c r="B40" s="7"/>
      <c r="C40" s="18" t="s">
        <v>50</v>
      </c>
      <c r="D40" s="65">
        <f>'WE-FLSH'!L40</f>
        <v>-89492</v>
      </c>
      <c r="E40" s="66">
        <f>'WE-FLSH'!M40</f>
        <v>-155668</v>
      </c>
      <c r="F40" s="60">
        <f>'WE-GL '!D40</f>
        <v>-41853</v>
      </c>
      <c r="G40" s="38">
        <f>'WE-GL '!E40</f>
        <v>-70000.87</v>
      </c>
      <c r="H40" s="60">
        <f t="shared" si="7"/>
        <v>47639</v>
      </c>
      <c r="I40" s="38">
        <f t="shared" si="7"/>
        <v>85667.13</v>
      </c>
    </row>
    <row r="41" spans="1:9" x14ac:dyDescent="0.2">
      <c r="A41" s="9">
        <v>19</v>
      </c>
      <c r="B41" s="7"/>
      <c r="C41" s="18" t="s">
        <v>51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52</v>
      </c>
      <c r="D42" s="61">
        <f t="shared" ref="D42:I42" si="8">SUM(D40:D41)</f>
        <v>-89492</v>
      </c>
      <c r="E42" s="39">
        <f t="shared" si="8"/>
        <v>-155668</v>
      </c>
      <c r="F42" s="61">
        <f t="shared" si="8"/>
        <v>-41853</v>
      </c>
      <c r="G42" s="39">
        <f t="shared" si="8"/>
        <v>-70000.87</v>
      </c>
      <c r="H42" s="61">
        <f t="shared" si="8"/>
        <v>47639</v>
      </c>
      <c r="I42" s="39">
        <f t="shared" si="8"/>
        <v>85667.13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-49183</v>
      </c>
      <c r="E43" s="39">
        <f t="shared" si="9"/>
        <v>-91970</v>
      </c>
      <c r="F43" s="61">
        <f t="shared" si="9"/>
        <v>-41853</v>
      </c>
      <c r="G43" s="39">
        <f t="shared" si="9"/>
        <v>-70000.87</v>
      </c>
      <c r="H43" s="61">
        <f t="shared" si="9"/>
        <v>7330</v>
      </c>
      <c r="I43" s="39">
        <f t="shared" si="9"/>
        <v>21969.130000000005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'WE-FLSH'!L49</f>
        <v>0</v>
      </c>
      <c r="E49" s="66">
        <f>'WE-FLSH'!M49</f>
        <v>0</v>
      </c>
      <c r="F49" s="60">
        <f>'WE-GL '!D49</f>
        <v>7952</v>
      </c>
      <c r="G49" s="38">
        <f>'WE-GL '!E49</f>
        <v>14400.652000000033</v>
      </c>
      <c r="H49" s="60">
        <f>F49-D49</f>
        <v>7952</v>
      </c>
      <c r="I49" s="38">
        <f>G49-E49</f>
        <v>14400.652000000033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'WE-FLSH'!L51</f>
        <v>-282518</v>
      </c>
      <c r="E51" s="66">
        <f>'WE-FLSH'!M51</f>
        <v>-486431</v>
      </c>
      <c r="F51" s="60">
        <f>'WE-GL '!D51</f>
        <v>-284811</v>
      </c>
      <c r="G51" s="38">
        <f>'WE-GL '!E51</f>
        <v>-515792.72100000002</v>
      </c>
      <c r="H51" s="60">
        <f>F51-D51</f>
        <v>-2293</v>
      </c>
      <c r="I51" s="38">
        <f>G51-E51</f>
        <v>-29361.72100000002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'WE-FLSH'!L54</f>
        <v>0</v>
      </c>
      <c r="E54" s="66">
        <f>'WE-FLSH'!M54</f>
        <v>-289291</v>
      </c>
      <c r="F54" s="60">
        <f>'WE-GL '!D54</f>
        <v>-11588511</v>
      </c>
      <c r="G54" s="38">
        <f>'WE-GL '!E54</f>
        <v>-121226.95000000001</v>
      </c>
      <c r="H54" s="60">
        <f>F54-D54</f>
        <v>-11588511</v>
      </c>
      <c r="I54" s="38">
        <f>G54-E54</f>
        <v>168064.05</v>
      </c>
    </row>
    <row r="55" spans="1:9" x14ac:dyDescent="0.2">
      <c r="A55" s="9">
        <v>25</v>
      </c>
      <c r="B55" s="7"/>
      <c r="C55" s="18" t="s">
        <v>60</v>
      </c>
      <c r="D55" s="65">
        <f>'WE-FLSH'!L55</f>
        <v>0</v>
      </c>
      <c r="E55" s="66">
        <f>'WE-FLSH'!M55</f>
        <v>-2835684</v>
      </c>
      <c r="F55" s="60">
        <f>'WE-GL '!D55</f>
        <v>0</v>
      </c>
      <c r="G55" s="38">
        <f>'WE-GL '!E55</f>
        <v>-1935292.3299999998</v>
      </c>
      <c r="H55" s="60">
        <f>F55-D55</f>
        <v>0</v>
      </c>
      <c r="I55" s="38">
        <f>G55-E55</f>
        <v>900391.67000000016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-3124975</v>
      </c>
      <c r="F56" s="61">
        <f t="shared" si="10"/>
        <v>-11588511</v>
      </c>
      <c r="G56" s="39">
        <f t="shared" si="10"/>
        <v>-2056519.2799999998</v>
      </c>
      <c r="H56" s="61">
        <f t="shared" si="10"/>
        <v>-11588511</v>
      </c>
      <c r="I56" s="39">
        <f t="shared" si="10"/>
        <v>1068455.7200000002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64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65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38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66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67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'WE-FLSH'!L70</f>
        <v>0</v>
      </c>
      <c r="E70" s="66">
        <f>'WE-FLSH'!M70</f>
        <v>757450.83</v>
      </c>
      <c r="F70" s="60">
        <f>'WE-GL '!D70</f>
        <v>0</v>
      </c>
      <c r="G70" s="38">
        <f>'WE-GL '!E70</f>
        <v>-1858948</v>
      </c>
      <c r="H70" s="60">
        <f>F70-D70</f>
        <v>0</v>
      </c>
      <c r="I70" s="38">
        <f>G70-E70</f>
        <v>-2616398.83</v>
      </c>
    </row>
    <row r="71" spans="1:9" x14ac:dyDescent="0.2">
      <c r="A71" s="9">
        <v>31</v>
      </c>
      <c r="B71" s="3"/>
      <c r="C71" s="10" t="s">
        <v>72</v>
      </c>
      <c r="D71" s="65">
        <f>'WE-FLSH'!L71</f>
        <v>0</v>
      </c>
      <c r="E71" s="66">
        <f>'WE-FLSH'!M71</f>
        <v>-2616399</v>
      </c>
      <c r="F71" s="60">
        <f>'WE-GL '!D71</f>
        <v>0</v>
      </c>
      <c r="G71" s="38">
        <f>'WE-GL '!E71</f>
        <v>0</v>
      </c>
      <c r="H71" s="60">
        <f>F71-D71</f>
        <v>0</v>
      </c>
      <c r="I71" s="38">
        <f>G71-E71</f>
        <v>2616399</v>
      </c>
    </row>
    <row r="72" spans="1:9" x14ac:dyDescent="0.2">
      <c r="A72" s="9"/>
      <c r="B72" s="3"/>
      <c r="C72" s="55" t="s">
        <v>73</v>
      </c>
      <c r="D72" s="61">
        <f t="shared" ref="D72:I72" si="13">SUM(D70:D71)</f>
        <v>0</v>
      </c>
      <c r="E72" s="39">
        <f t="shared" si="13"/>
        <v>-1858948.17</v>
      </c>
      <c r="F72" s="61">
        <f t="shared" si="13"/>
        <v>0</v>
      </c>
      <c r="G72" s="39">
        <f t="shared" si="13"/>
        <v>-1858948</v>
      </c>
      <c r="H72" s="61">
        <f t="shared" si="13"/>
        <v>0</v>
      </c>
      <c r="I72" s="39">
        <f t="shared" si="13"/>
        <v>0.16999999992549419</v>
      </c>
    </row>
    <row r="73" spans="1:9" x14ac:dyDescent="0.2">
      <c r="A73" s="9">
        <v>32</v>
      </c>
      <c r="B73" s="3"/>
      <c r="C73" s="10" t="s">
        <v>74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'WE-FLSH'!L74</f>
        <v>0</v>
      </c>
      <c r="E74" s="66">
        <f>'WE-FLSH'!M74</f>
        <v>2590143.2400000002</v>
      </c>
      <c r="F74" s="60">
        <f>'WE-GL '!D74</f>
        <v>0</v>
      </c>
      <c r="G74" s="38">
        <f>'WE-GL '!E74</f>
        <v>1799925</v>
      </c>
      <c r="H74" s="60">
        <f t="shared" ref="H74:I79" si="14">F74-D74</f>
        <v>0</v>
      </c>
      <c r="I74" s="38">
        <f t="shared" si="14"/>
        <v>-790218.24000000022</v>
      </c>
    </row>
    <row r="75" spans="1:9" x14ac:dyDescent="0.2">
      <c r="A75" s="9">
        <v>34</v>
      </c>
      <c r="B75" s="3"/>
      <c r="C75" s="10" t="s">
        <v>76</v>
      </c>
      <c r="D75" s="65">
        <f>'WE-FLSH'!L75</f>
        <v>0</v>
      </c>
      <c r="E75" s="66">
        <f>'WE-FLSH'!M75</f>
        <v>4105</v>
      </c>
      <c r="F75" s="60">
        <f>'WE-GL '!D75</f>
        <v>0</v>
      </c>
      <c r="G75" s="38">
        <f>'WE-GL '!E75</f>
        <v>4100</v>
      </c>
      <c r="H75" s="60">
        <f t="shared" si="14"/>
        <v>0</v>
      </c>
      <c r="I75" s="38">
        <f t="shared" si="14"/>
        <v>-5</v>
      </c>
    </row>
    <row r="76" spans="1:9" x14ac:dyDescent="0.2">
      <c r="A76" s="9">
        <v>35</v>
      </c>
      <c r="B76" s="3"/>
      <c r="C76" s="10" t="s">
        <v>77</v>
      </c>
      <c r="D76" s="65">
        <f>'WE-FLSH'!L76</f>
        <v>0</v>
      </c>
      <c r="E76" s="66">
        <f>'WE-FLSH'!M76</f>
        <v>-11114</v>
      </c>
      <c r="F76" s="60">
        <f>'WE-GL '!D76</f>
        <v>0</v>
      </c>
      <c r="G76" s="38">
        <f>'WE-GL '!E76</f>
        <v>-13946.28</v>
      </c>
      <c r="H76" s="60">
        <f t="shared" si="14"/>
        <v>0</v>
      </c>
      <c r="I76" s="38">
        <f t="shared" si="14"/>
        <v>-2832.2800000000007</v>
      </c>
    </row>
    <row r="77" spans="1:9" x14ac:dyDescent="0.2">
      <c r="A77" s="9">
        <v>36</v>
      </c>
      <c r="B77" s="3"/>
      <c r="C77" s="10" t="s">
        <v>78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79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'WE-FLSH'!L79</f>
        <v>0</v>
      </c>
      <c r="E79" s="66">
        <f>'WE-FLSH'!M79</f>
        <v>1621506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-1621506</v>
      </c>
    </row>
    <row r="80" spans="1:9" x14ac:dyDescent="0.2">
      <c r="A80" s="9">
        <v>39</v>
      </c>
      <c r="B80" s="3"/>
      <c r="C80" s="10" t="s">
        <v>81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'WE-FLSH'!L81</f>
        <v>0</v>
      </c>
      <c r="E81" s="66">
        <f>'WE-FLSH'!M81</f>
        <v>-110</v>
      </c>
      <c r="F81" s="60">
        <f>'WE-GL '!D81</f>
        <v>0</v>
      </c>
      <c r="G81" s="38">
        <f>'WE-GL '!E81</f>
        <v>59058.83</v>
      </c>
      <c r="H81" s="60">
        <f>F81-D81</f>
        <v>0</v>
      </c>
      <c r="I81" s="38">
        <f>G81-E81</f>
        <v>59168.83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0</v>
      </c>
      <c r="E82" s="118">
        <f>SUM(E72:E81)+E16+E24+E29+E36+E43+E45+E47+E49+E51+E56+E61+E66</f>
        <v>244501.05100993812</v>
      </c>
      <c r="F82" s="117">
        <f>F16+F24+F29+F36+F43+F45+F47+F49</f>
        <v>0</v>
      </c>
      <c r="G82" s="118">
        <f>SUM(G72:G81)+G16+G24+G29+G36+G43+G45+G47+G49+G51+G56+G61+G66</f>
        <v>46776.745999997482</v>
      </c>
      <c r="H82" s="117">
        <f>H16+H24+H29+H36+H43+H45+H47+H49</f>
        <v>0</v>
      </c>
      <c r="I82" s="118">
        <f>SUM(I72:I81)+I16+I24+I29+I36+I43+I45+I47+I49+I51+I56+I61+I66</f>
        <v>-197724.30500993785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22" activePane="bottomRight" state="frozen"/>
      <selection activeCell="D10" sqref="D10"/>
      <selection pane="topRight" activeCell="D10" sqref="D10"/>
      <selection pane="bottomLeft" activeCell="D10" sqref="D10"/>
      <selection pane="bottomRight" activeCell="G70" sqref="G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20833</v>
      </c>
      <c r="H11" s="60">
        <f>F11-D11</f>
        <v>0</v>
      </c>
      <c r="I11" s="38">
        <f>G11-E11</f>
        <v>20833</v>
      </c>
    </row>
    <row r="12" spans="1:22" x14ac:dyDescent="0.2">
      <c r="A12" s="9">
        <v>2</v>
      </c>
      <c r="B12" s="7"/>
      <c r="C12" s="18" t="s">
        <v>30</v>
      </c>
      <c r="D12" s="65">
        <f>STG_FLSH!L12</f>
        <v>0</v>
      </c>
      <c r="E12" s="66">
        <f>STG_FLSH!M12</f>
        <v>0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31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13993494</v>
      </c>
      <c r="H13" s="60">
        <f t="shared" ref="H13:I15" si="0">F13-D13</f>
        <v>0</v>
      </c>
      <c r="I13" s="38">
        <f t="shared" si="0"/>
        <v>13993494</v>
      </c>
    </row>
    <row r="14" spans="1:22" x14ac:dyDescent="0.2">
      <c r="A14" s="9">
        <v>4</v>
      </c>
      <c r="B14" s="7"/>
      <c r="C14" s="18" t="s">
        <v>32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14014327</v>
      </c>
      <c r="H16" s="61">
        <f t="shared" si="1"/>
        <v>0</v>
      </c>
      <c r="I16" s="39">
        <f t="shared" si="1"/>
        <v>14014327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30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31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32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40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44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45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46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50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51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-1434348</v>
      </c>
      <c r="H41" s="60">
        <f t="shared" si="7"/>
        <v>0</v>
      </c>
      <c r="I41" s="38">
        <f t="shared" si="7"/>
        <v>-1434348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-1434348</v>
      </c>
      <c r="H42" s="69">
        <f t="shared" si="8"/>
        <v>0</v>
      </c>
      <c r="I42" s="70">
        <f t="shared" si="8"/>
        <v>-1434348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-1434348</v>
      </c>
      <c r="H43" s="61">
        <f t="shared" si="9"/>
        <v>0</v>
      </c>
      <c r="I43" s="39">
        <f t="shared" si="9"/>
        <v>-1434348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-22627</v>
      </c>
      <c r="H51" s="60">
        <f>F51-D51</f>
        <v>0</v>
      </c>
      <c r="I51" s="38">
        <f>G51-E51</f>
        <v>-22627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60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64</v>
      </c>
      <c r="D60" s="65">
        <f>STG_FLSH!L60</f>
        <v>0</v>
      </c>
      <c r="E60" s="66">
        <f>STG_FLSH!M60</f>
        <v>0</v>
      </c>
      <c r="F60" s="60">
        <f>STG_GL!D60</f>
        <v>0</v>
      </c>
      <c r="G60" s="38">
        <f>STG_GL!E60</f>
        <v>111883</v>
      </c>
      <c r="H60" s="60">
        <f>F60-D60</f>
        <v>0</v>
      </c>
      <c r="I60" s="38">
        <f>G60-E60</f>
        <v>111883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111883</v>
      </c>
      <c r="H61" s="69">
        <f t="shared" si="11"/>
        <v>0</v>
      </c>
      <c r="I61" s="70">
        <f t="shared" si="11"/>
        <v>111883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-93300</v>
      </c>
      <c r="H64" s="60">
        <f>F64-D64</f>
        <v>0</v>
      </c>
      <c r="I64" s="38">
        <f>G64-E64</f>
        <v>-93300</v>
      </c>
    </row>
    <row r="65" spans="1:9" x14ac:dyDescent="0.2">
      <c r="A65" s="9">
        <v>29</v>
      </c>
      <c r="B65" s="11"/>
      <c r="C65" s="18" t="s">
        <v>67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170000</v>
      </c>
      <c r="H65" s="60">
        <f>F65-D65</f>
        <v>0</v>
      </c>
      <c r="I65" s="38">
        <f>G65-E65</f>
        <v>170000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76700</v>
      </c>
      <c r="H66" s="61">
        <f t="shared" si="12"/>
        <v>0</v>
      </c>
      <c r="I66" s="39">
        <f t="shared" si="12"/>
        <v>76700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STG_FLSH!L70</f>
        <v>0</v>
      </c>
      <c r="E70" s="66">
        <f>STG_FLSH!M70</f>
        <v>3654323</v>
      </c>
      <c r="F70" s="60">
        <f>STG_GL!D70</f>
        <v>0</v>
      </c>
      <c r="G70" s="38">
        <f>STG_GL!E70</f>
        <v>-11128969</v>
      </c>
      <c r="H70" s="60">
        <f>F70-D70</f>
        <v>0</v>
      </c>
      <c r="I70" s="38">
        <f>G70-E70</f>
        <v>-14783292</v>
      </c>
    </row>
    <row r="71" spans="1:9" x14ac:dyDescent="0.2">
      <c r="A71" s="9">
        <v>31</v>
      </c>
      <c r="B71" s="3"/>
      <c r="C71" s="10" t="s">
        <v>72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3654323</v>
      </c>
      <c r="F72" s="69">
        <f t="shared" si="13"/>
        <v>0</v>
      </c>
      <c r="G72" s="70">
        <f t="shared" si="13"/>
        <v>-11128969</v>
      </c>
      <c r="H72" s="69">
        <f t="shared" si="13"/>
        <v>0</v>
      </c>
      <c r="I72" s="70">
        <f t="shared" si="13"/>
        <v>-14783292</v>
      </c>
    </row>
    <row r="73" spans="1:9" x14ac:dyDescent="0.2">
      <c r="A73" s="9">
        <v>32</v>
      </c>
      <c r="B73" s="3"/>
      <c r="C73" s="10" t="s">
        <v>74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STG_FLSH!L74</f>
        <v>0</v>
      </c>
      <c r="E74" s="66">
        <f>STG_FLSH!M74</f>
        <v>0</v>
      </c>
      <c r="F74" s="60">
        <f>STG_GL!D74</f>
        <v>0</v>
      </c>
      <c r="G74" s="38">
        <f>STG_GL!E74</f>
        <v>232545</v>
      </c>
      <c r="H74" s="60">
        <f t="shared" ref="H74:I79" si="14">F74-D74</f>
        <v>0</v>
      </c>
      <c r="I74" s="38">
        <f t="shared" si="14"/>
        <v>232545</v>
      </c>
    </row>
    <row r="75" spans="1:9" x14ac:dyDescent="0.2">
      <c r="A75" s="9">
        <v>34</v>
      </c>
      <c r="B75" s="3"/>
      <c r="C75" s="10" t="s">
        <v>76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77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-26496</v>
      </c>
      <c r="H76" s="60">
        <f t="shared" si="14"/>
        <v>0</v>
      </c>
      <c r="I76" s="38">
        <f t="shared" si="14"/>
        <v>-26496</v>
      </c>
    </row>
    <row r="77" spans="1:9" x14ac:dyDescent="0.2">
      <c r="A77" s="9">
        <v>36</v>
      </c>
      <c r="B77" s="3"/>
      <c r="C77" s="10" t="s">
        <v>78</v>
      </c>
      <c r="D77" s="65">
        <f>STG_FLSH!L77</f>
        <v>0</v>
      </c>
      <c r="E77" s="66">
        <f>STG_FLSH!M77</f>
        <v>0</v>
      </c>
      <c r="F77" s="60">
        <f>STG_GL!D77</f>
        <v>0</v>
      </c>
      <c r="G77" s="38">
        <f>STG_GL!E77</f>
        <v>-213583</v>
      </c>
      <c r="H77" s="60">
        <f t="shared" si="14"/>
        <v>0</v>
      </c>
      <c r="I77" s="38">
        <f t="shared" si="14"/>
        <v>-213583</v>
      </c>
    </row>
    <row r="78" spans="1:9" x14ac:dyDescent="0.2">
      <c r="A78" s="9">
        <v>37</v>
      </c>
      <c r="B78" s="3"/>
      <c r="C78" s="10" t="s">
        <v>79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STG_FLSH!L79</f>
        <v>0</v>
      </c>
      <c r="E79" s="66">
        <f>STG_FLSH!M79</f>
        <v>0</v>
      </c>
      <c r="F79" s="60">
        <f>STG_GL!D79</f>
        <v>0</v>
      </c>
      <c r="G79" s="38">
        <f>STG_GL!E79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81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STG_FLSH!L81</f>
        <v>0</v>
      </c>
      <c r="E81" s="66">
        <f>STG_FLSH!M81</f>
        <v>-2114323</v>
      </c>
      <c r="F81" s="60">
        <f>STG_GL!D81</f>
        <v>0</v>
      </c>
      <c r="G81" s="38">
        <f>STG_GL!E81</f>
        <v>-224615</v>
      </c>
      <c r="H81" s="60">
        <f>F81-D81</f>
        <v>0</v>
      </c>
      <c r="I81" s="38">
        <f>G81-E81</f>
        <v>1889708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0</v>
      </c>
      <c r="E82" s="118">
        <f>SUM(E72:E81)+E16+E24+E29+E36+E43+E45+E47+E49+E51+E56+E61+E66</f>
        <v>1540000</v>
      </c>
      <c r="F82" s="117">
        <f>F16+F24+F29+F36+F43+F45+F47+F49</f>
        <v>0</v>
      </c>
      <c r="G82" s="118">
        <f>SUM(G72:G81)+G16+G24+G29+G36+G43+G45+G47+G49+G51+G56+G61+G66</f>
        <v>1384817</v>
      </c>
      <c r="H82" s="117">
        <f>H16+H24+H29+H36+H43+H45+H47+H49</f>
        <v>0</v>
      </c>
      <c r="I82" s="118">
        <f>SUM(I72:I81)+I16+I24+I29+I36+I43+I45+I47+I49+I51+I56+I61+I66</f>
        <v>-155183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4" activePane="bottomRight" state="frozen"/>
      <selection activeCell="D10" sqref="D10"/>
      <selection pane="topRight" activeCell="D10" sqref="D10"/>
      <selection pane="bottomLeft" activeCell="D10" sqref="D10"/>
      <selection pane="bottomRight" activeCell="G74" sqref="G7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TRNSPT_FLSH!L11</f>
        <v>0</v>
      </c>
      <c r="E11" s="66">
        <f>TRNSPT_FLSH!M11</f>
        <v>0</v>
      </c>
      <c r="F11" s="60">
        <f>'TRANSPT_GL '!D11</f>
        <v>0</v>
      </c>
      <c r="G11" s="38">
        <f>'TRANSPT_GL 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30</v>
      </c>
      <c r="D12" s="65">
        <f>TRNSPT_FLSH!L12</f>
        <v>0</v>
      </c>
      <c r="E12" s="66">
        <f>TRNSPT_FLSH!M12</f>
        <v>0</v>
      </c>
      <c r="F12" s="60">
        <f>'TRANSPT_GL '!D12</f>
        <v>0</v>
      </c>
      <c r="G12" s="38">
        <f>'TRANSPT_GL 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31</v>
      </c>
      <c r="D13" s="65">
        <f>TRNSPT_FLSH!L13</f>
        <v>0</v>
      </c>
      <c r="E13" s="66">
        <f>TRNSPT_FLSH!M13</f>
        <v>0</v>
      </c>
      <c r="F13" s="60">
        <f>'TRANSPT_GL '!D13</f>
        <v>0</v>
      </c>
      <c r="G13" s="38">
        <f>'TRANSPT_GL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32</v>
      </c>
      <c r="D14" s="65">
        <f>TRNSPT_FLSH!L14</f>
        <v>0</v>
      </c>
      <c r="E14" s="66">
        <f>TRNSPT_FLSH!M14</f>
        <v>0</v>
      </c>
      <c r="F14" s="60">
        <f>'TRANSPT_GL '!D14</f>
        <v>0</v>
      </c>
      <c r="G14" s="38">
        <f>'TRANSPT_GL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TRNSPT_FLSH!L15</f>
        <v>0</v>
      </c>
      <c r="E15" s="66">
        <f>TRNSPT_FLSH!M15</f>
        <v>0</v>
      </c>
      <c r="F15" s="60">
        <f>'TRANSPT_GL '!D15</f>
        <v>0</v>
      </c>
      <c r="G15" s="38">
        <f>'TRANSPT_GL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TRNSPT_FLSH!L19</f>
        <v>0</v>
      </c>
      <c r="E19" s="66">
        <f>TRNSPT_FLSH!M19</f>
        <v>0</v>
      </c>
      <c r="F19" s="60">
        <f>'TRANSPT_GL '!D19</f>
        <v>0</v>
      </c>
      <c r="G19" s="38">
        <f>'TRANSPT_GL 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30</v>
      </c>
      <c r="D20" s="65">
        <f>TRNSPT_FLSH!L20</f>
        <v>0</v>
      </c>
      <c r="E20" s="66">
        <f>TRNSPT_FLSH!M20</f>
        <v>0</v>
      </c>
      <c r="F20" s="60">
        <f>'TRANSPT_GL '!D20</f>
        <v>0</v>
      </c>
      <c r="G20" s="38">
        <f>'TRANSPT_GL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31</v>
      </c>
      <c r="D21" s="65">
        <f>TRNSPT_FLSH!L21</f>
        <v>0</v>
      </c>
      <c r="E21" s="66">
        <f>TRNSPT_FLSH!M21</f>
        <v>0</v>
      </c>
      <c r="F21" s="60">
        <f>'TRANSPT_GL '!D21</f>
        <v>0</v>
      </c>
      <c r="G21" s="38">
        <f>'TRANSPT_GL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32</v>
      </c>
      <c r="D22" s="65">
        <f>TRNSPT_FLSH!L22</f>
        <v>0</v>
      </c>
      <c r="E22" s="66">
        <f>TRNSPT_FLSH!M22</f>
        <v>0</v>
      </c>
      <c r="F22" s="60">
        <f>'TRANSPT_GL '!D22</f>
        <v>0</v>
      </c>
      <c r="G22" s="38">
        <f>'TRANSPT_GL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TRNSPT_FLSH!L23</f>
        <v>0</v>
      </c>
      <c r="E23" s="66">
        <f>TRNSPT_FLSH!M23</f>
        <v>0</v>
      </c>
      <c r="F23" s="60">
        <f>'TRANSPT_GL '!D23</f>
        <v>0</v>
      </c>
      <c r="G23" s="38">
        <f>'TRANSPT_GL 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TRNSPT_FLSH!L27</f>
        <v>0</v>
      </c>
      <c r="E27" s="66">
        <f>TRNSPT_FLSH!M27</f>
        <v>0</v>
      </c>
      <c r="F27" s="60">
        <f>'TRANSPT_GL '!D27</f>
        <v>0</v>
      </c>
      <c r="G27" s="38">
        <f>'TRANSPT_GL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40</v>
      </c>
      <c r="D28" s="65">
        <f>TRNSPT_FLSH!L28</f>
        <v>0</v>
      </c>
      <c r="E28" s="66">
        <f>TRNSPT_FLSH!M28</f>
        <v>0</v>
      </c>
      <c r="F28" s="60">
        <f>'TRANSPT_GL '!D28</f>
        <v>0</v>
      </c>
      <c r="G28" s="38">
        <f>'TRANSPT_GL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TRNSPT_FLSH!L32</f>
        <v>0</v>
      </c>
      <c r="E32" s="66">
        <f>TRNSPT_FLSH!M32</f>
        <v>0</v>
      </c>
      <c r="F32" s="60">
        <f>'TRANSPT_GL '!D32</f>
        <v>0</v>
      </c>
      <c r="G32" s="38">
        <f>'TRANSPT_GL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44</v>
      </c>
      <c r="D33" s="65">
        <f>TRNSPT_FLSH!L33</f>
        <v>0</v>
      </c>
      <c r="E33" s="66">
        <f>TRNSPT_FLSH!M33</f>
        <v>0</v>
      </c>
      <c r="F33" s="60">
        <f>'TRANSPT_GL '!D33</f>
        <v>0</v>
      </c>
      <c r="G33" s="38">
        <f>'TRANSPT_GL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45</v>
      </c>
      <c r="D34" s="65">
        <f>TRNSPT_FLSH!L34</f>
        <v>0</v>
      </c>
      <c r="E34" s="66">
        <f>TRNSPT_FLSH!M34</f>
        <v>0</v>
      </c>
      <c r="F34" s="60">
        <f>'TRANSPT_GL '!D34</f>
        <v>0</v>
      </c>
      <c r="G34" s="38">
        <f>'TRANSPT_GL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46</v>
      </c>
      <c r="D35" s="65">
        <f>TRNSPT_FLSH!L35</f>
        <v>0</v>
      </c>
      <c r="E35" s="66">
        <f>TRNSPT_FLSH!M35</f>
        <v>0</v>
      </c>
      <c r="F35" s="60">
        <f>'TRANSPT_GL '!D35</f>
        <v>0</v>
      </c>
      <c r="G35" s="38">
        <f>'TRANSPT_GL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TRNSPT_FLSH!L39</f>
        <v>0</v>
      </c>
      <c r="E39" s="66">
        <f>TRNSPT_FLSH!M39</f>
        <v>0</v>
      </c>
      <c r="F39" s="60">
        <f>'TRANSPT_GL '!D39</f>
        <v>0</v>
      </c>
      <c r="G39" s="38">
        <f>'TRANSPT_GL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50</v>
      </c>
      <c r="D40" s="65">
        <f>TRNSPT_FLSH!L40</f>
        <v>0</v>
      </c>
      <c r="E40" s="66">
        <f>TRNSPT_FLSH!M40</f>
        <v>0</v>
      </c>
      <c r="F40" s="60">
        <f>'TRANSPT_GL '!D40</f>
        <v>0</v>
      </c>
      <c r="G40" s="38">
        <f>'TRANSPT_GL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51</v>
      </c>
      <c r="D41" s="65">
        <f>TRNSPT_FLSH!L41</f>
        <v>0</v>
      </c>
      <c r="E41" s="66">
        <f>TRNSPT_FLSH!M41</f>
        <v>0</v>
      </c>
      <c r="F41" s="60">
        <f>'TRANSPT_GL '!D41</f>
        <v>0</v>
      </c>
      <c r="G41" s="38">
        <f>'TRANSPT_GL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TRNSPT_FLSH!L45</f>
        <v>0</v>
      </c>
      <c r="E45" s="66">
        <f>TRNSPT_FLSH!M45</f>
        <v>0</v>
      </c>
      <c r="F45" s="60">
        <f>'TRANSPT_GL '!D45</f>
        <v>0</v>
      </c>
      <c r="G45" s="38">
        <f>'TRANSPT_GL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TRNSPT_FLSH!L47</f>
        <v>0</v>
      </c>
      <c r="E47" s="66">
        <f>TRNSPT_FLSH!M47</f>
        <v>0</v>
      </c>
      <c r="F47" s="60">
        <f>'TRANSPT_GL '!D47</f>
        <v>0</v>
      </c>
      <c r="G47" s="38">
        <f>'TRANSPT_GL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TRNSPT_FLSH!L49</f>
        <v>0</v>
      </c>
      <c r="E49" s="66">
        <f>TRNSPT_FLSH!M49</f>
        <v>0</v>
      </c>
      <c r="F49" s="60">
        <f>'TRANSPT_GL '!D49</f>
        <v>0</v>
      </c>
      <c r="G49" s="38">
        <f>'TRANSPT_GL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TRNSPT_FLSH!L51</f>
        <v>0</v>
      </c>
      <c r="E51" s="66">
        <f>TRNSPT_FLSH!M51</f>
        <v>0</v>
      </c>
      <c r="F51" s="60">
        <f>'TRANSPT_GL '!D51</f>
        <v>0</v>
      </c>
      <c r="G51" s="38">
        <f>'TRANSPT_GL 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TRNSPT_FLSH!L54</f>
        <v>0</v>
      </c>
      <c r="E54" s="66">
        <f>TRNSPT_FLSH!M54</f>
        <v>0</v>
      </c>
      <c r="F54" s="60">
        <f>'TRANSPT_GL '!D54</f>
        <v>0</v>
      </c>
      <c r="G54" s="38">
        <f>'TRANSPT_GL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60</v>
      </c>
      <c r="D55" s="65">
        <f>TRNSPT_FLSH!L55</f>
        <v>0</v>
      </c>
      <c r="E55" s="66">
        <f>TRNSPT_FLSH!M55</f>
        <v>0</v>
      </c>
      <c r="F55" s="60">
        <f>'TRANSPT_GL '!D55</f>
        <v>0</v>
      </c>
      <c r="G55" s="38">
        <f>'TRANSPT_GL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TRNSPT_FLSH!L59</f>
        <v>0</v>
      </c>
      <c r="E59" s="66">
        <f>TRNSPT_FLSH!M59</f>
        <v>0</v>
      </c>
      <c r="F59" s="60">
        <f>'TRANSPT_GL '!D59</f>
        <v>0</v>
      </c>
      <c r="G59" s="38">
        <f>'TRANSPT_GL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64</v>
      </c>
      <c r="D60" s="65">
        <f>TRNSPT_FLSH!L60</f>
        <v>0</v>
      </c>
      <c r="E60" s="66">
        <f>TRNSPT_FLSH!M60</f>
        <v>0</v>
      </c>
      <c r="F60" s="60">
        <f>'TRANSPT_GL '!D60</f>
        <v>0</v>
      </c>
      <c r="G60" s="38">
        <f>'TRANSPT_GL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TRNSPT_FLSH!L64</f>
        <v>0</v>
      </c>
      <c r="E64" s="66">
        <f>TRNSPT_FLSH!M64</f>
        <v>0</v>
      </c>
      <c r="F64" s="60">
        <f>'TRANSPT_GL '!D64</f>
        <v>0</v>
      </c>
      <c r="G64" s="38">
        <f>'TRANSPT_GL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67</v>
      </c>
      <c r="D65" s="65">
        <f>TRNSPT_FLSH!L65</f>
        <v>0</v>
      </c>
      <c r="E65" s="66">
        <f>TRNSPT_FLSH!M65</f>
        <v>0</v>
      </c>
      <c r="F65" s="60">
        <f>'TRANSPT_GL '!D65</f>
        <v>0</v>
      </c>
      <c r="G65" s="38">
        <f>'TRANSPT_GL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TRNSPT_FLSH!L70</f>
        <v>0</v>
      </c>
      <c r="E70" s="66">
        <f>TRNSPT_FLSH!M70</f>
        <v>0</v>
      </c>
      <c r="F70" s="60">
        <f>'TRANSPT_GL '!D70</f>
        <v>0</v>
      </c>
      <c r="G70" s="38">
        <f>'TRANSPT_GL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72</v>
      </c>
      <c r="D71" s="65">
        <f>TRNSPT_FLSH!L71</f>
        <v>0</v>
      </c>
      <c r="E71" s="66">
        <f>TRNSPT_FLSH!M71</f>
        <v>0</v>
      </c>
      <c r="F71" s="60">
        <f>'TRANSPT_GL '!D71</f>
        <v>0</v>
      </c>
      <c r="G71" s="38">
        <f>'TRANSPT_GL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74</v>
      </c>
      <c r="D73" s="65">
        <f>TRNSPT_FLSH!L73</f>
        <v>0</v>
      </c>
      <c r="E73" s="66">
        <f>TRNSPT_FLSH!M73</f>
        <v>0</v>
      </c>
      <c r="F73" s="60">
        <f>'TRANSPT_GL '!D73</f>
        <v>0</v>
      </c>
      <c r="G73" s="38">
        <f>'TRANSPT_GL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TRNSPT_FLSH!L74</f>
        <v>0</v>
      </c>
      <c r="E74" s="66">
        <f>TRNSPT_FLSH!M74</f>
        <v>0</v>
      </c>
      <c r="F74" s="60">
        <f>'TRANSPT_GL '!D74</f>
        <v>0</v>
      </c>
      <c r="G74" s="38">
        <f>'TRANSPT_GL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76</v>
      </c>
      <c r="D75" s="65">
        <f>TRNSPT_FLSH!L75</f>
        <v>0</v>
      </c>
      <c r="E75" s="66">
        <f>TRNSPT_FLSH!M75</f>
        <v>0</v>
      </c>
      <c r="F75" s="60">
        <f>'TRANSPT_GL '!D75</f>
        <v>0</v>
      </c>
      <c r="G75" s="38">
        <f>'TRANSPT_GL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77</v>
      </c>
      <c r="D76" s="65">
        <f>TRNSPT_FLSH!L76</f>
        <v>0</v>
      </c>
      <c r="E76" s="66">
        <f>TRNSPT_FLSH!M76</f>
        <v>0</v>
      </c>
      <c r="F76" s="60">
        <f>'TRANSPT_GL '!D76</f>
        <v>0</v>
      </c>
      <c r="G76" s="38">
        <f>'TRANSPT_GL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78</v>
      </c>
      <c r="D77" s="65">
        <f>TRNSPT_FLSH!L77</f>
        <v>0</v>
      </c>
      <c r="E77" s="66">
        <f>TRNSPT_FLSH!M77</f>
        <v>0</v>
      </c>
      <c r="F77" s="60">
        <f>'TRANSPT_GL '!D77</f>
        <v>0</v>
      </c>
      <c r="G77" s="38">
        <f>'TRANSPT_GL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79</v>
      </c>
      <c r="D78" s="65">
        <f>TRNSPT_FLSH!L78</f>
        <v>0</v>
      </c>
      <c r="E78" s="66">
        <f>TRNSPT_FLSH!M78</f>
        <v>0</v>
      </c>
      <c r="F78" s="60">
        <f>'TRANSPT_GL '!D78</f>
        <v>0</v>
      </c>
      <c r="G78" s="38">
        <f>'TRANSPT_GL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TRNSPT_FLSH!L79</f>
        <v>0</v>
      </c>
      <c r="E79" s="66">
        <f>TRNSPT_FLSH!M79</f>
        <v>0</v>
      </c>
      <c r="F79" s="60">
        <f>'TRANSPT_GL '!D79</f>
        <v>0</v>
      </c>
      <c r="G79" s="38">
        <f>'TRANSPT_GL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81</v>
      </c>
      <c r="D80" s="65">
        <f>TRNSPT_FLSH!L80</f>
        <v>0</v>
      </c>
      <c r="E80" s="66">
        <f>TRNSPT_FLSH!M80</f>
        <v>0</v>
      </c>
      <c r="F80" s="60">
        <f>'TRANSPT_GL '!D80</f>
        <v>0</v>
      </c>
      <c r="G80" s="38">
        <f>'TRANSPT_GL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TRNSPT_FLSH!L81</f>
        <v>0</v>
      </c>
      <c r="E81" s="66">
        <f>TRNSPT_FLSH!M81</f>
        <v>0</v>
      </c>
      <c r="F81" s="60">
        <f>'TRANSPT_GL '!D81</f>
        <v>0</v>
      </c>
      <c r="G81" s="38">
        <f>'TRANSPT_GL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0</v>
      </c>
      <c r="E82" s="118">
        <f>SUM(E72:E81)+E16+E24+E29+E36+E43+E45+E47+E49+E51+E56+E61+E66</f>
        <v>0</v>
      </c>
      <c r="F82" s="117">
        <f>F16+F24+F29+F36+F43+F45+F47+F49</f>
        <v>0</v>
      </c>
      <c r="G82" s="118">
        <f>SUM(G72:G81)+G16+G24+G29+G36+G43+G45+G47+G49+G51+G56+G61+G66</f>
        <v>0</v>
      </c>
      <c r="H82" s="117">
        <f>H16+H24+H29+H36+H43+H45+H47+H49</f>
        <v>0</v>
      </c>
      <c r="I82" s="118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87"/>
  <sheetViews>
    <sheetView zoomScale="75" workbookViewId="0">
      <pane xSplit="3" ySplit="9" topLeftCell="D64" activePane="bottomRight" state="frozen"/>
      <selection activeCell="A4" sqref="A4"/>
      <selection pane="topRight" activeCell="A4" sqref="A4"/>
      <selection pane="bottomLeft" activeCell="A4" sqref="A4"/>
      <selection pane="bottomRight" activeCell="D8" sqref="D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84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117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90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BGC_FLSH!A4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25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26</v>
      </c>
      <c r="E9" s="76" t="s">
        <v>27</v>
      </c>
      <c r="F9" s="77" t="s">
        <v>26</v>
      </c>
      <c r="G9" s="76" t="s">
        <v>27</v>
      </c>
      <c r="H9" s="77" t="s">
        <v>26</v>
      </c>
      <c r="I9" s="76" t="s">
        <v>27</v>
      </c>
    </row>
    <row r="10" spans="1:22" x14ac:dyDescent="0.2">
      <c r="A10" s="9"/>
      <c r="B10" s="11" t="s">
        <v>28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29</v>
      </c>
      <c r="D11" s="65">
        <f>BGC_FLSH!D11</f>
        <v>6206940</v>
      </c>
      <c r="E11" s="66">
        <f>BGC_FLSH!E11</f>
        <v>6390500</v>
      </c>
      <c r="F11" s="60">
        <f>BGC_GL!D11</f>
        <v>6206968</v>
      </c>
      <c r="G11" s="38">
        <f>BGC_GL!E11</f>
        <v>6335052.2700000014</v>
      </c>
      <c r="H11" s="60">
        <f>F11-D11</f>
        <v>28</v>
      </c>
      <c r="I11" s="38">
        <f>G11-E11</f>
        <v>-55447.729999998584</v>
      </c>
    </row>
    <row r="12" spans="1:22" x14ac:dyDescent="0.2">
      <c r="A12" s="9">
        <v>2</v>
      </c>
      <c r="B12" s="7"/>
      <c r="C12" s="18" t="s">
        <v>30</v>
      </c>
      <c r="D12" s="65">
        <f>BGC_FLSH!D12</f>
        <v>0</v>
      </c>
      <c r="E12" s="66">
        <f>BGC_FLSH!E12</f>
        <v>0</v>
      </c>
      <c r="F12" s="60">
        <f>BGC_GL!D12</f>
        <v>0</v>
      </c>
      <c r="G12" s="38">
        <f>BGC_GL!E12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31</v>
      </c>
      <c r="D13" s="65">
        <f>BGC_FLSH!D13</f>
        <v>14078963</v>
      </c>
      <c r="E13" s="66">
        <f>BGC_FLSH!E13</f>
        <v>31403869</v>
      </c>
      <c r="F13" s="60">
        <f>BGC_GL!D13</f>
        <v>14078963</v>
      </c>
      <c r="G13" s="38">
        <f>BGC_GL!E13</f>
        <v>31390395</v>
      </c>
      <c r="H13" s="60">
        <f t="shared" ref="H13:I15" si="0">F13-D13</f>
        <v>0</v>
      </c>
      <c r="I13" s="38">
        <f t="shared" si="0"/>
        <v>-13474</v>
      </c>
    </row>
    <row r="14" spans="1:22" x14ac:dyDescent="0.2">
      <c r="A14" s="9">
        <v>4</v>
      </c>
      <c r="B14" s="7"/>
      <c r="C14" s="18" t="s">
        <v>32</v>
      </c>
      <c r="D14" s="65">
        <f>BGC_FLSH!D14</f>
        <v>0</v>
      </c>
      <c r="E14" s="66">
        <f>BGC_FLSH!E14</f>
        <v>0</v>
      </c>
      <c r="F14" s="60">
        <f>BGC_GL!D14</f>
        <v>0</v>
      </c>
      <c r="G14" s="38">
        <f>BGC_GL!E14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33</v>
      </c>
      <c r="D15" s="65">
        <f>BGC_FLSH!D15</f>
        <v>0</v>
      </c>
      <c r="E15" s="66">
        <f>BGC_FLSH!E15</f>
        <v>0</v>
      </c>
      <c r="F15" s="60">
        <f>BGC_GL!D15</f>
        <v>0</v>
      </c>
      <c r="G15" s="38">
        <f>BGC_GL!E15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34</v>
      </c>
      <c r="C16" s="6"/>
      <c r="D16" s="61">
        <f t="shared" ref="D16:I16" si="1">SUM(D11:D15)</f>
        <v>20285903</v>
      </c>
      <c r="E16" s="39">
        <f t="shared" si="1"/>
        <v>37794369</v>
      </c>
      <c r="F16" s="61">
        <f t="shared" si="1"/>
        <v>20285931</v>
      </c>
      <c r="G16" s="39">
        <f t="shared" si="1"/>
        <v>37725447.270000003</v>
      </c>
      <c r="H16" s="61">
        <f t="shared" si="1"/>
        <v>28</v>
      </c>
      <c r="I16" s="39">
        <f t="shared" si="1"/>
        <v>-68921.729999998584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35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29</v>
      </c>
      <c r="D19" s="65">
        <f>BGC_FLSH!D19</f>
        <v>-2548538</v>
      </c>
      <c r="E19" s="66">
        <f>BGC_FLSH!E19</f>
        <v>-1384819</v>
      </c>
      <c r="F19" s="60">
        <f>BGC_GL!D19</f>
        <v>-2548538</v>
      </c>
      <c r="G19" s="38">
        <f>BGC_GL!E19</f>
        <v>-1384830.2</v>
      </c>
      <c r="H19" s="60">
        <f>F19-D19</f>
        <v>0</v>
      </c>
      <c r="I19" s="38">
        <f>G19-E19</f>
        <v>-11.199999999953434</v>
      </c>
    </row>
    <row r="20" spans="1:9" x14ac:dyDescent="0.2">
      <c r="A20" s="9">
        <v>7</v>
      </c>
      <c r="B20" s="7"/>
      <c r="C20" s="18" t="s">
        <v>30</v>
      </c>
      <c r="D20" s="65">
        <f>BGC_FLSH!D20</f>
        <v>0</v>
      </c>
      <c r="E20" s="66">
        <f>BGC_FLSH!E20</f>
        <v>0</v>
      </c>
      <c r="F20" s="60">
        <f>BGC_GL!D20</f>
        <v>0</v>
      </c>
      <c r="G20" s="38">
        <f>BGC_GL!E20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31</v>
      </c>
      <c r="D21" s="65">
        <f>BGC_FLSH!D21</f>
        <v>-16482775</v>
      </c>
      <c r="E21" s="66">
        <f>BGC_FLSH!E21</f>
        <v>-35464469</v>
      </c>
      <c r="F21" s="60">
        <f>BGC_GL!D21</f>
        <v>-16482775</v>
      </c>
      <c r="G21" s="38">
        <f>BGC_GL!E21</f>
        <v>-35448137</v>
      </c>
      <c r="H21" s="60">
        <f t="shared" ref="H21:I23" si="2">F21-D21</f>
        <v>0</v>
      </c>
      <c r="I21" s="38">
        <f t="shared" si="2"/>
        <v>16332</v>
      </c>
    </row>
    <row r="22" spans="1:9" x14ac:dyDescent="0.2">
      <c r="A22" s="9">
        <v>9</v>
      </c>
      <c r="B22" s="7"/>
      <c r="C22" s="18" t="s">
        <v>32</v>
      </c>
      <c r="D22" s="65">
        <f>BGC_FLSH!D22</f>
        <v>0</v>
      </c>
      <c r="E22" s="66">
        <f>BGC_FLSH!E22</f>
        <v>0</v>
      </c>
      <c r="F22" s="60">
        <f>BGC_GL!D22</f>
        <v>0</v>
      </c>
      <c r="G22" s="38">
        <f>BGC_GL!E22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36</v>
      </c>
      <c r="D23" s="65">
        <f>BGC_FLSH!D23</f>
        <v>441422</v>
      </c>
      <c r="E23" s="66">
        <f>BGC_FLSH!E23</f>
        <v>840680</v>
      </c>
      <c r="F23" s="60">
        <f>BGC_GL!D23</f>
        <v>0</v>
      </c>
      <c r="G23" s="38">
        <f>BGC_GL!E23</f>
        <v>-2.0000000000006679E-3</v>
      </c>
      <c r="H23" s="60">
        <f t="shared" si="2"/>
        <v>-441422</v>
      </c>
      <c r="I23" s="38">
        <f t="shared" si="2"/>
        <v>-840680.00199999998</v>
      </c>
    </row>
    <row r="24" spans="1:9" x14ac:dyDescent="0.2">
      <c r="A24" s="9"/>
      <c r="B24" s="7" t="s">
        <v>37</v>
      </c>
      <c r="C24" s="6"/>
      <c r="D24" s="61">
        <f t="shared" ref="D24:I24" si="3">SUM(D19:D23)</f>
        <v>-18589891</v>
      </c>
      <c r="E24" s="39">
        <f t="shared" si="3"/>
        <v>-36008608</v>
      </c>
      <c r="F24" s="61">
        <f t="shared" si="3"/>
        <v>-19031313</v>
      </c>
      <c r="G24" s="39">
        <f t="shared" si="3"/>
        <v>-36832967.202</v>
      </c>
      <c r="H24" s="61">
        <f t="shared" si="3"/>
        <v>-441422</v>
      </c>
      <c r="I24" s="39">
        <f t="shared" si="3"/>
        <v>-824359.20199999993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38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39</v>
      </c>
      <c r="D27" s="65">
        <f>BGC_FLSH!D27</f>
        <v>0</v>
      </c>
      <c r="E27" s="66">
        <f>BGC_FLSH!E27</f>
        <v>0</v>
      </c>
      <c r="F27" s="60">
        <f>BGC_GL!D27</f>
        <v>0</v>
      </c>
      <c r="G27" s="38">
        <f>BGC_GL!E27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40</v>
      </c>
      <c r="D28" s="65">
        <f>BGC_FLSH!D28</f>
        <v>0</v>
      </c>
      <c r="E28" s="66">
        <f>BGC_FLSH!E28</f>
        <v>0</v>
      </c>
      <c r="F28" s="60">
        <f>BGC_GL!D28</f>
        <v>0</v>
      </c>
      <c r="G28" s="38">
        <f>BGC_GL!E28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41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42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43</v>
      </c>
      <c r="D32" s="65">
        <f>BGC_FLSH!D32</f>
        <v>14496</v>
      </c>
      <c r="E32" s="66">
        <f>BGC_FLSH!E32</f>
        <v>34030</v>
      </c>
      <c r="F32" s="60">
        <f>BGC_GL!D32</f>
        <v>6</v>
      </c>
      <c r="G32" s="38">
        <f>BGC_GL!E32</f>
        <v>10.6</v>
      </c>
      <c r="H32" s="60">
        <f>F32-D32</f>
        <v>-14490</v>
      </c>
      <c r="I32" s="38">
        <f>G32-E32</f>
        <v>-34019.4</v>
      </c>
    </row>
    <row r="33" spans="1:9" x14ac:dyDescent="0.2">
      <c r="A33" s="9">
        <v>14</v>
      </c>
      <c r="B33" s="7"/>
      <c r="C33" s="18" t="s">
        <v>44</v>
      </c>
      <c r="D33" s="65">
        <f>BGC_FLSH!D33</f>
        <v>-14697</v>
      </c>
      <c r="E33" s="66">
        <f>BGC_FLSH!E33</f>
        <v>-33286</v>
      </c>
      <c r="F33" s="60">
        <f>BGC_GL!D33</f>
        <v>0</v>
      </c>
      <c r="G33" s="38">
        <f>BGC_GL!E33</f>
        <v>-0.3</v>
      </c>
      <c r="H33" s="60">
        <f t="shared" ref="H33:I35" si="5">F33-D33</f>
        <v>14697</v>
      </c>
      <c r="I33" s="38">
        <f t="shared" si="5"/>
        <v>33285.699999999997</v>
      </c>
    </row>
    <row r="34" spans="1:9" x14ac:dyDescent="0.2">
      <c r="A34" s="9">
        <v>15</v>
      </c>
      <c r="B34" s="7"/>
      <c r="C34" s="18" t="s">
        <v>45</v>
      </c>
      <c r="D34" s="65">
        <f>BGC_FLSH!D34</f>
        <v>0</v>
      </c>
      <c r="E34" s="66">
        <f>BGC_FLSH!E34</f>
        <v>0</v>
      </c>
      <c r="F34" s="60">
        <f>BGC_GL!D34</f>
        <v>0</v>
      </c>
      <c r="G34" s="38">
        <f>BGC_GL!E34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46</v>
      </c>
      <c r="D35" s="65">
        <f>BGC_FLSH!D35</f>
        <v>0</v>
      </c>
      <c r="E35" s="66">
        <f>BGC_FLSH!E35</f>
        <v>0</v>
      </c>
      <c r="F35" s="60">
        <f>BGC_GL!D35</f>
        <v>0</v>
      </c>
      <c r="G35" s="38">
        <f>BGC_GL!E35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47</v>
      </c>
      <c r="C36" s="6"/>
      <c r="D36" s="61">
        <f t="shared" ref="D36:I36" si="6">SUM(D32:D35)</f>
        <v>-201</v>
      </c>
      <c r="E36" s="39">
        <f t="shared" si="6"/>
        <v>744</v>
      </c>
      <c r="F36" s="61">
        <f t="shared" si="6"/>
        <v>6</v>
      </c>
      <c r="G36" s="39">
        <f t="shared" si="6"/>
        <v>10.299999999999999</v>
      </c>
      <c r="H36" s="61">
        <f t="shared" si="6"/>
        <v>207</v>
      </c>
      <c r="I36" s="39">
        <f t="shared" si="6"/>
        <v>-733.70000000000437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48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49</v>
      </c>
      <c r="D39" s="65">
        <f>BGC_FLSH!D39</f>
        <v>29964</v>
      </c>
      <c r="E39" s="66">
        <f>BGC_FLSH!E39</f>
        <v>58430</v>
      </c>
      <c r="F39" s="60">
        <f>BGC_GL!D39</f>
        <v>0</v>
      </c>
      <c r="G39" s="38">
        <f>BGC_GL!E39</f>
        <v>0</v>
      </c>
      <c r="H39" s="60">
        <f t="shared" ref="H39:I41" si="7">F39-D39</f>
        <v>-29964</v>
      </c>
      <c r="I39" s="38">
        <f t="shared" si="7"/>
        <v>-58430</v>
      </c>
    </row>
    <row r="40" spans="1:9" ht="22.5" customHeight="1" x14ac:dyDescent="0.2">
      <c r="A40" s="9">
        <v>18</v>
      </c>
      <c r="B40" s="7"/>
      <c r="C40" s="18" t="s">
        <v>50</v>
      </c>
      <c r="D40" s="65">
        <f>BGC_FLSH!D40</f>
        <v>-1725775</v>
      </c>
      <c r="E40" s="66">
        <f>BGC_FLSH!E40</f>
        <v>-250341</v>
      </c>
      <c r="F40" s="60">
        <f>BGC_GL!D40</f>
        <v>-1700650</v>
      </c>
      <c r="G40" s="38">
        <f>BGC_GL!E40</f>
        <v>-0.05</v>
      </c>
      <c r="H40" s="60">
        <f t="shared" si="7"/>
        <v>25125</v>
      </c>
      <c r="I40" s="38">
        <f t="shared" si="7"/>
        <v>250340.95</v>
      </c>
    </row>
    <row r="41" spans="1:9" x14ac:dyDescent="0.2">
      <c r="A41" s="9">
        <v>19</v>
      </c>
      <c r="B41" s="7"/>
      <c r="C41" s="18" t="s">
        <v>51</v>
      </c>
      <c r="D41" s="65">
        <f>BGC_FLSH!D41</f>
        <v>0</v>
      </c>
      <c r="E41" s="66">
        <f>BGC_FLSH!E41</f>
        <v>0</v>
      </c>
      <c r="F41" s="60">
        <f>BGC_GL!D41</f>
        <v>0</v>
      </c>
      <c r="G41" s="38">
        <f>BGC_GL!E41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52</v>
      </c>
      <c r="D42" s="69">
        <f t="shared" ref="D42:I42" si="8">SUM(D40:D41)</f>
        <v>-1725775</v>
      </c>
      <c r="E42" s="70">
        <f t="shared" si="8"/>
        <v>-250341</v>
      </c>
      <c r="F42" s="69">
        <f t="shared" si="8"/>
        <v>-1700650</v>
      </c>
      <c r="G42" s="70">
        <f t="shared" si="8"/>
        <v>-0.05</v>
      </c>
      <c r="H42" s="69">
        <f t="shared" si="8"/>
        <v>25125</v>
      </c>
      <c r="I42" s="70">
        <f t="shared" si="8"/>
        <v>250340.95</v>
      </c>
    </row>
    <row r="43" spans="1:9" ht="21" customHeight="1" x14ac:dyDescent="0.2">
      <c r="A43" s="9"/>
      <c r="B43" s="7" t="s">
        <v>53</v>
      </c>
      <c r="C43" s="6"/>
      <c r="D43" s="61">
        <f t="shared" ref="D43:I43" si="9">D42+D39</f>
        <v>-1695811</v>
      </c>
      <c r="E43" s="39">
        <f t="shared" si="9"/>
        <v>-191911</v>
      </c>
      <c r="F43" s="61">
        <f t="shared" si="9"/>
        <v>-1700650</v>
      </c>
      <c r="G43" s="39">
        <f t="shared" si="9"/>
        <v>-0.05</v>
      </c>
      <c r="H43" s="61">
        <f t="shared" si="9"/>
        <v>-4839</v>
      </c>
      <c r="I43" s="39">
        <f t="shared" si="9"/>
        <v>191910.95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54</v>
      </c>
      <c r="C45" s="6"/>
      <c r="D45" s="65">
        <f>BGC_FLSH!D45</f>
        <v>0</v>
      </c>
      <c r="E45" s="66">
        <f>BGC_FLSH!E45</f>
        <v>0</v>
      </c>
      <c r="F45" s="60">
        <f>BGC_GL!D45</f>
        <v>0</v>
      </c>
      <c r="G45" s="38">
        <f>BGC_GL!E45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55</v>
      </c>
      <c r="C47" s="6"/>
      <c r="D47" s="65">
        <f>BGC_FLSH!D47</f>
        <v>0</v>
      </c>
      <c r="E47" s="66">
        <f>BGC_FLSH!E47</f>
        <v>0</v>
      </c>
      <c r="F47" s="60">
        <f>BGC_GL!D47</f>
        <v>0</v>
      </c>
      <c r="G47" s="38">
        <f>BGC_GL!E47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56</v>
      </c>
      <c r="C49" s="6"/>
      <c r="D49" s="65">
        <f>BGC_FLSH!D49</f>
        <v>0</v>
      </c>
      <c r="E49" s="66">
        <f>BGC_FLSH!E49</f>
        <v>0</v>
      </c>
      <c r="F49" s="60">
        <f>BGC_GL!D49</f>
        <v>446026</v>
      </c>
      <c r="G49" s="38">
        <f>BGC_GL!E49</f>
        <v>787731.14199999999</v>
      </c>
      <c r="H49" s="60">
        <f>F49-D49</f>
        <v>446026</v>
      </c>
      <c r="I49" s="38">
        <f>G49-E49</f>
        <v>787731.14199999999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57</v>
      </c>
      <c r="C51" s="6"/>
      <c r="D51" s="65">
        <f>BGC_FLSH!D51</f>
        <v>-441422</v>
      </c>
      <c r="E51" s="66">
        <f>BGC_FLSH!E51</f>
        <v>-840680</v>
      </c>
      <c r="F51" s="60">
        <f>BGC_GL!D51</f>
        <v>441422</v>
      </c>
      <c r="G51" s="38">
        <f>BGC_GL!E51</f>
        <v>2.0000000000006679E-3</v>
      </c>
      <c r="H51" s="60">
        <f>F51-D51</f>
        <v>882844</v>
      </c>
      <c r="I51" s="38">
        <f>G51-E51</f>
        <v>840680.00199999998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58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59</v>
      </c>
      <c r="D54" s="65">
        <f>BGC_FLSH!D54</f>
        <v>0</v>
      </c>
      <c r="E54" s="66">
        <f>BGC_FLSH!E54</f>
        <v>-678671</v>
      </c>
      <c r="F54" s="60">
        <f>BGC_GL!D54</f>
        <v>-41356</v>
      </c>
      <c r="G54" s="38">
        <f>BGC_GL!E54</f>
        <v>-732262.77</v>
      </c>
      <c r="H54" s="60">
        <f>F54-D54</f>
        <v>-41356</v>
      </c>
      <c r="I54" s="38">
        <f>G54-E54</f>
        <v>-53591.770000000019</v>
      </c>
    </row>
    <row r="55" spans="1:9" x14ac:dyDescent="0.2">
      <c r="A55" s="9">
        <v>25</v>
      </c>
      <c r="B55" s="7"/>
      <c r="C55" s="18" t="s">
        <v>60</v>
      </c>
      <c r="D55" s="65">
        <f>BGC_FLSH!D55</f>
        <v>0</v>
      </c>
      <c r="E55" s="66">
        <f>BGC_FLSH!E55</f>
        <v>-4020431</v>
      </c>
      <c r="F55" s="60">
        <f>BGC_GL!D55</f>
        <v>0</v>
      </c>
      <c r="G55" s="38">
        <f>BGC_GL!E55</f>
        <v>-5506.48</v>
      </c>
      <c r="H55" s="60">
        <f>F55-D55</f>
        <v>0</v>
      </c>
      <c r="I55" s="38">
        <f>G55-E55</f>
        <v>4014924.52</v>
      </c>
    </row>
    <row r="56" spans="1:9" x14ac:dyDescent="0.2">
      <c r="A56" s="9"/>
      <c r="B56" s="7" t="s">
        <v>61</v>
      </c>
      <c r="C56" s="6"/>
      <c r="D56" s="61">
        <f t="shared" ref="D56:I56" si="10">SUM(D54:D55)</f>
        <v>0</v>
      </c>
      <c r="E56" s="39">
        <f t="shared" si="10"/>
        <v>-4699102</v>
      </c>
      <c r="F56" s="61">
        <f t="shared" si="10"/>
        <v>-41356</v>
      </c>
      <c r="G56" s="39">
        <f t="shared" si="10"/>
        <v>-737769.25</v>
      </c>
      <c r="H56" s="61">
        <f t="shared" si="10"/>
        <v>-41356</v>
      </c>
      <c r="I56" s="39">
        <f t="shared" si="10"/>
        <v>3961332.75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62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63</v>
      </c>
      <c r="D59" s="65">
        <f>BGC_FLSH!D59</f>
        <v>0</v>
      </c>
      <c r="E59" s="66">
        <f>BGC_FLSH!E59</f>
        <v>0</v>
      </c>
      <c r="F59" s="60">
        <f>BGC_GL!D59</f>
        <v>0</v>
      </c>
      <c r="G59" s="38">
        <f>BGC_GL!E59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64</v>
      </c>
      <c r="D60" s="65">
        <f>BGC_FLSH!D60</f>
        <v>0</v>
      </c>
      <c r="E60" s="66">
        <f>BGC_FLSH!E60</f>
        <v>0</v>
      </c>
      <c r="F60" s="60">
        <f>BGC_GL!D60</f>
        <v>0</v>
      </c>
      <c r="G60" s="38">
        <f>BGC_GL!E60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65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38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66</v>
      </c>
      <c r="D64" s="65">
        <f>BGC_FLSH!D64</f>
        <v>0</v>
      </c>
      <c r="E64" s="66">
        <f>BGC_FLSH!E64</f>
        <v>0</v>
      </c>
      <c r="F64" s="60">
        <f>BGC_GL!D64</f>
        <v>0</v>
      </c>
      <c r="G64" s="38">
        <f>BGC_GL!E64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67</v>
      </c>
      <c r="D65" s="65">
        <f>BGC_FLSH!D65</f>
        <v>0</v>
      </c>
      <c r="E65" s="66">
        <f>BGC_FLSH!E65</f>
        <v>0</v>
      </c>
      <c r="F65" s="60">
        <f>BGC_GL!D65</f>
        <v>0</v>
      </c>
      <c r="G65" s="38">
        <f>BGC_GL!E65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68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69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100" t="s">
        <v>70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71</v>
      </c>
      <c r="D70" s="65">
        <f>BGC_FLSH!D70</f>
        <v>0</v>
      </c>
      <c r="E70" s="66">
        <f>BGC_FLSH!E70</f>
        <v>-154392</v>
      </c>
      <c r="F70" s="60">
        <f>BGC_GL!D70</f>
        <v>0</v>
      </c>
      <c r="G70" s="38">
        <f>BGC_GL!E70</f>
        <v>-154392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72</v>
      </c>
      <c r="D71" s="65">
        <f>BGC_FLSH!D71</f>
        <v>0</v>
      </c>
      <c r="E71" s="66">
        <f>BGC_FLSH!E71</f>
        <v>0</v>
      </c>
      <c r="F71" s="60">
        <f>BGC_GL!D71</f>
        <v>0</v>
      </c>
      <c r="G71" s="38">
        <f>BGC_GL!E71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73</v>
      </c>
      <c r="D72" s="69">
        <f t="shared" ref="D72:I72" si="13">SUM(D70:D71)</f>
        <v>0</v>
      </c>
      <c r="E72" s="70">
        <f t="shared" si="13"/>
        <v>-154392</v>
      </c>
      <c r="F72" s="69">
        <f t="shared" si="13"/>
        <v>0</v>
      </c>
      <c r="G72" s="70">
        <f t="shared" si="13"/>
        <v>-154392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74</v>
      </c>
      <c r="D73" s="65">
        <f>BGC_FLSH!D73</f>
        <v>0</v>
      </c>
      <c r="E73" s="66">
        <f>BGC_FLSH!E73</f>
        <v>0</v>
      </c>
      <c r="F73" s="60">
        <f>BGC_GL!D73</f>
        <v>0</v>
      </c>
      <c r="G73" s="38">
        <f>BGC_GL!E73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75</v>
      </c>
      <c r="D74" s="65">
        <f>BGC_FLSH!D74</f>
        <v>0</v>
      </c>
      <c r="E74" s="66">
        <f>BGC_FLSH!E74</f>
        <v>0</v>
      </c>
      <c r="F74" s="60">
        <f>BGC_GL!D74</f>
        <v>0</v>
      </c>
      <c r="G74" s="38">
        <f>BGC_GL!E74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76</v>
      </c>
      <c r="D75" s="65">
        <f>BGC_FLSH!D75</f>
        <v>0</v>
      </c>
      <c r="E75" s="66">
        <f>BGC_FLSH!E75</f>
        <v>0</v>
      </c>
      <c r="F75" s="60">
        <f>BGC_GL!D75</f>
        <v>0</v>
      </c>
      <c r="G75" s="38">
        <f>BGC_GL!E75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77</v>
      </c>
      <c r="D76" s="65">
        <f>BGC_FLSH!D76</f>
        <v>0</v>
      </c>
      <c r="E76" s="66">
        <f>BGC_FLSH!E76</f>
        <v>0</v>
      </c>
      <c r="F76" s="60">
        <f>BGC_GL!D76</f>
        <v>0</v>
      </c>
      <c r="G76" s="38">
        <f>BGC_GL!E76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78</v>
      </c>
      <c r="D77" s="65">
        <f>BGC_FLSH!D77</f>
        <v>0</v>
      </c>
      <c r="E77" s="66">
        <f>BGC_FLSH!E77</f>
        <v>0</v>
      </c>
      <c r="F77" s="60">
        <f>BGC_GL!D77</f>
        <v>0</v>
      </c>
      <c r="G77" s="38">
        <f>BGC_GL!E77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79</v>
      </c>
      <c r="D78" s="65">
        <f>BGC_FLSH!D78</f>
        <v>0</v>
      </c>
      <c r="E78" s="66">
        <f>BGC_FLSH!E78</f>
        <v>0</v>
      </c>
      <c r="F78" s="60">
        <f>BGC_GL!D78</f>
        <v>0</v>
      </c>
      <c r="G78" s="38">
        <f>BGC_GL!E78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80</v>
      </c>
      <c r="D79" s="65">
        <f>BGC_FLSH!D79</f>
        <v>0</v>
      </c>
      <c r="E79" s="66">
        <f>BGC_FLSH!E79</f>
        <v>4020431</v>
      </c>
      <c r="F79" s="60">
        <f>BGC_GL!D79</f>
        <v>0</v>
      </c>
      <c r="G79" s="38">
        <f>BGC_GL!E79</f>
        <v>0</v>
      </c>
      <c r="H79" s="60">
        <f t="shared" si="14"/>
        <v>0</v>
      </c>
      <c r="I79" s="38">
        <f t="shared" si="14"/>
        <v>-4020431</v>
      </c>
    </row>
    <row r="80" spans="1:9" x14ac:dyDescent="0.2">
      <c r="A80" s="9">
        <v>39</v>
      </c>
      <c r="B80" s="3"/>
      <c r="C80" s="10" t="s">
        <v>81</v>
      </c>
      <c r="D80" s="65">
        <f>BGC_FLSH!D80</f>
        <v>0</v>
      </c>
      <c r="E80" s="66">
        <f>BGC_FLSH!E80</f>
        <v>0</v>
      </c>
      <c r="F80" s="60">
        <f>BGC_GL!D80</f>
        <v>0</v>
      </c>
      <c r="G80" s="38">
        <f>BGC_GL!E80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82</v>
      </c>
      <c r="D81" s="65">
        <f>BGC_FLSH!D81</f>
        <v>0</v>
      </c>
      <c r="E81" s="66">
        <f>BGC_FLSH!E81</f>
        <v>27532</v>
      </c>
      <c r="F81" s="60">
        <f>BGC_GL!D81</f>
        <v>0</v>
      </c>
      <c r="G81" s="38">
        <f>BGC_GL!E81</f>
        <v>0</v>
      </c>
      <c r="H81" s="60">
        <f>F81-D81</f>
        <v>0</v>
      </c>
      <c r="I81" s="38">
        <f>G81-E81</f>
        <v>-27532</v>
      </c>
    </row>
    <row r="82" spans="1:63" s="2" customFormat="1" ht="20.25" customHeight="1" thickBot="1" x14ac:dyDescent="0.25">
      <c r="A82" s="95"/>
      <c r="B82" s="30"/>
      <c r="C82" s="96" t="s">
        <v>83</v>
      </c>
      <c r="D82" s="117">
        <f>D16+D24+D29+D36+D43+D45+D47+D49</f>
        <v>0</v>
      </c>
      <c r="E82" s="118">
        <f>SUM(E72:E81)+E16+E24+E29+E36+E43+E45+E47+E49+E51+E56+E61+E66</f>
        <v>-51617</v>
      </c>
      <c r="F82" s="117">
        <f>F16+F24+F29+F36+F43+F45+F47+F49</f>
        <v>0</v>
      </c>
      <c r="G82" s="118">
        <f>SUM(G72:G81)+G16+G24+G29+G36+G43+G45+G47+G49+G51+G56+G61+G66</f>
        <v>788060.21200000378</v>
      </c>
      <c r="H82" s="117">
        <f>H16+H24+H29+H36+H43+H45+H47+H49</f>
        <v>0</v>
      </c>
      <c r="I82" s="118">
        <f>SUM(I72:I81)+I16+I24+I29+I36+I43+I45+I47+I49+I51+I56+I61+I66</f>
        <v>839677.21200000169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workbookViewId="0">
      <pane xSplit="4" ySplit="3" topLeftCell="AN637" activePane="bottomRight" state="frozen"/>
      <selection pane="topRight" activeCell="E1" sqref="E1"/>
      <selection pane="bottomLeft" activeCell="A4" sqref="A4"/>
      <selection pane="bottomRight" activeCell="AU642" sqref="AU642:AU646"/>
    </sheetView>
  </sheetViews>
  <sheetFormatPr defaultRowHeight="12.75" x14ac:dyDescent="0.2"/>
  <cols>
    <col min="3" max="3" width="7.85546875" customWidth="1"/>
    <col min="4" max="4" width="25.28515625" customWidth="1"/>
    <col min="5" max="6" width="13.5703125" style="14" customWidth="1"/>
    <col min="7" max="7" width="12" customWidth="1"/>
    <col min="8" max="8" width="12.28515625" customWidth="1"/>
    <col min="9" max="9" width="11.7109375" customWidth="1"/>
    <col min="10" max="10" width="11.28515625" customWidth="1"/>
    <col min="11" max="11" width="12.85546875" customWidth="1"/>
    <col min="12" max="12" width="11.7109375" customWidth="1"/>
    <col min="13" max="13" width="14.28515625" customWidth="1"/>
    <col min="14" max="14" width="12.42578125" customWidth="1"/>
    <col min="15" max="15" width="12.5703125" customWidth="1"/>
    <col min="16" max="16" width="12.28515625" customWidth="1"/>
    <col min="21" max="21" width="12" customWidth="1"/>
    <col min="25" max="25" width="12.5703125" customWidth="1"/>
    <col min="37" max="37" width="11.5703125" customWidth="1"/>
    <col min="39" max="39" width="10.85546875" customWidth="1"/>
    <col min="41" max="41" width="12.140625" customWidth="1"/>
  </cols>
  <sheetData>
    <row r="1" spans="1:118" ht="28.5" customHeight="1" x14ac:dyDescent="0.2">
      <c r="E1" s="205">
        <v>36161</v>
      </c>
      <c r="F1" s="205"/>
      <c r="G1" s="202">
        <f>+E1+31</f>
        <v>36192</v>
      </c>
      <c r="H1" s="202"/>
      <c r="I1" s="202">
        <f>+G1+30</f>
        <v>36222</v>
      </c>
      <c r="J1" s="202"/>
      <c r="K1" s="202">
        <f>+I1+31</f>
        <v>36253</v>
      </c>
      <c r="L1" s="202"/>
      <c r="M1" s="202">
        <f>+K1+31</f>
        <v>36284</v>
      </c>
      <c r="N1" s="202"/>
      <c r="O1" s="202">
        <f>+M1+30</f>
        <v>36314</v>
      </c>
      <c r="P1" s="202"/>
      <c r="Q1" s="202">
        <f>+O1+31</f>
        <v>36345</v>
      </c>
      <c r="R1" s="202"/>
      <c r="S1" s="202">
        <f>+Q1+31</f>
        <v>36376</v>
      </c>
      <c r="T1" s="202"/>
      <c r="U1" s="202">
        <f>+S1+31</f>
        <v>36407</v>
      </c>
      <c r="V1" s="202"/>
      <c r="W1" s="202">
        <f>+U1+31</f>
        <v>36438</v>
      </c>
      <c r="X1" s="202"/>
      <c r="Y1" s="202">
        <f>+W1+31</f>
        <v>36469</v>
      </c>
      <c r="Z1" s="202"/>
      <c r="AA1" s="202">
        <f>+Y1+31</f>
        <v>36500</v>
      </c>
      <c r="AB1" s="202"/>
      <c r="AC1" s="202">
        <f>+AA1+31</f>
        <v>36531</v>
      </c>
      <c r="AD1" s="202"/>
      <c r="AE1" s="202">
        <f>+AC1+31</f>
        <v>36562</v>
      </c>
      <c r="AF1" s="202"/>
      <c r="AG1" s="202">
        <f>+AE1+31</f>
        <v>36593</v>
      </c>
      <c r="AH1" s="202"/>
      <c r="AI1" s="202">
        <f>+AG1+31</f>
        <v>36624</v>
      </c>
      <c r="AJ1" s="202"/>
    </row>
    <row r="2" spans="1:118" x14ac:dyDescent="0.2">
      <c r="A2" s="119" t="s">
        <v>125</v>
      </c>
      <c r="B2" s="119" t="s">
        <v>126</v>
      </c>
      <c r="C2" s="119" t="s">
        <v>127</v>
      </c>
      <c r="D2" s="119" t="s">
        <v>128</v>
      </c>
      <c r="E2" s="120" t="s">
        <v>129</v>
      </c>
      <c r="F2" s="120" t="s">
        <v>130</v>
      </c>
      <c r="G2" t="s">
        <v>131</v>
      </c>
    </row>
    <row r="3" spans="1:118" s="123" customFormat="1" x14ac:dyDescent="0.2">
      <c r="A3" s="121" t="s">
        <v>132</v>
      </c>
      <c r="B3" s="121" t="s">
        <v>126</v>
      </c>
      <c r="C3" s="121" t="s">
        <v>127</v>
      </c>
      <c r="D3" s="121" t="s">
        <v>128</v>
      </c>
      <c r="E3" s="122" t="s">
        <v>182</v>
      </c>
      <c r="F3" s="123" t="s">
        <v>183</v>
      </c>
      <c r="G3" s="122" t="s">
        <v>182</v>
      </c>
      <c r="H3" s="123" t="s">
        <v>183</v>
      </c>
      <c r="I3" s="122" t="s">
        <v>182</v>
      </c>
      <c r="J3" s="123" t="s">
        <v>183</v>
      </c>
      <c r="K3" s="122" t="s">
        <v>182</v>
      </c>
      <c r="L3" s="123" t="s">
        <v>183</v>
      </c>
      <c r="M3" s="122" t="s">
        <v>182</v>
      </c>
      <c r="N3" s="123" t="s">
        <v>183</v>
      </c>
      <c r="O3" s="122" t="s">
        <v>182</v>
      </c>
      <c r="P3" s="123" t="s">
        <v>183</v>
      </c>
      <c r="Q3" s="122" t="s">
        <v>182</v>
      </c>
      <c r="R3" s="123" t="s">
        <v>183</v>
      </c>
      <c r="S3" s="122" t="s">
        <v>182</v>
      </c>
      <c r="T3" s="123" t="s">
        <v>183</v>
      </c>
      <c r="U3" s="122" t="s">
        <v>182</v>
      </c>
      <c r="V3" s="123" t="s">
        <v>183</v>
      </c>
      <c r="W3" s="122" t="s">
        <v>182</v>
      </c>
      <c r="X3" s="123" t="s">
        <v>183</v>
      </c>
      <c r="Y3" s="122" t="s">
        <v>182</v>
      </c>
      <c r="Z3" s="123" t="s">
        <v>183</v>
      </c>
      <c r="AA3" s="122" t="s">
        <v>182</v>
      </c>
      <c r="AB3" s="123" t="s">
        <v>183</v>
      </c>
      <c r="AC3" s="122" t="s">
        <v>182</v>
      </c>
      <c r="AD3" s="123" t="s">
        <v>183</v>
      </c>
      <c r="AE3" s="122" t="s">
        <v>182</v>
      </c>
      <c r="AF3" s="123" t="s">
        <v>183</v>
      </c>
      <c r="AG3" s="123" t="s">
        <v>182</v>
      </c>
      <c r="AH3" s="123" t="s">
        <v>183</v>
      </c>
      <c r="AI3" s="123" t="s">
        <v>182</v>
      </c>
      <c r="AJ3" s="123" t="s">
        <v>183</v>
      </c>
      <c r="AK3" s="123" t="s">
        <v>182</v>
      </c>
      <c r="AL3" s="123" t="s">
        <v>183</v>
      </c>
      <c r="AM3" s="123" t="s">
        <v>182</v>
      </c>
      <c r="AN3" s="123" t="s">
        <v>183</v>
      </c>
    </row>
    <row r="4" spans="1:118" x14ac:dyDescent="0.2">
      <c r="A4" s="124" t="s">
        <v>133</v>
      </c>
      <c r="B4" s="124" t="s">
        <v>134</v>
      </c>
      <c r="C4" s="125">
        <v>1</v>
      </c>
      <c r="D4" s="124" t="s">
        <v>29</v>
      </c>
      <c r="E4" s="126">
        <v>25430142</v>
      </c>
      <c r="F4" s="126">
        <v>47754063.149999999</v>
      </c>
      <c r="G4" s="127">
        <v>328672</v>
      </c>
      <c r="H4" s="127">
        <v>510966.03</v>
      </c>
      <c r="I4" s="127">
        <v>34686</v>
      </c>
      <c r="J4" s="127">
        <v>295627.52000000002</v>
      </c>
      <c r="K4" s="127">
        <v>-383436</v>
      </c>
      <c r="L4" s="127">
        <v>-746477.4</v>
      </c>
      <c r="M4" s="127">
        <v>-103707</v>
      </c>
      <c r="N4" s="127">
        <v>-521369.96</v>
      </c>
      <c r="O4" s="127">
        <v>-156160</v>
      </c>
      <c r="P4" s="127">
        <v>-285978.83</v>
      </c>
      <c r="Q4" s="127">
        <v>21602</v>
      </c>
      <c r="R4" s="127">
        <v>54022.69</v>
      </c>
      <c r="S4" s="127">
        <v>0</v>
      </c>
      <c r="T4" s="127">
        <v>0.01</v>
      </c>
      <c r="U4" s="127">
        <v>-6287</v>
      </c>
      <c r="V4" s="127">
        <v>-11055.22</v>
      </c>
      <c r="W4" s="127">
        <v>228993</v>
      </c>
      <c r="X4" s="127">
        <v>449867.06</v>
      </c>
      <c r="Y4" s="127">
        <v>0</v>
      </c>
      <c r="Z4" s="127">
        <v>0</v>
      </c>
      <c r="AA4" s="127">
        <v>-20149</v>
      </c>
      <c r="AB4" s="127">
        <v>-34772.879999999997</v>
      </c>
      <c r="AC4" s="127">
        <v>0</v>
      </c>
      <c r="AD4" s="127">
        <v>-188.08</v>
      </c>
      <c r="AE4" s="127">
        <v>669</v>
      </c>
      <c r="AF4" s="127">
        <v>1184.1300000000001</v>
      </c>
      <c r="AG4" s="127">
        <v>0</v>
      </c>
      <c r="AH4" s="127">
        <v>0</v>
      </c>
      <c r="AI4" s="127">
        <v>4854</v>
      </c>
      <c r="AJ4" s="127">
        <v>15240.3</v>
      </c>
      <c r="AK4" s="127">
        <v>0</v>
      </c>
      <c r="AL4" s="127">
        <v>0</v>
      </c>
      <c r="AM4" s="127">
        <v>87207</v>
      </c>
      <c r="AN4" s="127">
        <v>158863.29999999999</v>
      </c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</row>
    <row r="5" spans="1:118" x14ac:dyDescent="0.2">
      <c r="A5" s="124" t="s">
        <v>133</v>
      </c>
      <c r="B5" s="124" t="s">
        <v>134</v>
      </c>
      <c r="C5" s="125">
        <v>2</v>
      </c>
      <c r="D5" s="124" t="s">
        <v>30</v>
      </c>
      <c r="E5" s="126">
        <v>0</v>
      </c>
      <c r="F5" s="126">
        <v>0</v>
      </c>
      <c r="G5" s="127">
        <v>0</v>
      </c>
      <c r="H5" s="127">
        <v>0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  <c r="P5" s="127">
        <v>0</v>
      </c>
      <c r="Q5" s="127">
        <v>0</v>
      </c>
      <c r="R5" s="127">
        <v>0</v>
      </c>
      <c r="S5" s="127">
        <v>0</v>
      </c>
      <c r="T5" s="127">
        <v>0</v>
      </c>
      <c r="U5" s="127">
        <v>0</v>
      </c>
      <c r="V5" s="127">
        <v>0</v>
      </c>
      <c r="W5" s="127">
        <v>0</v>
      </c>
      <c r="X5" s="127">
        <v>0</v>
      </c>
      <c r="Y5" s="127">
        <v>0</v>
      </c>
      <c r="Z5" s="127">
        <v>0</v>
      </c>
      <c r="AA5" s="127">
        <v>0</v>
      </c>
      <c r="AB5" s="127">
        <v>0</v>
      </c>
      <c r="AC5" s="127">
        <v>0</v>
      </c>
      <c r="AD5" s="127">
        <v>0</v>
      </c>
      <c r="AE5" s="127">
        <v>0</v>
      </c>
      <c r="AF5" s="127">
        <v>0</v>
      </c>
      <c r="AG5" s="127">
        <v>0</v>
      </c>
      <c r="AH5" s="127">
        <v>0</v>
      </c>
      <c r="AI5" s="127">
        <v>0</v>
      </c>
      <c r="AJ5" s="127">
        <v>0</v>
      </c>
      <c r="AK5" s="127">
        <v>0</v>
      </c>
      <c r="AL5" s="127">
        <v>0</v>
      </c>
      <c r="AM5" s="127">
        <v>0</v>
      </c>
      <c r="AN5" s="127">
        <v>0</v>
      </c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7"/>
      <c r="CA5" s="127"/>
      <c r="CB5" s="127"/>
      <c r="CC5" s="127"/>
      <c r="CD5" s="127"/>
      <c r="CE5" s="127"/>
      <c r="CF5" s="127"/>
      <c r="CG5" s="127"/>
      <c r="CH5" s="127"/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</row>
    <row r="6" spans="1:118" x14ac:dyDescent="0.2">
      <c r="A6" s="124" t="s">
        <v>133</v>
      </c>
      <c r="B6" s="124" t="s">
        <v>134</v>
      </c>
      <c r="C6" s="125">
        <v>3</v>
      </c>
      <c r="D6" s="124" t="s">
        <v>31</v>
      </c>
      <c r="E6" s="126">
        <v>0</v>
      </c>
      <c r="F6" s="126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0</v>
      </c>
      <c r="S6" s="127">
        <v>0</v>
      </c>
      <c r="T6" s="127">
        <v>0</v>
      </c>
      <c r="U6" s="127">
        <v>0</v>
      </c>
      <c r="V6" s="127">
        <v>0</v>
      </c>
      <c r="W6" s="127">
        <v>0</v>
      </c>
      <c r="X6" s="127">
        <v>0</v>
      </c>
      <c r="Y6" s="127">
        <v>0</v>
      </c>
      <c r="Z6" s="127">
        <v>0</v>
      </c>
      <c r="AA6" s="127">
        <v>0</v>
      </c>
      <c r="AB6" s="127">
        <v>0</v>
      </c>
      <c r="AC6" s="127">
        <v>0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0</v>
      </c>
      <c r="AM6" s="127">
        <v>0</v>
      </c>
      <c r="AN6" s="127">
        <v>0</v>
      </c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7"/>
      <c r="CA6" s="127"/>
      <c r="CB6" s="127"/>
      <c r="CC6" s="127"/>
      <c r="CD6" s="127"/>
      <c r="CE6" s="127"/>
      <c r="CF6" s="127"/>
      <c r="CG6" s="127"/>
      <c r="CH6" s="127"/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</row>
    <row r="7" spans="1:118" x14ac:dyDescent="0.2">
      <c r="A7" s="124" t="s">
        <v>133</v>
      </c>
      <c r="B7" s="124" t="s">
        <v>134</v>
      </c>
      <c r="C7" s="125">
        <v>4</v>
      </c>
      <c r="D7" s="124" t="s">
        <v>32</v>
      </c>
      <c r="E7" s="126">
        <v>0</v>
      </c>
      <c r="F7" s="126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0</v>
      </c>
      <c r="Y7" s="127">
        <v>0</v>
      </c>
      <c r="Z7" s="127">
        <v>0</v>
      </c>
      <c r="AA7" s="127">
        <v>0</v>
      </c>
      <c r="AB7" s="127">
        <v>0</v>
      </c>
      <c r="AC7" s="127">
        <v>0</v>
      </c>
      <c r="AD7" s="127">
        <v>0</v>
      </c>
      <c r="AE7" s="127">
        <v>0</v>
      </c>
      <c r="AF7" s="127">
        <v>0</v>
      </c>
      <c r="AG7" s="127">
        <v>0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7"/>
      <c r="CC7" s="127"/>
      <c r="CD7" s="127"/>
      <c r="CE7" s="127"/>
      <c r="CF7" s="127"/>
      <c r="CG7" s="127"/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</row>
    <row r="8" spans="1:118" x14ac:dyDescent="0.2">
      <c r="A8" s="124" t="s">
        <v>133</v>
      </c>
      <c r="B8" s="124" t="s">
        <v>134</v>
      </c>
      <c r="C8" s="125">
        <v>5</v>
      </c>
      <c r="D8" s="124" t="s">
        <v>135</v>
      </c>
      <c r="E8" s="126">
        <v>0</v>
      </c>
      <c r="F8" s="126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0</v>
      </c>
      <c r="S8" s="127">
        <v>0</v>
      </c>
      <c r="T8" s="127">
        <v>0</v>
      </c>
      <c r="U8" s="127">
        <v>0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/>
      <c r="AP8" s="127"/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7"/>
      <c r="CJ8" s="127"/>
      <c r="CK8" s="127"/>
      <c r="CL8" s="127"/>
      <c r="CM8" s="127"/>
      <c r="CN8" s="127"/>
      <c r="CO8" s="127"/>
      <c r="CP8" s="127"/>
      <c r="CQ8" s="127"/>
      <c r="CR8" s="127"/>
      <c r="CS8" s="127"/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</row>
    <row r="9" spans="1:118" x14ac:dyDescent="0.2">
      <c r="A9" s="124" t="s">
        <v>133</v>
      </c>
      <c r="B9" s="124" t="s">
        <v>134</v>
      </c>
      <c r="C9" s="125">
        <v>6</v>
      </c>
      <c r="D9" s="124" t="s">
        <v>29</v>
      </c>
      <c r="E9" s="126">
        <v>-4358908</v>
      </c>
      <c r="F9" s="126">
        <v>-7632869.3700000001</v>
      </c>
      <c r="G9" s="127">
        <v>-411951</v>
      </c>
      <c r="H9" s="127">
        <v>-703826.41</v>
      </c>
      <c r="I9" s="127">
        <v>-61740</v>
      </c>
      <c r="J9" s="127">
        <v>-103538.1</v>
      </c>
      <c r="K9" s="127">
        <v>-103412</v>
      </c>
      <c r="L9" s="127">
        <v>-178168.44</v>
      </c>
      <c r="M9" s="127">
        <v>148744</v>
      </c>
      <c r="N9" s="127">
        <v>390760.47</v>
      </c>
      <c r="O9" s="127">
        <v>-108366</v>
      </c>
      <c r="P9" s="127">
        <v>-181116.49</v>
      </c>
      <c r="Q9" s="127">
        <v>-519</v>
      </c>
      <c r="R9" s="127">
        <v>-785.79</v>
      </c>
      <c r="S9" s="127">
        <v>6536</v>
      </c>
      <c r="T9" s="127">
        <v>10025.709999999999</v>
      </c>
      <c r="U9" s="127">
        <v>-3192</v>
      </c>
      <c r="V9" s="127">
        <v>-5200.1499999999996</v>
      </c>
      <c r="W9" s="127">
        <v>-203375</v>
      </c>
      <c r="X9" s="127">
        <v>-353719.5</v>
      </c>
      <c r="Y9" s="127">
        <v>2781</v>
      </c>
      <c r="Z9" s="127">
        <v>4554.16</v>
      </c>
      <c r="AA9" s="127">
        <v>-39851</v>
      </c>
      <c r="AB9" s="127">
        <v>-69934.78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-4854</v>
      </c>
      <c r="AJ9" s="127">
        <v>-8588.15</v>
      </c>
      <c r="AK9" s="127">
        <v>0</v>
      </c>
      <c r="AL9" s="127">
        <v>0</v>
      </c>
      <c r="AM9" s="127">
        <v>-87207</v>
      </c>
      <c r="AN9" s="127">
        <v>-153685.68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/>
      <c r="CB9" s="127"/>
      <c r="CC9" s="127"/>
      <c r="CD9" s="127"/>
      <c r="CE9" s="127"/>
      <c r="CF9" s="127"/>
      <c r="CG9" s="127"/>
      <c r="CH9" s="127"/>
      <c r="CI9" s="127"/>
      <c r="CJ9" s="127"/>
      <c r="CK9" s="127"/>
      <c r="CL9" s="127"/>
      <c r="CM9" s="127"/>
      <c r="CN9" s="127"/>
      <c r="CO9" s="127"/>
      <c r="CP9" s="127"/>
      <c r="CQ9" s="127"/>
      <c r="CR9" s="127"/>
      <c r="CS9" s="127"/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</row>
    <row r="10" spans="1:118" x14ac:dyDescent="0.2">
      <c r="A10" s="124" t="s">
        <v>133</v>
      </c>
      <c r="B10" s="124" t="s">
        <v>134</v>
      </c>
      <c r="C10" s="125">
        <v>7</v>
      </c>
      <c r="D10" s="124" t="s">
        <v>30</v>
      </c>
      <c r="E10" s="128">
        <v>0</v>
      </c>
      <c r="F10" s="128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0</v>
      </c>
      <c r="AM10" s="127">
        <v>0</v>
      </c>
      <c r="AN10" s="127">
        <v>0</v>
      </c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7"/>
      <c r="BG10" s="127"/>
      <c r="BH10" s="127"/>
      <c r="BI10" s="127"/>
      <c r="BJ10" s="127"/>
      <c r="BK10" s="127"/>
      <c r="BL10" s="127"/>
      <c r="BM10" s="127"/>
      <c r="BN10" s="127"/>
      <c r="BO10" s="127"/>
      <c r="BP10" s="127"/>
      <c r="BQ10" s="127"/>
      <c r="BR10" s="127"/>
      <c r="BS10" s="127"/>
      <c r="BT10" s="127"/>
      <c r="BU10" s="127"/>
      <c r="BV10" s="127"/>
      <c r="BW10" s="127"/>
      <c r="BX10" s="127"/>
      <c r="BY10" s="127"/>
      <c r="BZ10" s="127"/>
      <c r="CA10" s="127"/>
      <c r="CB10" s="127"/>
      <c r="CC10" s="127"/>
      <c r="CD10" s="127"/>
      <c r="CE10" s="127"/>
      <c r="CF10" s="127"/>
      <c r="CG10" s="127"/>
      <c r="CH10" s="127"/>
      <c r="CI10" s="127"/>
      <c r="CJ10" s="127"/>
      <c r="CK10" s="127"/>
      <c r="CL10" s="127"/>
      <c r="CM10" s="127"/>
      <c r="CN10" s="127"/>
      <c r="CO10" s="127"/>
      <c r="CP10" s="127"/>
      <c r="CQ10" s="127"/>
      <c r="CR10" s="127"/>
      <c r="CS10" s="127"/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</row>
    <row r="11" spans="1:118" x14ac:dyDescent="0.2">
      <c r="A11" s="124" t="s">
        <v>133</v>
      </c>
      <c r="B11" s="124" t="s">
        <v>134</v>
      </c>
      <c r="C11" s="125">
        <v>8</v>
      </c>
      <c r="D11" s="124" t="s">
        <v>31</v>
      </c>
      <c r="E11" s="128">
        <v>0</v>
      </c>
      <c r="F11" s="128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  <c r="P11" s="127">
        <v>0</v>
      </c>
      <c r="Q11" s="127">
        <v>0</v>
      </c>
      <c r="R11" s="127">
        <v>0</v>
      </c>
      <c r="S11" s="127">
        <v>0</v>
      </c>
      <c r="T11" s="127">
        <v>0</v>
      </c>
      <c r="U11" s="127">
        <v>0</v>
      </c>
      <c r="V11" s="127">
        <v>0</v>
      </c>
      <c r="W11" s="127">
        <v>0</v>
      </c>
      <c r="X11" s="127">
        <v>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/>
      <c r="CB11" s="127"/>
      <c r="CC11" s="127"/>
      <c r="CD11" s="127"/>
      <c r="CE11" s="127"/>
      <c r="CF11" s="127"/>
      <c r="CG11" s="127"/>
      <c r="CH11" s="127"/>
      <c r="CI11" s="127"/>
      <c r="CJ11" s="127"/>
      <c r="CK11" s="127"/>
      <c r="CL11" s="127"/>
      <c r="CM11" s="127"/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</row>
    <row r="12" spans="1:118" x14ac:dyDescent="0.2">
      <c r="A12" s="124" t="s">
        <v>133</v>
      </c>
      <c r="B12" s="124" t="s">
        <v>134</v>
      </c>
      <c r="C12" s="125">
        <v>9</v>
      </c>
      <c r="D12" s="124" t="s">
        <v>32</v>
      </c>
      <c r="E12" s="128">
        <v>0</v>
      </c>
      <c r="F12" s="128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0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7"/>
      <c r="BD12" s="127"/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/>
      <c r="BU12" s="127"/>
      <c r="BV12" s="127"/>
      <c r="BW12" s="127"/>
      <c r="BX12" s="127"/>
      <c r="BY12" s="127"/>
      <c r="BZ12" s="127"/>
      <c r="CA12" s="127"/>
      <c r="CB12" s="127"/>
      <c r="CC12" s="127"/>
      <c r="CD12" s="127"/>
      <c r="CE12" s="127"/>
      <c r="CF12" s="127"/>
      <c r="CG12" s="127"/>
      <c r="CH12" s="127"/>
      <c r="CI12" s="127"/>
      <c r="CJ12" s="127"/>
      <c r="CK12" s="127"/>
      <c r="CL12" s="127"/>
      <c r="CM12" s="127"/>
      <c r="CN12" s="127"/>
      <c r="CO12" s="127"/>
      <c r="CP12" s="127"/>
      <c r="CQ12" s="127"/>
      <c r="CR12" s="127"/>
      <c r="CS12" s="127"/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</row>
    <row r="13" spans="1:118" x14ac:dyDescent="0.2">
      <c r="A13" s="124" t="s">
        <v>133</v>
      </c>
      <c r="B13" s="124" t="s">
        <v>134</v>
      </c>
      <c r="C13" s="125">
        <v>10</v>
      </c>
      <c r="D13" s="124" t="s">
        <v>36</v>
      </c>
      <c r="E13" s="128">
        <v>0</v>
      </c>
      <c r="F13" s="128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0</v>
      </c>
      <c r="V13" s="127">
        <v>0</v>
      </c>
      <c r="W13" s="127">
        <v>0</v>
      </c>
      <c r="X13" s="127">
        <v>0</v>
      </c>
      <c r="Y13" s="127">
        <v>0</v>
      </c>
      <c r="Z13" s="127">
        <v>0</v>
      </c>
      <c r="AA13" s="127">
        <v>0</v>
      </c>
      <c r="AB13" s="127">
        <v>0</v>
      </c>
      <c r="AC13" s="127">
        <v>0</v>
      </c>
      <c r="AD13" s="127">
        <v>0</v>
      </c>
      <c r="AE13" s="127">
        <v>0</v>
      </c>
      <c r="AF13" s="127">
        <v>0</v>
      </c>
      <c r="AG13" s="127">
        <v>0</v>
      </c>
      <c r="AH13" s="127">
        <v>0</v>
      </c>
      <c r="AI13" s="127">
        <v>0</v>
      </c>
      <c r="AJ13" s="127">
        <v>0</v>
      </c>
      <c r="AK13" s="127">
        <v>0</v>
      </c>
      <c r="AL13" s="127">
        <v>0</v>
      </c>
      <c r="AM13" s="127">
        <v>0</v>
      </c>
      <c r="AN13" s="127">
        <v>0</v>
      </c>
      <c r="AO13" s="127"/>
      <c r="AP13" s="127"/>
      <c r="AQ13" s="127"/>
      <c r="AR13" s="127"/>
      <c r="AS13" s="127"/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/>
      <c r="BV13" s="127"/>
      <c r="BW13" s="127"/>
      <c r="BX13" s="127"/>
      <c r="BY13" s="127"/>
      <c r="BZ13" s="127"/>
      <c r="CA13" s="127"/>
      <c r="CB13" s="127"/>
      <c r="CC13" s="127"/>
      <c r="CD13" s="127"/>
      <c r="CE13" s="127"/>
      <c r="CF13" s="127"/>
      <c r="CG13" s="127"/>
      <c r="CH13" s="127"/>
      <c r="CI13" s="127"/>
      <c r="CJ13" s="127"/>
      <c r="CK13" s="127"/>
      <c r="CL13" s="127"/>
      <c r="CM13" s="127"/>
      <c r="CN13" s="127"/>
      <c r="CO13" s="127"/>
      <c r="CP13" s="127"/>
      <c r="CQ13" s="127"/>
      <c r="CR13" s="127"/>
      <c r="CS13" s="127"/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</row>
    <row r="14" spans="1:118" x14ac:dyDescent="0.2">
      <c r="A14" s="124" t="s">
        <v>133</v>
      </c>
      <c r="B14" s="124" t="s">
        <v>134</v>
      </c>
      <c r="C14" s="125">
        <v>11</v>
      </c>
      <c r="D14" s="124" t="s">
        <v>39</v>
      </c>
      <c r="E14" s="126">
        <v>780022</v>
      </c>
      <c r="F14" s="126">
        <v>63214</v>
      </c>
      <c r="G14" s="127">
        <v>165797</v>
      </c>
      <c r="H14" s="127">
        <v>1534017.86</v>
      </c>
      <c r="I14" s="127">
        <v>175188</v>
      </c>
      <c r="J14" s="127">
        <v>112237.5</v>
      </c>
      <c r="K14" s="127">
        <v>551554</v>
      </c>
      <c r="L14" s="127">
        <v>930637.08420000004</v>
      </c>
      <c r="M14" s="127">
        <v>-5717381</v>
      </c>
      <c r="N14" s="127">
        <v>-9974820.509300001</v>
      </c>
      <c r="O14" s="127">
        <v>555765</v>
      </c>
      <c r="P14" s="127">
        <v>952207.10850000009</v>
      </c>
      <c r="Q14" s="127">
        <v>-14015</v>
      </c>
      <c r="R14" s="127">
        <v>-24771.512500000001</v>
      </c>
      <c r="S14" s="127">
        <v>-7019</v>
      </c>
      <c r="T14" s="127">
        <v>-12406.0825</v>
      </c>
      <c r="U14" s="127">
        <v>3192</v>
      </c>
      <c r="V14" s="127">
        <v>5641.86</v>
      </c>
      <c r="W14" s="127">
        <v>-400</v>
      </c>
      <c r="X14" s="127">
        <v>-674.92</v>
      </c>
      <c r="Y14" s="127">
        <v>-5562</v>
      </c>
      <c r="Z14" s="127">
        <v>-9384.7626</v>
      </c>
      <c r="AA14" s="127">
        <v>42781</v>
      </c>
      <c r="AB14" s="127">
        <v>75615.417499999996</v>
      </c>
      <c r="AC14" s="127">
        <v>0</v>
      </c>
      <c r="AD14" s="127">
        <v>0</v>
      </c>
      <c r="AE14" s="127">
        <v>0</v>
      </c>
      <c r="AF14" s="127">
        <v>0</v>
      </c>
      <c r="AG14" s="127">
        <v>0</v>
      </c>
      <c r="AH14" s="127">
        <v>0</v>
      </c>
      <c r="AI14" s="127">
        <v>-176637</v>
      </c>
      <c r="AJ14" s="127">
        <v>-305408.63</v>
      </c>
      <c r="AK14" s="127">
        <v>-103</v>
      </c>
      <c r="AL14" s="127">
        <v>-173.7919</v>
      </c>
      <c r="AM14" s="127">
        <v>0</v>
      </c>
      <c r="AN14" s="127">
        <v>0</v>
      </c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7"/>
      <c r="CC14" s="127"/>
      <c r="CD14" s="127"/>
      <c r="CE14" s="127"/>
      <c r="CF14" s="127"/>
      <c r="CG14" s="127"/>
      <c r="CH14" s="127"/>
      <c r="CI14" s="127"/>
      <c r="CJ14" s="127"/>
      <c r="CK14" s="127"/>
      <c r="CL14" s="127"/>
      <c r="CM14" s="127"/>
      <c r="CN14" s="127"/>
      <c r="CO14" s="127"/>
      <c r="CP14" s="127"/>
      <c r="CQ14" s="127"/>
      <c r="CR14" s="127"/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</row>
    <row r="15" spans="1:118" x14ac:dyDescent="0.2">
      <c r="A15" s="124" t="s">
        <v>133</v>
      </c>
      <c r="B15" s="124" t="s">
        <v>134</v>
      </c>
      <c r="C15" s="125">
        <v>12</v>
      </c>
      <c r="D15" s="124" t="s">
        <v>40</v>
      </c>
      <c r="E15" s="126">
        <v>-9998997</v>
      </c>
      <c r="F15" s="126">
        <v>-17773461</v>
      </c>
      <c r="G15" s="127">
        <v>-5456469</v>
      </c>
      <c r="H15" s="127">
        <v>-9713728.0700000003</v>
      </c>
      <c r="I15" s="127">
        <v>-1046966</v>
      </c>
      <c r="J15" s="127">
        <v>-1780587.9108999986</v>
      </c>
      <c r="K15" s="127">
        <v>-52609</v>
      </c>
      <c r="L15" s="127">
        <v>-91946.02</v>
      </c>
      <c r="M15" s="127">
        <v>67386</v>
      </c>
      <c r="N15" s="127">
        <v>118146.07</v>
      </c>
      <c r="O15" s="127">
        <v>-219500</v>
      </c>
      <c r="P15" s="127">
        <v>-390710.00000000186</v>
      </c>
      <c r="Q15" s="127">
        <v>-7068</v>
      </c>
      <c r="R15" s="127">
        <v>-12478.44</v>
      </c>
      <c r="S15" s="127">
        <v>483</v>
      </c>
      <c r="T15" s="127">
        <v>859.74</v>
      </c>
      <c r="U15" s="127">
        <v>6287</v>
      </c>
      <c r="V15" s="127">
        <v>11190.86</v>
      </c>
      <c r="W15" s="127">
        <v>-25218</v>
      </c>
      <c r="X15" s="127">
        <v>-44888.04</v>
      </c>
      <c r="Y15" s="127">
        <v>0</v>
      </c>
      <c r="Z15" s="127">
        <v>0</v>
      </c>
      <c r="AA15" s="127">
        <v>20000</v>
      </c>
      <c r="AB15" s="127">
        <v>35600</v>
      </c>
      <c r="AC15" s="127">
        <v>0</v>
      </c>
      <c r="AD15" s="127">
        <v>0</v>
      </c>
      <c r="AE15" s="127">
        <v>-669</v>
      </c>
      <c r="AF15" s="127">
        <v>-1190.82</v>
      </c>
      <c r="AG15" s="127">
        <v>0</v>
      </c>
      <c r="AH15" s="127">
        <v>0</v>
      </c>
      <c r="AI15" s="127">
        <v>176637</v>
      </c>
      <c r="AJ15" s="127">
        <v>314413.86</v>
      </c>
      <c r="AK15" s="127">
        <v>103</v>
      </c>
      <c r="AL15" s="127">
        <v>183.34</v>
      </c>
      <c r="AM15" s="127">
        <v>0</v>
      </c>
      <c r="AN15" s="127">
        <v>0</v>
      </c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/>
      <c r="BA15" s="127"/>
      <c r="BB15" s="127"/>
      <c r="BC15" s="127"/>
      <c r="BD15" s="127"/>
      <c r="BE15" s="127"/>
      <c r="BF15" s="127"/>
      <c r="BG15" s="127"/>
      <c r="BH15" s="127"/>
      <c r="BI15" s="127"/>
      <c r="BJ15" s="127"/>
      <c r="BK15" s="127"/>
      <c r="BL15" s="127"/>
      <c r="BM15" s="127"/>
      <c r="BN15" s="127"/>
      <c r="BO15" s="127"/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7"/>
      <c r="CC15" s="127"/>
      <c r="CD15" s="127"/>
      <c r="CE15" s="127"/>
      <c r="CF15" s="127"/>
      <c r="CG15" s="127"/>
      <c r="CH15" s="127"/>
      <c r="CI15" s="127"/>
      <c r="CJ15" s="127"/>
      <c r="CK15" s="127"/>
      <c r="CL15" s="127"/>
      <c r="CM15" s="127"/>
      <c r="CN15" s="127"/>
      <c r="CO15" s="127"/>
      <c r="CP15" s="127"/>
      <c r="CQ15" s="127"/>
      <c r="CR15" s="127"/>
      <c r="CS15" s="127"/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</row>
    <row r="16" spans="1:118" x14ac:dyDescent="0.2">
      <c r="A16" s="124" t="s">
        <v>133</v>
      </c>
      <c r="B16" s="124" t="s">
        <v>134</v>
      </c>
      <c r="C16" s="125">
        <v>13</v>
      </c>
      <c r="D16" s="124" t="s">
        <v>43</v>
      </c>
      <c r="E16" s="126">
        <v>0</v>
      </c>
      <c r="F16" s="126">
        <v>0</v>
      </c>
      <c r="G16" s="127">
        <v>-15365</v>
      </c>
      <c r="H16" s="127">
        <v>-26458.53</v>
      </c>
      <c r="I16" s="127">
        <v>26972</v>
      </c>
      <c r="J16" s="127">
        <v>46364.535000000003</v>
      </c>
      <c r="K16" s="127">
        <v>2971</v>
      </c>
      <c r="L16" s="127">
        <v>2514.9589999999998</v>
      </c>
      <c r="M16" s="127">
        <v>-1193</v>
      </c>
      <c r="N16" s="127">
        <v>1912.9659999999999</v>
      </c>
      <c r="O16" s="127">
        <v>-71739</v>
      </c>
      <c r="P16" s="127">
        <v>-157847.88</v>
      </c>
      <c r="Q16" s="127">
        <v>0</v>
      </c>
      <c r="R16" s="127">
        <v>6243.8779999999997</v>
      </c>
      <c r="S16" s="127">
        <v>0</v>
      </c>
      <c r="T16" s="127">
        <v>-4026.4259999999999</v>
      </c>
      <c r="U16" s="127">
        <v>0</v>
      </c>
      <c r="V16" s="127">
        <v>-19665.297999999999</v>
      </c>
      <c r="W16" s="127">
        <v>0</v>
      </c>
      <c r="X16" s="127">
        <v>-16397.473999999998</v>
      </c>
      <c r="Y16" s="127">
        <v>2781</v>
      </c>
      <c r="Z16" s="127">
        <v>73885.486000000004</v>
      </c>
      <c r="AA16" s="127">
        <v>-2781</v>
      </c>
      <c r="AB16" s="127">
        <v>-7011.8019999999997</v>
      </c>
      <c r="AC16" s="127">
        <v>0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0</v>
      </c>
      <c r="AM16" s="127">
        <v>0</v>
      </c>
      <c r="AN16" s="127">
        <v>0</v>
      </c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7"/>
      <c r="CE16" s="127"/>
      <c r="CF16" s="127"/>
      <c r="CG16" s="127"/>
      <c r="CH16" s="127"/>
      <c r="CI16" s="127"/>
      <c r="CJ16" s="127"/>
      <c r="CK16" s="127"/>
      <c r="CL16" s="127"/>
      <c r="CM16" s="127"/>
      <c r="CN16" s="127"/>
      <c r="CO16" s="127"/>
      <c r="CP16" s="127"/>
      <c r="CQ16" s="127"/>
      <c r="CR16" s="127"/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</row>
    <row r="17" spans="1:118" x14ac:dyDescent="0.2">
      <c r="A17" s="124" t="s">
        <v>133</v>
      </c>
      <c r="B17" s="124" t="s">
        <v>134</v>
      </c>
      <c r="C17" s="125">
        <v>14</v>
      </c>
      <c r="D17" s="124" t="s">
        <v>44</v>
      </c>
      <c r="E17" s="126">
        <v>0</v>
      </c>
      <c r="F17" s="126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0</v>
      </c>
      <c r="T17" s="127">
        <v>0</v>
      </c>
      <c r="U17" s="127">
        <v>0</v>
      </c>
      <c r="V17" s="127">
        <v>0</v>
      </c>
      <c r="W17" s="127">
        <v>0</v>
      </c>
      <c r="X17" s="127">
        <v>0</v>
      </c>
      <c r="Y17" s="127">
        <v>0</v>
      </c>
      <c r="Z17" s="127">
        <v>0</v>
      </c>
      <c r="AA17" s="127">
        <v>0</v>
      </c>
      <c r="AB17" s="127">
        <v>0</v>
      </c>
      <c r="AC17" s="127">
        <v>0</v>
      </c>
      <c r="AD17" s="127">
        <v>0</v>
      </c>
      <c r="AE17" s="127">
        <v>0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/>
      <c r="CA17" s="127"/>
      <c r="CB17" s="127"/>
      <c r="CC17" s="127"/>
      <c r="CD17" s="127"/>
      <c r="CE17" s="127"/>
      <c r="CF17" s="127"/>
      <c r="CG17" s="127"/>
      <c r="CH17" s="127"/>
      <c r="CI17" s="127"/>
      <c r="CJ17" s="127"/>
      <c r="CK17" s="127"/>
      <c r="CL17" s="127"/>
      <c r="CM17" s="127"/>
      <c r="CN17" s="127"/>
      <c r="CO17" s="127"/>
      <c r="CP17" s="127"/>
      <c r="CQ17" s="127"/>
      <c r="CR17" s="127"/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</row>
    <row r="18" spans="1:118" x14ac:dyDescent="0.2">
      <c r="A18" s="124" t="s">
        <v>133</v>
      </c>
      <c r="B18" s="124" t="s">
        <v>134</v>
      </c>
      <c r="C18" s="125">
        <v>15</v>
      </c>
      <c r="D18" s="124" t="s">
        <v>45</v>
      </c>
      <c r="E18" s="126">
        <v>0</v>
      </c>
      <c r="F18" s="126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0</v>
      </c>
      <c r="Y18" s="127">
        <v>0</v>
      </c>
      <c r="Z18" s="127">
        <v>0</v>
      </c>
      <c r="AA18" s="127">
        <v>0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/>
      <c r="BU18" s="127"/>
      <c r="BV18" s="127"/>
      <c r="BW18" s="127"/>
      <c r="BX18" s="127"/>
      <c r="BY18" s="127"/>
      <c r="BZ18" s="127"/>
      <c r="CA18" s="127"/>
      <c r="CB18" s="127"/>
      <c r="CC18" s="127"/>
      <c r="CD18" s="127"/>
      <c r="CE18" s="127"/>
      <c r="CF18" s="127"/>
      <c r="CG18" s="127"/>
      <c r="CH18" s="127"/>
      <c r="CI18" s="127"/>
      <c r="CJ18" s="127"/>
      <c r="CK18" s="127"/>
      <c r="CL18" s="127"/>
      <c r="CM18" s="127"/>
      <c r="CN18" s="127"/>
      <c r="CO18" s="127"/>
      <c r="CP18" s="127"/>
      <c r="CQ18" s="127"/>
      <c r="CR18" s="127"/>
      <c r="CS18" s="127"/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</row>
    <row r="19" spans="1:118" x14ac:dyDescent="0.2">
      <c r="A19" s="124" t="s">
        <v>133</v>
      </c>
      <c r="B19" s="124" t="s">
        <v>134</v>
      </c>
      <c r="C19" s="125">
        <v>16</v>
      </c>
      <c r="D19" s="124" t="s">
        <v>46</v>
      </c>
      <c r="E19" s="126">
        <v>0</v>
      </c>
      <c r="F19" s="126">
        <v>0</v>
      </c>
      <c r="G19" s="127">
        <v>0</v>
      </c>
      <c r="H19" s="127">
        <v>0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  <c r="P19" s="127">
        <v>0</v>
      </c>
      <c r="Q19" s="127">
        <v>0</v>
      </c>
      <c r="R19" s="127">
        <v>0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0</v>
      </c>
      <c r="Z19" s="127">
        <v>0</v>
      </c>
      <c r="AA19" s="127">
        <v>0</v>
      </c>
      <c r="AB19" s="127">
        <v>0</v>
      </c>
      <c r="AC19" s="127">
        <v>0</v>
      </c>
      <c r="AD19" s="127">
        <v>0</v>
      </c>
      <c r="AE19" s="127">
        <v>0</v>
      </c>
      <c r="AF19" s="127">
        <v>0</v>
      </c>
      <c r="AG19" s="127">
        <v>0</v>
      </c>
      <c r="AH19" s="127">
        <v>0</v>
      </c>
      <c r="AI19" s="127">
        <v>0</v>
      </c>
      <c r="AJ19" s="127">
        <v>0</v>
      </c>
      <c r="AK19" s="127">
        <v>0</v>
      </c>
      <c r="AL19" s="127">
        <v>0</v>
      </c>
      <c r="AM19" s="127">
        <v>0</v>
      </c>
      <c r="AN19" s="127">
        <v>0</v>
      </c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7"/>
      <c r="CA19" s="127"/>
      <c r="CB19" s="127"/>
      <c r="CC19" s="127"/>
      <c r="CD19" s="127"/>
      <c r="CE19" s="127"/>
      <c r="CF19" s="127"/>
      <c r="CG19" s="127"/>
      <c r="CH19" s="127"/>
      <c r="CI19" s="127"/>
      <c r="CJ19" s="127"/>
      <c r="CK19" s="127"/>
      <c r="CL19" s="127"/>
      <c r="CM19" s="127"/>
      <c r="CN19" s="127"/>
      <c r="CO19" s="127"/>
      <c r="CP19" s="127"/>
      <c r="CQ19" s="127"/>
      <c r="CR19" s="127"/>
      <c r="CS19" s="127"/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</row>
    <row r="20" spans="1:118" x14ac:dyDescent="0.2">
      <c r="A20" s="124" t="s">
        <v>133</v>
      </c>
      <c r="B20" s="124" t="s">
        <v>134</v>
      </c>
      <c r="C20" s="125">
        <v>17</v>
      </c>
      <c r="D20" s="124" t="s">
        <v>136</v>
      </c>
      <c r="E20" s="126">
        <v>0</v>
      </c>
      <c r="F20" s="126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-15059</v>
      </c>
      <c r="L20" s="127">
        <v>-26934.53</v>
      </c>
      <c r="M20" s="127">
        <v>15059</v>
      </c>
      <c r="N20" s="127">
        <v>26934.53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7"/>
      <c r="CC20" s="127"/>
      <c r="CD20" s="127"/>
      <c r="CE20" s="127"/>
      <c r="CF20" s="127"/>
      <c r="CG20" s="127"/>
      <c r="CH20" s="127"/>
      <c r="CI20" s="127"/>
      <c r="CJ20" s="127"/>
      <c r="CK20" s="127"/>
      <c r="CL20" s="127"/>
      <c r="CM20" s="127"/>
      <c r="CN20" s="127"/>
      <c r="CO20" s="127"/>
      <c r="CP20" s="127"/>
      <c r="CQ20" s="127"/>
      <c r="CR20" s="127"/>
      <c r="CS20" s="127"/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</row>
    <row r="21" spans="1:118" x14ac:dyDescent="0.2">
      <c r="A21" s="124" t="s">
        <v>133</v>
      </c>
      <c r="B21" s="124" t="s">
        <v>134</v>
      </c>
      <c r="C21" s="125">
        <v>18</v>
      </c>
      <c r="D21" s="124" t="s">
        <v>137</v>
      </c>
      <c r="E21" s="126">
        <v>-11852259</v>
      </c>
      <c r="F21" s="126">
        <v>-21138504</v>
      </c>
      <c r="G21" s="127">
        <v>5389316</v>
      </c>
      <c r="H21" s="127">
        <v>8419594.8599999994</v>
      </c>
      <c r="I21" s="127">
        <v>871860</v>
      </c>
      <c r="J21" s="127">
        <v>1753293.31</v>
      </c>
      <c r="K21" s="127">
        <v>-9</v>
      </c>
      <c r="L21" s="127">
        <v>-8185.33</v>
      </c>
      <c r="M21" s="127">
        <v>5591092</v>
      </c>
      <c r="N21" s="127">
        <v>9960313.0700000003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/>
      <c r="AP21" s="127"/>
      <c r="AQ21" s="127"/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7"/>
      <c r="CA21" s="127"/>
      <c r="CB21" s="127"/>
      <c r="CC21" s="127"/>
      <c r="CD21" s="127"/>
      <c r="CE21" s="127"/>
      <c r="CF21" s="127"/>
      <c r="CG21" s="127"/>
      <c r="CH21" s="127"/>
      <c r="CI21" s="127"/>
      <c r="CJ21" s="127"/>
      <c r="CK21" s="127"/>
      <c r="CL21" s="127"/>
      <c r="CM21" s="127"/>
      <c r="CN21" s="127"/>
      <c r="CO21" s="127"/>
      <c r="CP21" s="127"/>
      <c r="CQ21" s="127"/>
      <c r="CR21" s="127"/>
      <c r="CS21" s="127"/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</row>
    <row r="22" spans="1:118" x14ac:dyDescent="0.2">
      <c r="A22" s="124" t="s">
        <v>133</v>
      </c>
      <c r="B22" s="124" t="s">
        <v>134</v>
      </c>
      <c r="C22" s="125">
        <v>19</v>
      </c>
      <c r="D22" s="124" t="s">
        <v>51</v>
      </c>
      <c r="E22" s="126">
        <v>0</v>
      </c>
      <c r="F22" s="126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7"/>
      <c r="CA22" s="127"/>
      <c r="CB22" s="127"/>
      <c r="CC22" s="127"/>
      <c r="CD22" s="127"/>
      <c r="CE22" s="127"/>
      <c r="CF22" s="127"/>
      <c r="CG22" s="127"/>
      <c r="CH22" s="127"/>
      <c r="CI22" s="127"/>
      <c r="CJ22" s="127"/>
      <c r="CK22" s="127"/>
      <c r="CL22" s="127"/>
      <c r="CM22" s="127"/>
      <c r="CN22" s="127"/>
      <c r="CO22" s="127"/>
      <c r="CP22" s="127"/>
      <c r="CQ22" s="127"/>
      <c r="CR22" s="127"/>
      <c r="CS22" s="127"/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</row>
    <row r="23" spans="1:118" x14ac:dyDescent="0.2">
      <c r="A23" s="124" t="s">
        <v>133</v>
      </c>
      <c r="B23" s="124" t="s">
        <v>134</v>
      </c>
      <c r="C23" s="125">
        <v>20</v>
      </c>
      <c r="D23" s="124" t="s">
        <v>138</v>
      </c>
      <c r="E23" s="126">
        <v>0</v>
      </c>
      <c r="F23" s="126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0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0</v>
      </c>
      <c r="X23" s="127">
        <v>0</v>
      </c>
      <c r="Y23" s="127">
        <v>0</v>
      </c>
      <c r="Z23" s="127">
        <v>0</v>
      </c>
      <c r="AA23" s="127">
        <v>0</v>
      </c>
      <c r="AB23" s="127">
        <v>0</v>
      </c>
      <c r="AC23" s="127">
        <v>0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  <c r="AI23" s="127">
        <v>0</v>
      </c>
      <c r="AJ23" s="127">
        <v>0</v>
      </c>
      <c r="AK23" s="127">
        <v>0</v>
      </c>
      <c r="AL23" s="127">
        <v>0</v>
      </c>
      <c r="AM23" s="127">
        <v>0</v>
      </c>
      <c r="AN23" s="127">
        <v>0</v>
      </c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7"/>
      <c r="CC23" s="127"/>
      <c r="CD23" s="127"/>
      <c r="CE23" s="127"/>
      <c r="CF23" s="127"/>
      <c r="CG23" s="127"/>
      <c r="CH23" s="127"/>
      <c r="CI23" s="127"/>
      <c r="CJ23" s="127"/>
      <c r="CK23" s="127"/>
      <c r="CL23" s="127"/>
      <c r="CM23" s="127"/>
      <c r="CN23" s="127"/>
      <c r="CO23" s="127"/>
      <c r="CP23" s="127"/>
      <c r="CQ23" s="127"/>
      <c r="CR23" s="127"/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</row>
    <row r="24" spans="1:118" x14ac:dyDescent="0.2">
      <c r="A24" s="124" t="s">
        <v>133</v>
      </c>
      <c r="B24" s="124" t="s">
        <v>134</v>
      </c>
      <c r="C24" s="125">
        <v>21</v>
      </c>
      <c r="D24" s="124" t="s">
        <v>139</v>
      </c>
      <c r="E24" s="126">
        <v>0</v>
      </c>
      <c r="F24" s="126">
        <v>9000</v>
      </c>
      <c r="G24" s="127">
        <v>0</v>
      </c>
      <c r="H24" s="127">
        <v>-18000</v>
      </c>
      <c r="I24" s="127">
        <v>0</v>
      </c>
      <c r="J24" s="127">
        <v>0</v>
      </c>
      <c r="K24" s="127">
        <v>0</v>
      </c>
      <c r="L24" s="127">
        <v>9000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7"/>
      <c r="CC24" s="127"/>
      <c r="CD24" s="127"/>
      <c r="CE24" s="127"/>
      <c r="CF24" s="127"/>
      <c r="CG24" s="127"/>
      <c r="CH24" s="127"/>
      <c r="CI24" s="127"/>
      <c r="CJ24" s="127"/>
      <c r="CK24" s="127"/>
      <c r="CL24" s="127"/>
      <c r="CM24" s="127"/>
      <c r="CN24" s="127"/>
      <c r="CO24" s="127"/>
      <c r="CP24" s="127"/>
      <c r="CQ24" s="127"/>
      <c r="CR24" s="127"/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</row>
    <row r="25" spans="1:118" x14ac:dyDescent="0.2">
      <c r="A25" s="124" t="s">
        <v>133</v>
      </c>
      <c r="B25" s="124" t="s">
        <v>134</v>
      </c>
      <c r="C25" s="125">
        <v>22</v>
      </c>
      <c r="D25" s="124" t="s">
        <v>140</v>
      </c>
      <c r="E25" s="126">
        <v>0</v>
      </c>
      <c r="F25" s="126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0</v>
      </c>
      <c r="Y25" s="127">
        <v>0</v>
      </c>
      <c r="Z25" s="127">
        <v>0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0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/>
      <c r="AP25" s="127"/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7"/>
      <c r="CA25" s="127"/>
      <c r="CB25" s="127"/>
      <c r="CC25" s="127"/>
      <c r="CD25" s="127"/>
      <c r="CE25" s="127"/>
      <c r="CF25" s="127"/>
      <c r="CG25" s="127"/>
      <c r="CH25" s="127"/>
      <c r="CI25" s="127"/>
      <c r="CJ25" s="127"/>
      <c r="CK25" s="127"/>
      <c r="CL25" s="127"/>
      <c r="CM25" s="127"/>
      <c r="CN25" s="127"/>
      <c r="CO25" s="127"/>
      <c r="CP25" s="127"/>
      <c r="CQ25" s="127"/>
      <c r="CR25" s="127"/>
      <c r="CS25" s="127"/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</row>
    <row r="26" spans="1:118" x14ac:dyDescent="0.2">
      <c r="A26" s="124" t="s">
        <v>133</v>
      </c>
      <c r="B26" s="124" t="s">
        <v>134</v>
      </c>
      <c r="C26" s="125">
        <v>23</v>
      </c>
      <c r="D26" s="124" t="s">
        <v>141</v>
      </c>
      <c r="E26" s="126">
        <v>0</v>
      </c>
      <c r="F26" s="126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/>
      <c r="AP26" s="127"/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7"/>
      <c r="CC26" s="127"/>
      <c r="CD26" s="127"/>
      <c r="CE26" s="127"/>
      <c r="CF26" s="127"/>
      <c r="CG26" s="127"/>
      <c r="CH26" s="127"/>
      <c r="CI26" s="127"/>
      <c r="CJ26" s="127"/>
      <c r="CK26" s="127"/>
      <c r="CL26" s="127"/>
      <c r="CM26" s="127"/>
      <c r="CN26" s="127"/>
      <c r="CO26" s="127"/>
      <c r="CP26" s="127"/>
      <c r="CQ26" s="127"/>
      <c r="CR26" s="127"/>
      <c r="CS26" s="127"/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</row>
    <row r="27" spans="1:118" x14ac:dyDescent="0.2">
      <c r="A27" s="124" t="s">
        <v>133</v>
      </c>
      <c r="B27" s="124" t="s">
        <v>134</v>
      </c>
      <c r="C27" s="125">
        <v>24</v>
      </c>
      <c r="D27" s="124" t="s">
        <v>59</v>
      </c>
      <c r="E27" s="126">
        <v>-15126574</v>
      </c>
      <c r="F27" s="126">
        <v>0</v>
      </c>
      <c r="G27" s="127">
        <v>15126574</v>
      </c>
      <c r="H27" s="127">
        <v>14160.07</v>
      </c>
      <c r="I27" s="127">
        <v>-9499</v>
      </c>
      <c r="J27" s="127">
        <v>28844.22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-1434</v>
      </c>
      <c r="U27" s="127">
        <v>0</v>
      </c>
      <c r="V27" s="127">
        <v>1434</v>
      </c>
      <c r="W27" s="127">
        <v>0</v>
      </c>
      <c r="X27" s="127">
        <v>0</v>
      </c>
      <c r="Y27" s="127">
        <v>0</v>
      </c>
      <c r="Z27" s="127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7"/>
      <c r="CE27" s="127"/>
      <c r="CF27" s="127"/>
      <c r="CG27" s="127"/>
      <c r="CH27" s="127"/>
      <c r="CI27" s="127"/>
      <c r="CJ27" s="127"/>
      <c r="CK27" s="127"/>
      <c r="CL27" s="127"/>
      <c r="CM27" s="127"/>
      <c r="CN27" s="127"/>
      <c r="CO27" s="127"/>
      <c r="CP27" s="127"/>
      <c r="CQ27" s="127"/>
      <c r="CR27" s="127"/>
      <c r="CS27" s="127"/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</row>
    <row r="28" spans="1:118" x14ac:dyDescent="0.2">
      <c r="A28" s="124" t="s">
        <v>133</v>
      </c>
      <c r="B28" s="124" t="s">
        <v>134</v>
      </c>
      <c r="C28" s="125">
        <v>25</v>
      </c>
      <c r="D28" s="124" t="s">
        <v>60</v>
      </c>
      <c r="E28" s="126">
        <v>0</v>
      </c>
      <c r="F28" s="126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7"/>
      <c r="CE28" s="127"/>
      <c r="CF28" s="127"/>
      <c r="CG28" s="127"/>
      <c r="CH28" s="127"/>
      <c r="CI28" s="127"/>
      <c r="CJ28" s="127"/>
      <c r="CK28" s="127"/>
      <c r="CL28" s="127"/>
      <c r="CM28" s="127"/>
      <c r="CN28" s="127"/>
      <c r="CO28" s="127"/>
      <c r="CP28" s="127"/>
      <c r="CQ28" s="127"/>
      <c r="CR28" s="127"/>
      <c r="CS28" s="127"/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</row>
    <row r="29" spans="1:118" x14ac:dyDescent="0.2">
      <c r="A29" s="124" t="s">
        <v>133</v>
      </c>
      <c r="B29" s="124" t="s">
        <v>134</v>
      </c>
      <c r="C29" s="125">
        <v>26</v>
      </c>
      <c r="D29" s="124" t="s">
        <v>142</v>
      </c>
      <c r="E29" s="126">
        <v>0</v>
      </c>
      <c r="F29" s="126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312.5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9804.48</v>
      </c>
      <c r="AA29" s="127">
        <v>0</v>
      </c>
      <c r="AB29" s="127">
        <v>0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0</v>
      </c>
      <c r="AK29" s="127">
        <v>0</v>
      </c>
      <c r="AL29" s="127">
        <v>0</v>
      </c>
      <c r="AM29" s="127">
        <v>0</v>
      </c>
      <c r="AN29" s="127">
        <v>0</v>
      </c>
      <c r="AO29" s="127"/>
      <c r="AP29" s="127"/>
      <c r="AQ29" s="127"/>
      <c r="AR29" s="127"/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7"/>
      <c r="CE29" s="127"/>
      <c r="CF29" s="127"/>
      <c r="CG29" s="127"/>
      <c r="CH29" s="127"/>
      <c r="CI29" s="127"/>
      <c r="CJ29" s="127"/>
      <c r="CK29" s="127"/>
      <c r="CL29" s="127"/>
      <c r="CM29" s="127"/>
      <c r="CN29" s="127"/>
      <c r="CO29" s="127"/>
      <c r="CP29" s="127"/>
      <c r="CQ29" s="127"/>
      <c r="CR29" s="127"/>
      <c r="CS29" s="127"/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</row>
    <row r="30" spans="1:118" x14ac:dyDescent="0.2">
      <c r="A30" s="124" t="s">
        <v>133</v>
      </c>
      <c r="B30" s="124" t="s">
        <v>134</v>
      </c>
      <c r="C30" s="125">
        <v>27</v>
      </c>
      <c r="D30" s="124" t="s">
        <v>143</v>
      </c>
      <c r="E30" s="126">
        <v>0</v>
      </c>
      <c r="F30" s="126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7"/>
      <c r="CE30" s="127"/>
      <c r="CF30" s="127"/>
      <c r="CG30" s="127"/>
      <c r="CH30" s="127"/>
      <c r="CI30" s="127"/>
      <c r="CJ30" s="127"/>
      <c r="CK30" s="127"/>
      <c r="CL30" s="127"/>
      <c r="CM30" s="127"/>
      <c r="CN30" s="127"/>
      <c r="CO30" s="127"/>
      <c r="CP30" s="127"/>
      <c r="CQ30" s="127"/>
      <c r="CR30" s="127"/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</row>
    <row r="31" spans="1:118" x14ac:dyDescent="0.2">
      <c r="A31" s="124" t="s">
        <v>133</v>
      </c>
      <c r="B31" s="124" t="s">
        <v>134</v>
      </c>
      <c r="C31" s="125">
        <v>28</v>
      </c>
      <c r="D31" s="124" t="s">
        <v>144</v>
      </c>
      <c r="E31" s="126">
        <v>0</v>
      </c>
      <c r="F31" s="126">
        <v>0</v>
      </c>
      <c r="G31" s="127">
        <v>-29349944</v>
      </c>
      <c r="H31" s="127">
        <v>-2468196.37</v>
      </c>
      <c r="I31" s="127">
        <v>794442</v>
      </c>
      <c r="J31" s="127">
        <v>-4645.08</v>
      </c>
      <c r="K31" s="127">
        <v>7481830</v>
      </c>
      <c r="L31" s="127">
        <v>83989.31</v>
      </c>
      <c r="M31" s="127">
        <v>867165</v>
      </c>
      <c r="N31" s="127">
        <v>-19489.509999999998</v>
      </c>
      <c r="O31" s="127">
        <v>41781</v>
      </c>
      <c r="P31" s="127">
        <v>158.33000000000001</v>
      </c>
      <c r="Q31" s="127">
        <v>39431</v>
      </c>
      <c r="R31" s="127">
        <v>4534.6899999999996</v>
      </c>
      <c r="S31" s="127">
        <v>13555</v>
      </c>
      <c r="T31" s="127">
        <v>3328.38</v>
      </c>
      <c r="U31" s="127">
        <v>-7603</v>
      </c>
      <c r="V31" s="127">
        <v>-593.34</v>
      </c>
      <c r="W31" s="127">
        <v>-246</v>
      </c>
      <c r="X31" s="127">
        <v>-32.49</v>
      </c>
      <c r="Y31" s="127">
        <v>2781</v>
      </c>
      <c r="Z31" s="127">
        <v>0</v>
      </c>
      <c r="AA31" s="127">
        <v>179664</v>
      </c>
      <c r="AB31" s="127">
        <v>17863.990000000002</v>
      </c>
      <c r="AC31" s="127">
        <v>0</v>
      </c>
      <c r="AD31" s="127">
        <v>0</v>
      </c>
      <c r="AE31" s="127">
        <v>0</v>
      </c>
      <c r="AF31" s="127">
        <v>0</v>
      </c>
      <c r="AG31" s="127">
        <v>538</v>
      </c>
      <c r="AH31" s="127">
        <v>-5.38</v>
      </c>
      <c r="AI31" s="127">
        <v>641</v>
      </c>
      <c r="AJ31" s="127">
        <v>93.66</v>
      </c>
      <c r="AK31" s="127">
        <v>0</v>
      </c>
      <c r="AL31" s="127">
        <v>0</v>
      </c>
      <c r="AM31" s="127">
        <v>-4769</v>
      </c>
      <c r="AN31" s="127">
        <v>5842.92</v>
      </c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7"/>
      <c r="CE31" s="127"/>
      <c r="CF31" s="127"/>
      <c r="CG31" s="127"/>
      <c r="CH31" s="127"/>
      <c r="CI31" s="127"/>
      <c r="CJ31" s="127"/>
      <c r="CK31" s="127"/>
      <c r="CL31" s="127"/>
      <c r="CM31" s="127"/>
      <c r="CN31" s="127"/>
      <c r="CO31" s="127"/>
      <c r="CP31" s="127"/>
      <c r="CQ31" s="127"/>
      <c r="CR31" s="127"/>
      <c r="CS31" s="127"/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</row>
    <row r="32" spans="1:118" x14ac:dyDescent="0.2">
      <c r="A32" s="124" t="s">
        <v>133</v>
      </c>
      <c r="B32" s="124" t="s">
        <v>134</v>
      </c>
      <c r="C32" s="125">
        <v>29</v>
      </c>
      <c r="D32" s="124" t="s">
        <v>145</v>
      </c>
      <c r="E32" s="126">
        <v>0</v>
      </c>
      <c r="F32" s="126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7"/>
      <c r="CE32" s="127"/>
      <c r="CF32" s="127"/>
      <c r="CG32" s="127"/>
      <c r="CH32" s="127"/>
      <c r="CI32" s="127"/>
      <c r="CJ32" s="127"/>
      <c r="CK32" s="127"/>
      <c r="CL32" s="127"/>
      <c r="CM32" s="127"/>
      <c r="CN32" s="127"/>
      <c r="CO32" s="127"/>
      <c r="CP32" s="127"/>
      <c r="CQ32" s="127"/>
      <c r="CR32" s="127"/>
      <c r="CS32" s="127"/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</row>
    <row r="33" spans="1:118" x14ac:dyDescent="0.2">
      <c r="A33" s="124" t="s">
        <v>133</v>
      </c>
      <c r="B33" s="124" t="s">
        <v>134</v>
      </c>
      <c r="C33" s="125">
        <v>30</v>
      </c>
      <c r="D33" s="124" t="s">
        <v>146</v>
      </c>
      <c r="E33" s="126">
        <v>0</v>
      </c>
      <c r="F33" s="126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7"/>
      <c r="CE33" s="127"/>
      <c r="CF33" s="127"/>
      <c r="CG33" s="127"/>
      <c r="CH33" s="127"/>
      <c r="CI33" s="127"/>
      <c r="CJ33" s="127"/>
      <c r="CK33" s="127"/>
      <c r="CL33" s="127"/>
      <c r="CM33" s="127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</row>
    <row r="34" spans="1:118" x14ac:dyDescent="0.2">
      <c r="A34" s="124" t="s">
        <v>133</v>
      </c>
      <c r="B34" s="124" t="s">
        <v>134</v>
      </c>
      <c r="C34" s="125">
        <v>31</v>
      </c>
      <c r="D34" s="124" t="s">
        <v>147</v>
      </c>
      <c r="E34" s="126">
        <v>0</v>
      </c>
      <c r="F34" s="126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7"/>
      <c r="CE34" s="127"/>
      <c r="CF34" s="127"/>
      <c r="CG34" s="127"/>
      <c r="CH34" s="127"/>
      <c r="CI34" s="127"/>
      <c r="CJ34" s="127"/>
      <c r="CK34" s="127"/>
      <c r="CL34" s="127"/>
      <c r="CM34" s="127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</row>
    <row r="35" spans="1:118" x14ac:dyDescent="0.2">
      <c r="A35" s="124" t="s">
        <v>133</v>
      </c>
      <c r="B35" s="124" t="s">
        <v>134</v>
      </c>
      <c r="C35" s="125">
        <v>32</v>
      </c>
      <c r="D35" s="124" t="s">
        <v>74</v>
      </c>
      <c r="E35" s="126">
        <v>0</v>
      </c>
      <c r="F35" s="126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27">
        <v>0</v>
      </c>
      <c r="AA35" s="127">
        <v>0</v>
      </c>
      <c r="AB35" s="127">
        <v>0</v>
      </c>
      <c r="AC35" s="127">
        <v>0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  <c r="AI35" s="127">
        <v>0</v>
      </c>
      <c r="AJ35" s="127">
        <v>0</v>
      </c>
      <c r="AK35" s="127">
        <v>0</v>
      </c>
      <c r="AL35" s="127">
        <v>0</v>
      </c>
      <c r="AM35" s="127">
        <v>0</v>
      </c>
      <c r="AN35" s="127">
        <v>0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7"/>
      <c r="CE35" s="127"/>
      <c r="CF35" s="127"/>
      <c r="CG35" s="127"/>
      <c r="CH35" s="127"/>
      <c r="CI35" s="127"/>
      <c r="CJ35" s="127"/>
      <c r="CK35" s="127"/>
      <c r="CL35" s="127"/>
      <c r="CM35" s="127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</row>
    <row r="36" spans="1:118" x14ac:dyDescent="0.2">
      <c r="A36" s="124" t="s">
        <v>133</v>
      </c>
      <c r="B36" s="124" t="s">
        <v>134</v>
      </c>
      <c r="C36" s="125">
        <v>33</v>
      </c>
      <c r="D36" s="124" t="s">
        <v>75</v>
      </c>
      <c r="E36" s="126">
        <v>0</v>
      </c>
      <c r="F36" s="126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0</v>
      </c>
      <c r="R36" s="127">
        <v>0</v>
      </c>
      <c r="S36" s="127">
        <v>0</v>
      </c>
      <c r="T36" s="127">
        <v>0</v>
      </c>
      <c r="U36" s="127">
        <v>0</v>
      </c>
      <c r="V36" s="127">
        <v>0</v>
      </c>
      <c r="W36" s="127">
        <v>0</v>
      </c>
      <c r="X36" s="127">
        <v>0</v>
      </c>
      <c r="Y36" s="127">
        <v>0</v>
      </c>
      <c r="Z36" s="127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7">
        <v>0</v>
      </c>
      <c r="AG36" s="127">
        <v>0</v>
      </c>
      <c r="AH36" s="127">
        <v>0</v>
      </c>
      <c r="AI36" s="127">
        <v>0</v>
      </c>
      <c r="AJ36" s="127">
        <v>0</v>
      </c>
      <c r="AK36" s="127">
        <v>0</v>
      </c>
      <c r="AL36" s="127">
        <v>0</v>
      </c>
      <c r="AM36" s="127">
        <v>0</v>
      </c>
      <c r="AN36" s="127">
        <v>0</v>
      </c>
      <c r="AO36" s="127"/>
      <c r="AP36" s="127"/>
      <c r="AQ36" s="127"/>
      <c r="AR36" s="127"/>
      <c r="AS36" s="127"/>
      <c r="AT36" s="127"/>
      <c r="AU36" s="127"/>
      <c r="AV36" s="127"/>
      <c r="AW36" s="127"/>
      <c r="AX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7"/>
      <c r="CE36" s="127"/>
      <c r="CF36" s="127"/>
      <c r="CG36" s="127"/>
      <c r="CH36" s="127"/>
      <c r="CI36" s="127"/>
      <c r="CJ36" s="127"/>
      <c r="CK36" s="127"/>
      <c r="CL36" s="127"/>
      <c r="CM36" s="127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</row>
    <row r="37" spans="1:118" x14ac:dyDescent="0.2">
      <c r="A37" s="124" t="s">
        <v>133</v>
      </c>
      <c r="B37" s="124" t="s">
        <v>134</v>
      </c>
      <c r="C37" s="125">
        <v>34</v>
      </c>
      <c r="D37" s="124" t="s">
        <v>76</v>
      </c>
      <c r="E37" s="126">
        <v>0</v>
      </c>
      <c r="F37" s="126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0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/>
      <c r="AP37" s="127"/>
      <c r="AQ37" s="127"/>
      <c r="AR37" s="127"/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7"/>
      <c r="CE37" s="127"/>
      <c r="CF37" s="127"/>
      <c r="CG37" s="127"/>
      <c r="CH37" s="127"/>
      <c r="CI37" s="127"/>
      <c r="CJ37" s="127"/>
      <c r="CK37" s="127"/>
      <c r="CL37" s="127"/>
      <c r="CM37" s="127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</row>
    <row r="38" spans="1:118" x14ac:dyDescent="0.2">
      <c r="A38" s="124" t="s">
        <v>133</v>
      </c>
      <c r="B38" s="124" t="s">
        <v>134</v>
      </c>
      <c r="C38" s="125">
        <v>35</v>
      </c>
      <c r="D38" s="124" t="s">
        <v>77</v>
      </c>
      <c r="E38" s="126">
        <v>0</v>
      </c>
      <c r="F38" s="126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0</v>
      </c>
      <c r="P38" s="127">
        <v>0</v>
      </c>
      <c r="Q38" s="127">
        <v>0</v>
      </c>
      <c r="R38" s="127">
        <v>0</v>
      </c>
      <c r="S38" s="127">
        <v>0</v>
      </c>
      <c r="T38" s="127">
        <v>0</v>
      </c>
      <c r="U38" s="127">
        <v>0</v>
      </c>
      <c r="V38" s="127">
        <v>0</v>
      </c>
      <c r="W38" s="127">
        <v>0</v>
      </c>
      <c r="X38" s="127">
        <v>0</v>
      </c>
      <c r="Y38" s="127">
        <v>0</v>
      </c>
      <c r="Z38" s="127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7">
        <v>0</v>
      </c>
      <c r="AG38" s="127">
        <v>0</v>
      </c>
      <c r="AH38" s="127">
        <v>0</v>
      </c>
      <c r="AI38" s="127">
        <v>0</v>
      </c>
      <c r="AJ38" s="127">
        <v>0</v>
      </c>
      <c r="AK38" s="127">
        <v>0</v>
      </c>
      <c r="AL38" s="127">
        <v>0</v>
      </c>
      <c r="AM38" s="127">
        <v>0</v>
      </c>
      <c r="AN38" s="127">
        <v>0</v>
      </c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J38" s="127"/>
      <c r="CK38" s="127"/>
      <c r="CL38" s="127"/>
      <c r="CM38" s="127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</row>
    <row r="39" spans="1:118" x14ac:dyDescent="0.2">
      <c r="A39" s="124" t="s">
        <v>133</v>
      </c>
      <c r="B39" s="124" t="s">
        <v>134</v>
      </c>
      <c r="C39" s="125">
        <v>36</v>
      </c>
      <c r="D39" s="124" t="s">
        <v>78</v>
      </c>
      <c r="E39" s="126">
        <v>0</v>
      </c>
      <c r="F39" s="126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7"/>
      <c r="CE39" s="127"/>
      <c r="CF39" s="127"/>
      <c r="CG39" s="127"/>
      <c r="CH39" s="127"/>
      <c r="CI39" s="127"/>
      <c r="CJ39" s="127"/>
      <c r="CK39" s="127"/>
      <c r="CL39" s="127"/>
      <c r="CM39" s="127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</row>
    <row r="40" spans="1:118" x14ac:dyDescent="0.2">
      <c r="A40" s="124" t="s">
        <v>133</v>
      </c>
      <c r="B40" s="124" t="s">
        <v>134</v>
      </c>
      <c r="C40" s="125">
        <v>37</v>
      </c>
      <c r="D40" s="124" t="s">
        <v>79</v>
      </c>
      <c r="E40" s="126">
        <v>0</v>
      </c>
      <c r="F40" s="126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27">
        <v>0</v>
      </c>
      <c r="Q40" s="127">
        <v>0</v>
      </c>
      <c r="R40" s="127">
        <v>0</v>
      </c>
      <c r="S40" s="127">
        <v>0</v>
      </c>
      <c r="T40" s="127">
        <v>0</v>
      </c>
      <c r="U40" s="127">
        <v>0</v>
      </c>
      <c r="V40" s="127">
        <v>0</v>
      </c>
      <c r="W40" s="127">
        <v>0</v>
      </c>
      <c r="X40" s="127">
        <v>0</v>
      </c>
      <c r="Y40" s="127">
        <v>0</v>
      </c>
      <c r="Z40" s="127">
        <v>0</v>
      </c>
      <c r="AA40" s="127">
        <v>0</v>
      </c>
      <c r="AB40" s="127">
        <v>0</v>
      </c>
      <c r="AC40" s="127">
        <v>0</v>
      </c>
      <c r="AD40" s="127">
        <v>0</v>
      </c>
      <c r="AE40" s="127">
        <v>0</v>
      </c>
      <c r="AF40" s="127">
        <v>0</v>
      </c>
      <c r="AG40" s="127">
        <v>0</v>
      </c>
      <c r="AH40" s="127">
        <v>0</v>
      </c>
      <c r="AI40" s="127">
        <v>0</v>
      </c>
      <c r="AJ40" s="127">
        <v>0</v>
      </c>
      <c r="AK40" s="127">
        <v>0</v>
      </c>
      <c r="AL40" s="127">
        <v>0</v>
      </c>
      <c r="AM40" s="127">
        <v>0</v>
      </c>
      <c r="AN40" s="127">
        <v>0</v>
      </c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7"/>
      <c r="CE40" s="127"/>
      <c r="CF40" s="127"/>
      <c r="CG40" s="127"/>
      <c r="CH40" s="127"/>
      <c r="CI40" s="127"/>
      <c r="CJ40" s="127"/>
      <c r="CK40" s="127"/>
      <c r="CL40" s="127"/>
      <c r="CM40" s="127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</row>
    <row r="41" spans="1:118" x14ac:dyDescent="0.2">
      <c r="A41" s="124" t="s">
        <v>133</v>
      </c>
      <c r="B41" s="124" t="s">
        <v>134</v>
      </c>
      <c r="C41" s="125">
        <v>38</v>
      </c>
      <c r="D41" s="124" t="s">
        <v>80</v>
      </c>
      <c r="E41" s="126">
        <v>0</v>
      </c>
      <c r="F41" s="126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0</v>
      </c>
      <c r="T41" s="127">
        <v>0</v>
      </c>
      <c r="U41" s="127">
        <v>0</v>
      </c>
      <c r="V41" s="127">
        <v>0</v>
      </c>
      <c r="W41" s="127">
        <v>0</v>
      </c>
      <c r="X41" s="127">
        <v>0</v>
      </c>
      <c r="Y41" s="127">
        <v>0</v>
      </c>
      <c r="Z41" s="127">
        <v>0</v>
      </c>
      <c r="AA41" s="127">
        <v>0</v>
      </c>
      <c r="AB41" s="127">
        <v>0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0</v>
      </c>
      <c r="AI41" s="127">
        <v>0</v>
      </c>
      <c r="AJ41" s="127">
        <v>0</v>
      </c>
      <c r="AK41" s="127">
        <v>0</v>
      </c>
      <c r="AL41" s="127">
        <v>0</v>
      </c>
      <c r="AM41" s="127">
        <v>0</v>
      </c>
      <c r="AN41" s="127">
        <v>0</v>
      </c>
      <c r="AO41" s="127"/>
      <c r="AP41" s="127"/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7"/>
      <c r="CC41" s="127"/>
      <c r="CD41" s="127"/>
      <c r="CE41" s="127"/>
      <c r="CF41" s="127"/>
      <c r="CG41" s="127"/>
      <c r="CH41" s="127"/>
      <c r="CI41" s="127"/>
      <c r="CJ41" s="127"/>
      <c r="CK41" s="127"/>
      <c r="CL41" s="127"/>
      <c r="CM41" s="127"/>
      <c r="CN41" s="127"/>
      <c r="CO41" s="127"/>
      <c r="CP41" s="127"/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</row>
    <row r="42" spans="1:118" x14ac:dyDescent="0.2">
      <c r="A42" s="124" t="s">
        <v>133</v>
      </c>
      <c r="B42" s="124" t="s">
        <v>134</v>
      </c>
      <c r="C42" s="125">
        <v>39</v>
      </c>
      <c r="D42" s="124" t="s">
        <v>81</v>
      </c>
      <c r="E42" s="126">
        <v>0</v>
      </c>
      <c r="F42" s="126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/>
      <c r="AP42" s="127"/>
      <c r="AQ42" s="127"/>
      <c r="AR42" s="127"/>
      <c r="AS42" s="127"/>
      <c r="AT42" s="127"/>
      <c r="AU42" s="127"/>
      <c r="AV42" s="127"/>
      <c r="AW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7"/>
      <c r="CE42" s="127"/>
      <c r="CF42" s="127"/>
      <c r="CG42" s="127"/>
      <c r="CH42" s="127"/>
      <c r="CI42" s="127"/>
      <c r="CJ42" s="127"/>
      <c r="CK42" s="127"/>
      <c r="CL42" s="127"/>
      <c r="CM42" s="127"/>
      <c r="CN42" s="127"/>
      <c r="CO42" s="127"/>
      <c r="CP42" s="127"/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</row>
    <row r="43" spans="1:118" x14ac:dyDescent="0.2">
      <c r="A43" s="124" t="s">
        <v>133</v>
      </c>
      <c r="B43" s="124" t="s">
        <v>134</v>
      </c>
      <c r="C43" s="125">
        <v>40</v>
      </c>
      <c r="D43" s="124" t="s">
        <v>82</v>
      </c>
      <c r="E43" s="126">
        <v>0</v>
      </c>
      <c r="F43" s="126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0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0</v>
      </c>
      <c r="AH43" s="127">
        <v>0</v>
      </c>
      <c r="AI43" s="127">
        <v>0</v>
      </c>
      <c r="AJ43" s="127">
        <v>0</v>
      </c>
      <c r="AK43" s="127">
        <v>0</v>
      </c>
      <c r="AL43" s="127">
        <v>0</v>
      </c>
      <c r="AM43" s="127">
        <v>0</v>
      </c>
      <c r="AN43" s="127">
        <v>0</v>
      </c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7"/>
      <c r="CA43" s="127"/>
      <c r="CB43" s="127"/>
      <c r="CC43" s="127"/>
      <c r="CD43" s="127"/>
      <c r="CE43" s="127"/>
      <c r="CF43" s="127"/>
      <c r="CG43" s="127"/>
      <c r="CH43" s="127"/>
      <c r="CI43" s="127"/>
      <c r="CJ43" s="127"/>
      <c r="CK43" s="127"/>
      <c r="CL43" s="127"/>
      <c r="CM43" s="127"/>
      <c r="CN43" s="127"/>
      <c r="CO43" s="127"/>
      <c r="CP43" s="127"/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</row>
    <row r="44" spans="1:118" x14ac:dyDescent="0.2">
      <c r="A44" t="s">
        <v>148</v>
      </c>
      <c r="B44" t="s">
        <v>149</v>
      </c>
      <c r="C44">
        <v>1</v>
      </c>
      <c r="D44" t="s">
        <v>29</v>
      </c>
      <c r="E44" s="14">
        <v>9140188</v>
      </c>
      <c r="F44" s="14">
        <v>18207329.989999998</v>
      </c>
      <c r="G44" s="127">
        <v>-446300</v>
      </c>
      <c r="H44" s="127">
        <v>-917209.47000000067</v>
      </c>
      <c r="I44" s="127">
        <v>67019</v>
      </c>
      <c r="J44" s="127">
        <v>124361.97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0</v>
      </c>
      <c r="W44" s="127">
        <v>0</v>
      </c>
      <c r="X44" s="127">
        <v>0</v>
      </c>
      <c r="Y44" s="127">
        <v>0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0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7"/>
      <c r="CI44" s="127"/>
      <c r="CJ44" s="127"/>
      <c r="CK44" s="127"/>
      <c r="CL44" s="127"/>
      <c r="CM44" s="127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</row>
    <row r="45" spans="1:118" x14ac:dyDescent="0.2">
      <c r="A45" t="s">
        <v>148</v>
      </c>
      <c r="B45" t="s">
        <v>149</v>
      </c>
      <c r="C45">
        <v>2</v>
      </c>
      <c r="D45" t="s">
        <v>30</v>
      </c>
      <c r="E45" s="14">
        <v>0</v>
      </c>
      <c r="F45" s="14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27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  <c r="AI45" s="127">
        <v>0</v>
      </c>
      <c r="AJ45" s="127">
        <v>0</v>
      </c>
      <c r="AK45" s="127">
        <v>0</v>
      </c>
      <c r="AL45" s="127">
        <v>0</v>
      </c>
      <c r="AM45" s="127">
        <v>0</v>
      </c>
      <c r="AN45" s="127">
        <v>0</v>
      </c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7"/>
      <c r="CA45" s="127"/>
      <c r="CB45" s="127"/>
      <c r="CC45" s="127"/>
      <c r="CD45" s="127"/>
      <c r="CE45" s="127"/>
      <c r="CF45" s="127"/>
      <c r="CG45" s="127"/>
      <c r="CH45" s="127"/>
      <c r="CI45" s="127"/>
      <c r="CJ45" s="127"/>
      <c r="CK45" s="127"/>
      <c r="CL45" s="127"/>
      <c r="CM45" s="127"/>
      <c r="CN45" s="127"/>
      <c r="CO45" s="127"/>
      <c r="CP45" s="127"/>
      <c r="CQ45" s="127"/>
      <c r="CR45" s="127"/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</row>
    <row r="46" spans="1:118" x14ac:dyDescent="0.2">
      <c r="A46" t="s">
        <v>148</v>
      </c>
      <c r="B46" t="s">
        <v>149</v>
      </c>
      <c r="C46">
        <v>3</v>
      </c>
      <c r="D46" t="s">
        <v>31</v>
      </c>
      <c r="E46" s="14">
        <v>0</v>
      </c>
      <c r="F46" s="14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7"/>
      <c r="CA46" s="127"/>
      <c r="CB46" s="127"/>
      <c r="CC46" s="127"/>
      <c r="CD46" s="127"/>
      <c r="CE46" s="127"/>
      <c r="CF46" s="127"/>
      <c r="CG46" s="127"/>
      <c r="CH46" s="127"/>
      <c r="CI46" s="127"/>
      <c r="CJ46" s="127"/>
      <c r="CK46" s="127"/>
      <c r="CL46" s="127"/>
      <c r="CM46" s="127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</row>
    <row r="47" spans="1:118" x14ac:dyDescent="0.2">
      <c r="A47" t="s">
        <v>148</v>
      </c>
      <c r="B47" t="s">
        <v>149</v>
      </c>
      <c r="C47">
        <v>4</v>
      </c>
      <c r="D47" t="s">
        <v>32</v>
      </c>
      <c r="E47" s="14">
        <v>0</v>
      </c>
      <c r="F47" s="14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0</v>
      </c>
      <c r="AN47" s="127">
        <v>0</v>
      </c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7"/>
      <c r="CA47" s="127"/>
      <c r="CB47" s="127"/>
      <c r="CC47" s="127"/>
      <c r="CD47" s="127"/>
      <c r="CE47" s="127"/>
      <c r="CF47" s="127"/>
      <c r="CG47" s="127"/>
      <c r="CH47" s="127"/>
      <c r="CI47" s="127"/>
      <c r="CJ47" s="127"/>
      <c r="CK47" s="127"/>
      <c r="CL47" s="127"/>
      <c r="CM47" s="127"/>
      <c r="CN47" s="127"/>
      <c r="CO47" s="127"/>
      <c r="CP47" s="127"/>
      <c r="CQ47" s="127"/>
      <c r="CR47" s="127"/>
      <c r="CS47" s="127"/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</row>
    <row r="48" spans="1:118" x14ac:dyDescent="0.2">
      <c r="A48" t="s">
        <v>148</v>
      </c>
      <c r="B48" t="s">
        <v>149</v>
      </c>
      <c r="C48">
        <v>5</v>
      </c>
      <c r="D48" t="s">
        <v>135</v>
      </c>
      <c r="E48" s="14">
        <v>0</v>
      </c>
      <c r="F48" s="14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27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0</v>
      </c>
      <c r="AJ48" s="127">
        <v>0</v>
      </c>
      <c r="AK48" s="127">
        <v>0</v>
      </c>
      <c r="AL48" s="127">
        <v>0</v>
      </c>
      <c r="AM48" s="127">
        <v>0</v>
      </c>
      <c r="AN48" s="127">
        <v>0</v>
      </c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7"/>
      <c r="CC48" s="127"/>
      <c r="CD48" s="127"/>
      <c r="CE48" s="127"/>
      <c r="CF48" s="127"/>
      <c r="CG48" s="127"/>
      <c r="CH48" s="127"/>
      <c r="CI48" s="127"/>
      <c r="CJ48" s="127"/>
      <c r="CK48" s="127"/>
      <c r="CL48" s="127"/>
      <c r="CM48" s="127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</row>
    <row r="49" spans="1:118" x14ac:dyDescent="0.2">
      <c r="A49" t="s">
        <v>148</v>
      </c>
      <c r="B49" t="s">
        <v>149</v>
      </c>
      <c r="C49">
        <v>6</v>
      </c>
      <c r="D49" t="s">
        <v>29</v>
      </c>
      <c r="E49" s="14">
        <v>-2488315</v>
      </c>
      <c r="F49" s="14">
        <v>-4458771</v>
      </c>
      <c r="G49" s="127">
        <v>452693</v>
      </c>
      <c r="H49" s="127">
        <v>826952.86</v>
      </c>
      <c r="I49" s="127">
        <v>-62394</v>
      </c>
      <c r="J49" s="127">
        <v>-109098.54</v>
      </c>
      <c r="K49" s="127">
        <v>8978</v>
      </c>
      <c r="L49" s="127">
        <v>16444.93</v>
      </c>
      <c r="M49" s="127">
        <v>0</v>
      </c>
      <c r="N49" s="127">
        <v>-12676.2</v>
      </c>
      <c r="O49" s="127">
        <v>-37236</v>
      </c>
      <c r="P49" s="127">
        <v>-64673.94</v>
      </c>
      <c r="Q49" s="127">
        <v>2394</v>
      </c>
      <c r="R49" s="127">
        <v>4124.8500000000004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7"/>
      <c r="CC49" s="127"/>
      <c r="CD49" s="127"/>
      <c r="CE49" s="127"/>
      <c r="CF49" s="127"/>
      <c r="CG49" s="127"/>
      <c r="CH49" s="127"/>
      <c r="CI49" s="127"/>
      <c r="CJ49" s="127"/>
      <c r="CK49" s="127"/>
      <c r="CL49" s="127"/>
      <c r="CM49" s="127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</row>
    <row r="50" spans="1:118" x14ac:dyDescent="0.2">
      <c r="A50" t="s">
        <v>148</v>
      </c>
      <c r="B50" t="s">
        <v>149</v>
      </c>
      <c r="C50">
        <v>7</v>
      </c>
      <c r="D50" t="s">
        <v>30</v>
      </c>
      <c r="E50" s="14">
        <v>0</v>
      </c>
      <c r="F50" s="14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0</v>
      </c>
      <c r="AH50" s="127">
        <v>0</v>
      </c>
      <c r="AI50" s="127">
        <v>0</v>
      </c>
      <c r="AJ50" s="127">
        <v>0</v>
      </c>
      <c r="AK50" s="127">
        <v>0</v>
      </c>
      <c r="AL50" s="127">
        <v>0</v>
      </c>
      <c r="AM50" s="127">
        <v>0</v>
      </c>
      <c r="AN50" s="127">
        <v>0</v>
      </c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7"/>
      <c r="CA50" s="127"/>
      <c r="CB50" s="127"/>
      <c r="CC50" s="127"/>
      <c r="CD50" s="127"/>
      <c r="CE50" s="127"/>
      <c r="CF50" s="127"/>
      <c r="CG50" s="127"/>
      <c r="CH50" s="127"/>
      <c r="CI50" s="127"/>
      <c r="CJ50" s="127"/>
      <c r="CK50" s="127"/>
      <c r="CL50" s="127"/>
      <c r="CM50" s="127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</row>
    <row r="51" spans="1:118" x14ac:dyDescent="0.2">
      <c r="A51" t="s">
        <v>148</v>
      </c>
      <c r="B51" t="s">
        <v>149</v>
      </c>
      <c r="C51">
        <v>8</v>
      </c>
      <c r="D51" t="s">
        <v>31</v>
      </c>
      <c r="E51" s="14">
        <v>0</v>
      </c>
      <c r="F51" s="14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  <c r="AI51" s="127">
        <v>0</v>
      </c>
      <c r="AJ51" s="127">
        <v>0</v>
      </c>
      <c r="AK51" s="127">
        <v>0</v>
      </c>
      <c r="AL51" s="127">
        <v>0</v>
      </c>
      <c r="AM51" s="127">
        <v>0</v>
      </c>
      <c r="AN51" s="127">
        <v>0</v>
      </c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7"/>
      <c r="CA51" s="127"/>
      <c r="CB51" s="127"/>
      <c r="CC51" s="127"/>
      <c r="CD51" s="127"/>
      <c r="CE51" s="127"/>
      <c r="CF51" s="127"/>
      <c r="CG51" s="127"/>
      <c r="CH51" s="127"/>
      <c r="CI51" s="127"/>
      <c r="CJ51" s="127"/>
      <c r="CK51" s="127"/>
      <c r="CL51" s="127"/>
      <c r="CM51" s="127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</row>
    <row r="52" spans="1:118" x14ac:dyDescent="0.2">
      <c r="A52" t="s">
        <v>148</v>
      </c>
      <c r="B52" t="s">
        <v>149</v>
      </c>
      <c r="C52">
        <v>9</v>
      </c>
      <c r="D52" t="s">
        <v>32</v>
      </c>
      <c r="E52" s="14">
        <v>0</v>
      </c>
      <c r="F52" s="14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27">
        <v>0</v>
      </c>
      <c r="W52" s="127">
        <v>0</v>
      </c>
      <c r="X52" s="127">
        <v>0</v>
      </c>
      <c r="Y52" s="127">
        <v>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0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0</v>
      </c>
      <c r="AN52" s="127">
        <v>0</v>
      </c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7"/>
      <c r="CA52" s="127"/>
      <c r="CB52" s="127"/>
      <c r="CC52" s="127"/>
      <c r="CD52" s="127"/>
      <c r="CE52" s="127"/>
      <c r="CF52" s="127"/>
      <c r="CG52" s="127"/>
      <c r="CH52" s="127"/>
      <c r="CI52" s="127"/>
      <c r="CJ52" s="127"/>
      <c r="CK52" s="127"/>
      <c r="CL52" s="127"/>
      <c r="CM52" s="127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</row>
    <row r="53" spans="1:118" x14ac:dyDescent="0.2">
      <c r="A53" t="s">
        <v>148</v>
      </c>
      <c r="B53" t="s">
        <v>149</v>
      </c>
      <c r="C53">
        <v>10</v>
      </c>
      <c r="D53" t="s">
        <v>36</v>
      </c>
      <c r="E53" s="14">
        <v>60000</v>
      </c>
      <c r="F53" s="14">
        <v>108826.47</v>
      </c>
      <c r="G53" s="127">
        <v>-18185</v>
      </c>
      <c r="H53" s="127">
        <v>-32350.6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7">
        <v>0</v>
      </c>
      <c r="AG53" s="127">
        <v>0</v>
      </c>
      <c r="AH53" s="127">
        <v>0</v>
      </c>
      <c r="AI53" s="127">
        <v>0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7"/>
      <c r="CE53" s="127"/>
      <c r="CF53" s="127"/>
      <c r="CG53" s="127"/>
      <c r="CH53" s="127"/>
      <c r="CI53" s="127"/>
      <c r="CJ53" s="127"/>
      <c r="CK53" s="127"/>
      <c r="CL53" s="127"/>
      <c r="CM53" s="127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</row>
    <row r="54" spans="1:118" x14ac:dyDescent="0.2">
      <c r="A54" t="s">
        <v>148</v>
      </c>
      <c r="B54" t="s">
        <v>149</v>
      </c>
      <c r="C54">
        <v>11</v>
      </c>
      <c r="D54" t="s">
        <v>39</v>
      </c>
      <c r="E54" s="14">
        <v>4126748</v>
      </c>
      <c r="F54" s="14">
        <v>7697205</v>
      </c>
      <c r="G54" s="127">
        <v>50231</v>
      </c>
      <c r="H54" s="127">
        <v>92718.33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0</v>
      </c>
      <c r="X54" s="127">
        <v>0</v>
      </c>
      <c r="Y54" s="127">
        <v>0</v>
      </c>
      <c r="Z54" s="127">
        <v>0</v>
      </c>
      <c r="AA54" s="127">
        <v>0</v>
      </c>
      <c r="AB54" s="127">
        <v>0</v>
      </c>
      <c r="AC54" s="127">
        <v>0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/>
      <c r="AP54" s="127"/>
      <c r="AQ54" s="127"/>
      <c r="AR54" s="127"/>
      <c r="AS54" s="127"/>
      <c r="AT54" s="127"/>
      <c r="AU54" s="127"/>
      <c r="AV54" s="127"/>
      <c r="AW54" s="127"/>
      <c r="AX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27"/>
      <c r="CA54" s="127"/>
      <c r="CB54" s="127"/>
      <c r="CC54" s="127"/>
      <c r="CD54" s="127"/>
      <c r="CE54" s="127"/>
      <c r="CF54" s="127"/>
      <c r="CG54" s="127"/>
      <c r="CH54" s="127"/>
      <c r="CI54" s="127"/>
      <c r="CJ54" s="127"/>
      <c r="CK54" s="127"/>
      <c r="CL54" s="127"/>
      <c r="CM54" s="127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</row>
    <row r="55" spans="1:118" x14ac:dyDescent="0.2">
      <c r="A55" t="s">
        <v>148</v>
      </c>
      <c r="B55" t="s">
        <v>149</v>
      </c>
      <c r="C55">
        <v>12</v>
      </c>
      <c r="D55" t="s">
        <v>40</v>
      </c>
      <c r="E55" s="14">
        <v>-9663424</v>
      </c>
      <c r="F55" s="14">
        <v>-17568778.710000001</v>
      </c>
      <c r="G55" s="127">
        <v>-50231</v>
      </c>
      <c r="H55" s="127">
        <v>-92718.66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0</v>
      </c>
      <c r="AK55" s="127">
        <v>0</v>
      </c>
      <c r="AL55" s="127">
        <v>0</v>
      </c>
      <c r="AM55" s="127">
        <v>0</v>
      </c>
      <c r="AN55" s="127">
        <v>0</v>
      </c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7"/>
      <c r="CA55" s="127"/>
      <c r="CB55" s="127"/>
      <c r="CC55" s="127"/>
      <c r="CD55" s="127"/>
      <c r="CE55" s="127"/>
      <c r="CF55" s="127"/>
      <c r="CG55" s="127"/>
      <c r="CH55" s="127"/>
      <c r="CI55" s="127"/>
      <c r="CJ55" s="127"/>
      <c r="CK55" s="127"/>
      <c r="CL55" s="127"/>
      <c r="CM55" s="127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</row>
    <row r="56" spans="1:118" x14ac:dyDescent="0.2">
      <c r="A56" t="s">
        <v>148</v>
      </c>
      <c r="B56" t="s">
        <v>149</v>
      </c>
      <c r="C56">
        <v>13</v>
      </c>
      <c r="D56" t="s">
        <v>43</v>
      </c>
      <c r="E56" s="14">
        <v>-68513</v>
      </c>
      <c r="F56" s="14">
        <v>-123542</v>
      </c>
      <c r="G56" s="127">
        <v>29393</v>
      </c>
      <c r="H56" s="127">
        <v>54416.959999999999</v>
      </c>
      <c r="I56" s="127">
        <v>0</v>
      </c>
      <c r="J56" s="127">
        <v>-821.52</v>
      </c>
      <c r="K56" s="127">
        <v>0</v>
      </c>
      <c r="L56" s="127">
        <v>6728.64</v>
      </c>
      <c r="M56" s="127">
        <v>0</v>
      </c>
      <c r="N56" s="127">
        <v>-11031.84</v>
      </c>
      <c r="O56" s="127">
        <v>0</v>
      </c>
      <c r="P56" s="127">
        <v>-17877.84</v>
      </c>
      <c r="Q56" s="127">
        <v>0</v>
      </c>
      <c r="R56" s="127">
        <v>4929.12</v>
      </c>
      <c r="S56" s="127">
        <v>0</v>
      </c>
      <c r="T56" s="127">
        <v>-1408.32</v>
      </c>
      <c r="U56" s="127">
        <v>0</v>
      </c>
      <c r="V56" s="127">
        <v>-13652.88</v>
      </c>
      <c r="W56" s="127">
        <v>0</v>
      </c>
      <c r="X56" s="127">
        <v>-11110.08</v>
      </c>
      <c r="Y56" s="127">
        <v>0</v>
      </c>
      <c r="Z56" s="127">
        <v>44244.72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  <c r="AI56" s="127">
        <v>0</v>
      </c>
      <c r="AJ56" s="127">
        <v>0</v>
      </c>
      <c r="AK56" s="127">
        <v>0</v>
      </c>
      <c r="AL56" s="127">
        <v>0</v>
      </c>
      <c r="AM56" s="127">
        <v>0</v>
      </c>
      <c r="AN56" s="127">
        <v>0</v>
      </c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7"/>
      <c r="CE56" s="127"/>
      <c r="CF56" s="127"/>
      <c r="CG56" s="127"/>
      <c r="CH56" s="127"/>
      <c r="CI56" s="127"/>
      <c r="CJ56" s="127"/>
      <c r="CK56" s="127"/>
      <c r="CL56" s="127"/>
      <c r="CM56" s="127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</row>
    <row r="57" spans="1:118" x14ac:dyDescent="0.2">
      <c r="A57" t="s">
        <v>148</v>
      </c>
      <c r="B57" t="s">
        <v>149</v>
      </c>
      <c r="C57">
        <v>14</v>
      </c>
      <c r="D57" t="s">
        <v>44</v>
      </c>
      <c r="E57" s="14">
        <v>0</v>
      </c>
      <c r="F57" s="14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27">
        <v>0</v>
      </c>
      <c r="AA57" s="127">
        <v>0</v>
      </c>
      <c r="AB57" s="127">
        <v>0</v>
      </c>
      <c r="AC57" s="127">
        <v>0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7"/>
      <c r="CA57" s="127"/>
      <c r="CB57" s="127"/>
      <c r="CC57" s="127"/>
      <c r="CD57" s="127"/>
      <c r="CE57" s="127"/>
      <c r="CF57" s="127"/>
      <c r="CG57" s="127"/>
      <c r="CH57" s="127"/>
      <c r="CI57" s="127"/>
      <c r="CJ57" s="127"/>
      <c r="CK57" s="127"/>
      <c r="CL57" s="127"/>
      <c r="CM57" s="127"/>
      <c r="CN57" s="127"/>
      <c r="CO57" s="127"/>
      <c r="CP57" s="127"/>
      <c r="CQ57" s="127"/>
      <c r="CR57" s="127"/>
      <c r="CS57" s="127"/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</row>
    <row r="58" spans="1:118" x14ac:dyDescent="0.2">
      <c r="A58" t="s">
        <v>148</v>
      </c>
      <c r="B58" t="s">
        <v>149</v>
      </c>
      <c r="C58">
        <v>15</v>
      </c>
      <c r="D58" t="s">
        <v>45</v>
      </c>
      <c r="E58" s="14">
        <v>0</v>
      </c>
      <c r="F58" s="14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7"/>
      <c r="CA58" s="127"/>
      <c r="CB58" s="127"/>
      <c r="CC58" s="127"/>
      <c r="CD58" s="127"/>
      <c r="CE58" s="127"/>
      <c r="CF58" s="127"/>
      <c r="CG58" s="127"/>
      <c r="CH58" s="127"/>
      <c r="CI58" s="127"/>
      <c r="CJ58" s="127"/>
      <c r="CK58" s="127"/>
      <c r="CL58" s="127"/>
      <c r="CM58" s="127"/>
      <c r="CN58" s="127"/>
      <c r="CO58" s="127"/>
      <c r="CP58" s="127"/>
      <c r="CQ58" s="127"/>
      <c r="CR58" s="127"/>
      <c r="CS58" s="127"/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</row>
    <row r="59" spans="1:118" x14ac:dyDescent="0.2">
      <c r="A59" t="s">
        <v>148</v>
      </c>
      <c r="B59" t="s">
        <v>149</v>
      </c>
      <c r="C59">
        <v>16</v>
      </c>
      <c r="D59" t="s">
        <v>46</v>
      </c>
      <c r="E59" s="14">
        <v>0</v>
      </c>
      <c r="F59" s="14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</row>
    <row r="60" spans="1:118" x14ac:dyDescent="0.2">
      <c r="A60" t="s">
        <v>148</v>
      </c>
      <c r="B60" t="s">
        <v>149</v>
      </c>
      <c r="C60">
        <v>17</v>
      </c>
      <c r="D60" t="s">
        <v>136</v>
      </c>
      <c r="E60" s="14">
        <v>978794</v>
      </c>
      <c r="F60" s="14">
        <v>1772939</v>
      </c>
      <c r="G60" s="127">
        <v>-193951</v>
      </c>
      <c r="H60" s="127">
        <v>-215810.49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0</v>
      </c>
      <c r="X60" s="127">
        <v>0</v>
      </c>
      <c r="Y60" s="127">
        <v>0</v>
      </c>
      <c r="Z60" s="127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7">
        <v>0</v>
      </c>
      <c r="AG60" s="127">
        <v>0</v>
      </c>
      <c r="AH60" s="127">
        <v>0</v>
      </c>
      <c r="AI60" s="127">
        <v>0</v>
      </c>
      <c r="AJ60" s="127">
        <v>0</v>
      </c>
      <c r="AK60" s="127">
        <v>0</v>
      </c>
      <c r="AL60" s="127">
        <v>0</v>
      </c>
      <c r="AM60" s="127">
        <v>0</v>
      </c>
      <c r="AN60" s="127">
        <v>0</v>
      </c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7"/>
      <c r="CA60" s="127"/>
      <c r="CB60" s="127"/>
      <c r="CC60" s="127"/>
      <c r="CD60" s="127"/>
      <c r="CE60" s="127"/>
      <c r="CF60" s="127"/>
      <c r="CG60" s="127"/>
      <c r="CH60" s="127"/>
      <c r="CI60" s="127"/>
      <c r="CJ60" s="127"/>
      <c r="CK60" s="127"/>
      <c r="CL60" s="127"/>
      <c r="CM60" s="127"/>
      <c r="CN60" s="127"/>
      <c r="CO60" s="127"/>
      <c r="CP60" s="127"/>
      <c r="CQ60" s="127"/>
      <c r="CR60" s="127"/>
      <c r="CS60" s="127"/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</row>
    <row r="61" spans="1:118" x14ac:dyDescent="0.2">
      <c r="A61" t="s">
        <v>148</v>
      </c>
      <c r="B61" t="s">
        <v>149</v>
      </c>
      <c r="C61">
        <v>18</v>
      </c>
      <c r="D61" t="s">
        <v>137</v>
      </c>
      <c r="E61" s="14">
        <v>-2176461</v>
      </c>
      <c r="F61" s="14">
        <v>-4133745</v>
      </c>
      <c r="G61" s="127">
        <v>172314</v>
      </c>
      <c r="H61" s="127">
        <v>157517.35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27">
        <v>0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0</v>
      </c>
      <c r="AL61" s="127">
        <v>0</v>
      </c>
      <c r="AM61" s="127">
        <v>0</v>
      </c>
      <c r="AN61" s="127">
        <v>0</v>
      </c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7"/>
      <c r="CA61" s="127"/>
      <c r="CB61" s="127"/>
      <c r="CC61" s="127"/>
      <c r="CD61" s="127"/>
      <c r="CE61" s="127"/>
      <c r="CF61" s="127"/>
      <c r="CG61" s="127"/>
      <c r="CH61" s="127"/>
      <c r="CI61" s="127"/>
      <c r="CJ61" s="127"/>
      <c r="CK61" s="127"/>
      <c r="CL61" s="127"/>
      <c r="CM61" s="127"/>
      <c r="CN61" s="127"/>
      <c r="CO61" s="127"/>
      <c r="CP61" s="127"/>
      <c r="CQ61" s="127"/>
      <c r="CR61" s="127"/>
      <c r="CS61" s="127"/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</row>
    <row r="62" spans="1:118" x14ac:dyDescent="0.2">
      <c r="A62" t="s">
        <v>148</v>
      </c>
      <c r="B62" t="s">
        <v>149</v>
      </c>
      <c r="C62">
        <v>19</v>
      </c>
      <c r="D62" t="s">
        <v>51</v>
      </c>
      <c r="E62" s="14">
        <v>0</v>
      </c>
      <c r="F62" s="14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0</v>
      </c>
      <c r="P62" s="127">
        <v>0</v>
      </c>
      <c r="Q62" s="127">
        <v>0</v>
      </c>
      <c r="R62" s="127">
        <v>0</v>
      </c>
      <c r="S62" s="127">
        <v>0</v>
      </c>
      <c r="T62" s="127">
        <v>0</v>
      </c>
      <c r="U62" s="127">
        <v>0</v>
      </c>
      <c r="V62" s="127">
        <v>0</v>
      </c>
      <c r="W62" s="127">
        <v>0</v>
      </c>
      <c r="X62" s="127">
        <v>0</v>
      </c>
      <c r="Y62" s="127">
        <v>0</v>
      </c>
      <c r="Z62" s="127">
        <v>0</v>
      </c>
      <c r="AA62" s="127">
        <v>0</v>
      </c>
      <c r="AB62" s="127">
        <v>0</v>
      </c>
      <c r="AC62" s="127">
        <v>0</v>
      </c>
      <c r="AD62" s="127">
        <v>0</v>
      </c>
      <c r="AE62" s="127">
        <v>0</v>
      </c>
      <c r="AF62" s="127">
        <v>0</v>
      </c>
      <c r="AG62" s="127">
        <v>0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7"/>
      <c r="CA62" s="127"/>
      <c r="CB62" s="127"/>
      <c r="CC62" s="127"/>
      <c r="CD62" s="127"/>
      <c r="CE62" s="127"/>
      <c r="CF62" s="127"/>
      <c r="CG62" s="127"/>
      <c r="CH62" s="127"/>
      <c r="CI62" s="127"/>
      <c r="CJ62" s="127"/>
      <c r="CK62" s="127"/>
      <c r="CL62" s="127"/>
      <c r="CM62" s="127"/>
      <c r="CN62" s="127"/>
      <c r="CO62" s="127"/>
      <c r="CP62" s="127"/>
      <c r="CQ62" s="127"/>
      <c r="CR62" s="127"/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</row>
    <row r="63" spans="1:118" x14ac:dyDescent="0.2">
      <c r="A63" t="s">
        <v>148</v>
      </c>
      <c r="B63" t="s">
        <v>149</v>
      </c>
      <c r="C63">
        <v>20</v>
      </c>
      <c r="D63" t="s">
        <v>138</v>
      </c>
      <c r="E63" s="14">
        <v>0</v>
      </c>
      <c r="F63" s="14">
        <v>0</v>
      </c>
      <c r="G63" s="127">
        <v>8416</v>
      </c>
      <c r="H63" s="127">
        <v>16242.88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0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/>
      <c r="AP63" s="127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27"/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127"/>
      <c r="CA63" s="127"/>
      <c r="CB63" s="127"/>
      <c r="CC63" s="127"/>
      <c r="CD63" s="127"/>
      <c r="CE63" s="127"/>
      <c r="CF63" s="127"/>
      <c r="CG63" s="127"/>
      <c r="CH63" s="127"/>
      <c r="CI63" s="127"/>
      <c r="CJ63" s="127"/>
      <c r="CK63" s="127"/>
      <c r="CL63" s="127"/>
      <c r="CM63" s="127"/>
      <c r="CN63" s="127"/>
      <c r="CO63" s="127"/>
      <c r="CP63" s="127"/>
      <c r="CQ63" s="127"/>
      <c r="CR63" s="127"/>
      <c r="CS63" s="127"/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</row>
    <row r="64" spans="1:118" x14ac:dyDescent="0.2">
      <c r="A64" t="s">
        <v>148</v>
      </c>
      <c r="B64" t="s">
        <v>149</v>
      </c>
      <c r="C64">
        <v>21</v>
      </c>
      <c r="D64" t="s">
        <v>139</v>
      </c>
      <c r="E64" s="14">
        <v>90983</v>
      </c>
      <c r="F64" s="14">
        <v>163769.73000000001</v>
      </c>
      <c r="G64" s="127">
        <v>-8567</v>
      </c>
      <c r="H64" s="127">
        <v>-15420.6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0</v>
      </c>
      <c r="X64" s="127">
        <v>0</v>
      </c>
      <c r="Y64" s="127">
        <v>0</v>
      </c>
      <c r="Z64" s="127">
        <v>0</v>
      </c>
      <c r="AA64" s="127">
        <v>0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7"/>
      <c r="CA64" s="127"/>
      <c r="CB64" s="127"/>
      <c r="CC64" s="127"/>
      <c r="CD64" s="127"/>
      <c r="CE64" s="127"/>
      <c r="CF64" s="127"/>
      <c r="CG64" s="127"/>
      <c r="CH64" s="127"/>
      <c r="CI64" s="127"/>
      <c r="CJ64" s="127"/>
      <c r="CK64" s="127"/>
      <c r="CL64" s="127"/>
      <c r="CM64" s="127"/>
      <c r="CN64" s="127"/>
      <c r="CO64" s="127"/>
      <c r="CP64" s="127"/>
      <c r="CQ64" s="127"/>
      <c r="CR64" s="127"/>
      <c r="CS64" s="127"/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</row>
    <row r="65" spans="1:118" x14ac:dyDescent="0.2">
      <c r="A65" t="s">
        <v>148</v>
      </c>
      <c r="B65" t="s">
        <v>149</v>
      </c>
      <c r="C65">
        <v>22</v>
      </c>
      <c r="D65" t="s">
        <v>140</v>
      </c>
      <c r="E65" s="14">
        <v>0</v>
      </c>
      <c r="F65" s="14">
        <v>0</v>
      </c>
      <c r="G65" s="127">
        <v>4187</v>
      </c>
      <c r="H65" s="127">
        <v>7398.4290000000001</v>
      </c>
      <c r="I65" s="127">
        <v>-4625</v>
      </c>
      <c r="J65" s="127">
        <v>-8172.375</v>
      </c>
      <c r="K65" s="127">
        <v>-8978</v>
      </c>
      <c r="L65" s="127">
        <v>-15864.126</v>
      </c>
      <c r="M65" s="127">
        <v>0</v>
      </c>
      <c r="N65" s="127">
        <v>0</v>
      </c>
      <c r="O65" s="127">
        <v>37236</v>
      </c>
      <c r="P65" s="127">
        <v>65796.012000000002</v>
      </c>
      <c r="Q65" s="127">
        <v>-2394</v>
      </c>
      <c r="R65" s="127">
        <v>-4230.1980000000003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0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0</v>
      </c>
      <c r="AM65" s="127">
        <v>0</v>
      </c>
      <c r="AN65" s="127">
        <v>0</v>
      </c>
      <c r="AO65" s="127"/>
      <c r="AP65" s="127"/>
      <c r="AQ65" s="127"/>
      <c r="AR65" s="127"/>
      <c r="AS65" s="127"/>
      <c r="AT65" s="127"/>
      <c r="AU65" s="127"/>
      <c r="AV65" s="127"/>
      <c r="AW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  <c r="BU65" s="127"/>
      <c r="BV65" s="127"/>
      <c r="BW65" s="127"/>
      <c r="BX65" s="127"/>
      <c r="BY65" s="127"/>
      <c r="BZ65" s="127"/>
      <c r="CA65" s="127"/>
      <c r="CB65" s="127"/>
      <c r="CC65" s="127"/>
      <c r="CD65" s="127"/>
      <c r="CE65" s="127"/>
      <c r="CF65" s="127"/>
      <c r="CG65" s="127"/>
      <c r="CH65" s="127"/>
      <c r="CI65" s="127"/>
      <c r="CJ65" s="127"/>
      <c r="CK65" s="127"/>
      <c r="CL65" s="127"/>
      <c r="CM65" s="127"/>
      <c r="CN65" s="127"/>
      <c r="CO65" s="127"/>
      <c r="CP65" s="127"/>
      <c r="CQ65" s="127"/>
      <c r="CR65" s="127"/>
      <c r="CS65" s="127"/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</row>
    <row r="66" spans="1:118" x14ac:dyDescent="0.2">
      <c r="A66" t="s">
        <v>148</v>
      </c>
      <c r="B66" t="s">
        <v>149</v>
      </c>
      <c r="C66">
        <v>23</v>
      </c>
      <c r="D66" t="s">
        <v>141</v>
      </c>
      <c r="E66" s="14">
        <v>-60000</v>
      </c>
      <c r="F66" s="14">
        <v>-108826.47</v>
      </c>
      <c r="G66" s="127">
        <v>18185</v>
      </c>
      <c r="H66" s="127">
        <v>32350.6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0</v>
      </c>
      <c r="X66" s="127">
        <v>0</v>
      </c>
      <c r="Y66" s="127">
        <v>0</v>
      </c>
      <c r="Z66" s="127">
        <v>0</v>
      </c>
      <c r="AA66" s="127">
        <v>0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7"/>
      <c r="CA66" s="127"/>
      <c r="CB66" s="127"/>
      <c r="CC66" s="127"/>
      <c r="CD66" s="127"/>
      <c r="CE66" s="127"/>
      <c r="CF66" s="127"/>
      <c r="CG66" s="127"/>
      <c r="CH66" s="127"/>
      <c r="CI66" s="127"/>
      <c r="CJ66" s="127"/>
      <c r="CK66" s="127"/>
      <c r="CL66" s="127"/>
      <c r="CM66" s="127"/>
      <c r="CN66" s="127"/>
      <c r="CO66" s="127"/>
      <c r="CP66" s="127"/>
      <c r="CQ66" s="127"/>
      <c r="CR66" s="127"/>
      <c r="CS66" s="127"/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</row>
    <row r="67" spans="1:118" x14ac:dyDescent="0.2">
      <c r="A67" t="s">
        <v>148</v>
      </c>
      <c r="B67" t="s">
        <v>149</v>
      </c>
      <c r="C67">
        <v>24</v>
      </c>
      <c r="D67" t="s">
        <v>59</v>
      </c>
      <c r="E67" s="14">
        <v>0</v>
      </c>
      <c r="F67" s="14">
        <v>0</v>
      </c>
      <c r="G67" s="127">
        <v>-7406</v>
      </c>
      <c r="H67" s="127">
        <v>-222.18</v>
      </c>
      <c r="I67" s="127">
        <v>-36359</v>
      </c>
      <c r="J67" s="127">
        <v>-1090.77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0</v>
      </c>
      <c r="Q67" s="127">
        <v>0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0</v>
      </c>
      <c r="X67" s="127">
        <v>0</v>
      </c>
      <c r="Y67" s="127">
        <v>0</v>
      </c>
      <c r="Z67" s="127">
        <v>0</v>
      </c>
      <c r="AA67" s="127">
        <v>0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0</v>
      </c>
      <c r="AH67" s="127">
        <v>0</v>
      </c>
      <c r="AI67" s="127">
        <v>0</v>
      </c>
      <c r="AJ67" s="127">
        <v>0</v>
      </c>
      <c r="AK67" s="127">
        <v>0</v>
      </c>
      <c r="AL67" s="127">
        <v>0</v>
      </c>
      <c r="AM67" s="127">
        <v>0</v>
      </c>
      <c r="AN67" s="127">
        <v>0</v>
      </c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127"/>
      <c r="CA67" s="127"/>
      <c r="CB67" s="127"/>
      <c r="CC67" s="127"/>
      <c r="CD67" s="127"/>
      <c r="CE67" s="127"/>
      <c r="CF67" s="127"/>
      <c r="CG67" s="127"/>
      <c r="CH67" s="127"/>
      <c r="CI67" s="127"/>
      <c r="CJ67" s="127"/>
      <c r="CK67" s="127"/>
      <c r="CL67" s="127"/>
      <c r="CM67" s="127"/>
      <c r="CN67" s="127"/>
      <c r="CO67" s="127"/>
      <c r="CP67" s="127"/>
      <c r="CQ67" s="127"/>
      <c r="CR67" s="127"/>
      <c r="CS67" s="127"/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</row>
    <row r="68" spans="1:118" x14ac:dyDescent="0.2">
      <c r="A68" t="s">
        <v>148</v>
      </c>
      <c r="B68" t="s">
        <v>149</v>
      </c>
      <c r="C68">
        <v>25</v>
      </c>
      <c r="D68" t="s">
        <v>60</v>
      </c>
      <c r="E68" s="14">
        <v>0</v>
      </c>
      <c r="F68" s="14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0</v>
      </c>
      <c r="U68" s="127">
        <v>0</v>
      </c>
      <c r="V68" s="127">
        <v>0</v>
      </c>
      <c r="W68" s="127">
        <v>0</v>
      </c>
      <c r="X68" s="127">
        <v>0</v>
      </c>
      <c r="Y68" s="127">
        <v>0</v>
      </c>
      <c r="Z68" s="127">
        <v>0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0</v>
      </c>
      <c r="AL68" s="127">
        <v>0</v>
      </c>
      <c r="AM68" s="127">
        <v>0</v>
      </c>
      <c r="AN68" s="127">
        <v>0</v>
      </c>
      <c r="AO68" s="127"/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7"/>
      <c r="CA68" s="127"/>
      <c r="CB68" s="127"/>
      <c r="CC68" s="127"/>
      <c r="CD68" s="127"/>
      <c r="CE68" s="127"/>
      <c r="CF68" s="127"/>
      <c r="CG68" s="127"/>
      <c r="CH68" s="127"/>
      <c r="CI68" s="127"/>
      <c r="CJ68" s="127"/>
      <c r="CK68" s="127"/>
      <c r="CL68" s="127"/>
      <c r="CM68" s="127"/>
      <c r="CN68" s="127"/>
      <c r="CO68" s="127"/>
      <c r="CP68" s="127"/>
      <c r="CQ68" s="127"/>
      <c r="CR68" s="127"/>
      <c r="CS68" s="127"/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</row>
    <row r="69" spans="1:118" x14ac:dyDescent="0.2">
      <c r="A69" t="s">
        <v>148</v>
      </c>
      <c r="B69" t="s">
        <v>149</v>
      </c>
      <c r="C69">
        <v>26</v>
      </c>
      <c r="D69" t="s">
        <v>142</v>
      </c>
      <c r="E69" s="14">
        <v>3059641</v>
      </c>
      <c r="F69" s="14">
        <v>140794.28</v>
      </c>
      <c r="G69" s="127">
        <v>-330860</v>
      </c>
      <c r="H69" s="127">
        <v>-1737.81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7"/>
      <c r="CA69" s="127"/>
      <c r="CB69" s="127"/>
      <c r="CC69" s="127"/>
      <c r="CD69" s="127"/>
      <c r="CE69" s="127"/>
      <c r="CF69" s="127"/>
      <c r="CG69" s="127"/>
      <c r="CH69" s="127"/>
      <c r="CI69" s="127"/>
      <c r="CJ69" s="127"/>
      <c r="CK69" s="127"/>
      <c r="CL69" s="127"/>
      <c r="CM69" s="127"/>
      <c r="CN69" s="127"/>
      <c r="CO69" s="127"/>
      <c r="CP69" s="127"/>
      <c r="CQ69" s="127"/>
      <c r="CR69" s="127"/>
      <c r="CS69" s="127"/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</row>
    <row r="70" spans="1:118" x14ac:dyDescent="0.2">
      <c r="A70" t="s">
        <v>148</v>
      </c>
      <c r="B70" t="s">
        <v>149</v>
      </c>
      <c r="C70">
        <v>27</v>
      </c>
      <c r="D70" t="s">
        <v>143</v>
      </c>
      <c r="E70" s="14">
        <v>0</v>
      </c>
      <c r="F70" s="14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0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/>
      <c r="AP70" s="127"/>
      <c r="AQ70" s="127"/>
      <c r="AR70" s="127"/>
      <c r="AS70" s="127"/>
      <c r="AT70" s="127"/>
      <c r="AU70" s="127"/>
      <c r="AV70" s="127"/>
      <c r="AW70" s="127"/>
      <c r="AX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7"/>
      <c r="CA70" s="127"/>
      <c r="CB70" s="127"/>
      <c r="CC70" s="127"/>
      <c r="CD70" s="127"/>
      <c r="CE70" s="127"/>
      <c r="CF70" s="127"/>
      <c r="CG70" s="127"/>
      <c r="CH70" s="127"/>
      <c r="CI70" s="127"/>
      <c r="CJ70" s="127"/>
      <c r="CK70" s="127"/>
      <c r="CL70" s="127"/>
      <c r="CM70" s="127"/>
      <c r="CN70" s="127"/>
      <c r="CO70" s="127"/>
      <c r="CP70" s="127"/>
      <c r="CQ70" s="127"/>
      <c r="CR70" s="127"/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</row>
    <row r="71" spans="1:118" x14ac:dyDescent="0.2">
      <c r="A71" t="s">
        <v>148</v>
      </c>
      <c r="B71" t="s">
        <v>149</v>
      </c>
      <c r="C71">
        <v>28</v>
      </c>
      <c r="D71" t="s">
        <v>144</v>
      </c>
      <c r="E71" s="14">
        <v>0</v>
      </c>
      <c r="F71" s="14">
        <v>0</v>
      </c>
      <c r="G71" s="127">
        <v>-24844693</v>
      </c>
      <c r="H71" s="127">
        <v>-2382164.67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/>
      <c r="AP71" s="127"/>
      <c r="AQ71" s="127"/>
      <c r="AR71" s="127"/>
      <c r="AS71" s="127"/>
      <c r="AT71" s="127"/>
      <c r="AU71" s="127"/>
      <c r="AV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7"/>
      <c r="CA71" s="127"/>
      <c r="CB71" s="127"/>
      <c r="CC71" s="127"/>
      <c r="CD71" s="127"/>
      <c r="CE71" s="127"/>
      <c r="CF71" s="127"/>
      <c r="CG71" s="127"/>
      <c r="CH71" s="127"/>
      <c r="CI71" s="127"/>
      <c r="CJ71" s="127"/>
      <c r="CK71" s="127"/>
      <c r="CL71" s="127"/>
      <c r="CM71" s="127"/>
      <c r="CN71" s="127"/>
      <c r="CO71" s="127"/>
      <c r="CP71" s="127"/>
      <c r="CQ71" s="127"/>
      <c r="CR71" s="127"/>
      <c r="CS71" s="127"/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</row>
    <row r="72" spans="1:118" x14ac:dyDescent="0.2">
      <c r="A72" t="s">
        <v>148</v>
      </c>
      <c r="B72" t="s">
        <v>149</v>
      </c>
      <c r="C72">
        <v>29</v>
      </c>
      <c r="D72" t="s">
        <v>145</v>
      </c>
      <c r="E72" s="14">
        <v>0</v>
      </c>
      <c r="F72" s="14">
        <v>0</v>
      </c>
      <c r="G72" s="127">
        <v>23625389</v>
      </c>
      <c r="H72" s="127">
        <v>1932164.67</v>
      </c>
      <c r="I72" s="127">
        <v>0</v>
      </c>
      <c r="J72" s="127">
        <v>0</v>
      </c>
      <c r="K72" s="127">
        <v>0</v>
      </c>
      <c r="L72" s="127">
        <v>0</v>
      </c>
      <c r="M72" s="127">
        <v>0</v>
      </c>
      <c r="N72" s="127">
        <v>0</v>
      </c>
      <c r="O72" s="127">
        <v>0</v>
      </c>
      <c r="P72" s="127">
        <v>0</v>
      </c>
      <c r="Q72" s="127">
        <v>0</v>
      </c>
      <c r="R72" s="127">
        <v>0</v>
      </c>
      <c r="S72" s="127">
        <v>0</v>
      </c>
      <c r="T72" s="127">
        <v>0</v>
      </c>
      <c r="U72" s="127">
        <v>0</v>
      </c>
      <c r="V72" s="127">
        <v>0</v>
      </c>
      <c r="W72" s="127">
        <v>0</v>
      </c>
      <c r="X72" s="127">
        <v>0</v>
      </c>
      <c r="Y72" s="127">
        <v>0</v>
      </c>
      <c r="Z72" s="127">
        <v>0</v>
      </c>
      <c r="AA72" s="127">
        <v>0</v>
      </c>
      <c r="AB72" s="127">
        <v>0</v>
      </c>
      <c r="AC72" s="127">
        <v>0</v>
      </c>
      <c r="AD72" s="127">
        <v>0</v>
      </c>
      <c r="AE72" s="127">
        <v>0</v>
      </c>
      <c r="AF72" s="127">
        <v>0</v>
      </c>
      <c r="AG72" s="127">
        <v>0</v>
      </c>
      <c r="AH72" s="127">
        <v>0</v>
      </c>
      <c r="AI72" s="127">
        <v>0</v>
      </c>
      <c r="AJ72" s="127">
        <v>0</v>
      </c>
      <c r="AK72" s="127">
        <v>0</v>
      </c>
      <c r="AL72" s="127">
        <v>0</v>
      </c>
      <c r="AM72" s="127">
        <v>0</v>
      </c>
      <c r="AN72" s="127">
        <v>0</v>
      </c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7"/>
      <c r="CA72" s="127"/>
      <c r="CB72" s="127"/>
      <c r="CC72" s="127"/>
      <c r="CD72" s="127"/>
      <c r="CE72" s="127"/>
      <c r="CF72" s="127"/>
      <c r="CG72" s="127"/>
      <c r="CH72" s="127"/>
      <c r="CI72" s="127"/>
      <c r="CJ72" s="127"/>
      <c r="CK72" s="127"/>
      <c r="CL72" s="127"/>
      <c r="CM72" s="127"/>
      <c r="CN72" s="127"/>
      <c r="CO72" s="127"/>
      <c r="CP72" s="127"/>
      <c r="CQ72" s="127"/>
      <c r="CR72" s="127"/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</row>
    <row r="73" spans="1:118" x14ac:dyDescent="0.2">
      <c r="A73" t="s">
        <v>148</v>
      </c>
      <c r="B73" t="s">
        <v>149</v>
      </c>
      <c r="C73">
        <v>30</v>
      </c>
      <c r="D73" t="s">
        <v>146</v>
      </c>
      <c r="E73" s="14">
        <v>0</v>
      </c>
      <c r="F73" s="14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>
        <v>0</v>
      </c>
      <c r="P73" s="127">
        <v>0</v>
      </c>
      <c r="Q73" s="127">
        <v>0</v>
      </c>
      <c r="R73" s="127">
        <v>0</v>
      </c>
      <c r="S73" s="127">
        <v>0</v>
      </c>
      <c r="T73" s="127">
        <v>0</v>
      </c>
      <c r="U73" s="127">
        <v>0</v>
      </c>
      <c r="V73" s="127">
        <v>0</v>
      </c>
      <c r="W73" s="127">
        <v>0</v>
      </c>
      <c r="X73" s="127">
        <v>0</v>
      </c>
      <c r="Y73" s="127">
        <v>0</v>
      </c>
      <c r="Z73" s="127">
        <v>0</v>
      </c>
      <c r="AA73" s="127">
        <v>0</v>
      </c>
      <c r="AB73" s="127">
        <v>0</v>
      </c>
      <c r="AC73" s="127">
        <v>0</v>
      </c>
      <c r="AD73" s="127">
        <v>0</v>
      </c>
      <c r="AE73" s="127">
        <v>0</v>
      </c>
      <c r="AF73" s="127">
        <v>0</v>
      </c>
      <c r="AG73" s="127">
        <v>0</v>
      </c>
      <c r="AH73" s="127">
        <v>0</v>
      </c>
      <c r="AI73" s="127">
        <v>0</v>
      </c>
      <c r="AJ73" s="127">
        <v>0</v>
      </c>
      <c r="AK73" s="127">
        <v>0</v>
      </c>
      <c r="AL73" s="127">
        <v>0</v>
      </c>
      <c r="AM73" s="127">
        <v>0</v>
      </c>
      <c r="AN73" s="127">
        <v>0</v>
      </c>
      <c r="AO73" s="127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7"/>
      <c r="CA73" s="127"/>
      <c r="CB73" s="127"/>
      <c r="CC73" s="127"/>
      <c r="CD73" s="127"/>
      <c r="CE73" s="127"/>
      <c r="CF73" s="127"/>
      <c r="CG73" s="127"/>
      <c r="CH73" s="127"/>
      <c r="CI73" s="127"/>
      <c r="CJ73" s="127"/>
      <c r="CK73" s="127"/>
      <c r="CL73" s="127"/>
      <c r="CM73" s="127"/>
      <c r="CN73" s="127"/>
      <c r="CO73" s="127"/>
      <c r="CP73" s="127"/>
      <c r="CQ73" s="127"/>
      <c r="CR73" s="127"/>
      <c r="CS73" s="127"/>
      <c r="CT73" s="127"/>
      <c r="CU73" s="127"/>
      <c r="CV73" s="127"/>
      <c r="CW73" s="127"/>
      <c r="CX73" s="127"/>
      <c r="CY73" s="127"/>
      <c r="CZ73" s="127"/>
      <c r="DA73" s="127"/>
      <c r="DB73" s="127"/>
      <c r="DC73" s="127"/>
      <c r="DD73" s="127"/>
      <c r="DE73" s="127"/>
      <c r="DF73" s="127"/>
      <c r="DG73" s="127"/>
      <c r="DH73" s="127"/>
      <c r="DI73" s="127"/>
      <c r="DJ73" s="127"/>
      <c r="DK73" s="127"/>
      <c r="DL73" s="127"/>
      <c r="DM73" s="127"/>
      <c r="DN73" s="127"/>
    </row>
    <row r="74" spans="1:118" x14ac:dyDescent="0.2">
      <c r="A74" t="s">
        <v>148</v>
      </c>
      <c r="B74" t="s">
        <v>149</v>
      </c>
      <c r="C74">
        <v>31</v>
      </c>
      <c r="D74" t="s">
        <v>147</v>
      </c>
      <c r="E74" s="14">
        <v>0</v>
      </c>
      <c r="F74" s="14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0</v>
      </c>
      <c r="X74" s="127">
        <v>0</v>
      </c>
      <c r="Y74" s="127">
        <v>0</v>
      </c>
      <c r="Z74" s="127">
        <v>0</v>
      </c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  <c r="AI74" s="127">
        <v>0</v>
      </c>
      <c r="AJ74" s="127">
        <v>0</v>
      </c>
      <c r="AK74" s="127">
        <v>0</v>
      </c>
      <c r="AL74" s="127">
        <v>0</v>
      </c>
      <c r="AM74" s="127">
        <v>0</v>
      </c>
      <c r="AN74" s="127">
        <v>0</v>
      </c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O74" s="127"/>
      <c r="BP74" s="127"/>
      <c r="BQ74" s="127"/>
      <c r="BR74" s="127"/>
      <c r="BS74" s="127"/>
      <c r="BT74" s="127"/>
      <c r="BU74" s="127"/>
      <c r="BV74" s="127"/>
      <c r="BW74" s="127"/>
      <c r="BX74" s="127"/>
      <c r="BY74" s="127"/>
      <c r="BZ74" s="127"/>
      <c r="CA74" s="127"/>
      <c r="CB74" s="127"/>
      <c r="CC74" s="127"/>
      <c r="CD74" s="127"/>
      <c r="CE74" s="127"/>
      <c r="CF74" s="127"/>
      <c r="CG74" s="127"/>
      <c r="CH74" s="127"/>
      <c r="CI74" s="127"/>
      <c r="CJ74" s="127"/>
      <c r="CK74" s="127"/>
      <c r="CL74" s="127"/>
      <c r="CM74" s="127"/>
      <c r="CN74" s="127"/>
      <c r="CO74" s="127"/>
      <c r="CP74" s="127"/>
      <c r="CQ74" s="127"/>
      <c r="CR74" s="127"/>
      <c r="CS74" s="127"/>
      <c r="CT74" s="127"/>
      <c r="CU74" s="127"/>
      <c r="CV74" s="127"/>
      <c r="CW74" s="127"/>
      <c r="CX74" s="127"/>
      <c r="CY74" s="127"/>
      <c r="CZ74" s="127"/>
      <c r="DA74" s="127"/>
      <c r="DB74" s="127"/>
      <c r="DC74" s="127"/>
      <c r="DD74" s="127"/>
      <c r="DE74" s="127"/>
      <c r="DF74" s="127"/>
      <c r="DG74" s="127"/>
      <c r="DH74" s="127"/>
      <c r="DI74" s="127"/>
      <c r="DJ74" s="127"/>
      <c r="DK74" s="127"/>
      <c r="DL74" s="127"/>
      <c r="DM74" s="127"/>
      <c r="DN74" s="127"/>
    </row>
    <row r="75" spans="1:118" x14ac:dyDescent="0.2">
      <c r="A75" t="s">
        <v>148</v>
      </c>
      <c r="B75" t="s">
        <v>149</v>
      </c>
      <c r="C75">
        <v>32</v>
      </c>
      <c r="D75" t="s">
        <v>74</v>
      </c>
      <c r="E75" s="14">
        <v>0</v>
      </c>
      <c r="F75" s="14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0</v>
      </c>
      <c r="Q75" s="127">
        <v>0</v>
      </c>
      <c r="R75" s="127">
        <v>0</v>
      </c>
      <c r="S75" s="127">
        <v>0</v>
      </c>
      <c r="T75" s="127">
        <v>0</v>
      </c>
      <c r="U75" s="127">
        <v>0</v>
      </c>
      <c r="V75" s="127">
        <v>0</v>
      </c>
      <c r="W75" s="127">
        <v>0</v>
      </c>
      <c r="X75" s="127">
        <v>0</v>
      </c>
      <c r="Y75" s="127">
        <v>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0</v>
      </c>
      <c r="AH75" s="127">
        <v>0</v>
      </c>
      <c r="AI75" s="127">
        <v>0</v>
      </c>
      <c r="AJ75" s="127">
        <v>0</v>
      </c>
      <c r="AK75" s="127">
        <v>0</v>
      </c>
      <c r="AL75" s="127">
        <v>0</v>
      </c>
      <c r="AM75" s="127">
        <v>0</v>
      </c>
      <c r="AN75" s="127">
        <v>0</v>
      </c>
      <c r="AO75" s="127"/>
      <c r="AP75" s="127"/>
      <c r="AQ75" s="127"/>
      <c r="AR75" s="127"/>
      <c r="AS75" s="127"/>
      <c r="AT75" s="127"/>
      <c r="AU75" s="127"/>
      <c r="AV75" s="127"/>
      <c r="AW75" s="127"/>
      <c r="AX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  <c r="BO75" s="127"/>
      <c r="BP75" s="127"/>
      <c r="BQ75" s="127"/>
      <c r="BR75" s="127"/>
      <c r="BS75" s="127"/>
      <c r="BT75" s="127"/>
      <c r="BU75" s="127"/>
      <c r="BV75" s="127"/>
      <c r="BW75" s="127"/>
      <c r="BX75" s="127"/>
      <c r="BY75" s="127"/>
      <c r="BZ75" s="127"/>
      <c r="CA75" s="127"/>
      <c r="CB75" s="127"/>
      <c r="CC75" s="127"/>
      <c r="CD75" s="127"/>
      <c r="CE75" s="127"/>
      <c r="CF75" s="127"/>
      <c r="CG75" s="127"/>
      <c r="CH75" s="127"/>
      <c r="CI75" s="127"/>
      <c r="CJ75" s="127"/>
      <c r="CK75" s="127"/>
      <c r="CL75" s="127"/>
      <c r="CM75" s="127"/>
      <c r="CN75" s="127"/>
      <c r="CO75" s="127"/>
      <c r="CP75" s="127"/>
      <c r="CQ75" s="127"/>
      <c r="CR75" s="127"/>
      <c r="CS75" s="127"/>
      <c r="CT75" s="127"/>
      <c r="CU75" s="127"/>
      <c r="CV75" s="127"/>
      <c r="CW75" s="127"/>
      <c r="CX75" s="127"/>
      <c r="CY75" s="127"/>
      <c r="CZ75" s="127"/>
      <c r="DA75" s="127"/>
      <c r="DB75" s="127"/>
      <c r="DC75" s="127"/>
      <c r="DD75" s="127"/>
      <c r="DE75" s="127"/>
      <c r="DF75" s="127"/>
      <c r="DG75" s="127"/>
      <c r="DH75" s="127"/>
      <c r="DI75" s="127"/>
      <c r="DJ75" s="127"/>
      <c r="DK75" s="127"/>
      <c r="DL75" s="127"/>
      <c r="DM75" s="127"/>
      <c r="DN75" s="127"/>
    </row>
    <row r="76" spans="1:118" x14ac:dyDescent="0.2">
      <c r="A76" t="s">
        <v>148</v>
      </c>
      <c r="B76" t="s">
        <v>149</v>
      </c>
      <c r="C76">
        <v>33</v>
      </c>
      <c r="D76" t="s">
        <v>75</v>
      </c>
      <c r="E76" s="14">
        <v>0</v>
      </c>
      <c r="F76" s="14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0</v>
      </c>
      <c r="Z76" s="127">
        <v>0</v>
      </c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  <c r="AI76" s="127">
        <v>0</v>
      </c>
      <c r="AJ76" s="127">
        <v>0</v>
      </c>
      <c r="AK76" s="127">
        <v>0</v>
      </c>
      <c r="AL76" s="127">
        <v>0</v>
      </c>
      <c r="AM76" s="127">
        <v>0</v>
      </c>
      <c r="AN76" s="127">
        <v>0</v>
      </c>
      <c r="AO76" s="127"/>
      <c r="AP76" s="127"/>
      <c r="AQ76" s="127"/>
      <c r="AR76" s="127"/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  <c r="BO76" s="127"/>
      <c r="BP76" s="127"/>
      <c r="BQ76" s="127"/>
      <c r="BR76" s="127"/>
      <c r="BS76" s="127"/>
      <c r="BT76" s="127"/>
      <c r="BU76" s="127"/>
      <c r="BV76" s="127"/>
      <c r="BW76" s="127"/>
      <c r="BX76" s="127"/>
      <c r="BY76" s="127"/>
      <c r="BZ76" s="127"/>
      <c r="CA76" s="127"/>
      <c r="CB76" s="127"/>
      <c r="CC76" s="127"/>
      <c r="CD76" s="127"/>
      <c r="CE76" s="127"/>
      <c r="CF76" s="127"/>
      <c r="CG76" s="127"/>
      <c r="CH76" s="127"/>
      <c r="CI76" s="127"/>
      <c r="CJ76" s="127"/>
      <c r="CK76" s="127"/>
      <c r="CL76" s="127"/>
      <c r="CM76" s="127"/>
      <c r="CN76" s="127"/>
      <c r="CO76" s="127"/>
      <c r="CP76" s="127"/>
      <c r="CQ76" s="127"/>
      <c r="CR76" s="127"/>
      <c r="CS76" s="127"/>
      <c r="CT76" s="127"/>
      <c r="CU76" s="127"/>
      <c r="CV76" s="127"/>
      <c r="CW76" s="127"/>
      <c r="CX76" s="127"/>
      <c r="CY76" s="127"/>
      <c r="CZ76" s="127"/>
      <c r="DA76" s="127"/>
      <c r="DB76" s="127"/>
      <c r="DC76" s="127"/>
      <c r="DD76" s="127"/>
      <c r="DE76" s="127"/>
      <c r="DF76" s="127"/>
      <c r="DG76" s="127"/>
      <c r="DH76" s="127"/>
      <c r="DI76" s="127"/>
      <c r="DJ76" s="127"/>
      <c r="DK76" s="127"/>
      <c r="DL76" s="127"/>
      <c r="DM76" s="127"/>
      <c r="DN76" s="127"/>
    </row>
    <row r="77" spans="1:118" x14ac:dyDescent="0.2">
      <c r="A77" t="s">
        <v>148</v>
      </c>
      <c r="B77" t="s">
        <v>149</v>
      </c>
      <c r="C77">
        <v>34</v>
      </c>
      <c r="D77" t="s">
        <v>76</v>
      </c>
      <c r="E77" s="14">
        <v>0</v>
      </c>
      <c r="F77" s="14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0</v>
      </c>
      <c r="O77" s="127">
        <v>0</v>
      </c>
      <c r="P77" s="127">
        <v>0</v>
      </c>
      <c r="Q77" s="127">
        <v>0</v>
      </c>
      <c r="R77" s="127">
        <v>0</v>
      </c>
      <c r="S77" s="127">
        <v>0</v>
      </c>
      <c r="T77" s="127">
        <v>0</v>
      </c>
      <c r="U77" s="127">
        <v>0</v>
      </c>
      <c r="V77" s="127">
        <v>0</v>
      </c>
      <c r="W77" s="127">
        <v>0</v>
      </c>
      <c r="X77" s="127">
        <v>0</v>
      </c>
      <c r="Y77" s="127">
        <v>0</v>
      </c>
      <c r="Z77" s="127">
        <v>0</v>
      </c>
      <c r="AA77" s="127">
        <v>0</v>
      </c>
      <c r="AB77" s="127">
        <v>0</v>
      </c>
      <c r="AC77" s="127">
        <v>0</v>
      </c>
      <c r="AD77" s="127">
        <v>0</v>
      </c>
      <c r="AE77" s="127">
        <v>0</v>
      </c>
      <c r="AF77" s="127">
        <v>0</v>
      </c>
      <c r="AG77" s="127">
        <v>0</v>
      </c>
      <c r="AH77" s="127">
        <v>0</v>
      </c>
      <c r="AI77" s="127">
        <v>0</v>
      </c>
      <c r="AJ77" s="127">
        <v>0</v>
      </c>
      <c r="AK77" s="127">
        <v>0</v>
      </c>
      <c r="AL77" s="127">
        <v>0</v>
      </c>
      <c r="AM77" s="127">
        <v>0</v>
      </c>
      <c r="AN77" s="127">
        <v>0</v>
      </c>
      <c r="AO77" s="127"/>
      <c r="AP77" s="127"/>
      <c r="AQ77" s="127"/>
      <c r="AR77" s="127"/>
      <c r="AS77" s="127"/>
      <c r="AT77" s="127"/>
      <c r="AU77" s="127"/>
      <c r="AV77" s="127"/>
      <c r="AW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7"/>
      <c r="CE77" s="127"/>
      <c r="CF77" s="127"/>
      <c r="CG77" s="127"/>
      <c r="CH77" s="127"/>
      <c r="CI77" s="127"/>
      <c r="CJ77" s="127"/>
      <c r="CK77" s="127"/>
      <c r="CL77" s="127"/>
      <c r="CM77" s="127"/>
      <c r="CN77" s="127"/>
      <c r="CO77" s="127"/>
      <c r="CP77" s="127"/>
      <c r="CQ77" s="127"/>
      <c r="CR77" s="127"/>
      <c r="CS77" s="127"/>
      <c r="CT77" s="127"/>
      <c r="CU77" s="127"/>
      <c r="CV77" s="127"/>
      <c r="CW77" s="127"/>
      <c r="CX77" s="127"/>
      <c r="CY77" s="127"/>
      <c r="CZ77" s="127"/>
      <c r="DA77" s="127"/>
      <c r="DB77" s="127"/>
      <c r="DC77" s="127"/>
      <c r="DD77" s="127"/>
      <c r="DE77" s="127"/>
      <c r="DF77" s="127"/>
      <c r="DG77" s="127"/>
      <c r="DH77" s="127"/>
      <c r="DI77" s="127"/>
      <c r="DJ77" s="127"/>
      <c r="DK77" s="127"/>
      <c r="DL77" s="127"/>
      <c r="DM77" s="127"/>
      <c r="DN77" s="127"/>
    </row>
    <row r="78" spans="1:118" x14ac:dyDescent="0.2">
      <c r="A78" t="s">
        <v>148</v>
      </c>
      <c r="B78" t="s">
        <v>149</v>
      </c>
      <c r="C78">
        <v>35</v>
      </c>
      <c r="D78" t="s">
        <v>77</v>
      </c>
      <c r="E78" s="14">
        <v>0</v>
      </c>
      <c r="F78" s="14">
        <v>0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>
        <v>0</v>
      </c>
      <c r="O78" s="127">
        <v>0</v>
      </c>
      <c r="P78" s="127">
        <v>0</v>
      </c>
      <c r="Q78" s="127">
        <v>0</v>
      </c>
      <c r="R78" s="127">
        <v>0</v>
      </c>
      <c r="S78" s="127">
        <v>0</v>
      </c>
      <c r="T78" s="127">
        <v>0</v>
      </c>
      <c r="U78" s="127">
        <v>0</v>
      </c>
      <c r="V78" s="127">
        <v>0</v>
      </c>
      <c r="W78" s="127">
        <v>0</v>
      </c>
      <c r="X78" s="127">
        <v>0</v>
      </c>
      <c r="Y78" s="127">
        <v>0</v>
      </c>
      <c r="Z78" s="127">
        <v>0</v>
      </c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0</v>
      </c>
      <c r="AH78" s="127">
        <v>0</v>
      </c>
      <c r="AI78" s="127">
        <v>0</v>
      </c>
      <c r="AJ78" s="127">
        <v>0</v>
      </c>
      <c r="AK78" s="127">
        <v>0</v>
      </c>
      <c r="AL78" s="127">
        <v>0</v>
      </c>
      <c r="AM78" s="127">
        <v>0</v>
      </c>
      <c r="AN78" s="127">
        <v>0</v>
      </c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</row>
    <row r="79" spans="1:118" x14ac:dyDescent="0.2">
      <c r="A79" t="s">
        <v>148</v>
      </c>
      <c r="B79" t="s">
        <v>149</v>
      </c>
      <c r="C79">
        <v>36</v>
      </c>
      <c r="D79" t="s">
        <v>78</v>
      </c>
      <c r="E79" s="14">
        <v>0</v>
      </c>
      <c r="F79" s="14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0</v>
      </c>
      <c r="Q79" s="127">
        <v>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0</v>
      </c>
      <c r="X79" s="127">
        <v>0</v>
      </c>
      <c r="Y79" s="127">
        <v>0</v>
      </c>
      <c r="Z79" s="127">
        <v>0</v>
      </c>
      <c r="AA79" s="127">
        <v>0</v>
      </c>
      <c r="AB79" s="127">
        <v>0</v>
      </c>
      <c r="AC79" s="127">
        <v>0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  <c r="AI79" s="127">
        <v>0</v>
      </c>
      <c r="AJ79" s="127">
        <v>0</v>
      </c>
      <c r="AK79" s="127">
        <v>0</v>
      </c>
      <c r="AL79" s="127">
        <v>0</v>
      </c>
      <c r="AM79" s="127">
        <v>0</v>
      </c>
      <c r="AN79" s="127">
        <v>0</v>
      </c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</row>
    <row r="80" spans="1:118" x14ac:dyDescent="0.2">
      <c r="A80" t="s">
        <v>148</v>
      </c>
      <c r="B80" t="s">
        <v>149</v>
      </c>
      <c r="C80">
        <v>37</v>
      </c>
      <c r="D80" t="s">
        <v>79</v>
      </c>
      <c r="E80" s="14">
        <v>0</v>
      </c>
      <c r="F80" s="14">
        <v>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0</v>
      </c>
      <c r="Q80" s="127">
        <v>0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0</v>
      </c>
      <c r="X80" s="127">
        <v>0</v>
      </c>
      <c r="Y80" s="127">
        <v>0</v>
      </c>
      <c r="Z80" s="127">
        <v>0</v>
      </c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  <c r="AI80" s="127">
        <v>0</v>
      </c>
      <c r="AJ80" s="127">
        <v>0</v>
      </c>
      <c r="AK80" s="127">
        <v>0</v>
      </c>
      <c r="AL80" s="127">
        <v>0</v>
      </c>
      <c r="AM80" s="127">
        <v>0</v>
      </c>
      <c r="AN80" s="127">
        <v>0</v>
      </c>
      <c r="AO80" s="127"/>
      <c r="AP80" s="127"/>
      <c r="AQ80" s="127"/>
      <c r="AR80" s="127"/>
      <c r="AS80" s="127"/>
      <c r="AT80" s="127"/>
      <c r="AU80" s="127"/>
      <c r="AV80" s="127"/>
      <c r="AW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</row>
    <row r="81" spans="1:118" x14ac:dyDescent="0.2">
      <c r="A81" t="s">
        <v>148</v>
      </c>
      <c r="B81" t="s">
        <v>149</v>
      </c>
      <c r="C81">
        <v>38</v>
      </c>
      <c r="D81" t="s">
        <v>80</v>
      </c>
      <c r="E81" s="14">
        <v>0</v>
      </c>
      <c r="F81" s="14">
        <v>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0</v>
      </c>
      <c r="Q81" s="127">
        <v>0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0</v>
      </c>
      <c r="X81" s="127">
        <v>0</v>
      </c>
      <c r="Y81" s="127">
        <v>0</v>
      </c>
      <c r="Z81" s="127">
        <v>0</v>
      </c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0</v>
      </c>
      <c r="AH81" s="127">
        <v>0</v>
      </c>
      <c r="AI81" s="127">
        <v>0</v>
      </c>
      <c r="AJ81" s="127">
        <v>0</v>
      </c>
      <c r="AK81" s="127">
        <v>0</v>
      </c>
      <c r="AL81" s="127">
        <v>0</v>
      </c>
      <c r="AM81" s="127">
        <v>0</v>
      </c>
      <c r="AN81" s="127">
        <v>0</v>
      </c>
      <c r="AO81" s="127"/>
      <c r="AP81" s="127"/>
      <c r="AQ81" s="127"/>
      <c r="AR81" s="127"/>
      <c r="AS81" s="127"/>
      <c r="AT81" s="127"/>
      <c r="AU81" s="127"/>
      <c r="AV81" s="127"/>
      <c r="AW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J81" s="127"/>
      <c r="CK81" s="127"/>
      <c r="CL81" s="127"/>
      <c r="CM81" s="127"/>
      <c r="CN81" s="127"/>
      <c r="CO81" s="127"/>
      <c r="CP81" s="127"/>
      <c r="CQ81" s="127"/>
      <c r="CR81" s="127"/>
      <c r="CS81" s="127"/>
      <c r="CT81" s="127"/>
      <c r="CU81" s="127"/>
      <c r="CV81" s="127"/>
      <c r="CW81" s="127"/>
      <c r="CX81" s="127"/>
      <c r="CY81" s="127"/>
      <c r="CZ81" s="127"/>
      <c r="DA81" s="127"/>
      <c r="DB81" s="127"/>
      <c r="DC81" s="127"/>
      <c r="DD81" s="127"/>
      <c r="DE81" s="127"/>
      <c r="DF81" s="127"/>
      <c r="DG81" s="127"/>
      <c r="DH81" s="127"/>
      <c r="DI81" s="127"/>
      <c r="DJ81" s="127"/>
      <c r="DK81" s="127"/>
      <c r="DL81" s="127"/>
      <c r="DM81" s="127"/>
      <c r="DN81" s="127"/>
    </row>
    <row r="82" spans="1:118" x14ac:dyDescent="0.2">
      <c r="A82" t="s">
        <v>148</v>
      </c>
      <c r="B82" t="s">
        <v>149</v>
      </c>
      <c r="C82">
        <v>39</v>
      </c>
      <c r="D82" t="s">
        <v>81</v>
      </c>
      <c r="E82" s="14">
        <v>0</v>
      </c>
      <c r="F82" s="14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0</v>
      </c>
      <c r="Q82" s="127">
        <v>0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0</v>
      </c>
      <c r="X82" s="127">
        <v>0</v>
      </c>
      <c r="Y82" s="127">
        <v>0</v>
      </c>
      <c r="Z82" s="127">
        <v>0</v>
      </c>
      <c r="AA82" s="127">
        <v>0</v>
      </c>
      <c r="AB82" s="127">
        <v>0</v>
      </c>
      <c r="AC82" s="127">
        <v>0</v>
      </c>
      <c r="AD82" s="127">
        <v>0</v>
      </c>
      <c r="AE82" s="127">
        <v>0</v>
      </c>
      <c r="AF82" s="127">
        <v>0</v>
      </c>
      <c r="AG82" s="127">
        <v>0</v>
      </c>
      <c r="AH82" s="127">
        <v>0</v>
      </c>
      <c r="AI82" s="127">
        <v>0</v>
      </c>
      <c r="AJ82" s="127">
        <v>0</v>
      </c>
      <c r="AK82" s="127">
        <v>0</v>
      </c>
      <c r="AL82" s="127">
        <v>0</v>
      </c>
      <c r="AM82" s="127">
        <v>0</v>
      </c>
      <c r="AN82" s="127">
        <v>0</v>
      </c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127"/>
      <c r="BT82" s="127"/>
      <c r="BU82" s="127"/>
      <c r="BV82" s="127"/>
      <c r="BW82" s="127"/>
      <c r="BX82" s="127"/>
      <c r="BY82" s="127"/>
      <c r="BZ82" s="127"/>
      <c r="CA82" s="127"/>
      <c r="CB82" s="127"/>
      <c r="CC82" s="127"/>
      <c r="CD82" s="127"/>
      <c r="CE82" s="127"/>
      <c r="CF82" s="127"/>
      <c r="CG82" s="127"/>
      <c r="CH82" s="127"/>
      <c r="CI82" s="127"/>
      <c r="CJ82" s="127"/>
      <c r="CK82" s="127"/>
      <c r="CL82" s="127"/>
      <c r="CM82" s="127"/>
      <c r="CN82" s="127"/>
      <c r="CO82" s="127"/>
      <c r="CP82" s="127"/>
      <c r="CQ82" s="127"/>
      <c r="CR82" s="127"/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</row>
    <row r="83" spans="1:118" x14ac:dyDescent="0.2">
      <c r="A83" t="s">
        <v>148</v>
      </c>
      <c r="B83" t="s">
        <v>149</v>
      </c>
      <c r="C83">
        <v>40</v>
      </c>
      <c r="D83" t="s">
        <v>82</v>
      </c>
      <c r="E83" s="14">
        <v>0</v>
      </c>
      <c r="F83" s="14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0</v>
      </c>
      <c r="Q83" s="127">
        <v>0</v>
      </c>
      <c r="R83" s="127">
        <v>0</v>
      </c>
      <c r="S83" s="127">
        <v>0</v>
      </c>
      <c r="T83" s="127">
        <v>0</v>
      </c>
      <c r="U83" s="127">
        <v>0</v>
      </c>
      <c r="V83" s="127">
        <v>0</v>
      </c>
      <c r="W83" s="127">
        <v>0</v>
      </c>
      <c r="X83" s="127">
        <v>0</v>
      </c>
      <c r="Y83" s="127">
        <v>0</v>
      </c>
      <c r="Z83" s="127">
        <v>0</v>
      </c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0</v>
      </c>
      <c r="AH83" s="127">
        <v>0</v>
      </c>
      <c r="AI83" s="127">
        <v>0</v>
      </c>
      <c r="AJ83" s="127">
        <v>0</v>
      </c>
      <c r="AK83" s="127">
        <v>0</v>
      </c>
      <c r="AL83" s="127">
        <v>0</v>
      </c>
      <c r="AM83" s="127">
        <v>0</v>
      </c>
      <c r="AN83" s="127">
        <v>0</v>
      </c>
      <c r="AO83" s="127"/>
      <c r="AP83" s="127"/>
      <c r="AQ83" s="127"/>
      <c r="AR83" s="127"/>
      <c r="AS83" s="127"/>
      <c r="AT83" s="127"/>
      <c r="AU83" s="127"/>
      <c r="AV83" s="127"/>
      <c r="AW83" s="127"/>
      <c r="AX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M83" s="127"/>
      <c r="BN83" s="127"/>
      <c r="BO83" s="127"/>
      <c r="BP83" s="127"/>
      <c r="BQ83" s="127"/>
      <c r="BR83" s="127"/>
      <c r="BS83" s="127"/>
      <c r="BT83" s="127"/>
      <c r="BU83" s="127"/>
      <c r="BV83" s="127"/>
      <c r="BW83" s="127"/>
      <c r="BX83" s="127"/>
      <c r="BY83" s="127"/>
      <c r="BZ83" s="127"/>
      <c r="CA83" s="127"/>
      <c r="CB83" s="127"/>
      <c r="CC83" s="127"/>
      <c r="CD83" s="127"/>
      <c r="CE83" s="127"/>
      <c r="CF83" s="127"/>
      <c r="CG83" s="127"/>
      <c r="CH83" s="127"/>
      <c r="CI83" s="127"/>
      <c r="CJ83" s="127"/>
      <c r="CK83" s="127"/>
      <c r="CL83" s="127"/>
      <c r="CM83" s="127"/>
      <c r="CN83" s="127"/>
      <c r="CO83" s="127"/>
      <c r="CP83" s="127"/>
      <c r="CQ83" s="127"/>
      <c r="CR83" s="127"/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</row>
    <row r="84" spans="1:118" x14ac:dyDescent="0.2">
      <c r="A84" t="s">
        <v>150</v>
      </c>
      <c r="B84" t="s">
        <v>124</v>
      </c>
      <c r="C84">
        <v>1</v>
      </c>
      <c r="D84" t="s">
        <v>29</v>
      </c>
      <c r="E84" s="14">
        <v>6206940</v>
      </c>
      <c r="F84" s="14">
        <v>6390265.7199999997</v>
      </c>
      <c r="G84" s="127">
        <v>0</v>
      </c>
      <c r="H84" s="127">
        <v>3848545.33</v>
      </c>
      <c r="I84" s="127">
        <v>28</v>
      </c>
      <c r="J84" s="127">
        <v>1.8</v>
      </c>
      <c r="K84" s="127">
        <v>0</v>
      </c>
      <c r="L84" s="127">
        <v>56424.42</v>
      </c>
      <c r="M84" s="127">
        <v>0</v>
      </c>
      <c r="N84" s="127">
        <v>0</v>
      </c>
      <c r="O84" s="127">
        <v>0</v>
      </c>
      <c r="P84" s="127">
        <v>0</v>
      </c>
      <c r="Q84" s="127">
        <v>0</v>
      </c>
      <c r="R84" s="127">
        <v>0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-3960185</v>
      </c>
      <c r="Y84" s="127">
        <v>0</v>
      </c>
      <c r="Z84" s="127">
        <v>0</v>
      </c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0</v>
      </c>
      <c r="AH84" s="127">
        <v>0</v>
      </c>
      <c r="AI84" s="127">
        <v>0</v>
      </c>
      <c r="AJ84" s="127">
        <v>0</v>
      </c>
      <c r="AK84" s="127">
        <v>0</v>
      </c>
      <c r="AL84" s="127">
        <v>0</v>
      </c>
      <c r="AM84" s="127">
        <v>0</v>
      </c>
      <c r="AN84" s="127">
        <v>0</v>
      </c>
      <c r="AO84" s="127"/>
      <c r="AP84" s="127"/>
      <c r="AQ84" s="127"/>
      <c r="AR84" s="127"/>
      <c r="AS84" s="127"/>
      <c r="AT84" s="127"/>
      <c r="AU84" s="127"/>
      <c r="AV84" s="127"/>
      <c r="AW84" s="127"/>
      <c r="AX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M84" s="127"/>
      <c r="BN84" s="127"/>
      <c r="BO84" s="127"/>
      <c r="BP84" s="127"/>
      <c r="BQ84" s="127"/>
      <c r="BR84" s="127"/>
      <c r="BS84" s="127"/>
      <c r="BT84" s="127"/>
      <c r="BU84" s="127"/>
      <c r="BV84" s="127"/>
      <c r="BW84" s="127"/>
      <c r="BX84" s="127"/>
      <c r="BY84" s="127"/>
      <c r="BZ84" s="127"/>
      <c r="CA84" s="127"/>
      <c r="CB84" s="127"/>
      <c r="CC84" s="127"/>
      <c r="CD84" s="127"/>
      <c r="CE84" s="127"/>
      <c r="CF84" s="127"/>
      <c r="CG84" s="127"/>
      <c r="CH84" s="127"/>
      <c r="CI84" s="127"/>
      <c r="CJ84" s="127"/>
      <c r="CK84" s="127"/>
      <c r="CL84" s="127"/>
      <c r="CM84" s="127"/>
      <c r="CN84" s="127"/>
      <c r="CO84" s="127"/>
      <c r="CP84" s="127"/>
      <c r="CQ84" s="127"/>
      <c r="CR84" s="127"/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</row>
    <row r="85" spans="1:118" x14ac:dyDescent="0.2">
      <c r="A85" t="s">
        <v>150</v>
      </c>
      <c r="B85" t="s">
        <v>124</v>
      </c>
      <c r="C85">
        <v>2</v>
      </c>
      <c r="D85" t="s">
        <v>30</v>
      </c>
      <c r="E85" s="14">
        <v>0</v>
      </c>
      <c r="F85" s="14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0</v>
      </c>
      <c r="X85" s="127">
        <v>0</v>
      </c>
      <c r="Y85" s="127">
        <v>0</v>
      </c>
      <c r="Z85" s="127">
        <v>0</v>
      </c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/>
      <c r="AP85" s="127"/>
      <c r="AQ85" s="127"/>
      <c r="AR85" s="127"/>
      <c r="AS85" s="127"/>
      <c r="AT85" s="127"/>
      <c r="AU85" s="127"/>
      <c r="AV85" s="127"/>
      <c r="AW85" s="127"/>
      <c r="AX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M85" s="127"/>
      <c r="BN85" s="127"/>
      <c r="BO85" s="127"/>
      <c r="BP85" s="127"/>
      <c r="BQ85" s="127"/>
      <c r="BR85" s="127"/>
      <c r="BS85" s="127"/>
      <c r="BT85" s="127"/>
      <c r="BU85" s="127"/>
      <c r="BV85" s="127"/>
      <c r="BW85" s="127"/>
      <c r="BX85" s="127"/>
      <c r="BY85" s="127"/>
      <c r="BZ85" s="127"/>
      <c r="CA85" s="127"/>
      <c r="CB85" s="127"/>
      <c r="CC85" s="127"/>
      <c r="CD85" s="127"/>
      <c r="CE85" s="127"/>
      <c r="CF85" s="127"/>
      <c r="CG85" s="127"/>
      <c r="CH85" s="127"/>
      <c r="CI85" s="127"/>
      <c r="CJ85" s="127"/>
      <c r="CK85" s="127"/>
      <c r="CL85" s="127"/>
      <c r="CM85" s="127"/>
      <c r="CN85" s="127"/>
      <c r="CO85" s="127"/>
      <c r="CP85" s="127"/>
      <c r="CQ85" s="127"/>
      <c r="CR85" s="127"/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</row>
    <row r="86" spans="1:118" x14ac:dyDescent="0.2">
      <c r="A86" t="s">
        <v>150</v>
      </c>
      <c r="B86" t="s">
        <v>124</v>
      </c>
      <c r="C86">
        <v>3</v>
      </c>
      <c r="D86" t="s">
        <v>31</v>
      </c>
      <c r="E86" s="14">
        <v>14078963</v>
      </c>
      <c r="F86" s="14">
        <v>31390395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0</v>
      </c>
      <c r="Q86" s="127">
        <v>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0</v>
      </c>
      <c r="X86" s="127">
        <v>0</v>
      </c>
      <c r="Y86" s="127">
        <v>0</v>
      </c>
      <c r="Z86" s="127">
        <v>0</v>
      </c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  <c r="AI86" s="127">
        <v>0</v>
      </c>
      <c r="AJ86" s="127">
        <v>0</v>
      </c>
      <c r="AK86" s="127">
        <v>0</v>
      </c>
      <c r="AL86" s="127">
        <v>0</v>
      </c>
      <c r="AM86" s="127">
        <v>0</v>
      </c>
      <c r="AN86" s="127">
        <v>0</v>
      </c>
      <c r="AO86" s="127"/>
      <c r="AP86" s="127"/>
      <c r="AQ86" s="127"/>
      <c r="AR86" s="127"/>
      <c r="AS86" s="127"/>
      <c r="AT86" s="127"/>
      <c r="AU86" s="127"/>
      <c r="AV86" s="127"/>
      <c r="AW86" s="127"/>
      <c r="AX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M86" s="127"/>
      <c r="BN86" s="127"/>
      <c r="BO86" s="127"/>
      <c r="BP86" s="127"/>
      <c r="BQ86" s="127"/>
      <c r="BR86" s="127"/>
      <c r="BS86" s="127"/>
      <c r="BT86" s="127"/>
      <c r="BU86" s="127"/>
      <c r="BV86" s="127"/>
      <c r="BW86" s="127"/>
      <c r="BX86" s="127"/>
      <c r="BY86" s="127"/>
      <c r="BZ86" s="127"/>
      <c r="CA86" s="127"/>
      <c r="CB86" s="127"/>
      <c r="CC86" s="127"/>
      <c r="CD86" s="127"/>
      <c r="CE86" s="127"/>
      <c r="CF86" s="127"/>
      <c r="CG86" s="127"/>
      <c r="CH86" s="127"/>
      <c r="CI86" s="127"/>
      <c r="CJ86" s="127"/>
      <c r="CK86" s="127"/>
      <c r="CL86" s="127"/>
      <c r="CM86" s="127"/>
      <c r="CN86" s="127"/>
      <c r="CO86" s="127"/>
      <c r="CP86" s="127"/>
      <c r="CQ86" s="127"/>
      <c r="CR86" s="127"/>
      <c r="CS86" s="127"/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</row>
    <row r="87" spans="1:118" x14ac:dyDescent="0.2">
      <c r="A87" t="s">
        <v>150</v>
      </c>
      <c r="B87" t="s">
        <v>124</v>
      </c>
      <c r="C87">
        <v>4</v>
      </c>
      <c r="D87" t="s">
        <v>32</v>
      </c>
      <c r="E87" s="14">
        <v>0</v>
      </c>
      <c r="F87" s="14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0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0</v>
      </c>
      <c r="X87" s="127">
        <v>0</v>
      </c>
      <c r="Y87" s="127">
        <v>0</v>
      </c>
      <c r="Z87" s="127">
        <v>0</v>
      </c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0</v>
      </c>
      <c r="AH87" s="127">
        <v>0</v>
      </c>
      <c r="AI87" s="127">
        <v>0</v>
      </c>
      <c r="AJ87" s="127">
        <v>0</v>
      </c>
      <c r="AK87" s="127">
        <v>0</v>
      </c>
      <c r="AL87" s="127">
        <v>0</v>
      </c>
      <c r="AM87" s="127">
        <v>0</v>
      </c>
      <c r="AN87" s="127">
        <v>0</v>
      </c>
      <c r="AO87" s="127"/>
      <c r="AP87" s="127"/>
      <c r="AQ87" s="127"/>
      <c r="AR87" s="127"/>
      <c r="AS87" s="127"/>
      <c r="AT87" s="127"/>
      <c r="AU87" s="127"/>
      <c r="AV87" s="127"/>
      <c r="AW87" s="127"/>
      <c r="AX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M87" s="127"/>
      <c r="BN87" s="127"/>
      <c r="BO87" s="127"/>
      <c r="BP87" s="127"/>
      <c r="BQ87" s="127"/>
      <c r="BR87" s="127"/>
      <c r="BS87" s="127"/>
      <c r="BT87" s="127"/>
      <c r="BU87" s="127"/>
      <c r="BV87" s="127"/>
      <c r="BW87" s="127"/>
      <c r="BX87" s="127"/>
      <c r="BY87" s="127"/>
      <c r="BZ87" s="127"/>
      <c r="CA87" s="127"/>
      <c r="CB87" s="127"/>
      <c r="CC87" s="127"/>
      <c r="CD87" s="127"/>
      <c r="CE87" s="127"/>
      <c r="CF87" s="127"/>
      <c r="CG87" s="127"/>
      <c r="CH87" s="127"/>
      <c r="CI87" s="127"/>
      <c r="CJ87" s="127"/>
      <c r="CK87" s="127"/>
      <c r="CL87" s="127"/>
      <c r="CM87" s="127"/>
      <c r="CN87" s="127"/>
      <c r="CO87" s="127"/>
      <c r="CP87" s="127"/>
      <c r="CQ87" s="127"/>
      <c r="CR87" s="127"/>
      <c r="CS87" s="127"/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</row>
    <row r="88" spans="1:118" x14ac:dyDescent="0.2">
      <c r="A88" t="s">
        <v>150</v>
      </c>
      <c r="B88" t="s">
        <v>124</v>
      </c>
      <c r="C88">
        <v>5</v>
      </c>
      <c r="D88" t="s">
        <v>135</v>
      </c>
      <c r="E88" s="14">
        <v>0</v>
      </c>
      <c r="F88" s="14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0</v>
      </c>
      <c r="R88" s="127">
        <v>0</v>
      </c>
      <c r="S88" s="127">
        <v>0</v>
      </c>
      <c r="T88" s="127">
        <v>0</v>
      </c>
      <c r="U88" s="127">
        <v>0</v>
      </c>
      <c r="V88" s="127">
        <v>0</v>
      </c>
      <c r="W88" s="127">
        <v>0</v>
      </c>
      <c r="X88" s="127">
        <v>0</v>
      </c>
      <c r="Y88" s="127">
        <v>0</v>
      </c>
      <c r="Z88" s="127">
        <v>0</v>
      </c>
      <c r="AA88" s="127">
        <v>0</v>
      </c>
      <c r="AB88" s="127">
        <v>0</v>
      </c>
      <c r="AC88" s="127">
        <v>0</v>
      </c>
      <c r="AD88" s="127">
        <v>0</v>
      </c>
      <c r="AE88" s="127">
        <v>0</v>
      </c>
      <c r="AF88" s="127">
        <v>0</v>
      </c>
      <c r="AG88" s="127">
        <v>0</v>
      </c>
      <c r="AH88" s="127">
        <v>0</v>
      </c>
      <c r="AI88" s="127">
        <v>0</v>
      </c>
      <c r="AJ88" s="127">
        <v>0</v>
      </c>
      <c r="AK88" s="127">
        <v>0</v>
      </c>
      <c r="AL88" s="127">
        <v>0</v>
      </c>
      <c r="AM88" s="127">
        <v>0</v>
      </c>
      <c r="AN88" s="127">
        <v>0</v>
      </c>
      <c r="AO88" s="127"/>
      <c r="AP88" s="127"/>
      <c r="AQ88" s="127"/>
      <c r="AR88" s="127"/>
      <c r="AS88" s="127"/>
      <c r="AT88" s="127"/>
      <c r="AU88" s="127"/>
      <c r="AV88" s="127"/>
      <c r="AW88" s="127"/>
      <c r="AX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M88" s="127"/>
      <c r="BN88" s="127"/>
      <c r="BO88" s="127"/>
      <c r="BP88" s="127"/>
      <c r="BQ88" s="127"/>
      <c r="BR88" s="127"/>
      <c r="BS88" s="127"/>
      <c r="BT88" s="127"/>
      <c r="BU88" s="127"/>
      <c r="BV88" s="127"/>
      <c r="BW88" s="127"/>
      <c r="BX88" s="127"/>
      <c r="BY88" s="127"/>
      <c r="BZ88" s="127"/>
      <c r="CA88" s="127"/>
      <c r="CB88" s="127"/>
      <c r="CC88" s="127"/>
      <c r="CD88" s="127"/>
      <c r="CE88" s="127"/>
      <c r="CF88" s="127"/>
      <c r="CG88" s="127"/>
      <c r="CH88" s="127"/>
      <c r="CI88" s="127"/>
      <c r="CJ88" s="127"/>
      <c r="CK88" s="127"/>
      <c r="CL88" s="127"/>
      <c r="CM88" s="127"/>
      <c r="CN88" s="127"/>
      <c r="CO88" s="127"/>
      <c r="CP88" s="127"/>
      <c r="CQ88" s="127"/>
      <c r="CR88" s="127"/>
      <c r="CS88" s="127"/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</row>
    <row r="89" spans="1:118" x14ac:dyDescent="0.2">
      <c r="A89" t="s">
        <v>150</v>
      </c>
      <c r="B89" t="s">
        <v>124</v>
      </c>
      <c r="C89">
        <v>6</v>
      </c>
      <c r="D89" t="s">
        <v>29</v>
      </c>
      <c r="E89" s="14">
        <v>-2548538</v>
      </c>
      <c r="F89" s="14">
        <v>-1384830.2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0</v>
      </c>
      <c r="X89" s="127">
        <v>0</v>
      </c>
      <c r="Y89" s="127">
        <v>0</v>
      </c>
      <c r="Z89" s="127">
        <v>0</v>
      </c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  <c r="AI89" s="127">
        <v>0</v>
      </c>
      <c r="AJ89" s="127">
        <v>0</v>
      </c>
      <c r="AK89" s="127">
        <v>0</v>
      </c>
      <c r="AL89" s="127">
        <v>0</v>
      </c>
      <c r="AM89" s="127">
        <v>0</v>
      </c>
      <c r="AN89" s="127">
        <v>0</v>
      </c>
      <c r="AO89" s="127"/>
      <c r="AP89" s="127"/>
      <c r="AQ89" s="127"/>
      <c r="AR89" s="127"/>
      <c r="AS89" s="127"/>
      <c r="AT89" s="127"/>
      <c r="AU89" s="127"/>
      <c r="AV89" s="127"/>
      <c r="AW89" s="127"/>
      <c r="AX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O89" s="127"/>
      <c r="BP89" s="127"/>
      <c r="BQ89" s="127"/>
      <c r="BR89" s="127"/>
      <c r="BS89" s="127"/>
      <c r="BT89" s="127"/>
      <c r="BU89" s="127"/>
      <c r="BV89" s="127"/>
      <c r="BW89" s="127"/>
      <c r="BX89" s="127"/>
      <c r="BY89" s="127"/>
      <c r="BZ89" s="127"/>
      <c r="CA89" s="127"/>
      <c r="CB89" s="127"/>
      <c r="CC89" s="127"/>
      <c r="CD89" s="127"/>
      <c r="CE89" s="127"/>
      <c r="CF89" s="127"/>
      <c r="CG89" s="127"/>
      <c r="CH89" s="127"/>
      <c r="CI89" s="127"/>
      <c r="CJ89" s="127"/>
      <c r="CK89" s="127"/>
      <c r="CL89" s="127"/>
      <c r="CM89" s="127"/>
      <c r="CN89" s="127"/>
      <c r="CO89" s="127"/>
      <c r="CP89" s="127"/>
      <c r="CQ89" s="127"/>
      <c r="CR89" s="127"/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</row>
    <row r="90" spans="1:118" x14ac:dyDescent="0.2">
      <c r="A90" t="s">
        <v>150</v>
      </c>
      <c r="B90" t="s">
        <v>124</v>
      </c>
      <c r="C90">
        <v>7</v>
      </c>
      <c r="D90" t="s">
        <v>30</v>
      </c>
      <c r="E90" s="14">
        <v>0</v>
      </c>
      <c r="F90" s="14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0</v>
      </c>
      <c r="Q90" s="127">
        <v>0</v>
      </c>
      <c r="R90" s="127">
        <v>0</v>
      </c>
      <c r="S90" s="127">
        <v>0</v>
      </c>
      <c r="T90" s="127">
        <v>0</v>
      </c>
      <c r="U90" s="127">
        <v>0</v>
      </c>
      <c r="V90" s="127">
        <v>0</v>
      </c>
      <c r="W90" s="127">
        <v>0</v>
      </c>
      <c r="X90" s="127">
        <v>0</v>
      </c>
      <c r="Y90" s="127">
        <v>0</v>
      </c>
      <c r="Z90" s="127">
        <v>0</v>
      </c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0</v>
      </c>
      <c r="AH90" s="127">
        <v>0</v>
      </c>
      <c r="AI90" s="127">
        <v>0</v>
      </c>
      <c r="AJ90" s="127">
        <v>0</v>
      </c>
      <c r="AK90" s="127">
        <v>0</v>
      </c>
      <c r="AL90" s="127">
        <v>0</v>
      </c>
      <c r="AM90" s="127">
        <v>0</v>
      </c>
      <c r="AN90" s="127">
        <v>0</v>
      </c>
      <c r="AO90" s="127"/>
      <c r="AP90" s="127"/>
      <c r="AQ90" s="127"/>
      <c r="AR90" s="127"/>
      <c r="AS90" s="127"/>
      <c r="AT90" s="127"/>
      <c r="AU90" s="127"/>
      <c r="AV90" s="127"/>
      <c r="AW90" s="127"/>
      <c r="AX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M90" s="127"/>
      <c r="BN90" s="127"/>
      <c r="BO90" s="127"/>
      <c r="BP90" s="127"/>
      <c r="BQ90" s="127"/>
      <c r="BR90" s="127"/>
      <c r="BS90" s="127"/>
      <c r="BT90" s="127"/>
      <c r="BU90" s="127"/>
      <c r="BV90" s="127"/>
      <c r="BW90" s="127"/>
      <c r="BX90" s="127"/>
      <c r="BY90" s="127"/>
      <c r="BZ90" s="127"/>
      <c r="CA90" s="127"/>
      <c r="CB90" s="127"/>
      <c r="CC90" s="127"/>
      <c r="CD90" s="127"/>
      <c r="CE90" s="127"/>
      <c r="CF90" s="127"/>
      <c r="CG90" s="127"/>
      <c r="CH90" s="127"/>
      <c r="CI90" s="127"/>
      <c r="CJ90" s="127"/>
      <c r="CK90" s="127"/>
      <c r="CL90" s="127"/>
      <c r="CM90" s="127"/>
      <c r="CN90" s="127"/>
      <c r="CO90" s="127"/>
      <c r="CP90" s="127"/>
      <c r="CQ90" s="127"/>
      <c r="CR90" s="127"/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</row>
    <row r="91" spans="1:118" x14ac:dyDescent="0.2">
      <c r="A91" t="s">
        <v>150</v>
      </c>
      <c r="B91" t="s">
        <v>124</v>
      </c>
      <c r="C91">
        <v>8</v>
      </c>
      <c r="D91" t="s">
        <v>31</v>
      </c>
      <c r="E91" s="14">
        <v>-16482775</v>
      </c>
      <c r="F91" s="14">
        <v>-35448137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0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0</v>
      </c>
      <c r="X91" s="127">
        <v>0</v>
      </c>
      <c r="Y91" s="127">
        <v>0</v>
      </c>
      <c r="Z91" s="127">
        <v>0</v>
      </c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/>
      <c r="AP91" s="127"/>
      <c r="AQ91" s="127"/>
      <c r="AR91" s="127"/>
      <c r="AS91" s="127"/>
      <c r="AT91" s="127"/>
      <c r="AU91" s="127"/>
      <c r="AV91" s="127"/>
      <c r="AW91" s="127"/>
      <c r="AX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O91" s="127"/>
      <c r="BP91" s="127"/>
      <c r="BQ91" s="127"/>
      <c r="BR91" s="127"/>
      <c r="BS91" s="127"/>
      <c r="BT91" s="127"/>
      <c r="BU91" s="127"/>
      <c r="BV91" s="127"/>
      <c r="BW91" s="127"/>
      <c r="BX91" s="127"/>
      <c r="BY91" s="127"/>
      <c r="BZ91" s="127"/>
      <c r="CA91" s="127"/>
      <c r="CB91" s="127"/>
      <c r="CC91" s="127"/>
      <c r="CD91" s="127"/>
      <c r="CE91" s="127"/>
      <c r="CF91" s="127"/>
      <c r="CG91" s="127"/>
      <c r="CH91" s="127"/>
      <c r="CI91" s="127"/>
      <c r="CJ91" s="127"/>
      <c r="CK91" s="127"/>
      <c r="CL91" s="127"/>
      <c r="CM91" s="127"/>
      <c r="CN91" s="127"/>
      <c r="CO91" s="127"/>
      <c r="CP91" s="127"/>
      <c r="CQ91" s="127"/>
      <c r="CR91" s="127"/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</row>
    <row r="92" spans="1:118" x14ac:dyDescent="0.2">
      <c r="A92" t="s">
        <v>150</v>
      </c>
      <c r="B92" t="s">
        <v>124</v>
      </c>
      <c r="C92">
        <v>9</v>
      </c>
      <c r="D92" t="s">
        <v>32</v>
      </c>
      <c r="E92" s="14">
        <v>0</v>
      </c>
      <c r="F92" s="14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0</v>
      </c>
      <c r="Q92" s="127">
        <v>0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0</v>
      </c>
      <c r="X92" s="127">
        <v>0</v>
      </c>
      <c r="Y92" s="127">
        <v>0</v>
      </c>
      <c r="Z92" s="127">
        <v>0</v>
      </c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  <c r="AI92" s="127">
        <v>0</v>
      </c>
      <c r="AJ92" s="127">
        <v>0</v>
      </c>
      <c r="AK92" s="127">
        <v>0</v>
      </c>
      <c r="AL92" s="127">
        <v>0</v>
      </c>
      <c r="AM92" s="127">
        <v>0</v>
      </c>
      <c r="AN92" s="127">
        <v>0</v>
      </c>
      <c r="AO92" s="127"/>
      <c r="AP92" s="127"/>
      <c r="AQ92" s="127"/>
      <c r="AR92" s="127"/>
      <c r="AS92" s="127"/>
      <c r="AT92" s="127"/>
      <c r="AU92" s="127"/>
      <c r="AV92" s="127"/>
      <c r="AW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7"/>
      <c r="CE92" s="127"/>
      <c r="CF92" s="127"/>
      <c r="CG92" s="127"/>
      <c r="CH92" s="127"/>
      <c r="CI92" s="127"/>
      <c r="CJ92" s="127"/>
      <c r="CK92" s="127"/>
      <c r="CL92" s="127"/>
      <c r="CM92" s="127"/>
      <c r="CN92" s="127"/>
      <c r="CO92" s="127"/>
      <c r="CP92" s="127"/>
      <c r="CQ92" s="127"/>
      <c r="CR92" s="127"/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</row>
    <row r="93" spans="1:118" x14ac:dyDescent="0.2">
      <c r="A93" t="s">
        <v>150</v>
      </c>
      <c r="B93" t="s">
        <v>124</v>
      </c>
      <c r="C93">
        <v>10</v>
      </c>
      <c r="D93" t="s">
        <v>36</v>
      </c>
      <c r="E93" s="14">
        <v>6</v>
      </c>
      <c r="F93" s="14">
        <v>10.6</v>
      </c>
      <c r="G93" s="127">
        <v>-6</v>
      </c>
      <c r="H93" s="127">
        <v>-10.602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0</v>
      </c>
      <c r="S93" s="127">
        <v>0</v>
      </c>
      <c r="T93" s="127">
        <v>0</v>
      </c>
      <c r="U93" s="127">
        <v>0</v>
      </c>
      <c r="V93" s="127">
        <v>0</v>
      </c>
      <c r="W93" s="127">
        <v>0</v>
      </c>
      <c r="X93" s="127">
        <v>0</v>
      </c>
      <c r="Y93" s="127">
        <v>0</v>
      </c>
      <c r="Z93" s="127">
        <v>0</v>
      </c>
      <c r="AA93" s="127">
        <v>0</v>
      </c>
      <c r="AB93" s="127">
        <v>0</v>
      </c>
      <c r="AC93" s="127">
        <v>0</v>
      </c>
      <c r="AD93" s="127">
        <v>0</v>
      </c>
      <c r="AE93" s="127">
        <v>0</v>
      </c>
      <c r="AF93" s="127">
        <v>0</v>
      </c>
      <c r="AG93" s="127">
        <v>0</v>
      </c>
      <c r="AH93" s="127">
        <v>0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/>
      <c r="AP93" s="127"/>
      <c r="AQ93" s="127"/>
      <c r="AR93" s="127"/>
      <c r="AS93" s="127"/>
      <c r="AT93" s="127"/>
      <c r="AU93" s="127"/>
      <c r="AV93" s="127"/>
      <c r="AW93" s="127"/>
      <c r="AX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  <c r="BO93" s="127"/>
      <c r="BP93" s="127"/>
      <c r="BQ93" s="127"/>
      <c r="BR93" s="127"/>
      <c r="BS93" s="127"/>
      <c r="BT93" s="127"/>
      <c r="BU93" s="127"/>
      <c r="BV93" s="127"/>
      <c r="BW93" s="127"/>
      <c r="BX93" s="127"/>
      <c r="BY93" s="127"/>
      <c r="BZ93" s="127"/>
      <c r="CA93" s="127"/>
      <c r="CB93" s="127"/>
      <c r="CC93" s="127"/>
      <c r="CD93" s="127"/>
      <c r="CE93" s="127"/>
      <c r="CF93" s="127"/>
      <c r="CG93" s="127"/>
      <c r="CH93" s="127"/>
      <c r="CI93" s="127"/>
      <c r="CJ93" s="127"/>
      <c r="CK93" s="127"/>
      <c r="CL93" s="127"/>
      <c r="CM93" s="127"/>
      <c r="CN93" s="127"/>
      <c r="CO93" s="127"/>
      <c r="CP93" s="127"/>
      <c r="CQ93" s="127"/>
      <c r="CR93" s="127"/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</row>
    <row r="94" spans="1:118" x14ac:dyDescent="0.2">
      <c r="A94" t="s">
        <v>150</v>
      </c>
      <c r="B94" t="s">
        <v>124</v>
      </c>
      <c r="C94">
        <v>11</v>
      </c>
      <c r="D94" t="s">
        <v>39</v>
      </c>
      <c r="E94" s="14">
        <v>0</v>
      </c>
      <c r="F94" s="14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127">
        <v>0</v>
      </c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  <c r="AI94" s="127">
        <v>0</v>
      </c>
      <c r="AJ94" s="127">
        <v>0</v>
      </c>
      <c r="AK94" s="127">
        <v>0</v>
      </c>
      <c r="AL94" s="127">
        <v>0</v>
      </c>
      <c r="AM94" s="127">
        <v>0</v>
      </c>
      <c r="AN94" s="127">
        <v>0</v>
      </c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</row>
    <row r="95" spans="1:118" x14ac:dyDescent="0.2">
      <c r="A95" t="s">
        <v>150</v>
      </c>
      <c r="B95" t="s">
        <v>124</v>
      </c>
      <c r="C95">
        <v>12</v>
      </c>
      <c r="D95" t="s">
        <v>40</v>
      </c>
      <c r="E95" s="14">
        <v>0</v>
      </c>
      <c r="F95" s="14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127">
        <v>0</v>
      </c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/>
      <c r="AP95" s="127"/>
      <c r="AQ95" s="127"/>
      <c r="AR95" s="127"/>
      <c r="AS95" s="127"/>
      <c r="AT95" s="127"/>
      <c r="AU95" s="127"/>
      <c r="AV95" s="127"/>
      <c r="AW95" s="127"/>
      <c r="AX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  <c r="BO95" s="127"/>
      <c r="BP95" s="127"/>
      <c r="BQ95" s="127"/>
      <c r="BR95" s="127"/>
      <c r="BS95" s="127"/>
      <c r="BT95" s="127"/>
      <c r="BU95" s="127"/>
      <c r="BV95" s="127"/>
      <c r="BW95" s="127"/>
      <c r="BX95" s="127"/>
      <c r="BY95" s="127"/>
      <c r="BZ95" s="127"/>
      <c r="CA95" s="127"/>
      <c r="CB95" s="127"/>
      <c r="CC95" s="127"/>
      <c r="CD95" s="127"/>
      <c r="CE95" s="127"/>
      <c r="CF95" s="127"/>
      <c r="CG95" s="127"/>
      <c r="CH95" s="127"/>
      <c r="CI95" s="127"/>
      <c r="CJ95" s="127"/>
      <c r="CK95" s="127"/>
      <c r="CL95" s="127"/>
      <c r="CM95" s="127"/>
      <c r="CN95" s="127"/>
      <c r="CO95" s="127"/>
      <c r="CP95" s="127"/>
      <c r="CQ95" s="127"/>
      <c r="CR95" s="127"/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</row>
    <row r="96" spans="1:118" x14ac:dyDescent="0.2">
      <c r="A96" t="s">
        <v>150</v>
      </c>
      <c r="B96" t="s">
        <v>124</v>
      </c>
      <c r="C96">
        <v>13</v>
      </c>
      <c r="D96" t="s">
        <v>43</v>
      </c>
      <c r="E96" s="14">
        <v>0</v>
      </c>
      <c r="F96" s="14">
        <v>0</v>
      </c>
      <c r="G96" s="127">
        <v>6</v>
      </c>
      <c r="H96" s="127">
        <v>10.6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/>
      <c r="AP96" s="127"/>
      <c r="AQ96" s="127"/>
      <c r="AR96" s="127"/>
      <c r="AS96" s="127"/>
      <c r="AT96" s="127"/>
      <c r="AU96" s="127"/>
      <c r="AV96" s="127"/>
      <c r="AW96" s="127"/>
      <c r="AX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V96" s="127"/>
      <c r="BW96" s="127"/>
      <c r="BX96" s="127"/>
      <c r="BY96" s="127"/>
      <c r="BZ96" s="127"/>
      <c r="CA96" s="127"/>
      <c r="CB96" s="127"/>
      <c r="CC96" s="127"/>
      <c r="CD96" s="127"/>
      <c r="CE96" s="127"/>
      <c r="CF96" s="127"/>
      <c r="CG96" s="127"/>
      <c r="CH96" s="127"/>
      <c r="CI96" s="127"/>
      <c r="CJ96" s="127"/>
      <c r="CK96" s="127"/>
      <c r="CL96" s="127"/>
      <c r="CM96" s="127"/>
      <c r="CN96" s="127"/>
      <c r="CO96" s="127"/>
      <c r="CP96" s="127"/>
      <c r="CQ96" s="127"/>
      <c r="CR96" s="127"/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</row>
    <row r="97" spans="1:118" x14ac:dyDescent="0.2">
      <c r="A97" t="s">
        <v>150</v>
      </c>
      <c r="B97" t="s">
        <v>124</v>
      </c>
      <c r="C97">
        <v>14</v>
      </c>
      <c r="D97" t="s">
        <v>44</v>
      </c>
      <c r="E97" s="14">
        <v>0</v>
      </c>
      <c r="F97" s="14">
        <v>0</v>
      </c>
      <c r="G97" s="127">
        <v>0</v>
      </c>
      <c r="H97" s="127">
        <v>-0.3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0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0</v>
      </c>
      <c r="AK97" s="127">
        <v>0</v>
      </c>
      <c r="AL97" s="127">
        <v>0</v>
      </c>
      <c r="AM97" s="127">
        <v>0</v>
      </c>
      <c r="AN97" s="127">
        <v>0</v>
      </c>
      <c r="AO97" s="127"/>
      <c r="AP97" s="127"/>
      <c r="AQ97" s="127"/>
      <c r="AR97" s="127"/>
      <c r="AS97" s="127"/>
      <c r="AT97" s="127"/>
      <c r="AU97" s="127"/>
      <c r="AV97" s="127"/>
      <c r="AW97" s="127"/>
      <c r="AX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V97" s="127"/>
      <c r="BW97" s="127"/>
      <c r="BX97" s="127"/>
      <c r="BY97" s="127"/>
      <c r="BZ97" s="127"/>
      <c r="CA97" s="127"/>
      <c r="CB97" s="127"/>
      <c r="CC97" s="127"/>
      <c r="CD97" s="127"/>
      <c r="CE97" s="127"/>
      <c r="CF97" s="127"/>
      <c r="CG97" s="127"/>
      <c r="CH97" s="127"/>
      <c r="CI97" s="127"/>
      <c r="CJ97" s="127"/>
      <c r="CK97" s="127"/>
      <c r="CL97" s="127"/>
      <c r="CM97" s="127"/>
      <c r="CN97" s="127"/>
      <c r="CO97" s="127"/>
      <c r="CP97" s="127"/>
      <c r="CQ97" s="127"/>
      <c r="CR97" s="127"/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</row>
    <row r="98" spans="1:118" x14ac:dyDescent="0.2">
      <c r="A98" t="s">
        <v>150</v>
      </c>
      <c r="B98" t="s">
        <v>124</v>
      </c>
      <c r="C98">
        <v>15</v>
      </c>
      <c r="D98" t="s">
        <v>45</v>
      </c>
      <c r="E98" s="14">
        <v>0</v>
      </c>
      <c r="F98" s="14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27">
        <v>0</v>
      </c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0</v>
      </c>
      <c r="AN98" s="127">
        <v>0</v>
      </c>
      <c r="AO98" s="127"/>
      <c r="AP98" s="127"/>
      <c r="AQ98" s="127"/>
      <c r="AR98" s="127"/>
      <c r="AS98" s="127"/>
      <c r="AT98" s="127"/>
      <c r="AU98" s="127"/>
      <c r="AV98" s="127"/>
      <c r="AW98" s="127"/>
      <c r="AX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127"/>
      <c r="BS98" s="127"/>
      <c r="BT98" s="127"/>
      <c r="BU98" s="127"/>
      <c r="BV98" s="127"/>
      <c r="BW98" s="127"/>
      <c r="BX98" s="127"/>
      <c r="BY98" s="127"/>
      <c r="BZ98" s="127"/>
      <c r="CA98" s="127"/>
      <c r="CB98" s="127"/>
      <c r="CC98" s="127"/>
      <c r="CD98" s="127"/>
      <c r="CE98" s="127"/>
      <c r="CF98" s="127"/>
      <c r="CG98" s="127"/>
      <c r="CH98" s="127"/>
      <c r="CI98" s="127"/>
      <c r="CJ98" s="127"/>
      <c r="CK98" s="127"/>
      <c r="CL98" s="127"/>
      <c r="CM98" s="127"/>
      <c r="CN98" s="127"/>
      <c r="CO98" s="127"/>
      <c r="CP98" s="127"/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</row>
    <row r="99" spans="1:118" x14ac:dyDescent="0.2">
      <c r="A99" t="s">
        <v>150</v>
      </c>
      <c r="B99" t="s">
        <v>124</v>
      </c>
      <c r="C99">
        <v>16</v>
      </c>
      <c r="D99" t="s">
        <v>46</v>
      </c>
      <c r="E99" s="14">
        <v>0</v>
      </c>
      <c r="F99" s="14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127">
        <v>0</v>
      </c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  <c r="AI99" s="127">
        <v>0</v>
      </c>
      <c r="AJ99" s="127">
        <v>0</v>
      </c>
      <c r="AK99" s="127">
        <v>0</v>
      </c>
      <c r="AL99" s="127">
        <v>0</v>
      </c>
      <c r="AM99" s="127">
        <v>0</v>
      </c>
      <c r="AN99" s="127">
        <v>0</v>
      </c>
      <c r="AO99" s="127"/>
      <c r="AP99" s="127"/>
      <c r="AQ99" s="127"/>
      <c r="AR99" s="127"/>
      <c r="AS99" s="127"/>
      <c r="AT99" s="127"/>
      <c r="AU99" s="127"/>
      <c r="AV99" s="127"/>
      <c r="AW99" s="127"/>
      <c r="AX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27"/>
      <c r="BT99" s="127"/>
      <c r="BU99" s="127"/>
      <c r="BV99" s="127"/>
      <c r="BW99" s="127"/>
      <c r="BX99" s="127"/>
      <c r="BY99" s="127"/>
      <c r="BZ99" s="127"/>
      <c r="CA99" s="127"/>
      <c r="CB99" s="127"/>
      <c r="CC99" s="127"/>
      <c r="CD99" s="127"/>
      <c r="CE99" s="127"/>
      <c r="CF99" s="127"/>
      <c r="CG99" s="127"/>
      <c r="CH99" s="127"/>
      <c r="CI99" s="127"/>
      <c r="CJ99" s="127"/>
      <c r="CK99" s="127"/>
      <c r="CL99" s="127"/>
      <c r="CM99" s="127"/>
      <c r="CN99" s="127"/>
      <c r="CO99" s="127"/>
      <c r="CP99" s="127"/>
      <c r="CQ99" s="127"/>
      <c r="CR99" s="127"/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</row>
    <row r="100" spans="1:118" x14ac:dyDescent="0.2">
      <c r="A100" t="s">
        <v>150</v>
      </c>
      <c r="B100" t="s">
        <v>124</v>
      </c>
      <c r="C100">
        <v>17</v>
      </c>
      <c r="D100" t="s">
        <v>136</v>
      </c>
      <c r="E100" s="14">
        <v>0</v>
      </c>
      <c r="F100" s="14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0</v>
      </c>
      <c r="Q100" s="127">
        <v>0</v>
      </c>
      <c r="R100" s="127">
        <v>0</v>
      </c>
      <c r="S100" s="127">
        <v>0</v>
      </c>
      <c r="T100" s="127">
        <v>0</v>
      </c>
      <c r="U100" s="127">
        <v>0</v>
      </c>
      <c r="V100" s="127">
        <v>0</v>
      </c>
      <c r="W100" s="127">
        <v>0</v>
      </c>
      <c r="X100" s="127">
        <v>0</v>
      </c>
      <c r="Y100" s="127">
        <v>0</v>
      </c>
      <c r="Z100" s="127">
        <v>0</v>
      </c>
      <c r="AA100" s="127">
        <v>0</v>
      </c>
      <c r="AB100" s="127">
        <v>0</v>
      </c>
      <c r="AC100" s="127">
        <v>0</v>
      </c>
      <c r="AD100" s="127">
        <v>0</v>
      </c>
      <c r="AE100" s="127">
        <v>0</v>
      </c>
      <c r="AF100" s="127">
        <v>0</v>
      </c>
      <c r="AG100" s="127">
        <v>0</v>
      </c>
      <c r="AH100" s="127">
        <v>0</v>
      </c>
      <c r="AI100" s="127">
        <v>0</v>
      </c>
      <c r="AJ100" s="127">
        <v>0</v>
      </c>
      <c r="AK100" s="127">
        <v>0</v>
      </c>
      <c r="AL100" s="127">
        <v>0</v>
      </c>
      <c r="AM100" s="127">
        <v>0</v>
      </c>
      <c r="AN100" s="127">
        <v>0</v>
      </c>
      <c r="AO100" s="127"/>
      <c r="AP100" s="127"/>
      <c r="AQ100" s="127"/>
      <c r="AR100" s="127"/>
      <c r="AS100" s="127"/>
      <c r="AT100" s="127"/>
      <c r="AU100" s="127"/>
      <c r="AV100" s="127"/>
      <c r="AW100" s="127"/>
      <c r="AX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V100" s="127"/>
      <c r="BW100" s="127"/>
      <c r="BX100" s="127"/>
      <c r="BY100" s="127"/>
      <c r="BZ100" s="127"/>
      <c r="CA100" s="127"/>
      <c r="CB100" s="127"/>
      <c r="CC100" s="127"/>
      <c r="CD100" s="127"/>
      <c r="CE100" s="127"/>
      <c r="CF100" s="127"/>
      <c r="CG100" s="127"/>
      <c r="CH100" s="127"/>
      <c r="CI100" s="127"/>
      <c r="CJ100" s="127"/>
      <c r="CK100" s="127"/>
      <c r="CL100" s="127"/>
      <c r="CM100" s="127"/>
      <c r="CN100" s="127"/>
      <c r="CO100" s="127"/>
      <c r="CP100" s="127"/>
      <c r="CQ100" s="127"/>
      <c r="CR100" s="127"/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</row>
    <row r="101" spans="1:118" x14ac:dyDescent="0.2">
      <c r="A101" t="s">
        <v>150</v>
      </c>
      <c r="B101" t="s">
        <v>124</v>
      </c>
      <c r="C101">
        <v>18</v>
      </c>
      <c r="D101" t="s">
        <v>137</v>
      </c>
      <c r="E101" s="14">
        <v>0</v>
      </c>
      <c r="F101" s="14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-1700650</v>
      </c>
      <c r="X101" s="127">
        <v>-0.05</v>
      </c>
      <c r="Y101" s="127">
        <v>0</v>
      </c>
      <c r="Z101" s="127">
        <v>0</v>
      </c>
      <c r="AA101" s="127">
        <v>0</v>
      </c>
      <c r="AB101" s="127">
        <v>0</v>
      </c>
      <c r="AC101" s="127">
        <v>0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  <c r="AI101" s="127">
        <v>0</v>
      </c>
      <c r="AJ101" s="127">
        <v>0</v>
      </c>
      <c r="AK101" s="127">
        <v>0</v>
      </c>
      <c r="AL101" s="127">
        <v>0</v>
      </c>
      <c r="AM101" s="127">
        <v>0</v>
      </c>
      <c r="AN101" s="127">
        <v>0</v>
      </c>
      <c r="AO101" s="127"/>
      <c r="AP101" s="127"/>
      <c r="AQ101" s="127"/>
      <c r="AR101" s="127"/>
      <c r="AS101" s="127"/>
      <c r="AT101" s="127"/>
      <c r="AU101" s="127"/>
      <c r="AV101" s="127"/>
      <c r="AW101" s="127"/>
      <c r="AX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V101" s="127"/>
      <c r="BW101" s="127"/>
      <c r="BX101" s="127"/>
      <c r="BY101" s="127"/>
      <c r="BZ101" s="127"/>
      <c r="CA101" s="127"/>
      <c r="CB101" s="127"/>
      <c r="CC101" s="127"/>
      <c r="CD101" s="127"/>
      <c r="CE101" s="127"/>
      <c r="CF101" s="127"/>
      <c r="CG101" s="127"/>
      <c r="CH101" s="127"/>
      <c r="CI101" s="127"/>
      <c r="CJ101" s="127"/>
      <c r="CK101" s="127"/>
      <c r="CL101" s="127"/>
      <c r="CM101" s="127"/>
      <c r="CN101" s="127"/>
      <c r="CO101" s="127"/>
      <c r="CP101" s="127"/>
      <c r="CQ101" s="127"/>
      <c r="CR101" s="127"/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</row>
    <row r="102" spans="1:118" x14ac:dyDescent="0.2">
      <c r="A102" t="s">
        <v>150</v>
      </c>
      <c r="B102" t="s">
        <v>124</v>
      </c>
      <c r="C102">
        <v>19</v>
      </c>
      <c r="D102" t="s">
        <v>51</v>
      </c>
      <c r="E102" s="14">
        <v>0</v>
      </c>
      <c r="F102" s="14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0</v>
      </c>
      <c r="Q102" s="127">
        <v>0</v>
      </c>
      <c r="R102" s="127">
        <v>0</v>
      </c>
      <c r="S102" s="127">
        <v>0</v>
      </c>
      <c r="T102" s="127">
        <v>0</v>
      </c>
      <c r="U102" s="127">
        <v>0</v>
      </c>
      <c r="V102" s="127">
        <v>0</v>
      </c>
      <c r="W102" s="127">
        <v>0</v>
      </c>
      <c r="X102" s="127">
        <v>0</v>
      </c>
      <c r="Y102" s="127">
        <v>0</v>
      </c>
      <c r="Z102" s="127">
        <v>0</v>
      </c>
      <c r="AA102" s="127">
        <v>0</v>
      </c>
      <c r="AB102" s="127">
        <v>0</v>
      </c>
      <c r="AC102" s="127">
        <v>0</v>
      </c>
      <c r="AD102" s="127">
        <v>0</v>
      </c>
      <c r="AE102" s="127">
        <v>0</v>
      </c>
      <c r="AF102" s="127">
        <v>0</v>
      </c>
      <c r="AG102" s="127">
        <v>0</v>
      </c>
      <c r="AH102" s="127">
        <v>0</v>
      </c>
      <c r="AI102" s="127">
        <v>0</v>
      </c>
      <c r="AJ102" s="127">
        <v>0</v>
      </c>
      <c r="AK102" s="127">
        <v>0</v>
      </c>
      <c r="AL102" s="127">
        <v>0</v>
      </c>
      <c r="AM102" s="127">
        <v>0</v>
      </c>
      <c r="AN102" s="127">
        <v>0</v>
      </c>
      <c r="AO102" s="127"/>
      <c r="AP102" s="127"/>
      <c r="AQ102" s="127"/>
      <c r="AR102" s="127"/>
      <c r="AS102" s="127"/>
      <c r="AT102" s="127"/>
      <c r="AU102" s="127"/>
      <c r="AV102" s="127"/>
      <c r="AW102" s="127"/>
      <c r="AX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V102" s="127"/>
      <c r="BW102" s="127"/>
      <c r="BX102" s="127"/>
      <c r="BY102" s="127"/>
      <c r="BZ102" s="127"/>
      <c r="CA102" s="127"/>
      <c r="CB102" s="127"/>
      <c r="CC102" s="127"/>
      <c r="CD102" s="127"/>
      <c r="CE102" s="127"/>
      <c r="CF102" s="127"/>
      <c r="CG102" s="127"/>
      <c r="CH102" s="127"/>
      <c r="CI102" s="127"/>
      <c r="CJ102" s="127"/>
      <c r="CK102" s="127"/>
      <c r="CL102" s="127"/>
      <c r="CM102" s="127"/>
      <c r="CN102" s="127"/>
      <c r="CO102" s="127"/>
      <c r="CP102" s="127"/>
      <c r="CQ102" s="127"/>
      <c r="CR102" s="127"/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</row>
    <row r="103" spans="1:118" x14ac:dyDescent="0.2">
      <c r="A103" t="s">
        <v>150</v>
      </c>
      <c r="B103" t="s">
        <v>124</v>
      </c>
      <c r="C103">
        <v>20</v>
      </c>
      <c r="D103" t="s">
        <v>138</v>
      </c>
      <c r="E103" s="14">
        <v>0</v>
      </c>
      <c r="F103" s="14">
        <v>0</v>
      </c>
      <c r="G103" s="127">
        <v>0</v>
      </c>
      <c r="H103" s="127">
        <v>0</v>
      </c>
      <c r="I103" s="127">
        <v>0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0</v>
      </c>
      <c r="R103" s="127">
        <v>0</v>
      </c>
      <c r="S103" s="127">
        <v>0</v>
      </c>
      <c r="T103" s="127">
        <v>0</v>
      </c>
      <c r="U103" s="127">
        <v>0</v>
      </c>
      <c r="V103" s="127">
        <v>0</v>
      </c>
      <c r="W103" s="127">
        <v>0</v>
      </c>
      <c r="X103" s="127">
        <v>0</v>
      </c>
      <c r="Y103" s="127">
        <v>0</v>
      </c>
      <c r="Z103" s="127">
        <v>0</v>
      </c>
      <c r="AA103" s="127">
        <v>0</v>
      </c>
      <c r="AB103" s="127">
        <v>0</v>
      </c>
      <c r="AC103" s="127">
        <v>0</v>
      </c>
      <c r="AD103" s="127">
        <v>0</v>
      </c>
      <c r="AE103" s="127">
        <v>0</v>
      </c>
      <c r="AF103" s="127">
        <v>0</v>
      </c>
      <c r="AG103" s="127">
        <v>0</v>
      </c>
      <c r="AH103" s="127">
        <v>0</v>
      </c>
      <c r="AI103" s="127">
        <v>0</v>
      </c>
      <c r="AJ103" s="127">
        <v>0</v>
      </c>
      <c r="AK103" s="127">
        <v>0</v>
      </c>
      <c r="AL103" s="127">
        <v>0</v>
      </c>
      <c r="AM103" s="127">
        <v>0</v>
      </c>
      <c r="AN103" s="127">
        <v>0</v>
      </c>
      <c r="AO103" s="127"/>
      <c r="AP103" s="127"/>
      <c r="AQ103" s="127"/>
      <c r="AR103" s="127"/>
      <c r="AS103" s="127"/>
      <c r="AT103" s="127"/>
      <c r="AU103" s="127"/>
      <c r="AV103" s="127"/>
      <c r="AW103" s="127"/>
      <c r="AX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V103" s="127"/>
      <c r="BW103" s="127"/>
      <c r="BX103" s="127"/>
      <c r="BY103" s="127"/>
      <c r="BZ103" s="127"/>
      <c r="CA103" s="127"/>
      <c r="CB103" s="127"/>
      <c r="CC103" s="127"/>
      <c r="CD103" s="127"/>
      <c r="CE103" s="127"/>
      <c r="CF103" s="127"/>
      <c r="CG103" s="127"/>
      <c r="CH103" s="127"/>
      <c r="CI103" s="127"/>
      <c r="CJ103" s="127"/>
      <c r="CK103" s="127"/>
      <c r="CL103" s="127"/>
      <c r="CM103" s="127"/>
      <c r="CN103" s="127"/>
      <c r="CO103" s="127"/>
      <c r="CP103" s="127"/>
      <c r="CQ103" s="127"/>
      <c r="CR103" s="127"/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</row>
    <row r="104" spans="1:118" x14ac:dyDescent="0.2">
      <c r="A104" t="s">
        <v>150</v>
      </c>
      <c r="B104" t="s">
        <v>124</v>
      </c>
      <c r="C104">
        <v>21</v>
      </c>
      <c r="D104" t="s">
        <v>139</v>
      </c>
      <c r="E104" s="14">
        <v>0</v>
      </c>
      <c r="F104" s="14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0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0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/>
      <c r="AP104" s="127"/>
      <c r="AQ104" s="127"/>
      <c r="AR104" s="127"/>
      <c r="AS104" s="127"/>
      <c r="AT104" s="127"/>
      <c r="AU104" s="127"/>
      <c r="AV104" s="127"/>
      <c r="AW104" s="127"/>
      <c r="AX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V104" s="127"/>
      <c r="BW104" s="127"/>
      <c r="BX104" s="127"/>
      <c r="BY104" s="127"/>
      <c r="BZ104" s="127"/>
      <c r="CA104" s="127"/>
      <c r="CB104" s="127"/>
      <c r="CC104" s="127"/>
      <c r="CD104" s="127"/>
      <c r="CE104" s="127"/>
      <c r="CF104" s="127"/>
      <c r="CG104" s="127"/>
      <c r="CH104" s="127"/>
      <c r="CI104" s="127"/>
      <c r="CJ104" s="127"/>
      <c r="CK104" s="127"/>
      <c r="CL104" s="127"/>
      <c r="CM104" s="127"/>
      <c r="CN104" s="127"/>
      <c r="CO104" s="127"/>
      <c r="CP104" s="127"/>
      <c r="CQ104" s="127"/>
      <c r="CR104" s="127"/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</row>
    <row r="105" spans="1:118" x14ac:dyDescent="0.2">
      <c r="A105" t="s">
        <v>150</v>
      </c>
      <c r="B105" t="s">
        <v>124</v>
      </c>
      <c r="C105">
        <v>22</v>
      </c>
      <c r="D105" t="s">
        <v>140</v>
      </c>
      <c r="E105" s="14">
        <v>-1254596</v>
      </c>
      <c r="F105" s="14">
        <v>-2216871.1320000002</v>
      </c>
      <c r="G105" s="127">
        <v>0</v>
      </c>
      <c r="H105" s="127">
        <v>0</v>
      </c>
      <c r="I105" s="127">
        <v>-28</v>
      </c>
      <c r="J105" s="127">
        <v>-49.475999999999999</v>
      </c>
      <c r="K105" s="127">
        <v>0</v>
      </c>
      <c r="L105" s="127">
        <v>-4247535.8</v>
      </c>
      <c r="M105" s="127">
        <v>0</v>
      </c>
      <c r="N105" s="127">
        <v>4247139</v>
      </c>
      <c r="O105" s="127">
        <v>0</v>
      </c>
      <c r="P105" s="127">
        <v>0</v>
      </c>
      <c r="Q105" s="127">
        <v>0</v>
      </c>
      <c r="R105" s="127">
        <v>0</v>
      </c>
      <c r="S105" s="127">
        <v>0</v>
      </c>
      <c r="T105" s="127">
        <v>0</v>
      </c>
      <c r="U105" s="127">
        <v>0</v>
      </c>
      <c r="V105" s="127">
        <v>0</v>
      </c>
      <c r="W105" s="127">
        <v>1700650</v>
      </c>
      <c r="X105" s="127">
        <v>3005048.55</v>
      </c>
      <c r="Y105" s="127">
        <v>0</v>
      </c>
      <c r="Z105" s="127">
        <v>0</v>
      </c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0</v>
      </c>
      <c r="AH105" s="127">
        <v>0</v>
      </c>
      <c r="AI105" s="127">
        <v>0</v>
      </c>
      <c r="AJ105" s="127">
        <v>0</v>
      </c>
      <c r="AK105" s="127">
        <v>0</v>
      </c>
      <c r="AL105" s="127">
        <v>0</v>
      </c>
      <c r="AM105" s="127">
        <v>0</v>
      </c>
      <c r="AN105" s="127">
        <v>0</v>
      </c>
      <c r="AO105" s="127"/>
      <c r="AP105" s="127"/>
      <c r="AQ105" s="127"/>
      <c r="AR105" s="127"/>
      <c r="AS105" s="127"/>
      <c r="AT105" s="127"/>
      <c r="AU105" s="127"/>
      <c r="AV105" s="127"/>
      <c r="AW105" s="127"/>
      <c r="AX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V105" s="127"/>
      <c r="BW105" s="127"/>
      <c r="BX105" s="127"/>
      <c r="BY105" s="127"/>
      <c r="BZ105" s="127"/>
      <c r="CA105" s="127"/>
      <c r="CB105" s="127"/>
      <c r="CC105" s="127"/>
      <c r="CD105" s="127"/>
      <c r="CE105" s="127"/>
      <c r="CF105" s="127"/>
      <c r="CG105" s="127"/>
      <c r="CH105" s="127"/>
      <c r="CI105" s="127"/>
      <c r="CJ105" s="127"/>
      <c r="CK105" s="127"/>
      <c r="CL105" s="127"/>
      <c r="CM105" s="127"/>
      <c r="CN105" s="127"/>
      <c r="CO105" s="127"/>
      <c r="CP105" s="127"/>
      <c r="CQ105" s="127"/>
      <c r="CR105" s="127"/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</row>
    <row r="106" spans="1:118" x14ac:dyDescent="0.2">
      <c r="A106" t="s">
        <v>150</v>
      </c>
      <c r="B106" t="s">
        <v>124</v>
      </c>
      <c r="C106">
        <v>23</v>
      </c>
      <c r="D106" t="s">
        <v>141</v>
      </c>
      <c r="E106" s="14">
        <v>-6</v>
      </c>
      <c r="F106" s="14">
        <v>-10.6</v>
      </c>
      <c r="G106" s="127">
        <v>6</v>
      </c>
      <c r="H106" s="127">
        <v>10.602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0</v>
      </c>
      <c r="P106" s="127">
        <v>0</v>
      </c>
      <c r="Q106" s="127">
        <v>0</v>
      </c>
      <c r="R106" s="127">
        <v>0</v>
      </c>
      <c r="S106" s="127">
        <v>0</v>
      </c>
      <c r="T106" s="127">
        <v>0</v>
      </c>
      <c r="U106" s="127">
        <v>0</v>
      </c>
      <c r="V106" s="127">
        <v>0</v>
      </c>
      <c r="W106" s="127">
        <v>441422</v>
      </c>
      <c r="X106" s="127">
        <v>0</v>
      </c>
      <c r="Y106" s="127">
        <v>0</v>
      </c>
      <c r="Z106" s="127">
        <v>0</v>
      </c>
      <c r="AA106" s="127">
        <v>0</v>
      </c>
      <c r="AB106" s="127">
        <v>0</v>
      </c>
      <c r="AC106" s="127">
        <v>0</v>
      </c>
      <c r="AD106" s="127">
        <v>0</v>
      </c>
      <c r="AE106" s="127">
        <v>0</v>
      </c>
      <c r="AF106" s="127">
        <v>0</v>
      </c>
      <c r="AG106" s="127">
        <v>0</v>
      </c>
      <c r="AH106" s="127">
        <v>0</v>
      </c>
      <c r="AI106" s="127">
        <v>0</v>
      </c>
      <c r="AJ106" s="127">
        <v>0</v>
      </c>
      <c r="AK106" s="127">
        <v>0</v>
      </c>
      <c r="AL106" s="127">
        <v>0</v>
      </c>
      <c r="AM106" s="127">
        <v>0</v>
      </c>
      <c r="AN106" s="127">
        <v>0</v>
      </c>
      <c r="AO106" s="127"/>
      <c r="AP106" s="127"/>
      <c r="AQ106" s="127"/>
      <c r="AR106" s="127"/>
      <c r="AS106" s="127"/>
      <c r="AT106" s="127"/>
      <c r="AU106" s="127"/>
      <c r="AV106" s="127"/>
      <c r="AW106" s="127"/>
      <c r="AX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V106" s="127"/>
      <c r="BW106" s="127"/>
      <c r="BX106" s="127"/>
      <c r="BY106" s="127"/>
      <c r="BZ106" s="127"/>
      <c r="CA106" s="127"/>
      <c r="CB106" s="127"/>
      <c r="CC106" s="127"/>
      <c r="CD106" s="127"/>
      <c r="CE106" s="127"/>
      <c r="CF106" s="127"/>
      <c r="CG106" s="127"/>
      <c r="CH106" s="127"/>
      <c r="CI106" s="127"/>
      <c r="CJ106" s="127"/>
      <c r="CK106" s="127"/>
      <c r="CL106" s="127"/>
      <c r="CM106" s="127"/>
      <c r="CN106" s="127"/>
      <c r="CO106" s="127"/>
      <c r="CP106" s="127"/>
      <c r="CQ106" s="127"/>
      <c r="CR106" s="127"/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</row>
    <row r="107" spans="1:118" x14ac:dyDescent="0.2">
      <c r="A107" t="s">
        <v>150</v>
      </c>
      <c r="B107" t="s">
        <v>124</v>
      </c>
      <c r="C107">
        <v>24</v>
      </c>
      <c r="D107" t="s">
        <v>59</v>
      </c>
      <c r="E107" s="14">
        <v>-41356</v>
      </c>
      <c r="F107" s="14">
        <v>-613.44000000000005</v>
      </c>
      <c r="G107" s="127">
        <v>0</v>
      </c>
      <c r="H107" s="127">
        <v>-5.33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0</v>
      </c>
      <c r="T107" s="127">
        <v>0</v>
      </c>
      <c r="U107" s="127">
        <v>0</v>
      </c>
      <c r="V107" s="127">
        <v>0</v>
      </c>
      <c r="W107" s="127">
        <v>0</v>
      </c>
      <c r="X107" s="127">
        <v>0</v>
      </c>
      <c r="Y107" s="127">
        <v>0</v>
      </c>
      <c r="Z107" s="127">
        <v>0</v>
      </c>
      <c r="AA107" s="127">
        <v>0</v>
      </c>
      <c r="AB107" s="127">
        <v>0</v>
      </c>
      <c r="AC107" s="127">
        <v>0</v>
      </c>
      <c r="AD107" s="127">
        <v>0</v>
      </c>
      <c r="AE107" s="127">
        <v>0</v>
      </c>
      <c r="AF107" s="127">
        <v>0</v>
      </c>
      <c r="AG107" s="127">
        <v>0</v>
      </c>
      <c r="AH107" s="127">
        <v>0</v>
      </c>
      <c r="AI107" s="127">
        <v>0</v>
      </c>
      <c r="AJ107" s="127">
        <v>0</v>
      </c>
      <c r="AK107" s="127">
        <v>0</v>
      </c>
      <c r="AL107" s="127">
        <v>0</v>
      </c>
      <c r="AM107" s="127">
        <v>0</v>
      </c>
      <c r="AN107" s="127">
        <v>0</v>
      </c>
      <c r="AO107" s="127"/>
      <c r="AP107" s="127"/>
      <c r="AQ107" s="127"/>
      <c r="AR107" s="127"/>
      <c r="AS107" s="127"/>
      <c r="AT107" s="127"/>
      <c r="AU107" s="127"/>
      <c r="AV107" s="127"/>
      <c r="AW107" s="127"/>
      <c r="AX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V107" s="127"/>
      <c r="BW107" s="127"/>
      <c r="BX107" s="127"/>
      <c r="BY107" s="127"/>
      <c r="BZ107" s="127"/>
      <c r="CA107" s="127"/>
      <c r="CB107" s="127"/>
      <c r="CC107" s="127"/>
      <c r="CD107" s="127"/>
      <c r="CE107" s="127"/>
      <c r="CF107" s="127"/>
      <c r="CG107" s="127"/>
      <c r="CH107" s="127"/>
      <c r="CI107" s="127"/>
      <c r="CJ107" s="127"/>
      <c r="CK107" s="127"/>
      <c r="CL107" s="127"/>
      <c r="CM107" s="127"/>
      <c r="CN107" s="127"/>
      <c r="CO107" s="127"/>
      <c r="CP107" s="127"/>
      <c r="CQ107" s="127"/>
      <c r="CR107" s="127"/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</row>
    <row r="108" spans="1:118" x14ac:dyDescent="0.2">
      <c r="A108" t="s">
        <v>150</v>
      </c>
      <c r="B108" t="s">
        <v>124</v>
      </c>
      <c r="C108">
        <v>25</v>
      </c>
      <c r="D108" t="s">
        <v>60</v>
      </c>
      <c r="E108" s="14">
        <v>0</v>
      </c>
      <c r="F108" s="14">
        <v>-5506.48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0</v>
      </c>
      <c r="X108" s="127">
        <v>0</v>
      </c>
      <c r="Y108" s="127">
        <v>0</v>
      </c>
      <c r="Z108" s="127">
        <v>0</v>
      </c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0</v>
      </c>
      <c r="AJ108" s="127">
        <v>0</v>
      </c>
      <c r="AK108" s="127">
        <v>0</v>
      </c>
      <c r="AL108" s="127">
        <v>0</v>
      </c>
      <c r="AM108" s="127">
        <v>0</v>
      </c>
      <c r="AN108" s="127">
        <v>0</v>
      </c>
      <c r="AO108" s="127"/>
      <c r="AP108" s="127"/>
      <c r="AQ108" s="127"/>
      <c r="AR108" s="127"/>
      <c r="AS108" s="127"/>
      <c r="AT108" s="127"/>
      <c r="AU108" s="127"/>
      <c r="AV108" s="127"/>
      <c r="AW108" s="127"/>
      <c r="AX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V108" s="127"/>
      <c r="BW108" s="127"/>
      <c r="BX108" s="127"/>
      <c r="BY108" s="127"/>
      <c r="BZ108" s="127"/>
      <c r="CA108" s="127"/>
      <c r="CB108" s="127"/>
      <c r="CC108" s="127"/>
      <c r="CD108" s="127"/>
      <c r="CE108" s="127"/>
      <c r="CF108" s="127"/>
      <c r="CG108" s="127"/>
      <c r="CH108" s="127"/>
      <c r="CI108" s="127"/>
      <c r="CJ108" s="127"/>
      <c r="CK108" s="127"/>
      <c r="CL108" s="127"/>
      <c r="CM108" s="127"/>
      <c r="CN108" s="127"/>
      <c r="CO108" s="127"/>
      <c r="CP108" s="127"/>
      <c r="CQ108" s="127"/>
      <c r="CR108" s="127"/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</row>
    <row r="109" spans="1:118" x14ac:dyDescent="0.2">
      <c r="A109" t="s">
        <v>150</v>
      </c>
      <c r="B109" t="s">
        <v>124</v>
      </c>
      <c r="C109">
        <v>26</v>
      </c>
      <c r="D109" t="s">
        <v>142</v>
      </c>
      <c r="E109" s="14">
        <v>0</v>
      </c>
      <c r="F109" s="14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27">
        <v>0</v>
      </c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/>
      <c r="AP109" s="127"/>
      <c r="AQ109" s="127"/>
      <c r="AR109" s="127"/>
      <c r="AS109" s="127"/>
      <c r="AT109" s="127"/>
      <c r="AU109" s="127"/>
      <c r="AV109" s="127"/>
      <c r="AW109" s="127"/>
      <c r="AX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V109" s="127"/>
      <c r="BW109" s="127"/>
      <c r="BX109" s="127"/>
      <c r="BY109" s="127"/>
      <c r="BZ109" s="127"/>
      <c r="CA109" s="127"/>
      <c r="CB109" s="127"/>
      <c r="CC109" s="127"/>
      <c r="CD109" s="127"/>
      <c r="CE109" s="127"/>
      <c r="CF109" s="127"/>
      <c r="CG109" s="127"/>
      <c r="CH109" s="127"/>
      <c r="CI109" s="127"/>
      <c r="CJ109" s="127"/>
      <c r="CK109" s="127"/>
      <c r="CL109" s="127"/>
      <c r="CM109" s="127"/>
      <c r="CN109" s="127"/>
      <c r="CO109" s="127"/>
      <c r="CP109" s="127"/>
      <c r="CQ109" s="127"/>
      <c r="CR109" s="127"/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</row>
    <row r="110" spans="1:118" x14ac:dyDescent="0.2">
      <c r="A110" t="s">
        <v>150</v>
      </c>
      <c r="B110" t="s">
        <v>124</v>
      </c>
      <c r="C110">
        <v>27</v>
      </c>
      <c r="D110" t="s">
        <v>143</v>
      </c>
      <c r="E110" s="14">
        <v>0</v>
      </c>
      <c r="F110" s="14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127">
        <v>0</v>
      </c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  <c r="AI110" s="127">
        <v>0</v>
      </c>
      <c r="AJ110" s="127">
        <v>0</v>
      </c>
      <c r="AK110" s="127">
        <v>0</v>
      </c>
      <c r="AL110" s="127">
        <v>0</v>
      </c>
      <c r="AM110" s="127">
        <v>0</v>
      </c>
      <c r="AN110" s="127">
        <v>0</v>
      </c>
      <c r="AO110" s="127"/>
      <c r="AP110" s="127"/>
      <c r="AQ110" s="127"/>
      <c r="AR110" s="127"/>
      <c r="AS110" s="127"/>
      <c r="AT110" s="127"/>
      <c r="AU110" s="127"/>
      <c r="AV110" s="127"/>
      <c r="AW110" s="127"/>
      <c r="AX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V110" s="127"/>
      <c r="BW110" s="127"/>
      <c r="BX110" s="127"/>
      <c r="BY110" s="127"/>
      <c r="BZ110" s="127"/>
      <c r="CA110" s="127"/>
      <c r="CB110" s="127"/>
      <c r="CC110" s="127"/>
      <c r="CD110" s="127"/>
      <c r="CE110" s="127"/>
      <c r="CF110" s="127"/>
      <c r="CG110" s="127"/>
      <c r="CH110" s="127"/>
      <c r="CI110" s="127"/>
      <c r="CJ110" s="127"/>
      <c r="CK110" s="127"/>
      <c r="CL110" s="127"/>
      <c r="CM110" s="127"/>
      <c r="CN110" s="127"/>
      <c r="CO110" s="127"/>
      <c r="CP110" s="127"/>
      <c r="CQ110" s="127"/>
      <c r="CR110" s="127"/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</row>
    <row r="111" spans="1:118" x14ac:dyDescent="0.2">
      <c r="A111" t="s">
        <v>150</v>
      </c>
      <c r="B111" t="s">
        <v>124</v>
      </c>
      <c r="C111">
        <v>28</v>
      </c>
      <c r="D111" t="s">
        <v>144</v>
      </c>
      <c r="E111" s="14">
        <v>0</v>
      </c>
      <c r="F111" s="14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0</v>
      </c>
      <c r="X111" s="127">
        <v>0</v>
      </c>
      <c r="Y111" s="127">
        <v>0</v>
      </c>
      <c r="Z111" s="127">
        <v>0</v>
      </c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/>
      <c r="AP111" s="127"/>
      <c r="AQ111" s="127"/>
      <c r="AR111" s="127"/>
      <c r="AS111" s="127"/>
      <c r="AT111" s="127"/>
      <c r="AU111" s="127"/>
      <c r="AV111" s="127"/>
      <c r="AW111" s="127"/>
      <c r="AX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V111" s="127"/>
      <c r="BW111" s="127"/>
      <c r="BX111" s="127"/>
      <c r="BY111" s="127"/>
      <c r="BZ111" s="127"/>
      <c r="CA111" s="127"/>
      <c r="CB111" s="127"/>
      <c r="CC111" s="127"/>
      <c r="CD111" s="127"/>
      <c r="CE111" s="127"/>
      <c r="CF111" s="127"/>
      <c r="CG111" s="127"/>
      <c r="CH111" s="127"/>
      <c r="CI111" s="127"/>
      <c r="CJ111" s="127"/>
      <c r="CK111" s="127"/>
      <c r="CL111" s="127"/>
      <c r="CM111" s="127"/>
      <c r="CN111" s="127"/>
      <c r="CO111" s="127"/>
      <c r="CP111" s="127"/>
      <c r="CQ111" s="127"/>
      <c r="CR111" s="127"/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</row>
    <row r="112" spans="1:118" x14ac:dyDescent="0.2">
      <c r="A112" t="s">
        <v>150</v>
      </c>
      <c r="B112" t="s">
        <v>124</v>
      </c>
      <c r="C112">
        <v>29</v>
      </c>
      <c r="D112" t="s">
        <v>145</v>
      </c>
      <c r="E112" s="14">
        <v>0</v>
      </c>
      <c r="F112" s="14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0</v>
      </c>
      <c r="T112" s="127">
        <v>0</v>
      </c>
      <c r="U112" s="127">
        <v>0</v>
      </c>
      <c r="V112" s="127">
        <v>0</v>
      </c>
      <c r="W112" s="127">
        <v>0</v>
      </c>
      <c r="X112" s="127">
        <v>0</v>
      </c>
      <c r="Y112" s="127">
        <v>0</v>
      </c>
      <c r="Z112" s="127">
        <v>0</v>
      </c>
      <c r="AA112" s="127">
        <v>0</v>
      </c>
      <c r="AB112" s="127">
        <v>0</v>
      </c>
      <c r="AC112" s="127">
        <v>0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  <c r="AI112" s="127">
        <v>0</v>
      </c>
      <c r="AJ112" s="127">
        <v>0</v>
      </c>
      <c r="AK112" s="127">
        <v>0</v>
      </c>
      <c r="AL112" s="127">
        <v>0</v>
      </c>
      <c r="AM112" s="127">
        <v>0</v>
      </c>
      <c r="AN112" s="127">
        <v>0</v>
      </c>
      <c r="AO112" s="127"/>
      <c r="AP112" s="127"/>
      <c r="AQ112" s="127"/>
      <c r="AR112" s="127"/>
      <c r="AS112" s="127"/>
      <c r="AT112" s="127"/>
      <c r="AU112" s="127"/>
      <c r="AV112" s="127"/>
      <c r="AW112" s="127"/>
      <c r="AX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V112" s="127"/>
      <c r="BW112" s="127"/>
      <c r="BX112" s="127"/>
      <c r="BY112" s="127"/>
      <c r="BZ112" s="127"/>
      <c r="CA112" s="127"/>
      <c r="CB112" s="127"/>
      <c r="CC112" s="127"/>
      <c r="CD112" s="127"/>
      <c r="CE112" s="127"/>
      <c r="CF112" s="127"/>
      <c r="CG112" s="127"/>
      <c r="CH112" s="127"/>
      <c r="CI112" s="127"/>
      <c r="CJ112" s="127"/>
      <c r="CK112" s="127"/>
      <c r="CL112" s="127"/>
      <c r="CM112" s="127"/>
      <c r="CN112" s="127"/>
      <c r="CO112" s="127"/>
      <c r="CP112" s="127"/>
      <c r="CQ112" s="127"/>
      <c r="CR112" s="127"/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</row>
    <row r="113" spans="1:118" x14ac:dyDescent="0.2">
      <c r="A113" t="s">
        <v>150</v>
      </c>
      <c r="B113" t="s">
        <v>124</v>
      </c>
      <c r="C113">
        <v>30</v>
      </c>
      <c r="D113" t="s">
        <v>146</v>
      </c>
      <c r="E113" s="14">
        <v>0</v>
      </c>
      <c r="F113" s="14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0</v>
      </c>
      <c r="Q113" s="127">
        <v>0</v>
      </c>
      <c r="R113" s="127">
        <v>0</v>
      </c>
      <c r="S113" s="127">
        <v>0</v>
      </c>
      <c r="T113" s="127">
        <v>0</v>
      </c>
      <c r="U113" s="127">
        <v>0</v>
      </c>
      <c r="V113" s="127">
        <v>0</v>
      </c>
      <c r="W113" s="127">
        <v>0</v>
      </c>
      <c r="X113" s="127">
        <v>0</v>
      </c>
      <c r="Y113" s="127">
        <v>0</v>
      </c>
      <c r="Z113" s="127">
        <v>0</v>
      </c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  <c r="AI113" s="127">
        <v>0</v>
      </c>
      <c r="AJ113" s="127">
        <v>0</v>
      </c>
      <c r="AK113" s="127">
        <v>0</v>
      </c>
      <c r="AL113" s="127">
        <v>0</v>
      </c>
      <c r="AM113" s="127">
        <v>0</v>
      </c>
      <c r="AN113" s="127">
        <v>0</v>
      </c>
      <c r="AO113" s="127"/>
      <c r="AP113" s="127"/>
      <c r="AQ113" s="127"/>
      <c r="AR113" s="127"/>
      <c r="AS113" s="127"/>
      <c r="AT113" s="127"/>
      <c r="AU113" s="127"/>
      <c r="AV113" s="127"/>
      <c r="AW113" s="127"/>
      <c r="AX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V113" s="127"/>
      <c r="BW113" s="127"/>
      <c r="BX113" s="127"/>
      <c r="BY113" s="127"/>
      <c r="BZ113" s="127"/>
      <c r="CA113" s="127"/>
      <c r="CB113" s="127"/>
      <c r="CC113" s="127"/>
      <c r="CD113" s="127"/>
      <c r="CE113" s="127"/>
      <c r="CF113" s="127"/>
      <c r="CG113" s="127"/>
      <c r="CH113" s="127"/>
      <c r="CI113" s="127"/>
      <c r="CJ113" s="127"/>
      <c r="CK113" s="127"/>
      <c r="CL113" s="127"/>
      <c r="CM113" s="127"/>
      <c r="CN113" s="127"/>
      <c r="CO113" s="127"/>
      <c r="CP113" s="127"/>
      <c r="CQ113" s="127"/>
      <c r="CR113" s="127"/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</row>
    <row r="114" spans="1:118" x14ac:dyDescent="0.2">
      <c r="A114" t="s">
        <v>150</v>
      </c>
      <c r="B114" t="s">
        <v>124</v>
      </c>
      <c r="C114">
        <v>31</v>
      </c>
      <c r="D114" t="s">
        <v>147</v>
      </c>
      <c r="E114" s="14">
        <v>0</v>
      </c>
      <c r="F114" s="14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27">
        <v>0</v>
      </c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  <c r="AI114" s="127">
        <v>0</v>
      </c>
      <c r="AJ114" s="127">
        <v>0</v>
      </c>
      <c r="AK114" s="127">
        <v>0</v>
      </c>
      <c r="AL114" s="127">
        <v>0</v>
      </c>
      <c r="AM114" s="127">
        <v>0</v>
      </c>
      <c r="AN114" s="127">
        <v>0</v>
      </c>
      <c r="AO114" s="127"/>
      <c r="AP114" s="127"/>
      <c r="AQ114" s="127"/>
      <c r="AR114" s="127"/>
      <c r="AS114" s="127"/>
      <c r="AT114" s="127"/>
      <c r="AU114" s="127"/>
      <c r="AV114" s="127"/>
      <c r="AW114" s="127"/>
      <c r="AX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V114" s="127"/>
      <c r="BW114" s="127"/>
      <c r="BX114" s="127"/>
      <c r="BY114" s="127"/>
      <c r="BZ114" s="127"/>
      <c r="CA114" s="127"/>
      <c r="CB114" s="127"/>
      <c r="CC114" s="127"/>
      <c r="CD114" s="127"/>
      <c r="CE114" s="127"/>
      <c r="CF114" s="127"/>
      <c r="CG114" s="127"/>
      <c r="CH114" s="127"/>
      <c r="CI114" s="127"/>
      <c r="CJ114" s="127"/>
      <c r="CK114" s="127"/>
      <c r="CL114" s="127"/>
      <c r="CM114" s="127"/>
      <c r="CN114" s="127"/>
      <c r="CO114" s="127"/>
      <c r="CP114" s="127"/>
      <c r="CQ114" s="127"/>
      <c r="CR114" s="127"/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</row>
    <row r="115" spans="1:118" x14ac:dyDescent="0.2">
      <c r="A115" t="s">
        <v>150</v>
      </c>
      <c r="B115" t="s">
        <v>124</v>
      </c>
      <c r="C115">
        <v>32</v>
      </c>
      <c r="D115" t="s">
        <v>74</v>
      </c>
      <c r="E115" s="14">
        <v>0</v>
      </c>
      <c r="F115" s="14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27">
        <v>0</v>
      </c>
      <c r="Q115" s="127">
        <v>0</v>
      </c>
      <c r="R115" s="127">
        <v>0</v>
      </c>
      <c r="S115" s="127">
        <v>0</v>
      </c>
      <c r="T115" s="127">
        <v>0</v>
      </c>
      <c r="U115" s="127">
        <v>0</v>
      </c>
      <c r="V115" s="127">
        <v>0</v>
      </c>
      <c r="W115" s="127">
        <v>0</v>
      </c>
      <c r="X115" s="127">
        <v>0</v>
      </c>
      <c r="Y115" s="127">
        <v>0</v>
      </c>
      <c r="Z115" s="127">
        <v>0</v>
      </c>
      <c r="AA115" s="127">
        <v>0</v>
      </c>
      <c r="AB115" s="127">
        <v>0</v>
      </c>
      <c r="AC115" s="127">
        <v>0</v>
      </c>
      <c r="AD115" s="127">
        <v>0</v>
      </c>
      <c r="AE115" s="127">
        <v>0</v>
      </c>
      <c r="AF115" s="127">
        <v>0</v>
      </c>
      <c r="AG115" s="127">
        <v>0</v>
      </c>
      <c r="AH115" s="127">
        <v>0</v>
      </c>
      <c r="AI115" s="127">
        <v>0</v>
      </c>
      <c r="AJ115" s="127">
        <v>0</v>
      </c>
      <c r="AK115" s="127">
        <v>0</v>
      </c>
      <c r="AL115" s="127">
        <v>0</v>
      </c>
      <c r="AM115" s="127">
        <v>0</v>
      </c>
      <c r="AN115" s="127">
        <v>0</v>
      </c>
      <c r="AO115" s="127"/>
      <c r="AP115" s="127"/>
      <c r="AQ115" s="127"/>
      <c r="AR115" s="127"/>
      <c r="AS115" s="127"/>
      <c r="AT115" s="127"/>
      <c r="AU115" s="127"/>
      <c r="AV115" s="127"/>
      <c r="AW115" s="127"/>
      <c r="AX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M115" s="127"/>
      <c r="BN115" s="127"/>
      <c r="BO115" s="127"/>
      <c r="BP115" s="127"/>
      <c r="BQ115" s="127"/>
      <c r="BR115" s="127"/>
      <c r="BS115" s="127"/>
      <c r="BT115" s="127"/>
      <c r="BU115" s="127"/>
      <c r="BV115" s="127"/>
      <c r="BW115" s="127"/>
      <c r="BX115" s="127"/>
      <c r="BY115" s="127"/>
      <c r="BZ115" s="127"/>
      <c r="CA115" s="127"/>
      <c r="CB115" s="127"/>
      <c r="CC115" s="127"/>
      <c r="CD115" s="127"/>
      <c r="CE115" s="127"/>
      <c r="CF115" s="127"/>
      <c r="CG115" s="127"/>
      <c r="CH115" s="127"/>
      <c r="CI115" s="127"/>
      <c r="CJ115" s="127"/>
      <c r="CK115" s="127"/>
      <c r="CL115" s="127"/>
      <c r="CM115" s="127"/>
      <c r="CN115" s="127"/>
      <c r="CO115" s="127"/>
      <c r="CP115" s="127"/>
      <c r="CQ115" s="127"/>
      <c r="CR115" s="127"/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</row>
    <row r="116" spans="1:118" x14ac:dyDescent="0.2">
      <c r="A116" t="s">
        <v>150</v>
      </c>
      <c r="B116" t="s">
        <v>124</v>
      </c>
      <c r="C116">
        <v>33</v>
      </c>
      <c r="D116" t="s">
        <v>75</v>
      </c>
      <c r="E116" s="14">
        <v>0</v>
      </c>
      <c r="F116" s="14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127">
        <v>0</v>
      </c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  <c r="AI116" s="127">
        <v>0</v>
      </c>
      <c r="AJ116" s="127">
        <v>0</v>
      </c>
      <c r="AK116" s="127">
        <v>0</v>
      </c>
      <c r="AL116" s="127">
        <v>0</v>
      </c>
      <c r="AM116" s="127">
        <v>0</v>
      </c>
      <c r="AN116" s="127">
        <v>0</v>
      </c>
      <c r="AO116" s="127"/>
      <c r="AP116" s="127"/>
      <c r="AQ116" s="127"/>
      <c r="AR116" s="127"/>
      <c r="AS116" s="127"/>
      <c r="AT116" s="127"/>
      <c r="AU116" s="127"/>
      <c r="AV116" s="127"/>
      <c r="AW116" s="127"/>
      <c r="AX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V116" s="127"/>
      <c r="BW116" s="127"/>
      <c r="BX116" s="127"/>
      <c r="BY116" s="127"/>
      <c r="BZ116" s="127"/>
      <c r="CA116" s="127"/>
      <c r="CB116" s="127"/>
      <c r="CC116" s="127"/>
      <c r="CD116" s="127"/>
      <c r="CE116" s="127"/>
      <c r="CF116" s="127"/>
      <c r="CG116" s="127"/>
      <c r="CH116" s="127"/>
      <c r="CI116" s="127"/>
      <c r="CJ116" s="127"/>
      <c r="CK116" s="127"/>
      <c r="CL116" s="127"/>
      <c r="CM116" s="127"/>
      <c r="CN116" s="127"/>
      <c r="CO116" s="127"/>
      <c r="CP116" s="127"/>
      <c r="CQ116" s="127"/>
      <c r="CR116" s="127"/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</row>
    <row r="117" spans="1:118" x14ac:dyDescent="0.2">
      <c r="A117" t="s">
        <v>150</v>
      </c>
      <c r="B117" t="s">
        <v>124</v>
      </c>
      <c r="C117">
        <v>34</v>
      </c>
      <c r="D117" t="s">
        <v>76</v>
      </c>
      <c r="E117" s="14">
        <v>0</v>
      </c>
      <c r="F117" s="14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0</v>
      </c>
      <c r="X117" s="127">
        <v>0</v>
      </c>
      <c r="Y117" s="127">
        <v>0</v>
      </c>
      <c r="Z117" s="127">
        <v>0</v>
      </c>
      <c r="AA117" s="127">
        <v>0</v>
      </c>
      <c r="AB117" s="127">
        <v>0</v>
      </c>
      <c r="AC117" s="127">
        <v>0</v>
      </c>
      <c r="AD117" s="127">
        <v>0</v>
      </c>
      <c r="AE117" s="127">
        <v>0</v>
      </c>
      <c r="AF117" s="127">
        <v>0</v>
      </c>
      <c r="AG117" s="127">
        <v>0</v>
      </c>
      <c r="AH117" s="127">
        <v>0</v>
      </c>
      <c r="AI117" s="127">
        <v>0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/>
      <c r="AP117" s="127"/>
      <c r="AQ117" s="127"/>
      <c r="AR117" s="127"/>
      <c r="AS117" s="127"/>
      <c r="AT117" s="127"/>
      <c r="AU117" s="127"/>
      <c r="AV117" s="127"/>
      <c r="AW117" s="127"/>
      <c r="AX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V117" s="127"/>
      <c r="BW117" s="127"/>
      <c r="BX117" s="127"/>
      <c r="BY117" s="127"/>
      <c r="BZ117" s="127"/>
      <c r="CA117" s="127"/>
      <c r="CB117" s="127"/>
      <c r="CC117" s="127"/>
      <c r="CD117" s="127"/>
      <c r="CE117" s="127"/>
      <c r="CF117" s="127"/>
      <c r="CG117" s="127"/>
      <c r="CH117" s="127"/>
      <c r="CI117" s="127"/>
      <c r="CJ117" s="127"/>
      <c r="CK117" s="127"/>
      <c r="CL117" s="127"/>
      <c r="CM117" s="127"/>
      <c r="CN117" s="127"/>
      <c r="CO117" s="127"/>
      <c r="CP117" s="127"/>
      <c r="CQ117" s="127"/>
      <c r="CR117" s="127"/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</row>
    <row r="118" spans="1:118" x14ac:dyDescent="0.2">
      <c r="A118" t="s">
        <v>150</v>
      </c>
      <c r="B118" t="s">
        <v>124</v>
      </c>
      <c r="C118">
        <v>35</v>
      </c>
      <c r="D118" t="s">
        <v>77</v>
      </c>
      <c r="E118" s="14">
        <v>0</v>
      </c>
      <c r="F118" s="14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27">
        <v>0</v>
      </c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  <c r="AI118" s="127">
        <v>0</v>
      </c>
      <c r="AJ118" s="127">
        <v>0</v>
      </c>
      <c r="AK118" s="127">
        <v>0</v>
      </c>
      <c r="AL118" s="127">
        <v>0</v>
      </c>
      <c r="AM118" s="127">
        <v>0</v>
      </c>
      <c r="AN118" s="127">
        <v>0</v>
      </c>
      <c r="AO118" s="127"/>
      <c r="AP118" s="127"/>
      <c r="AQ118" s="127"/>
      <c r="AR118" s="127"/>
      <c r="AS118" s="127"/>
      <c r="AT118" s="127"/>
      <c r="AU118" s="127"/>
      <c r="AV118" s="127"/>
      <c r="AW118" s="127"/>
      <c r="AX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V118" s="127"/>
      <c r="BW118" s="127"/>
      <c r="BX118" s="127"/>
      <c r="BY118" s="127"/>
      <c r="BZ118" s="127"/>
      <c r="CA118" s="127"/>
      <c r="CB118" s="127"/>
      <c r="CC118" s="127"/>
      <c r="CD118" s="127"/>
      <c r="CE118" s="127"/>
      <c r="CF118" s="127"/>
      <c r="CG118" s="127"/>
      <c r="CH118" s="127"/>
      <c r="CI118" s="127"/>
      <c r="CJ118" s="127"/>
      <c r="CK118" s="127"/>
      <c r="CL118" s="127"/>
      <c r="CM118" s="127"/>
      <c r="CN118" s="127"/>
      <c r="CO118" s="127"/>
      <c r="CP118" s="127"/>
      <c r="CQ118" s="127"/>
      <c r="CR118" s="127"/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</row>
    <row r="119" spans="1:118" x14ac:dyDescent="0.2">
      <c r="A119" t="s">
        <v>150</v>
      </c>
      <c r="B119" t="s">
        <v>124</v>
      </c>
      <c r="C119">
        <v>36</v>
      </c>
      <c r="D119" t="s">
        <v>78</v>
      </c>
      <c r="E119" s="14">
        <v>0</v>
      </c>
      <c r="F119" s="14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127">
        <v>0</v>
      </c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/>
      <c r="AP119" s="127"/>
      <c r="AQ119" s="127"/>
      <c r="AR119" s="127"/>
      <c r="AS119" s="127"/>
      <c r="AT119" s="127"/>
      <c r="AU119" s="127"/>
      <c r="AV119" s="127"/>
      <c r="AW119" s="127"/>
      <c r="AX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M119" s="127"/>
      <c r="BN119" s="127"/>
      <c r="BO119" s="127"/>
      <c r="BP119" s="127"/>
      <c r="BQ119" s="127"/>
      <c r="BR119" s="127"/>
      <c r="BS119" s="127"/>
      <c r="BT119" s="127"/>
      <c r="BU119" s="127"/>
      <c r="BV119" s="127"/>
      <c r="BW119" s="127"/>
      <c r="BX119" s="127"/>
      <c r="BY119" s="127"/>
      <c r="BZ119" s="127"/>
      <c r="CA119" s="127"/>
      <c r="CB119" s="127"/>
      <c r="CC119" s="127"/>
      <c r="CD119" s="127"/>
      <c r="CE119" s="127"/>
      <c r="CF119" s="127"/>
      <c r="CG119" s="127"/>
      <c r="CH119" s="127"/>
      <c r="CI119" s="127"/>
      <c r="CJ119" s="127"/>
      <c r="CK119" s="127"/>
      <c r="CL119" s="127"/>
      <c r="CM119" s="127"/>
      <c r="CN119" s="127"/>
      <c r="CO119" s="127"/>
      <c r="CP119" s="127"/>
      <c r="CQ119" s="127"/>
      <c r="CR119" s="127"/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</row>
    <row r="120" spans="1:118" x14ac:dyDescent="0.2">
      <c r="A120" t="s">
        <v>150</v>
      </c>
      <c r="B120" t="s">
        <v>124</v>
      </c>
      <c r="C120">
        <v>37</v>
      </c>
      <c r="D120" t="s">
        <v>79</v>
      </c>
      <c r="E120" s="14">
        <v>0</v>
      </c>
      <c r="F120" s="14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27">
        <v>0</v>
      </c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  <c r="AI120" s="127">
        <v>0</v>
      </c>
      <c r="AJ120" s="127">
        <v>0</v>
      </c>
      <c r="AK120" s="127">
        <v>0</v>
      </c>
      <c r="AL120" s="127">
        <v>0</v>
      </c>
      <c r="AM120" s="127">
        <v>0</v>
      </c>
      <c r="AN120" s="127">
        <v>0</v>
      </c>
      <c r="AO120" s="127"/>
      <c r="AP120" s="127"/>
      <c r="AQ120" s="127"/>
      <c r="AR120" s="127"/>
      <c r="AS120" s="127"/>
      <c r="AT120" s="127"/>
      <c r="AU120" s="127"/>
      <c r="AV120" s="127"/>
      <c r="AW120" s="127"/>
      <c r="AX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M120" s="127"/>
      <c r="BN120" s="127"/>
      <c r="BO120" s="127"/>
      <c r="BP120" s="127"/>
      <c r="BQ120" s="127"/>
      <c r="BR120" s="127"/>
      <c r="BS120" s="127"/>
      <c r="BT120" s="127"/>
      <c r="BU120" s="127"/>
      <c r="BV120" s="127"/>
      <c r="BW120" s="127"/>
      <c r="BX120" s="127"/>
      <c r="BY120" s="127"/>
      <c r="BZ120" s="127"/>
      <c r="CA120" s="127"/>
      <c r="CB120" s="127"/>
      <c r="CC120" s="127"/>
      <c r="CD120" s="127"/>
      <c r="CE120" s="127"/>
      <c r="CF120" s="127"/>
      <c r="CG120" s="127"/>
      <c r="CH120" s="127"/>
      <c r="CI120" s="127"/>
      <c r="CJ120" s="127"/>
      <c r="CK120" s="127"/>
      <c r="CL120" s="127"/>
      <c r="CM120" s="127"/>
      <c r="CN120" s="127"/>
      <c r="CO120" s="127"/>
      <c r="CP120" s="127"/>
      <c r="CQ120" s="127"/>
      <c r="CR120" s="127"/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</row>
    <row r="121" spans="1:118" x14ac:dyDescent="0.2">
      <c r="A121" t="s">
        <v>150</v>
      </c>
      <c r="B121" t="s">
        <v>124</v>
      </c>
      <c r="C121">
        <v>38</v>
      </c>
      <c r="D121" t="s">
        <v>80</v>
      </c>
      <c r="E121" s="14">
        <v>0</v>
      </c>
      <c r="F121" s="14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0</v>
      </c>
      <c r="X121" s="127">
        <v>0</v>
      </c>
      <c r="Y121" s="127">
        <v>0</v>
      </c>
      <c r="Z121" s="127">
        <v>0</v>
      </c>
      <c r="AA121" s="127">
        <v>0</v>
      </c>
      <c r="AB121" s="127">
        <v>0</v>
      </c>
      <c r="AC121" s="127">
        <v>0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  <c r="AI121" s="127">
        <v>0</v>
      </c>
      <c r="AJ121" s="127">
        <v>0</v>
      </c>
      <c r="AK121" s="127">
        <v>0</v>
      </c>
      <c r="AL121" s="127">
        <v>0</v>
      </c>
      <c r="AM121" s="127">
        <v>0</v>
      </c>
      <c r="AN121" s="127">
        <v>0</v>
      </c>
      <c r="AO121" s="127"/>
      <c r="AP121" s="127"/>
      <c r="AQ121" s="127"/>
      <c r="AR121" s="127"/>
      <c r="AS121" s="127"/>
      <c r="AT121" s="127"/>
      <c r="AU121" s="127"/>
      <c r="AV121" s="127"/>
      <c r="AW121" s="127"/>
      <c r="AX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M121" s="127"/>
      <c r="BN121" s="127"/>
      <c r="BO121" s="127"/>
      <c r="BP121" s="127"/>
      <c r="BQ121" s="127"/>
      <c r="BR121" s="127"/>
      <c r="BS121" s="127"/>
      <c r="BT121" s="127"/>
      <c r="BU121" s="127"/>
      <c r="BV121" s="127"/>
      <c r="BW121" s="127"/>
      <c r="BX121" s="127"/>
      <c r="BY121" s="127"/>
      <c r="BZ121" s="127"/>
      <c r="CA121" s="127"/>
      <c r="CB121" s="127"/>
      <c r="CC121" s="127"/>
      <c r="CD121" s="127"/>
      <c r="CE121" s="127"/>
      <c r="CF121" s="127"/>
      <c r="CG121" s="127"/>
      <c r="CH121" s="127"/>
      <c r="CI121" s="127"/>
      <c r="CJ121" s="127"/>
      <c r="CK121" s="127"/>
      <c r="CL121" s="127"/>
      <c r="CM121" s="127"/>
      <c r="CN121" s="127"/>
      <c r="CO121" s="127"/>
      <c r="CP121" s="127"/>
      <c r="CQ121" s="127"/>
      <c r="CR121" s="127"/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</row>
    <row r="122" spans="1:118" x14ac:dyDescent="0.2">
      <c r="A122" t="s">
        <v>150</v>
      </c>
      <c r="B122" t="s">
        <v>124</v>
      </c>
      <c r="C122">
        <v>39</v>
      </c>
      <c r="D122" t="s">
        <v>81</v>
      </c>
      <c r="E122" s="14">
        <v>0</v>
      </c>
      <c r="F122" s="14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0</v>
      </c>
      <c r="X122" s="127">
        <v>0</v>
      </c>
      <c r="Y122" s="127">
        <v>0</v>
      </c>
      <c r="Z122" s="127">
        <v>0</v>
      </c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  <c r="AI122" s="127">
        <v>0</v>
      </c>
      <c r="AJ122" s="127">
        <v>0</v>
      </c>
      <c r="AK122" s="127">
        <v>0</v>
      </c>
      <c r="AL122" s="127">
        <v>0</v>
      </c>
      <c r="AM122" s="127">
        <v>0</v>
      </c>
      <c r="AN122" s="127">
        <v>0</v>
      </c>
      <c r="AO122" s="127"/>
      <c r="AP122" s="127"/>
      <c r="AQ122" s="127"/>
      <c r="AR122" s="127"/>
      <c r="AS122" s="127"/>
      <c r="AT122" s="127"/>
      <c r="AU122" s="127"/>
      <c r="AV122" s="127"/>
      <c r="AW122" s="127"/>
      <c r="AX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V122" s="127"/>
      <c r="BW122" s="127"/>
      <c r="BX122" s="127"/>
      <c r="BY122" s="127"/>
      <c r="BZ122" s="127"/>
      <c r="CA122" s="127"/>
      <c r="CB122" s="127"/>
      <c r="CC122" s="127"/>
      <c r="CD122" s="127"/>
      <c r="CE122" s="127"/>
      <c r="CF122" s="127"/>
      <c r="CG122" s="127"/>
      <c r="CH122" s="127"/>
      <c r="CI122" s="127"/>
      <c r="CJ122" s="127"/>
      <c r="CK122" s="127"/>
      <c r="CL122" s="127"/>
      <c r="CM122" s="127"/>
      <c r="CN122" s="127"/>
      <c r="CO122" s="127"/>
      <c r="CP122" s="127"/>
      <c r="CQ122" s="127"/>
      <c r="CR122" s="127"/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</row>
    <row r="123" spans="1:118" x14ac:dyDescent="0.2">
      <c r="A123" t="s">
        <v>150</v>
      </c>
      <c r="B123" t="s">
        <v>124</v>
      </c>
      <c r="C123">
        <v>40</v>
      </c>
      <c r="D123" t="s">
        <v>82</v>
      </c>
      <c r="E123" s="14">
        <v>0</v>
      </c>
      <c r="F123" s="14">
        <v>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0</v>
      </c>
      <c r="Q123" s="127">
        <v>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0</v>
      </c>
      <c r="X123" s="127">
        <v>0</v>
      </c>
      <c r="Y123" s="127">
        <v>0</v>
      </c>
      <c r="Z123" s="127">
        <v>0</v>
      </c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0</v>
      </c>
      <c r="AH123" s="127">
        <v>0</v>
      </c>
      <c r="AI123" s="127">
        <v>0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/>
      <c r="AP123" s="127"/>
      <c r="AQ123" s="127"/>
      <c r="AR123" s="127"/>
      <c r="AS123" s="127"/>
      <c r="AT123" s="127"/>
      <c r="AU123" s="127"/>
      <c r="AV123" s="127"/>
      <c r="AW123" s="127"/>
      <c r="AX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M123" s="127"/>
      <c r="BN123" s="127"/>
      <c r="BO123" s="127"/>
      <c r="BP123" s="127"/>
      <c r="BQ123" s="127"/>
      <c r="BR123" s="127"/>
      <c r="BS123" s="127"/>
      <c r="BT123" s="127"/>
      <c r="BU123" s="127"/>
      <c r="BV123" s="127"/>
      <c r="BW123" s="127"/>
      <c r="BX123" s="127"/>
      <c r="BY123" s="127"/>
      <c r="BZ123" s="127"/>
      <c r="CA123" s="127"/>
      <c r="CB123" s="127"/>
      <c r="CC123" s="127"/>
      <c r="CD123" s="127"/>
      <c r="CE123" s="127"/>
      <c r="CF123" s="127"/>
      <c r="CG123" s="127"/>
      <c r="CH123" s="127"/>
      <c r="CI123" s="127"/>
      <c r="CJ123" s="127"/>
      <c r="CK123" s="127"/>
      <c r="CL123" s="127"/>
      <c r="CM123" s="127"/>
      <c r="CN123" s="127"/>
      <c r="CO123" s="127"/>
      <c r="CP123" s="127"/>
      <c r="CQ123" s="127"/>
      <c r="CR123" s="127"/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</row>
    <row r="124" spans="1:118" x14ac:dyDescent="0.2">
      <c r="A124" t="s">
        <v>150</v>
      </c>
      <c r="B124" t="s">
        <v>151</v>
      </c>
      <c r="C124">
        <v>1</v>
      </c>
      <c r="D124" t="s">
        <v>29</v>
      </c>
      <c r="E124" s="14">
        <v>51039923</v>
      </c>
      <c r="F124" s="14">
        <v>113182970.06</v>
      </c>
      <c r="G124" s="127">
        <v>115277</v>
      </c>
      <c r="H124" s="127">
        <v>-5835133.5500000007</v>
      </c>
      <c r="I124" s="127">
        <v>-673744</v>
      </c>
      <c r="J124" s="127">
        <v>290957.93</v>
      </c>
      <c r="K124" s="127">
        <v>19805</v>
      </c>
      <c r="L124" s="127">
        <v>-113447.13</v>
      </c>
      <c r="M124" s="127">
        <v>0</v>
      </c>
      <c r="N124" s="127">
        <v>160860</v>
      </c>
      <c r="O124" s="127">
        <v>-5672</v>
      </c>
      <c r="P124" s="127">
        <v>-8367.2000000000007</v>
      </c>
      <c r="Q124" s="127">
        <v>2946</v>
      </c>
      <c r="R124" s="127">
        <v>78452.600000000006</v>
      </c>
      <c r="S124" s="127">
        <v>0</v>
      </c>
      <c r="T124" s="127">
        <v>-261867.2</v>
      </c>
      <c r="U124" s="127">
        <v>-9114</v>
      </c>
      <c r="V124" s="127">
        <v>-15842.25</v>
      </c>
      <c r="W124" s="127">
        <v>-4226</v>
      </c>
      <c r="X124" s="127">
        <v>-82500.39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/>
      <c r="AP124" s="127"/>
      <c r="AQ124" s="127"/>
      <c r="AR124" s="127"/>
      <c r="AS124" s="127"/>
      <c r="AT124" s="127"/>
      <c r="AU124" s="127"/>
      <c r="AV124" s="127"/>
      <c r="AW124" s="127"/>
      <c r="AX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  <c r="BO124" s="127"/>
      <c r="BP124" s="127"/>
      <c r="BQ124" s="127"/>
      <c r="BR124" s="127"/>
      <c r="BS124" s="127"/>
      <c r="BT124" s="127"/>
      <c r="BU124" s="127"/>
      <c r="BV124" s="127"/>
      <c r="BW124" s="127"/>
      <c r="BX124" s="127"/>
      <c r="BY124" s="127"/>
      <c r="BZ124" s="127"/>
      <c r="CA124" s="127"/>
      <c r="CB124" s="127"/>
      <c r="CC124" s="127"/>
      <c r="CD124" s="127"/>
      <c r="CE124" s="127"/>
      <c r="CF124" s="127"/>
      <c r="CG124" s="127"/>
      <c r="CH124" s="127"/>
      <c r="CI124" s="127"/>
      <c r="CJ124" s="127"/>
      <c r="CK124" s="127"/>
      <c r="CL124" s="127"/>
      <c r="CM124" s="127"/>
      <c r="CN124" s="127"/>
      <c r="CO124" s="127"/>
      <c r="CP124" s="127"/>
      <c r="CQ124" s="127"/>
      <c r="CR124" s="127"/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</row>
    <row r="125" spans="1:118" x14ac:dyDescent="0.2">
      <c r="A125" t="s">
        <v>150</v>
      </c>
      <c r="B125" t="s">
        <v>151</v>
      </c>
      <c r="C125">
        <v>2</v>
      </c>
      <c r="D125" t="s">
        <v>30</v>
      </c>
      <c r="E125" s="14">
        <v>0</v>
      </c>
      <c r="F125" s="14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0</v>
      </c>
      <c r="Q125" s="127">
        <v>0</v>
      </c>
      <c r="R125" s="127">
        <v>0</v>
      </c>
      <c r="S125" s="127">
        <v>0</v>
      </c>
      <c r="T125" s="127">
        <v>0</v>
      </c>
      <c r="U125" s="127">
        <v>0</v>
      </c>
      <c r="V125" s="127">
        <v>0</v>
      </c>
      <c r="W125" s="127">
        <v>0</v>
      </c>
      <c r="X125" s="127">
        <v>0</v>
      </c>
      <c r="Y125" s="127">
        <v>0</v>
      </c>
      <c r="Z125" s="127">
        <v>0</v>
      </c>
      <c r="AA125" s="127">
        <v>0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0</v>
      </c>
      <c r="AH125" s="127">
        <v>0</v>
      </c>
      <c r="AI125" s="127">
        <v>0</v>
      </c>
      <c r="AJ125" s="127">
        <v>0</v>
      </c>
      <c r="AK125" s="127">
        <v>0</v>
      </c>
      <c r="AL125" s="127">
        <v>0</v>
      </c>
      <c r="AM125" s="127">
        <v>0</v>
      </c>
      <c r="AN125" s="127">
        <v>0</v>
      </c>
      <c r="AO125" s="127"/>
      <c r="AP125" s="127"/>
      <c r="AQ125" s="127"/>
      <c r="AR125" s="127"/>
      <c r="AS125" s="127"/>
      <c r="AT125" s="127"/>
      <c r="AU125" s="127"/>
      <c r="AV125" s="127"/>
      <c r="AW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V125" s="127"/>
      <c r="BW125" s="127"/>
      <c r="BX125" s="127"/>
      <c r="BY125" s="127"/>
      <c r="BZ125" s="127"/>
      <c r="CA125" s="127"/>
      <c r="CB125" s="127"/>
      <c r="CC125" s="127"/>
      <c r="CD125" s="127"/>
      <c r="CE125" s="127"/>
      <c r="CF125" s="127"/>
      <c r="CG125" s="127"/>
      <c r="CH125" s="127"/>
      <c r="CI125" s="127"/>
      <c r="CJ125" s="127"/>
      <c r="CK125" s="127"/>
      <c r="CL125" s="127"/>
      <c r="CM125" s="127"/>
      <c r="CN125" s="127"/>
      <c r="CO125" s="127"/>
      <c r="CP125" s="127"/>
      <c r="CQ125" s="127"/>
      <c r="CR125" s="127"/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</row>
    <row r="126" spans="1:118" x14ac:dyDescent="0.2">
      <c r="A126" t="s">
        <v>150</v>
      </c>
      <c r="B126" t="s">
        <v>151</v>
      </c>
      <c r="C126">
        <v>3</v>
      </c>
      <c r="D126" t="s">
        <v>31</v>
      </c>
      <c r="E126" s="14">
        <v>14484736</v>
      </c>
      <c r="F126" s="14">
        <v>27371013</v>
      </c>
      <c r="G126" s="127">
        <v>0</v>
      </c>
      <c r="H126" s="127">
        <v>0</v>
      </c>
      <c r="I126" s="127">
        <v>0</v>
      </c>
      <c r="J126" s="127">
        <v>0</v>
      </c>
      <c r="K126" s="127">
        <v>-147</v>
      </c>
      <c r="L126" s="127">
        <v>-212</v>
      </c>
      <c r="M126" s="127">
        <v>-15405</v>
      </c>
      <c r="N126" s="127">
        <v>-24186</v>
      </c>
      <c r="O126" s="127">
        <v>0</v>
      </c>
      <c r="P126" s="127">
        <v>0</v>
      </c>
      <c r="Q126" s="127">
        <v>0</v>
      </c>
      <c r="R126" s="127">
        <v>0</v>
      </c>
      <c r="S126" s="127">
        <v>0</v>
      </c>
      <c r="T126" s="127">
        <v>0</v>
      </c>
      <c r="U126" s="127">
        <v>0</v>
      </c>
      <c r="V126" s="127">
        <v>0</v>
      </c>
      <c r="W126" s="127">
        <v>309066</v>
      </c>
      <c r="X126" s="127">
        <v>532133</v>
      </c>
      <c r="Y126" s="127">
        <v>309066</v>
      </c>
      <c r="Z126" s="127">
        <v>532133</v>
      </c>
      <c r="AA126" s="127">
        <v>-602580</v>
      </c>
      <c r="AB126" s="127">
        <v>-1039868</v>
      </c>
      <c r="AC126" s="127">
        <v>0</v>
      </c>
      <c r="AD126" s="127">
        <v>0</v>
      </c>
      <c r="AE126" s="127">
        <v>0</v>
      </c>
      <c r="AF126" s="127">
        <v>0</v>
      </c>
      <c r="AG126" s="127">
        <v>0</v>
      </c>
      <c r="AH126" s="127">
        <v>0</v>
      </c>
      <c r="AI126" s="127">
        <v>0</v>
      </c>
      <c r="AJ126" s="127">
        <v>0</v>
      </c>
      <c r="AK126" s="127">
        <v>0</v>
      </c>
      <c r="AL126" s="127">
        <v>0</v>
      </c>
      <c r="AM126" s="127">
        <v>0</v>
      </c>
      <c r="AN126" s="127">
        <v>0</v>
      </c>
      <c r="AO126" s="127"/>
      <c r="AP126" s="127"/>
      <c r="AQ126" s="127"/>
      <c r="AR126" s="127"/>
      <c r="AS126" s="127"/>
      <c r="AT126" s="127"/>
      <c r="AU126" s="127"/>
      <c r="AV126" s="127"/>
      <c r="AW126" s="127"/>
      <c r="AX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  <c r="BN126" s="127"/>
      <c r="BO126" s="127"/>
      <c r="BP126" s="127"/>
      <c r="BQ126" s="127"/>
      <c r="BR126" s="127"/>
      <c r="BS126" s="127"/>
      <c r="BT126" s="127"/>
      <c r="BU126" s="127"/>
      <c r="BV126" s="127"/>
      <c r="BW126" s="127"/>
      <c r="BX126" s="127"/>
      <c r="BY126" s="127"/>
      <c r="BZ126" s="127"/>
      <c r="CA126" s="127"/>
      <c r="CB126" s="127"/>
      <c r="CC126" s="127"/>
      <c r="CD126" s="127"/>
      <c r="CE126" s="127"/>
      <c r="CF126" s="127"/>
      <c r="CG126" s="127"/>
      <c r="CH126" s="127"/>
      <c r="CI126" s="127"/>
      <c r="CJ126" s="127"/>
      <c r="CK126" s="127"/>
      <c r="CL126" s="127"/>
      <c r="CM126" s="127"/>
      <c r="CN126" s="127"/>
      <c r="CO126" s="127"/>
      <c r="CP126" s="127"/>
      <c r="CQ126" s="127"/>
      <c r="CR126" s="127"/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</row>
    <row r="127" spans="1:118" x14ac:dyDescent="0.2">
      <c r="A127" t="s">
        <v>150</v>
      </c>
      <c r="B127" t="s">
        <v>151</v>
      </c>
      <c r="C127">
        <v>4</v>
      </c>
      <c r="D127" t="s">
        <v>32</v>
      </c>
      <c r="E127" s="14">
        <v>0</v>
      </c>
      <c r="F127" s="14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0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0</v>
      </c>
      <c r="X127" s="127">
        <v>0</v>
      </c>
      <c r="Y127" s="127">
        <v>0</v>
      </c>
      <c r="Z127" s="127">
        <v>0</v>
      </c>
      <c r="AA127" s="127">
        <v>0</v>
      </c>
      <c r="AB127" s="127">
        <v>0</v>
      </c>
      <c r="AC127" s="127">
        <v>0</v>
      </c>
      <c r="AD127" s="127">
        <v>0</v>
      </c>
      <c r="AE127" s="127">
        <v>0</v>
      </c>
      <c r="AF127" s="127">
        <v>0</v>
      </c>
      <c r="AG127" s="127">
        <v>0</v>
      </c>
      <c r="AH127" s="127">
        <v>0</v>
      </c>
      <c r="AI127" s="127">
        <v>0</v>
      </c>
      <c r="AJ127" s="127">
        <v>0</v>
      </c>
      <c r="AK127" s="127">
        <v>0</v>
      </c>
      <c r="AL127" s="127">
        <v>0</v>
      </c>
      <c r="AM127" s="127">
        <v>0</v>
      </c>
      <c r="AN127" s="127">
        <v>0</v>
      </c>
      <c r="AO127" s="127"/>
      <c r="AP127" s="127"/>
      <c r="AQ127" s="127"/>
      <c r="AR127" s="127"/>
      <c r="AS127" s="127"/>
      <c r="AT127" s="127"/>
      <c r="AU127" s="127"/>
      <c r="AV127" s="127"/>
      <c r="AW127" s="127"/>
      <c r="AX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V127" s="127"/>
      <c r="BW127" s="127"/>
      <c r="BX127" s="127"/>
      <c r="BY127" s="127"/>
      <c r="BZ127" s="127"/>
      <c r="CA127" s="127"/>
      <c r="CB127" s="127"/>
      <c r="CC127" s="127"/>
      <c r="CD127" s="127"/>
      <c r="CE127" s="127"/>
      <c r="CF127" s="127"/>
      <c r="CG127" s="127"/>
      <c r="CH127" s="127"/>
      <c r="CI127" s="127"/>
      <c r="CJ127" s="127"/>
      <c r="CK127" s="127"/>
      <c r="CL127" s="127"/>
      <c r="CM127" s="127"/>
      <c r="CN127" s="127"/>
      <c r="CO127" s="127"/>
      <c r="CP127" s="127"/>
      <c r="CQ127" s="127"/>
      <c r="CR127" s="127"/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</row>
    <row r="128" spans="1:118" x14ac:dyDescent="0.2">
      <c r="A128" t="s">
        <v>150</v>
      </c>
      <c r="B128" t="s">
        <v>151</v>
      </c>
      <c r="C128">
        <v>5</v>
      </c>
      <c r="D128" t="s">
        <v>135</v>
      </c>
      <c r="E128" s="14">
        <v>0</v>
      </c>
      <c r="F128" s="14">
        <v>0</v>
      </c>
      <c r="G128" s="127">
        <v>0</v>
      </c>
      <c r="H128" s="127">
        <v>-676.83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0</v>
      </c>
      <c r="X128" s="127">
        <v>0</v>
      </c>
      <c r="Y128" s="127">
        <v>0</v>
      </c>
      <c r="Z128" s="127">
        <v>0</v>
      </c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  <c r="AI128" s="127">
        <v>0</v>
      </c>
      <c r="AJ128" s="127">
        <v>0</v>
      </c>
      <c r="AK128" s="127">
        <v>0</v>
      </c>
      <c r="AL128" s="127">
        <v>0</v>
      </c>
      <c r="AM128" s="127">
        <v>0</v>
      </c>
      <c r="AN128" s="127">
        <v>0</v>
      </c>
      <c r="AO128" s="127"/>
      <c r="AP128" s="127"/>
      <c r="AQ128" s="127"/>
      <c r="AR128" s="127"/>
      <c r="AS128" s="127"/>
      <c r="AT128" s="127"/>
      <c r="AU128" s="127"/>
      <c r="AV128" s="127"/>
      <c r="AW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7"/>
      <c r="CE128" s="127"/>
      <c r="CF128" s="127"/>
      <c r="CG128" s="127"/>
      <c r="CH128" s="127"/>
      <c r="CI128" s="127"/>
      <c r="CJ128" s="127"/>
      <c r="CK128" s="127"/>
      <c r="CL128" s="127"/>
      <c r="CM128" s="127"/>
      <c r="CN128" s="127"/>
      <c r="CO128" s="127"/>
      <c r="CP128" s="127"/>
      <c r="CQ128" s="127"/>
      <c r="CR128" s="127"/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</row>
    <row r="129" spans="1:118" x14ac:dyDescent="0.2">
      <c r="A129" t="s">
        <v>150</v>
      </c>
      <c r="B129" t="s">
        <v>151</v>
      </c>
      <c r="C129">
        <v>6</v>
      </c>
      <c r="D129" t="s">
        <v>29</v>
      </c>
      <c r="E129" s="14">
        <v>-49478675</v>
      </c>
      <c r="F129" s="14">
        <v>-89885820.609999999</v>
      </c>
      <c r="G129" s="127">
        <v>-137089</v>
      </c>
      <c r="H129" s="127">
        <v>480518.53</v>
      </c>
      <c r="I129" s="127">
        <v>-149893</v>
      </c>
      <c r="J129" s="127">
        <v>-537860.97</v>
      </c>
      <c r="K129" s="127">
        <v>-890</v>
      </c>
      <c r="L129" s="127">
        <v>-586509.86</v>
      </c>
      <c r="M129" s="127">
        <v>0</v>
      </c>
      <c r="N129" s="127">
        <v>1.51</v>
      </c>
      <c r="O129" s="127">
        <v>0</v>
      </c>
      <c r="P129" s="127">
        <v>0</v>
      </c>
      <c r="Q129" s="127">
        <v>736</v>
      </c>
      <c r="R129" s="127">
        <v>-151930.34</v>
      </c>
      <c r="S129" s="127">
        <v>11337</v>
      </c>
      <c r="T129" s="127">
        <v>11838.42</v>
      </c>
      <c r="U129" s="127">
        <v>0</v>
      </c>
      <c r="V129" s="127">
        <v>151.62</v>
      </c>
      <c r="W129" s="127">
        <v>26596</v>
      </c>
      <c r="X129" s="127">
        <v>42561.39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  <c r="AI129" s="127">
        <v>0</v>
      </c>
      <c r="AJ129" s="127">
        <v>0</v>
      </c>
      <c r="AK129" s="127">
        <v>0</v>
      </c>
      <c r="AL129" s="127">
        <v>0</v>
      </c>
      <c r="AM129" s="127">
        <v>0</v>
      </c>
      <c r="AN129" s="127">
        <v>0</v>
      </c>
      <c r="AO129" s="127"/>
      <c r="AP129" s="127"/>
      <c r="AQ129" s="127"/>
      <c r="AR129" s="127"/>
      <c r="AS129" s="127"/>
      <c r="AT129" s="127"/>
      <c r="AU129" s="127"/>
      <c r="AV129" s="127"/>
      <c r="AW129" s="127"/>
      <c r="AX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V129" s="127"/>
      <c r="BW129" s="127"/>
      <c r="BX129" s="127"/>
      <c r="BY129" s="127"/>
      <c r="BZ129" s="127"/>
      <c r="CA129" s="127"/>
      <c r="CB129" s="127"/>
      <c r="CC129" s="127"/>
      <c r="CD129" s="127"/>
      <c r="CE129" s="127"/>
      <c r="CF129" s="127"/>
      <c r="CG129" s="127"/>
      <c r="CH129" s="127"/>
      <c r="CI129" s="127"/>
      <c r="CJ129" s="127"/>
      <c r="CK129" s="127"/>
      <c r="CL129" s="127"/>
      <c r="CM129" s="127"/>
      <c r="CN129" s="127"/>
      <c r="CO129" s="127"/>
      <c r="CP129" s="127"/>
      <c r="CQ129" s="127"/>
      <c r="CR129" s="127"/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</row>
    <row r="130" spans="1:118" x14ac:dyDescent="0.2">
      <c r="A130" t="s">
        <v>150</v>
      </c>
      <c r="B130" t="s">
        <v>151</v>
      </c>
      <c r="C130">
        <v>7</v>
      </c>
      <c r="D130" t="s">
        <v>30</v>
      </c>
      <c r="E130" s="14">
        <v>0</v>
      </c>
      <c r="F130" s="14">
        <v>0</v>
      </c>
      <c r="G130" s="127">
        <v>0</v>
      </c>
      <c r="H130" s="127">
        <v>0</v>
      </c>
      <c r="I130" s="127">
        <v>0</v>
      </c>
      <c r="J130" s="127">
        <v>0</v>
      </c>
      <c r="K130" s="127">
        <v>0</v>
      </c>
      <c r="L130" s="127">
        <v>0</v>
      </c>
      <c r="M130" s="127">
        <v>0</v>
      </c>
      <c r="N130" s="127">
        <v>0</v>
      </c>
      <c r="O130" s="127">
        <v>0</v>
      </c>
      <c r="P130" s="127">
        <v>0</v>
      </c>
      <c r="Q130" s="127">
        <v>0</v>
      </c>
      <c r="R130" s="127">
        <v>0</v>
      </c>
      <c r="S130" s="127">
        <v>0</v>
      </c>
      <c r="T130" s="127">
        <v>0</v>
      </c>
      <c r="U130" s="127">
        <v>0</v>
      </c>
      <c r="V130" s="127">
        <v>0</v>
      </c>
      <c r="W130" s="127">
        <v>0</v>
      </c>
      <c r="X130" s="127">
        <v>0</v>
      </c>
      <c r="Y130" s="127">
        <v>0</v>
      </c>
      <c r="Z130" s="127">
        <v>0</v>
      </c>
      <c r="AA130" s="127">
        <v>0</v>
      </c>
      <c r="AB130" s="127">
        <v>0</v>
      </c>
      <c r="AC130" s="127">
        <v>0</v>
      </c>
      <c r="AD130" s="127">
        <v>0</v>
      </c>
      <c r="AE130" s="127">
        <v>0</v>
      </c>
      <c r="AF130" s="127">
        <v>0</v>
      </c>
      <c r="AG130" s="127">
        <v>0</v>
      </c>
      <c r="AH130" s="127">
        <v>0</v>
      </c>
      <c r="AI130" s="127">
        <v>0</v>
      </c>
      <c r="AJ130" s="127">
        <v>0</v>
      </c>
      <c r="AK130" s="127">
        <v>0</v>
      </c>
      <c r="AL130" s="127">
        <v>0</v>
      </c>
      <c r="AM130" s="127">
        <v>0</v>
      </c>
      <c r="AN130" s="127">
        <v>0</v>
      </c>
      <c r="AO130" s="127"/>
      <c r="AP130" s="127"/>
      <c r="AQ130" s="127"/>
      <c r="AR130" s="127"/>
      <c r="AS130" s="127"/>
      <c r="AT130" s="127"/>
      <c r="AU130" s="127"/>
      <c r="AV130" s="127"/>
      <c r="AW130" s="127"/>
      <c r="AX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V130" s="127"/>
      <c r="BW130" s="127"/>
      <c r="BX130" s="127"/>
      <c r="BY130" s="127"/>
      <c r="BZ130" s="127"/>
      <c r="CA130" s="127"/>
      <c r="CB130" s="127"/>
      <c r="CC130" s="127"/>
      <c r="CD130" s="127"/>
      <c r="CE130" s="127"/>
      <c r="CF130" s="127"/>
      <c r="CG130" s="127"/>
      <c r="CH130" s="127"/>
      <c r="CI130" s="127"/>
      <c r="CJ130" s="127"/>
      <c r="CK130" s="127"/>
      <c r="CL130" s="127"/>
      <c r="CM130" s="127"/>
      <c r="CN130" s="127"/>
      <c r="CO130" s="127"/>
      <c r="CP130" s="127"/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</row>
    <row r="131" spans="1:118" x14ac:dyDescent="0.2">
      <c r="A131" t="s">
        <v>150</v>
      </c>
      <c r="B131" t="s">
        <v>151</v>
      </c>
      <c r="C131">
        <v>8</v>
      </c>
      <c r="D131" t="s">
        <v>31</v>
      </c>
      <c r="E131" s="14">
        <v>-15409724</v>
      </c>
      <c r="F131" s="14">
        <v>-29018019</v>
      </c>
      <c r="G131" s="127">
        <v>0</v>
      </c>
      <c r="H131" s="127">
        <v>0</v>
      </c>
      <c r="I131" s="127">
        <v>0</v>
      </c>
      <c r="J131" s="127">
        <v>0</v>
      </c>
      <c r="K131" s="127">
        <v>102983</v>
      </c>
      <c r="L131" s="127">
        <v>180248</v>
      </c>
      <c r="M131" s="127">
        <v>15405</v>
      </c>
      <c r="N131" s="127">
        <v>-7721</v>
      </c>
      <c r="O131" s="127">
        <v>0</v>
      </c>
      <c r="P131" s="127">
        <v>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-309066</v>
      </c>
      <c r="X131" s="127">
        <v>-532133</v>
      </c>
      <c r="Y131" s="127">
        <v>-309066</v>
      </c>
      <c r="Z131" s="127">
        <v>-532133</v>
      </c>
      <c r="AA131" s="127">
        <v>499744</v>
      </c>
      <c r="AB131" s="127">
        <v>891739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  <c r="AI131" s="127">
        <v>0</v>
      </c>
      <c r="AJ131" s="127">
        <v>0</v>
      </c>
      <c r="AK131" s="127">
        <v>0</v>
      </c>
      <c r="AL131" s="127">
        <v>0</v>
      </c>
      <c r="AM131" s="127">
        <v>0</v>
      </c>
      <c r="AN131" s="127">
        <v>0</v>
      </c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V131" s="127"/>
      <c r="BW131" s="127"/>
      <c r="BX131" s="127"/>
      <c r="BY131" s="127"/>
      <c r="BZ131" s="127"/>
      <c r="CA131" s="127"/>
      <c r="CB131" s="127"/>
      <c r="CC131" s="127"/>
      <c r="CD131" s="127"/>
      <c r="CE131" s="127"/>
      <c r="CF131" s="127"/>
      <c r="CG131" s="127"/>
      <c r="CH131" s="127"/>
      <c r="CI131" s="127"/>
      <c r="CJ131" s="127"/>
      <c r="CK131" s="127"/>
      <c r="CL131" s="127"/>
      <c r="CM131" s="127"/>
      <c r="CN131" s="127"/>
      <c r="CO131" s="127"/>
      <c r="CP131" s="127"/>
      <c r="CQ131" s="127"/>
      <c r="CR131" s="127"/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</row>
    <row r="132" spans="1:118" x14ac:dyDescent="0.2">
      <c r="A132" t="s">
        <v>150</v>
      </c>
      <c r="B132" t="s">
        <v>151</v>
      </c>
      <c r="C132">
        <v>9</v>
      </c>
      <c r="D132" t="s">
        <v>32</v>
      </c>
      <c r="E132" s="14">
        <v>0</v>
      </c>
      <c r="F132" s="14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27">
        <v>0</v>
      </c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  <c r="AI132" s="127">
        <v>0</v>
      </c>
      <c r="AJ132" s="127">
        <v>0</v>
      </c>
      <c r="AK132" s="127">
        <v>0</v>
      </c>
      <c r="AL132" s="127">
        <v>0</v>
      </c>
      <c r="AM132" s="127">
        <v>0</v>
      </c>
      <c r="AN132" s="127">
        <v>0</v>
      </c>
      <c r="AO132" s="127"/>
      <c r="AP132" s="127"/>
      <c r="AQ132" s="127"/>
      <c r="AR132" s="127"/>
      <c r="AS132" s="127"/>
      <c r="AT132" s="127"/>
      <c r="AU132" s="127"/>
      <c r="AV132" s="127"/>
      <c r="AW132" s="127"/>
      <c r="AX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V132" s="127"/>
      <c r="BW132" s="127"/>
      <c r="BX132" s="127"/>
      <c r="BY132" s="127"/>
      <c r="BZ132" s="127"/>
      <c r="CA132" s="127"/>
      <c r="CB132" s="127"/>
      <c r="CC132" s="127"/>
      <c r="CD132" s="127"/>
      <c r="CE132" s="127"/>
      <c r="CF132" s="127"/>
      <c r="CG132" s="127"/>
      <c r="CH132" s="127"/>
      <c r="CI132" s="127"/>
      <c r="CJ132" s="127"/>
      <c r="CK132" s="127"/>
      <c r="CL132" s="127"/>
      <c r="CM132" s="127"/>
      <c r="CN132" s="127"/>
      <c r="CO132" s="127"/>
      <c r="CP132" s="127"/>
      <c r="CQ132" s="127"/>
      <c r="CR132" s="127"/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</row>
    <row r="133" spans="1:118" x14ac:dyDescent="0.2">
      <c r="A133" t="s">
        <v>150</v>
      </c>
      <c r="B133" t="s">
        <v>151</v>
      </c>
      <c r="C133">
        <v>10</v>
      </c>
      <c r="D133" t="s">
        <v>36</v>
      </c>
      <c r="E133" s="14">
        <v>344152</v>
      </c>
      <c r="F133" s="14">
        <v>617408.68999999994</v>
      </c>
      <c r="G133" s="127">
        <v>-139126</v>
      </c>
      <c r="H133" s="127">
        <v>-249592.04399999999</v>
      </c>
      <c r="I133" s="127">
        <v>-349</v>
      </c>
      <c r="J133" s="127">
        <v>-626.10599999999999</v>
      </c>
      <c r="K133" s="127">
        <v>5830</v>
      </c>
      <c r="L133" s="127">
        <v>10459.02</v>
      </c>
      <c r="M133" s="127">
        <v>0</v>
      </c>
      <c r="N133" s="127">
        <v>0</v>
      </c>
      <c r="O133" s="127">
        <v>0</v>
      </c>
      <c r="P133" s="127">
        <v>0</v>
      </c>
      <c r="Q133" s="127">
        <v>-15</v>
      </c>
      <c r="R133" s="127">
        <v>-26.91</v>
      </c>
      <c r="S133" s="127">
        <v>0</v>
      </c>
      <c r="T133" s="127">
        <v>0</v>
      </c>
      <c r="U133" s="127">
        <v>1228</v>
      </c>
      <c r="V133" s="127">
        <v>2203.0320000000002</v>
      </c>
      <c r="W133" s="127">
        <v>0</v>
      </c>
      <c r="X133" s="127">
        <v>0</v>
      </c>
      <c r="Y133" s="127">
        <v>0</v>
      </c>
      <c r="Z133" s="127">
        <v>0</v>
      </c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0</v>
      </c>
      <c r="AH133" s="127">
        <v>0</v>
      </c>
      <c r="AI133" s="127">
        <v>0</v>
      </c>
      <c r="AJ133" s="127">
        <v>0</v>
      </c>
      <c r="AK133" s="127">
        <v>0</v>
      </c>
      <c r="AL133" s="127">
        <v>0</v>
      </c>
      <c r="AM133" s="127">
        <v>0</v>
      </c>
      <c r="AN133" s="127">
        <v>0</v>
      </c>
      <c r="AO133" s="127"/>
      <c r="AP133" s="127"/>
      <c r="AQ133" s="127"/>
      <c r="AR133" s="127"/>
      <c r="AS133" s="127"/>
      <c r="AT133" s="127"/>
      <c r="AU133" s="127"/>
      <c r="AV133" s="127"/>
      <c r="AW133" s="127"/>
      <c r="AX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V133" s="127"/>
      <c r="BW133" s="127"/>
      <c r="BX133" s="127"/>
      <c r="BY133" s="127"/>
      <c r="BZ133" s="127"/>
      <c r="CA133" s="127"/>
      <c r="CB133" s="127"/>
      <c r="CC133" s="127"/>
      <c r="CD133" s="127"/>
      <c r="CE133" s="127"/>
      <c r="CF133" s="127"/>
      <c r="CG133" s="127"/>
      <c r="CH133" s="127"/>
      <c r="CI133" s="127"/>
      <c r="CJ133" s="127"/>
      <c r="CK133" s="127"/>
      <c r="CL133" s="127"/>
      <c r="CM133" s="127"/>
      <c r="CN133" s="127"/>
      <c r="CO133" s="127"/>
      <c r="CP133" s="127"/>
      <c r="CQ133" s="127"/>
      <c r="CR133" s="127"/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</row>
    <row r="134" spans="1:118" x14ac:dyDescent="0.2">
      <c r="A134" t="s">
        <v>150</v>
      </c>
      <c r="B134" t="s">
        <v>151</v>
      </c>
      <c r="C134">
        <v>11</v>
      </c>
      <c r="D134" t="s">
        <v>39</v>
      </c>
      <c r="E134" s="14">
        <v>6328</v>
      </c>
      <c r="F134" s="14">
        <v>11327.12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0</v>
      </c>
      <c r="W134" s="127">
        <v>0</v>
      </c>
      <c r="X134" s="127">
        <v>0</v>
      </c>
      <c r="Y134" s="127">
        <v>0</v>
      </c>
      <c r="Z134" s="127">
        <v>0</v>
      </c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  <c r="AI134" s="127">
        <v>0</v>
      </c>
      <c r="AJ134" s="127">
        <v>0</v>
      </c>
      <c r="AK134" s="127">
        <v>0</v>
      </c>
      <c r="AL134" s="127">
        <v>0</v>
      </c>
      <c r="AM134" s="127">
        <v>0</v>
      </c>
      <c r="AN134" s="127">
        <v>0</v>
      </c>
      <c r="AO134" s="127"/>
      <c r="AP134" s="127"/>
      <c r="AQ134" s="127"/>
      <c r="AR134" s="127"/>
      <c r="AS134" s="127"/>
      <c r="AT134" s="127"/>
      <c r="AU134" s="127"/>
      <c r="AV134" s="127"/>
      <c r="AW134" s="127"/>
      <c r="AX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V134" s="127"/>
      <c r="BW134" s="127"/>
      <c r="BX134" s="127"/>
      <c r="BY134" s="127"/>
      <c r="BZ134" s="127"/>
      <c r="CA134" s="127"/>
      <c r="CB134" s="127"/>
      <c r="CC134" s="127"/>
      <c r="CD134" s="127"/>
      <c r="CE134" s="127"/>
      <c r="CF134" s="127"/>
      <c r="CG134" s="127"/>
      <c r="CH134" s="127"/>
      <c r="CI134" s="127"/>
      <c r="CJ134" s="127"/>
      <c r="CK134" s="127"/>
      <c r="CL134" s="127"/>
      <c r="CM134" s="127"/>
      <c r="CN134" s="127"/>
      <c r="CO134" s="127"/>
      <c r="CP134" s="127"/>
      <c r="CQ134" s="127"/>
      <c r="CR134" s="127"/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</row>
    <row r="135" spans="1:118" x14ac:dyDescent="0.2">
      <c r="A135" t="s">
        <v>150</v>
      </c>
      <c r="B135" t="s">
        <v>151</v>
      </c>
      <c r="C135">
        <v>12</v>
      </c>
      <c r="D135" t="s">
        <v>40</v>
      </c>
      <c r="E135" s="14">
        <v>-18440</v>
      </c>
      <c r="F135" s="14">
        <v>-33975.620000000003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0</v>
      </c>
      <c r="Y135" s="127">
        <v>0</v>
      </c>
      <c r="Z135" s="127">
        <v>0</v>
      </c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  <c r="AI135" s="127">
        <v>0</v>
      </c>
      <c r="AJ135" s="127">
        <v>0</v>
      </c>
      <c r="AK135" s="127">
        <v>0</v>
      </c>
      <c r="AL135" s="127">
        <v>0</v>
      </c>
      <c r="AM135" s="127">
        <v>0</v>
      </c>
      <c r="AN135" s="127">
        <v>0</v>
      </c>
      <c r="AO135" s="127"/>
      <c r="AP135" s="127"/>
      <c r="AQ135" s="127"/>
      <c r="AR135" s="127"/>
      <c r="AS135" s="127"/>
      <c r="AT135" s="127"/>
      <c r="AU135" s="127"/>
      <c r="AV135" s="127"/>
      <c r="AW135" s="127"/>
      <c r="AX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V135" s="127"/>
      <c r="BW135" s="127"/>
      <c r="BX135" s="127"/>
      <c r="BY135" s="127"/>
      <c r="BZ135" s="127"/>
      <c r="CA135" s="127"/>
      <c r="CB135" s="127"/>
      <c r="CC135" s="127"/>
      <c r="CD135" s="127"/>
      <c r="CE135" s="127"/>
      <c r="CF135" s="127"/>
      <c r="CG135" s="127"/>
      <c r="CH135" s="127"/>
      <c r="CI135" s="127"/>
      <c r="CJ135" s="127"/>
      <c r="CK135" s="127"/>
      <c r="CL135" s="127"/>
      <c r="CM135" s="127"/>
      <c r="CN135" s="127"/>
      <c r="CO135" s="127"/>
      <c r="CP135" s="127"/>
      <c r="CQ135" s="127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</row>
    <row r="136" spans="1:118" x14ac:dyDescent="0.2">
      <c r="A136" t="s">
        <v>150</v>
      </c>
      <c r="B136" t="s">
        <v>151</v>
      </c>
      <c r="C136">
        <v>13</v>
      </c>
      <c r="D136" t="s">
        <v>43</v>
      </c>
      <c r="E136" s="14">
        <v>-489819</v>
      </c>
      <c r="F136" s="14">
        <v>-878735.29</v>
      </c>
      <c r="G136" s="127">
        <v>496428</v>
      </c>
      <c r="H136" s="127">
        <v>890598.44499999995</v>
      </c>
      <c r="I136" s="127">
        <v>-4494</v>
      </c>
      <c r="J136" s="127">
        <v>-8474.9249999999993</v>
      </c>
      <c r="K136" s="127">
        <v>-5830</v>
      </c>
      <c r="L136" s="127">
        <v>-10026.934999999999</v>
      </c>
      <c r="M136" s="127">
        <v>-10470</v>
      </c>
      <c r="N136" s="127">
        <v>-25504.505000000001</v>
      </c>
      <c r="O136" s="127">
        <v>0</v>
      </c>
      <c r="P136" s="127">
        <v>1478.077</v>
      </c>
      <c r="Q136" s="127">
        <v>-749</v>
      </c>
      <c r="R136" s="127">
        <v>-2577.951</v>
      </c>
      <c r="S136" s="127">
        <v>0</v>
      </c>
      <c r="T136" s="127">
        <v>-16546.871999999999</v>
      </c>
      <c r="U136" s="127">
        <v>0</v>
      </c>
      <c r="V136" s="127">
        <v>11484.066000000001</v>
      </c>
      <c r="W136" s="127">
        <v>0</v>
      </c>
      <c r="X136" s="127">
        <v>11513.626</v>
      </c>
      <c r="Y136" s="127">
        <v>0</v>
      </c>
      <c r="Z136" s="127">
        <v>0</v>
      </c>
      <c r="AA136" s="127">
        <v>0</v>
      </c>
      <c r="AB136" s="127">
        <v>0</v>
      </c>
      <c r="AC136" s="127">
        <v>0</v>
      </c>
      <c r="AD136" s="127">
        <v>0</v>
      </c>
      <c r="AE136" s="127">
        <v>0</v>
      </c>
      <c r="AF136" s="127">
        <v>0</v>
      </c>
      <c r="AG136" s="127">
        <v>0</v>
      </c>
      <c r="AH136" s="127">
        <v>0</v>
      </c>
      <c r="AI136" s="127">
        <v>0</v>
      </c>
      <c r="AJ136" s="127">
        <v>0</v>
      </c>
      <c r="AK136" s="127">
        <v>0</v>
      </c>
      <c r="AL136" s="127">
        <v>0</v>
      </c>
      <c r="AM136" s="127">
        <v>0</v>
      </c>
      <c r="AN136" s="127">
        <v>0</v>
      </c>
      <c r="AO136" s="127"/>
      <c r="AP136" s="127"/>
      <c r="AQ136" s="127"/>
      <c r="AR136" s="127"/>
      <c r="AS136" s="127"/>
      <c r="AT136" s="127"/>
      <c r="AU136" s="127"/>
      <c r="AV136" s="127"/>
      <c r="AW136" s="127"/>
      <c r="AX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V136" s="127"/>
      <c r="BW136" s="127"/>
      <c r="BX136" s="127"/>
      <c r="BY136" s="127"/>
      <c r="BZ136" s="127"/>
      <c r="CA136" s="127"/>
      <c r="CB136" s="127"/>
      <c r="CC136" s="127"/>
      <c r="CD136" s="127"/>
      <c r="CE136" s="127"/>
      <c r="CF136" s="127"/>
      <c r="CG136" s="127"/>
      <c r="CH136" s="127"/>
      <c r="CI136" s="127"/>
      <c r="CJ136" s="127"/>
      <c r="CK136" s="127"/>
      <c r="CL136" s="127"/>
      <c r="CM136" s="127"/>
      <c r="CN136" s="127"/>
      <c r="CO136" s="127"/>
      <c r="CP136" s="127"/>
      <c r="CQ136" s="127"/>
      <c r="CR136" s="127"/>
      <c r="CS136" s="127"/>
      <c r="CT136" s="127"/>
      <c r="CU136" s="127"/>
      <c r="CV136" s="127"/>
      <c r="CW136" s="127"/>
      <c r="CX136" s="127"/>
      <c r="CY136" s="127"/>
      <c r="CZ136" s="127"/>
      <c r="DA136" s="127"/>
      <c r="DB136" s="127"/>
      <c r="DC136" s="127"/>
      <c r="DD136" s="127"/>
      <c r="DE136" s="127"/>
      <c r="DF136" s="127"/>
      <c r="DG136" s="127"/>
      <c r="DH136" s="127"/>
      <c r="DI136" s="127"/>
      <c r="DJ136" s="127"/>
      <c r="DK136" s="127"/>
      <c r="DL136" s="127"/>
      <c r="DM136" s="127"/>
      <c r="DN136" s="127"/>
    </row>
    <row r="137" spans="1:118" x14ac:dyDescent="0.2">
      <c r="A137" t="s">
        <v>150</v>
      </c>
      <c r="B137" t="s">
        <v>151</v>
      </c>
      <c r="C137">
        <v>14</v>
      </c>
      <c r="D137" t="s">
        <v>44</v>
      </c>
      <c r="E137" s="14">
        <v>0</v>
      </c>
      <c r="F137" s="14">
        <v>0</v>
      </c>
      <c r="G137" s="127">
        <v>-13645</v>
      </c>
      <c r="H137" s="127">
        <v>-25546.78</v>
      </c>
      <c r="I137" s="127">
        <v>-6920</v>
      </c>
      <c r="J137" s="127">
        <v>-12667.68</v>
      </c>
      <c r="K137" s="127">
        <v>-1659</v>
      </c>
      <c r="L137" s="127">
        <v>-3035.97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27">
        <v>0</v>
      </c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  <c r="AI137" s="127">
        <v>0</v>
      </c>
      <c r="AJ137" s="127">
        <v>0</v>
      </c>
      <c r="AK137" s="127">
        <v>0</v>
      </c>
      <c r="AL137" s="127">
        <v>0</v>
      </c>
      <c r="AM137" s="127">
        <v>0</v>
      </c>
      <c r="AN137" s="127">
        <v>0</v>
      </c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V137" s="127"/>
      <c r="BW137" s="127"/>
      <c r="BX137" s="127"/>
      <c r="BY137" s="127"/>
      <c r="BZ137" s="127"/>
      <c r="CA137" s="127"/>
      <c r="CB137" s="127"/>
      <c r="CC137" s="127"/>
      <c r="CD137" s="127"/>
      <c r="CE137" s="127"/>
      <c r="CF137" s="127"/>
      <c r="CG137" s="127"/>
      <c r="CH137" s="127"/>
      <c r="CI137" s="127"/>
      <c r="CJ137" s="127"/>
      <c r="CK137" s="127"/>
      <c r="CL137" s="127"/>
      <c r="CM137" s="127"/>
      <c r="CN137" s="127"/>
      <c r="CO137" s="127"/>
      <c r="CP137" s="127"/>
      <c r="CQ137" s="127"/>
      <c r="CR137" s="127"/>
      <c r="CS137" s="127"/>
      <c r="CT137" s="127"/>
      <c r="CU137" s="127"/>
      <c r="CV137" s="127"/>
      <c r="CW137" s="127"/>
      <c r="CX137" s="127"/>
      <c r="CY137" s="127"/>
      <c r="CZ137" s="127"/>
      <c r="DA137" s="127"/>
      <c r="DB137" s="127"/>
      <c r="DC137" s="127"/>
      <c r="DD137" s="127"/>
      <c r="DE137" s="127"/>
      <c r="DF137" s="127"/>
      <c r="DG137" s="127"/>
      <c r="DH137" s="127"/>
      <c r="DI137" s="127"/>
      <c r="DJ137" s="127"/>
      <c r="DK137" s="127"/>
      <c r="DL137" s="127"/>
      <c r="DM137" s="127"/>
      <c r="DN137" s="127"/>
    </row>
    <row r="138" spans="1:118" x14ac:dyDescent="0.2">
      <c r="A138" t="s">
        <v>150</v>
      </c>
      <c r="B138" t="s">
        <v>151</v>
      </c>
      <c r="C138">
        <v>15</v>
      </c>
      <c r="D138" t="s">
        <v>45</v>
      </c>
      <c r="E138" s="14">
        <v>0</v>
      </c>
      <c r="F138" s="14">
        <v>0</v>
      </c>
      <c r="G138" s="127">
        <v>26000</v>
      </c>
      <c r="H138" s="127">
        <v>34092.86</v>
      </c>
      <c r="I138" s="127">
        <v>563</v>
      </c>
      <c r="J138" s="127">
        <v>381.37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0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0</v>
      </c>
      <c r="X138" s="127">
        <v>0</v>
      </c>
      <c r="Y138" s="127">
        <v>0</v>
      </c>
      <c r="Z138" s="127">
        <v>0</v>
      </c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V138" s="127"/>
      <c r="BW138" s="127"/>
      <c r="BX138" s="127"/>
      <c r="BY138" s="127"/>
      <c r="BZ138" s="127"/>
      <c r="CA138" s="127"/>
      <c r="CB138" s="127"/>
      <c r="CC138" s="127"/>
      <c r="CD138" s="127"/>
      <c r="CE138" s="127"/>
      <c r="CF138" s="127"/>
      <c r="CG138" s="127"/>
      <c r="CH138" s="127"/>
      <c r="CI138" s="127"/>
      <c r="CJ138" s="127"/>
      <c r="CK138" s="127"/>
      <c r="CL138" s="127"/>
      <c r="CM138" s="127"/>
      <c r="CN138" s="127"/>
      <c r="CO138" s="127"/>
      <c r="CP138" s="127"/>
      <c r="CQ138" s="127"/>
      <c r="CR138" s="127"/>
      <c r="CS138" s="127"/>
      <c r="CT138" s="127"/>
      <c r="CU138" s="127"/>
      <c r="CV138" s="127"/>
      <c r="CW138" s="127"/>
      <c r="CX138" s="127"/>
      <c r="CY138" s="127"/>
      <c r="CZ138" s="127"/>
      <c r="DA138" s="127"/>
      <c r="DB138" s="127"/>
      <c r="DC138" s="127"/>
      <c r="DD138" s="127"/>
      <c r="DE138" s="127"/>
      <c r="DF138" s="127"/>
      <c r="DG138" s="127"/>
      <c r="DH138" s="127"/>
      <c r="DI138" s="127"/>
      <c r="DJ138" s="127"/>
      <c r="DK138" s="127"/>
      <c r="DL138" s="127"/>
      <c r="DM138" s="127"/>
      <c r="DN138" s="127"/>
    </row>
    <row r="139" spans="1:118" x14ac:dyDescent="0.2">
      <c r="A139" t="s">
        <v>150</v>
      </c>
      <c r="B139" t="s">
        <v>151</v>
      </c>
      <c r="C139">
        <v>16</v>
      </c>
      <c r="D139" t="s">
        <v>46</v>
      </c>
      <c r="E139" s="14">
        <v>-89796</v>
      </c>
      <c r="F139" s="14">
        <v>-0.01</v>
      </c>
      <c r="G139" s="127">
        <v>-1043</v>
      </c>
      <c r="H139" s="127">
        <v>0</v>
      </c>
      <c r="I139" s="127">
        <v>-4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0</v>
      </c>
      <c r="Q139" s="127">
        <v>0</v>
      </c>
      <c r="R139" s="127">
        <v>-194965.65</v>
      </c>
      <c r="S139" s="127">
        <v>0</v>
      </c>
      <c r="T139" s="127">
        <v>0</v>
      </c>
      <c r="U139" s="127">
        <v>0</v>
      </c>
      <c r="V139" s="127">
        <v>0</v>
      </c>
      <c r="W139" s="127">
        <v>0</v>
      </c>
      <c r="X139" s="127">
        <v>0</v>
      </c>
      <c r="Y139" s="127">
        <v>0</v>
      </c>
      <c r="Z139" s="127">
        <v>0</v>
      </c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0</v>
      </c>
      <c r="AK139" s="127">
        <v>0</v>
      </c>
      <c r="AL139" s="127">
        <v>0</v>
      </c>
      <c r="AM139" s="127">
        <v>0</v>
      </c>
      <c r="AN139" s="127">
        <v>0</v>
      </c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V139" s="127"/>
      <c r="BW139" s="127"/>
      <c r="BX139" s="127"/>
      <c r="BY139" s="127"/>
      <c r="BZ139" s="127"/>
      <c r="CA139" s="127"/>
      <c r="CB139" s="127"/>
      <c r="CC139" s="127"/>
      <c r="CD139" s="127"/>
      <c r="CE139" s="127"/>
      <c r="CF139" s="127"/>
      <c r="CG139" s="127"/>
      <c r="CH139" s="127"/>
      <c r="CI139" s="127"/>
      <c r="CJ139" s="127"/>
      <c r="CK139" s="127"/>
      <c r="CL139" s="127"/>
      <c r="CM139" s="127"/>
      <c r="CN139" s="127"/>
      <c r="CO139" s="127"/>
      <c r="CP139" s="127"/>
      <c r="CQ139" s="127"/>
      <c r="CR139" s="127"/>
      <c r="CS139" s="127"/>
      <c r="CT139" s="127"/>
      <c r="CU139" s="127"/>
      <c r="CV139" s="127"/>
      <c r="CW139" s="127"/>
      <c r="CX139" s="127"/>
      <c r="CY139" s="127"/>
      <c r="CZ139" s="127"/>
      <c r="DA139" s="127"/>
      <c r="DB139" s="127"/>
      <c r="DC139" s="127"/>
      <c r="DD139" s="127"/>
      <c r="DE139" s="127"/>
      <c r="DF139" s="127"/>
      <c r="DG139" s="127"/>
      <c r="DH139" s="127"/>
      <c r="DI139" s="127"/>
      <c r="DJ139" s="127"/>
      <c r="DK139" s="127"/>
      <c r="DL139" s="127"/>
      <c r="DM139" s="127"/>
      <c r="DN139" s="127"/>
    </row>
    <row r="140" spans="1:118" x14ac:dyDescent="0.2">
      <c r="A140" t="s">
        <v>150</v>
      </c>
      <c r="B140" t="s">
        <v>151</v>
      </c>
      <c r="C140">
        <v>17</v>
      </c>
      <c r="D140" t="s">
        <v>136</v>
      </c>
      <c r="E140" s="14">
        <v>2390</v>
      </c>
      <c r="F140" s="14">
        <v>4287.66</v>
      </c>
      <c r="G140" s="127">
        <v>-2390</v>
      </c>
      <c r="H140" s="127">
        <v>-4287.66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0</v>
      </c>
      <c r="R140" s="127">
        <v>0</v>
      </c>
      <c r="S140" s="127">
        <v>0</v>
      </c>
      <c r="T140" s="127">
        <v>0</v>
      </c>
      <c r="U140" s="127">
        <v>0</v>
      </c>
      <c r="V140" s="127">
        <v>0</v>
      </c>
      <c r="W140" s="127">
        <v>0</v>
      </c>
      <c r="X140" s="127">
        <v>0</v>
      </c>
      <c r="Y140" s="127">
        <v>0</v>
      </c>
      <c r="Z140" s="127">
        <v>0</v>
      </c>
      <c r="AA140" s="127">
        <v>0</v>
      </c>
      <c r="AB140" s="127">
        <v>0</v>
      </c>
      <c r="AC140" s="127">
        <v>0</v>
      </c>
      <c r="AD140" s="127">
        <v>0</v>
      </c>
      <c r="AE140" s="127">
        <v>0</v>
      </c>
      <c r="AF140" s="127">
        <v>0</v>
      </c>
      <c r="AG140" s="127">
        <v>0</v>
      </c>
      <c r="AH140" s="127">
        <v>0</v>
      </c>
      <c r="AI140" s="127">
        <v>0</v>
      </c>
      <c r="AJ140" s="127">
        <v>0</v>
      </c>
      <c r="AK140" s="127">
        <v>0</v>
      </c>
      <c r="AL140" s="127">
        <v>2215.61</v>
      </c>
      <c r="AM140" s="127">
        <v>0</v>
      </c>
      <c r="AN140" s="127">
        <v>0</v>
      </c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V140" s="127"/>
      <c r="BW140" s="127"/>
      <c r="BX140" s="127"/>
      <c r="BY140" s="127"/>
      <c r="BZ140" s="127"/>
      <c r="CA140" s="127"/>
      <c r="CB140" s="127"/>
      <c r="CC140" s="127"/>
      <c r="CD140" s="127"/>
      <c r="CE140" s="127"/>
      <c r="CF140" s="127"/>
      <c r="CG140" s="127"/>
      <c r="CH140" s="127"/>
      <c r="CI140" s="127"/>
      <c r="CJ140" s="127"/>
      <c r="CK140" s="127"/>
      <c r="CL140" s="127"/>
      <c r="CM140" s="127"/>
      <c r="CN140" s="127"/>
      <c r="CO140" s="127"/>
      <c r="CP140" s="127"/>
      <c r="CQ140" s="127"/>
      <c r="CR140" s="127"/>
      <c r="CS140" s="127"/>
      <c r="CT140" s="127"/>
      <c r="CU140" s="127"/>
      <c r="CV140" s="127"/>
      <c r="CW140" s="127"/>
      <c r="CX140" s="127"/>
      <c r="CY140" s="127"/>
      <c r="CZ140" s="127"/>
      <c r="DA140" s="127"/>
      <c r="DB140" s="127"/>
      <c r="DC140" s="127"/>
      <c r="DD140" s="127"/>
      <c r="DE140" s="127"/>
      <c r="DF140" s="127"/>
      <c r="DG140" s="127"/>
      <c r="DH140" s="127"/>
      <c r="DI140" s="127"/>
      <c r="DJ140" s="127"/>
      <c r="DK140" s="127"/>
      <c r="DL140" s="127"/>
      <c r="DM140" s="127"/>
      <c r="DN140" s="127"/>
    </row>
    <row r="141" spans="1:118" x14ac:dyDescent="0.2">
      <c r="A141" t="s">
        <v>150</v>
      </c>
      <c r="B141" t="s">
        <v>151</v>
      </c>
      <c r="C141">
        <v>18</v>
      </c>
      <c r="D141" t="s">
        <v>137</v>
      </c>
      <c r="E141" s="14">
        <v>-116330</v>
      </c>
      <c r="F141" s="14">
        <v>-246852.26</v>
      </c>
      <c r="G141" s="127">
        <v>-159023</v>
      </c>
      <c r="H141" s="127">
        <v>-817.46</v>
      </c>
      <c r="I141" s="127">
        <v>4</v>
      </c>
      <c r="J141" s="127">
        <v>0.01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2998</v>
      </c>
      <c r="V141" s="127">
        <v>0.01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71402</v>
      </c>
      <c r="AL141" s="127">
        <v>982918</v>
      </c>
      <c r="AM141" s="127">
        <v>0</v>
      </c>
      <c r="AN141" s="127">
        <v>0</v>
      </c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V141" s="127"/>
      <c r="BW141" s="127"/>
      <c r="BX141" s="127"/>
      <c r="BY141" s="127"/>
      <c r="BZ141" s="127"/>
      <c r="CA141" s="127"/>
      <c r="CB141" s="127"/>
      <c r="CC141" s="127"/>
      <c r="CD141" s="127"/>
      <c r="CE141" s="127"/>
      <c r="CF141" s="127"/>
      <c r="CG141" s="127"/>
      <c r="CH141" s="127"/>
      <c r="CI141" s="127"/>
      <c r="CJ141" s="127"/>
      <c r="CK141" s="127"/>
      <c r="CL141" s="127"/>
      <c r="CM141" s="127"/>
      <c r="CN141" s="127"/>
      <c r="CO141" s="127"/>
      <c r="CP141" s="127"/>
      <c r="CQ141" s="127"/>
      <c r="CR141" s="127"/>
      <c r="CS141" s="127"/>
      <c r="CT141" s="127"/>
      <c r="CU141" s="127"/>
      <c r="CV141" s="127"/>
      <c r="CW141" s="127"/>
      <c r="CX141" s="127"/>
      <c r="CY141" s="127"/>
      <c r="CZ141" s="127"/>
      <c r="DA141" s="127"/>
      <c r="DB141" s="127"/>
      <c r="DC141" s="127"/>
      <c r="DD141" s="127"/>
      <c r="DE141" s="127"/>
      <c r="DF141" s="127"/>
      <c r="DG141" s="127"/>
      <c r="DH141" s="127"/>
      <c r="DI141" s="127"/>
      <c r="DJ141" s="127"/>
      <c r="DK141" s="127"/>
      <c r="DL141" s="127"/>
      <c r="DM141" s="127"/>
      <c r="DN141" s="127"/>
    </row>
    <row r="142" spans="1:118" x14ac:dyDescent="0.2">
      <c r="A142" t="s">
        <v>150</v>
      </c>
      <c r="B142" t="s">
        <v>151</v>
      </c>
      <c r="C142">
        <v>19</v>
      </c>
      <c r="D142" t="s">
        <v>51</v>
      </c>
      <c r="E142" s="14">
        <v>0</v>
      </c>
      <c r="F142" s="14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0</v>
      </c>
      <c r="T142" s="127">
        <v>0</v>
      </c>
      <c r="U142" s="127">
        <v>0</v>
      </c>
      <c r="V142" s="127">
        <v>0</v>
      </c>
      <c r="W142" s="127">
        <v>0</v>
      </c>
      <c r="X142" s="127">
        <v>0</v>
      </c>
      <c r="Y142" s="127">
        <v>0</v>
      </c>
      <c r="Z142" s="127">
        <v>0</v>
      </c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  <c r="AI142" s="127">
        <v>0</v>
      </c>
      <c r="AJ142" s="127">
        <v>0</v>
      </c>
      <c r="AK142" s="127">
        <v>0</v>
      </c>
      <c r="AL142" s="127">
        <v>0</v>
      </c>
      <c r="AM142" s="127">
        <v>0</v>
      </c>
      <c r="AN142" s="127">
        <v>0</v>
      </c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V142" s="127"/>
      <c r="BW142" s="127"/>
      <c r="BX142" s="127"/>
      <c r="BY142" s="127"/>
      <c r="BZ142" s="127"/>
      <c r="CA142" s="127"/>
      <c r="CB142" s="127"/>
      <c r="CC142" s="127"/>
      <c r="CD142" s="127"/>
      <c r="CE142" s="127"/>
      <c r="CF142" s="127"/>
      <c r="CG142" s="127"/>
      <c r="CH142" s="127"/>
      <c r="CI142" s="127"/>
      <c r="CJ142" s="127"/>
      <c r="CK142" s="127"/>
      <c r="CL142" s="127"/>
      <c r="CM142" s="127"/>
      <c r="CN142" s="127"/>
      <c r="CO142" s="127"/>
      <c r="CP142" s="127"/>
      <c r="CQ142" s="127"/>
      <c r="CR142" s="127"/>
      <c r="CS142" s="127"/>
      <c r="CT142" s="127"/>
      <c r="CU142" s="127"/>
      <c r="CV142" s="127"/>
      <c r="CW142" s="127"/>
      <c r="CX142" s="127"/>
      <c r="CY142" s="127"/>
      <c r="CZ142" s="127"/>
      <c r="DA142" s="127"/>
      <c r="DB142" s="127"/>
      <c r="DC142" s="127"/>
      <c r="DD142" s="127"/>
      <c r="DE142" s="127"/>
      <c r="DF142" s="127"/>
      <c r="DG142" s="127"/>
      <c r="DH142" s="127"/>
      <c r="DI142" s="127"/>
      <c r="DJ142" s="127"/>
      <c r="DK142" s="127"/>
      <c r="DL142" s="127"/>
      <c r="DM142" s="127"/>
      <c r="DN142" s="127"/>
    </row>
    <row r="143" spans="1:118" x14ac:dyDescent="0.2">
      <c r="A143" t="s">
        <v>150</v>
      </c>
      <c r="B143" t="s">
        <v>151</v>
      </c>
      <c r="C143">
        <v>20</v>
      </c>
      <c r="D143" t="s">
        <v>138</v>
      </c>
      <c r="E143" s="14">
        <v>0</v>
      </c>
      <c r="F143" s="14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>
        <v>0</v>
      </c>
      <c r="T143" s="127">
        <v>0</v>
      </c>
      <c r="U143" s="127">
        <v>0</v>
      </c>
      <c r="V143" s="127">
        <v>0</v>
      </c>
      <c r="W143" s="127">
        <v>0</v>
      </c>
      <c r="X143" s="127">
        <v>0</v>
      </c>
      <c r="Y143" s="127">
        <v>0</v>
      </c>
      <c r="Z143" s="127">
        <v>0</v>
      </c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0</v>
      </c>
      <c r="AH143" s="127">
        <v>0</v>
      </c>
      <c r="AI143" s="127">
        <v>0</v>
      </c>
      <c r="AJ143" s="127">
        <v>0</v>
      </c>
      <c r="AK143" s="127">
        <v>0</v>
      </c>
      <c r="AL143" s="127">
        <v>0</v>
      </c>
      <c r="AM143" s="127">
        <v>0</v>
      </c>
      <c r="AN143" s="127">
        <v>0</v>
      </c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V143" s="127"/>
      <c r="BW143" s="127"/>
      <c r="BX143" s="127"/>
      <c r="BY143" s="127"/>
      <c r="BZ143" s="127"/>
      <c r="CA143" s="127"/>
      <c r="CB143" s="127"/>
      <c r="CC143" s="127"/>
      <c r="CD143" s="127"/>
      <c r="CE143" s="127"/>
      <c r="CF143" s="127"/>
      <c r="CG143" s="127"/>
      <c r="CH143" s="127"/>
      <c r="CI143" s="127"/>
      <c r="CJ143" s="127"/>
      <c r="CK143" s="127"/>
      <c r="CL143" s="127"/>
      <c r="CM143" s="127"/>
      <c r="CN143" s="127"/>
      <c r="CO143" s="127"/>
      <c r="CP143" s="127"/>
      <c r="CQ143" s="127"/>
      <c r="CR143" s="127"/>
      <c r="CS143" s="127"/>
      <c r="CT143" s="127"/>
      <c r="CU143" s="127"/>
      <c r="CV143" s="127"/>
      <c r="CW143" s="127"/>
      <c r="CX143" s="127"/>
      <c r="CY143" s="127"/>
      <c r="CZ143" s="127"/>
      <c r="DA143" s="127"/>
      <c r="DB143" s="127"/>
      <c r="DC143" s="127"/>
      <c r="DD143" s="127"/>
      <c r="DE143" s="127"/>
      <c r="DF143" s="127"/>
      <c r="DG143" s="127"/>
      <c r="DH143" s="127"/>
      <c r="DI143" s="127"/>
      <c r="DJ143" s="127"/>
      <c r="DK143" s="127"/>
      <c r="DL143" s="127"/>
      <c r="DM143" s="127"/>
      <c r="DN143" s="127"/>
    </row>
    <row r="144" spans="1:118" x14ac:dyDescent="0.2">
      <c r="A144" t="s">
        <v>150</v>
      </c>
      <c r="B144" t="s">
        <v>151</v>
      </c>
      <c r="C144">
        <v>21</v>
      </c>
      <c r="D144" t="s">
        <v>139</v>
      </c>
      <c r="E144" s="14">
        <v>0</v>
      </c>
      <c r="F144" s="14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0</v>
      </c>
      <c r="Q144" s="127">
        <v>0</v>
      </c>
      <c r="R144" s="127">
        <v>0</v>
      </c>
      <c r="S144" s="127">
        <v>0</v>
      </c>
      <c r="T144" s="127">
        <v>0</v>
      </c>
      <c r="U144" s="127">
        <v>0</v>
      </c>
      <c r="V144" s="127">
        <v>0</v>
      </c>
      <c r="W144" s="127">
        <v>0</v>
      </c>
      <c r="X144" s="127">
        <v>0</v>
      </c>
      <c r="Y144" s="127">
        <v>0</v>
      </c>
      <c r="Z144" s="127">
        <v>0</v>
      </c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0</v>
      </c>
      <c r="AH144" s="127">
        <v>0</v>
      </c>
      <c r="AI144" s="127">
        <v>0</v>
      </c>
      <c r="AJ144" s="127">
        <v>0</v>
      </c>
      <c r="AK144" s="127">
        <v>0</v>
      </c>
      <c r="AL144" s="127">
        <v>0</v>
      </c>
      <c r="AM144" s="127">
        <v>0</v>
      </c>
      <c r="AN144" s="127">
        <v>0</v>
      </c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V144" s="127"/>
      <c r="BW144" s="127"/>
      <c r="BX144" s="127"/>
      <c r="BY144" s="127"/>
      <c r="BZ144" s="127"/>
      <c r="CA144" s="127"/>
      <c r="CB144" s="127"/>
      <c r="CC144" s="127"/>
      <c r="CD144" s="127"/>
      <c r="CE144" s="127"/>
      <c r="CF144" s="127"/>
      <c r="CG144" s="127"/>
      <c r="CH144" s="127"/>
      <c r="CI144" s="127"/>
      <c r="CJ144" s="127"/>
      <c r="CK144" s="127"/>
      <c r="CL144" s="127"/>
      <c r="CM144" s="127"/>
      <c r="CN144" s="127"/>
      <c r="CO144" s="127"/>
      <c r="CP144" s="127"/>
      <c r="CQ144" s="127"/>
      <c r="CR144" s="127"/>
      <c r="CS144" s="127"/>
      <c r="CT144" s="127"/>
      <c r="CU144" s="127"/>
      <c r="CV144" s="127"/>
      <c r="CW144" s="127"/>
      <c r="CX144" s="127"/>
      <c r="CY144" s="127"/>
      <c r="CZ144" s="127"/>
      <c r="DA144" s="127"/>
      <c r="DB144" s="127"/>
      <c r="DC144" s="127"/>
      <c r="DD144" s="127"/>
      <c r="DE144" s="127"/>
      <c r="DF144" s="127"/>
      <c r="DG144" s="127"/>
      <c r="DH144" s="127"/>
      <c r="DI144" s="127"/>
      <c r="DJ144" s="127"/>
      <c r="DK144" s="127"/>
      <c r="DL144" s="127"/>
      <c r="DM144" s="127"/>
      <c r="DN144" s="127"/>
    </row>
    <row r="145" spans="1:118" x14ac:dyDescent="0.2">
      <c r="A145" t="s">
        <v>150</v>
      </c>
      <c r="B145" t="s">
        <v>151</v>
      </c>
      <c r="C145">
        <v>22</v>
      </c>
      <c r="D145" t="s">
        <v>140</v>
      </c>
      <c r="E145" s="14">
        <v>-274745</v>
      </c>
      <c r="F145" s="14">
        <v>-492892.53</v>
      </c>
      <c r="G145" s="127">
        <v>-185389</v>
      </c>
      <c r="H145" s="127">
        <v>-332587.86599999992</v>
      </c>
      <c r="I145" s="127">
        <v>834837</v>
      </c>
      <c r="J145" s="127">
        <v>1497697.578</v>
      </c>
      <c r="K145" s="127">
        <v>-120092</v>
      </c>
      <c r="L145" s="127">
        <v>-1787771.2379999999</v>
      </c>
      <c r="M145" s="127">
        <v>10470</v>
      </c>
      <c r="N145" s="127">
        <v>1590712.18</v>
      </c>
      <c r="O145" s="127">
        <v>5672</v>
      </c>
      <c r="P145" s="127">
        <v>10175.567999999999</v>
      </c>
      <c r="Q145" s="127">
        <v>-2918</v>
      </c>
      <c r="R145" s="127">
        <v>-5234.8919999999998</v>
      </c>
      <c r="S145" s="127">
        <v>-11337</v>
      </c>
      <c r="T145" s="127">
        <v>-20338.578000000001</v>
      </c>
      <c r="U145" s="127">
        <v>4888</v>
      </c>
      <c r="V145" s="127">
        <v>8769.0720000000001</v>
      </c>
      <c r="W145" s="127">
        <v>-22370</v>
      </c>
      <c r="X145" s="127">
        <v>-40131.78</v>
      </c>
      <c r="Y145" s="127">
        <v>0</v>
      </c>
      <c r="Z145" s="127">
        <v>0</v>
      </c>
      <c r="AA145" s="127">
        <v>102836</v>
      </c>
      <c r="AB145" s="127">
        <v>184487.78400000001</v>
      </c>
      <c r="AC145" s="127">
        <v>0</v>
      </c>
      <c r="AD145" s="127">
        <v>0</v>
      </c>
      <c r="AE145" s="127">
        <v>0</v>
      </c>
      <c r="AF145" s="127">
        <v>0</v>
      </c>
      <c r="AG145" s="127">
        <v>0</v>
      </c>
      <c r="AH145" s="127">
        <v>0</v>
      </c>
      <c r="AI145" s="127">
        <v>0</v>
      </c>
      <c r="AJ145" s="127">
        <v>0</v>
      </c>
      <c r="AK145" s="127">
        <v>-71402</v>
      </c>
      <c r="AL145" s="127">
        <v>-126167.334</v>
      </c>
      <c r="AM145" s="127">
        <v>0</v>
      </c>
      <c r="AN145" s="127">
        <v>0</v>
      </c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V145" s="127"/>
      <c r="BW145" s="127"/>
      <c r="BX145" s="127"/>
      <c r="BY145" s="127"/>
      <c r="BZ145" s="127"/>
      <c r="CA145" s="127"/>
      <c r="CB145" s="127"/>
      <c r="CC145" s="127"/>
      <c r="CD145" s="127"/>
      <c r="CE145" s="127"/>
      <c r="CF145" s="127"/>
      <c r="CG145" s="127"/>
      <c r="CH145" s="127"/>
      <c r="CI145" s="127"/>
      <c r="CJ145" s="127"/>
      <c r="CK145" s="127"/>
      <c r="CL145" s="127"/>
      <c r="CM145" s="127"/>
      <c r="CN145" s="127"/>
      <c r="CO145" s="127"/>
      <c r="CP145" s="127"/>
      <c r="CQ145" s="127"/>
      <c r="CR145" s="127"/>
      <c r="CS145" s="127"/>
      <c r="CT145" s="127"/>
      <c r="CU145" s="127"/>
      <c r="CV145" s="127"/>
      <c r="CW145" s="127"/>
      <c r="CX145" s="127"/>
      <c r="CY145" s="127"/>
      <c r="CZ145" s="127"/>
      <c r="DA145" s="127"/>
      <c r="DB145" s="127"/>
      <c r="DC145" s="127"/>
      <c r="DD145" s="127"/>
      <c r="DE145" s="127"/>
      <c r="DF145" s="127"/>
      <c r="DG145" s="127"/>
      <c r="DH145" s="127"/>
      <c r="DI145" s="127"/>
      <c r="DJ145" s="127"/>
      <c r="DK145" s="127"/>
      <c r="DL145" s="127"/>
      <c r="DM145" s="127"/>
      <c r="DN145" s="127"/>
    </row>
    <row r="146" spans="1:118" x14ac:dyDescent="0.2">
      <c r="A146" t="s">
        <v>150</v>
      </c>
      <c r="B146" t="s">
        <v>151</v>
      </c>
      <c r="C146">
        <v>23</v>
      </c>
      <c r="D146" t="s">
        <v>141</v>
      </c>
      <c r="E146" s="14">
        <v>-344152</v>
      </c>
      <c r="F146" s="14">
        <v>-617408.68999999994</v>
      </c>
      <c r="G146" s="127">
        <v>139126</v>
      </c>
      <c r="H146" s="127">
        <v>249592.04399999999</v>
      </c>
      <c r="I146" s="127">
        <v>349</v>
      </c>
      <c r="J146" s="127">
        <v>626.10599999999999</v>
      </c>
      <c r="K146" s="127">
        <v>-5830</v>
      </c>
      <c r="L146" s="127">
        <v>-10459.02</v>
      </c>
      <c r="M146" s="127">
        <v>0</v>
      </c>
      <c r="N146" s="127">
        <v>0</v>
      </c>
      <c r="O146" s="127">
        <v>0</v>
      </c>
      <c r="P146" s="127">
        <v>0</v>
      </c>
      <c r="Q146" s="127">
        <v>15</v>
      </c>
      <c r="R146" s="127">
        <v>26.91</v>
      </c>
      <c r="S146" s="127">
        <v>0</v>
      </c>
      <c r="T146" s="127">
        <v>0</v>
      </c>
      <c r="U146" s="127">
        <v>-1228</v>
      </c>
      <c r="V146" s="127">
        <v>-2203.0320000000002</v>
      </c>
      <c r="W146" s="127">
        <v>0</v>
      </c>
      <c r="X146" s="127">
        <v>0</v>
      </c>
      <c r="Y146" s="127">
        <v>0</v>
      </c>
      <c r="Z146" s="127">
        <v>0</v>
      </c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0</v>
      </c>
      <c r="AH146" s="127">
        <v>0</v>
      </c>
      <c r="AI146" s="127">
        <v>0</v>
      </c>
      <c r="AJ146" s="127">
        <v>0</v>
      </c>
      <c r="AK146" s="127">
        <v>0</v>
      </c>
      <c r="AL146" s="127">
        <v>0</v>
      </c>
      <c r="AM146" s="127">
        <v>0</v>
      </c>
      <c r="AN146" s="127">
        <v>0</v>
      </c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V146" s="127"/>
      <c r="BW146" s="127"/>
      <c r="BX146" s="127"/>
      <c r="BY146" s="127"/>
      <c r="BZ146" s="127"/>
      <c r="CA146" s="127"/>
      <c r="CB146" s="127"/>
      <c r="CC146" s="127"/>
      <c r="CD146" s="127"/>
      <c r="CE146" s="127"/>
      <c r="CF146" s="127"/>
      <c r="CG146" s="127"/>
      <c r="CH146" s="127"/>
      <c r="CI146" s="127"/>
      <c r="CJ146" s="127"/>
      <c r="CK146" s="127"/>
      <c r="CL146" s="127"/>
      <c r="CM146" s="127"/>
      <c r="CN146" s="127"/>
      <c r="CO146" s="127"/>
      <c r="CP146" s="127"/>
      <c r="CQ146" s="127"/>
      <c r="CR146" s="127"/>
      <c r="CS146" s="127"/>
      <c r="CT146" s="127"/>
      <c r="CU146" s="127"/>
      <c r="CV146" s="127"/>
      <c r="CW146" s="127"/>
      <c r="CX146" s="127"/>
      <c r="CY146" s="127"/>
      <c r="CZ146" s="127"/>
      <c r="DA146" s="127"/>
      <c r="DB146" s="127"/>
      <c r="DC146" s="127"/>
      <c r="DD146" s="127"/>
      <c r="DE146" s="127"/>
      <c r="DF146" s="127"/>
      <c r="DG146" s="127"/>
      <c r="DH146" s="127"/>
      <c r="DI146" s="127"/>
      <c r="DJ146" s="127"/>
      <c r="DK146" s="127"/>
      <c r="DL146" s="127"/>
      <c r="DM146" s="127"/>
      <c r="DN146" s="127"/>
    </row>
    <row r="147" spans="1:118" x14ac:dyDescent="0.2">
      <c r="A147" t="s">
        <v>150</v>
      </c>
      <c r="B147" t="s">
        <v>151</v>
      </c>
      <c r="C147">
        <v>24</v>
      </c>
      <c r="D147" t="s">
        <v>59</v>
      </c>
      <c r="E147" s="14">
        <v>-7503970</v>
      </c>
      <c r="F147" s="14">
        <v>-846440.04</v>
      </c>
      <c r="G147" s="127">
        <v>-5619003</v>
      </c>
      <c r="H147" s="127">
        <v>49287.85</v>
      </c>
      <c r="I147" s="127">
        <v>-1373</v>
      </c>
      <c r="J147" s="127">
        <v>-7563.18</v>
      </c>
      <c r="K147" s="127">
        <v>-2710</v>
      </c>
      <c r="L147" s="127">
        <v>-1381.24</v>
      </c>
      <c r="M147" s="127">
        <v>0</v>
      </c>
      <c r="N147" s="127">
        <v>0</v>
      </c>
      <c r="O147" s="127">
        <v>0</v>
      </c>
      <c r="P147" s="127">
        <v>0</v>
      </c>
      <c r="Q147" s="127">
        <v>736</v>
      </c>
      <c r="R147" s="127">
        <v>154.56</v>
      </c>
      <c r="S147" s="127">
        <v>-20940</v>
      </c>
      <c r="T147" s="127">
        <v>-2764.08</v>
      </c>
      <c r="U147" s="127">
        <v>0</v>
      </c>
      <c r="V147" s="127">
        <v>0</v>
      </c>
      <c r="W147" s="127">
        <v>0</v>
      </c>
      <c r="X147" s="127">
        <v>574370.71</v>
      </c>
      <c r="Y147" s="127">
        <v>0</v>
      </c>
      <c r="Z147" s="127">
        <v>0</v>
      </c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0</v>
      </c>
      <c r="AH147" s="127">
        <v>0</v>
      </c>
      <c r="AI147" s="127">
        <v>0</v>
      </c>
      <c r="AJ147" s="127">
        <v>0</v>
      </c>
      <c r="AK147" s="127">
        <v>0</v>
      </c>
      <c r="AL147" s="127">
        <v>0</v>
      </c>
      <c r="AM147" s="127">
        <v>0</v>
      </c>
      <c r="AN147" s="127">
        <v>0</v>
      </c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V147" s="127"/>
      <c r="BW147" s="127"/>
      <c r="BX147" s="127"/>
      <c r="BY147" s="127"/>
      <c r="BZ147" s="127"/>
      <c r="CA147" s="127"/>
      <c r="CB147" s="127"/>
      <c r="CC147" s="127"/>
      <c r="CD147" s="127"/>
      <c r="CE147" s="127"/>
      <c r="CF147" s="127"/>
      <c r="CG147" s="127"/>
      <c r="CH147" s="127"/>
      <c r="CI147" s="127"/>
      <c r="CJ147" s="127"/>
      <c r="CK147" s="127"/>
      <c r="CL147" s="127"/>
      <c r="CM147" s="127"/>
      <c r="CN147" s="127"/>
      <c r="CO147" s="127"/>
      <c r="CP147" s="127"/>
      <c r="CQ147" s="127"/>
      <c r="CR147" s="127"/>
      <c r="CS147" s="127"/>
      <c r="CT147" s="127"/>
      <c r="CU147" s="127"/>
      <c r="CV147" s="127"/>
      <c r="CW147" s="127"/>
      <c r="CX147" s="127"/>
      <c r="CY147" s="127"/>
      <c r="CZ147" s="127"/>
      <c r="DA147" s="127"/>
      <c r="DB147" s="127"/>
      <c r="DC147" s="127"/>
      <c r="DD147" s="127"/>
      <c r="DE147" s="127"/>
      <c r="DF147" s="127"/>
      <c r="DG147" s="127"/>
      <c r="DH147" s="127"/>
      <c r="DI147" s="127"/>
      <c r="DJ147" s="127"/>
      <c r="DK147" s="127"/>
      <c r="DL147" s="127"/>
      <c r="DM147" s="127"/>
      <c r="DN147" s="127"/>
    </row>
    <row r="148" spans="1:118" x14ac:dyDescent="0.2">
      <c r="A148" t="s">
        <v>150</v>
      </c>
      <c r="B148" t="s">
        <v>151</v>
      </c>
      <c r="C148">
        <v>25</v>
      </c>
      <c r="D148" t="s">
        <v>60</v>
      </c>
      <c r="E148" s="14">
        <v>0</v>
      </c>
      <c r="F148" s="14">
        <v>-2595525.83</v>
      </c>
      <c r="G148" s="127">
        <v>0</v>
      </c>
      <c r="H148" s="127">
        <v>78224.45</v>
      </c>
      <c r="I148" s="127">
        <v>0</v>
      </c>
      <c r="J148" s="127">
        <v>-0.02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15517.4</v>
      </c>
      <c r="S148" s="127">
        <v>0</v>
      </c>
      <c r="T148" s="127">
        <v>1820.01</v>
      </c>
      <c r="U148" s="127">
        <v>0</v>
      </c>
      <c r="V148" s="127">
        <v>-0.01</v>
      </c>
      <c r="W148" s="127">
        <v>0</v>
      </c>
      <c r="X148" s="127">
        <v>0</v>
      </c>
      <c r="Y148" s="127">
        <v>0</v>
      </c>
      <c r="Z148" s="127">
        <v>0</v>
      </c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  <c r="AI148" s="127">
        <v>0</v>
      </c>
      <c r="AJ148" s="127">
        <v>0</v>
      </c>
      <c r="AK148" s="127">
        <v>0</v>
      </c>
      <c r="AL148" s="127">
        <v>0</v>
      </c>
      <c r="AM148" s="127">
        <v>0</v>
      </c>
      <c r="AN148" s="127">
        <v>0</v>
      </c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V148" s="127"/>
      <c r="BW148" s="127"/>
      <c r="BX148" s="127"/>
      <c r="BY148" s="127"/>
      <c r="BZ148" s="127"/>
      <c r="CA148" s="127"/>
      <c r="CB148" s="127"/>
      <c r="CC148" s="127"/>
      <c r="CD148" s="127"/>
      <c r="CE148" s="127"/>
      <c r="CF148" s="127"/>
      <c r="CG148" s="127"/>
      <c r="CH148" s="127"/>
      <c r="CI148" s="127"/>
      <c r="CJ148" s="127"/>
      <c r="CK148" s="127"/>
      <c r="CL148" s="127"/>
      <c r="CM148" s="127"/>
      <c r="CN148" s="127"/>
      <c r="CO148" s="127"/>
      <c r="CP148" s="127"/>
      <c r="CQ148" s="127"/>
      <c r="CR148" s="127"/>
      <c r="CS148" s="127"/>
      <c r="CT148" s="127"/>
      <c r="CU148" s="127"/>
      <c r="CV148" s="127"/>
      <c r="CW148" s="127"/>
      <c r="CX148" s="127"/>
      <c r="CY148" s="127"/>
      <c r="CZ148" s="127"/>
      <c r="DA148" s="127"/>
      <c r="DB148" s="127"/>
      <c r="DC148" s="127"/>
      <c r="DD148" s="127"/>
      <c r="DE148" s="127"/>
      <c r="DF148" s="127"/>
      <c r="DG148" s="127"/>
      <c r="DH148" s="127"/>
      <c r="DI148" s="127"/>
      <c r="DJ148" s="127"/>
      <c r="DK148" s="127"/>
      <c r="DL148" s="127"/>
      <c r="DM148" s="127"/>
      <c r="DN148" s="127"/>
    </row>
    <row r="149" spans="1:118" x14ac:dyDescent="0.2">
      <c r="A149" t="s">
        <v>150</v>
      </c>
      <c r="B149" t="s">
        <v>151</v>
      </c>
      <c r="C149">
        <v>26</v>
      </c>
      <c r="D149" t="s">
        <v>142</v>
      </c>
      <c r="E149" s="14">
        <v>0</v>
      </c>
      <c r="F149" s="14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7">
        <v>0</v>
      </c>
      <c r="AB149" s="127">
        <v>0</v>
      </c>
      <c r="AC149" s="127">
        <v>0</v>
      </c>
      <c r="AD149" s="127">
        <v>0</v>
      </c>
      <c r="AE149" s="127">
        <v>0</v>
      </c>
      <c r="AF149" s="127">
        <v>0</v>
      </c>
      <c r="AG149" s="127">
        <v>0</v>
      </c>
      <c r="AH149" s="127">
        <v>0</v>
      </c>
      <c r="AI149" s="127">
        <v>0</v>
      </c>
      <c r="AJ149" s="127">
        <v>0</v>
      </c>
      <c r="AK149" s="127">
        <v>0</v>
      </c>
      <c r="AL149" s="127">
        <v>0</v>
      </c>
      <c r="AM149" s="127">
        <v>0</v>
      </c>
      <c r="AN149" s="127">
        <v>0</v>
      </c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V149" s="127"/>
      <c r="BW149" s="127"/>
      <c r="BX149" s="127"/>
      <c r="BY149" s="127"/>
      <c r="BZ149" s="127"/>
      <c r="CA149" s="127"/>
      <c r="CB149" s="127"/>
      <c r="CC149" s="127"/>
      <c r="CD149" s="127"/>
      <c r="CE149" s="127"/>
      <c r="CF149" s="127"/>
      <c r="CG149" s="127"/>
      <c r="CH149" s="127"/>
      <c r="CI149" s="127"/>
      <c r="CJ149" s="127"/>
      <c r="CK149" s="127"/>
      <c r="CL149" s="127"/>
      <c r="CM149" s="127"/>
      <c r="CN149" s="127"/>
      <c r="CO149" s="127"/>
      <c r="CP149" s="127"/>
      <c r="CQ149" s="127"/>
      <c r="CR149" s="127"/>
      <c r="CS149" s="127"/>
      <c r="CT149" s="127"/>
      <c r="CU149" s="127"/>
      <c r="CV149" s="127"/>
      <c r="CW149" s="127"/>
      <c r="CX149" s="127"/>
      <c r="CY149" s="127"/>
      <c r="CZ149" s="127"/>
      <c r="DA149" s="127"/>
      <c r="DB149" s="127"/>
      <c r="DC149" s="127"/>
      <c r="DD149" s="127"/>
      <c r="DE149" s="127"/>
      <c r="DF149" s="127"/>
      <c r="DG149" s="127"/>
      <c r="DH149" s="127"/>
      <c r="DI149" s="127"/>
      <c r="DJ149" s="127"/>
      <c r="DK149" s="127"/>
      <c r="DL149" s="127"/>
      <c r="DM149" s="127"/>
      <c r="DN149" s="127"/>
    </row>
    <row r="150" spans="1:118" x14ac:dyDescent="0.2">
      <c r="A150" t="s">
        <v>150</v>
      </c>
      <c r="B150" t="s">
        <v>151</v>
      </c>
      <c r="C150">
        <v>27</v>
      </c>
      <c r="D150" t="s">
        <v>143</v>
      </c>
      <c r="E150" s="14">
        <v>0</v>
      </c>
      <c r="F150" s="14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  <c r="AI150" s="127">
        <v>0</v>
      </c>
      <c r="AJ150" s="127">
        <v>0</v>
      </c>
      <c r="AK150" s="127">
        <v>0</v>
      </c>
      <c r="AL150" s="127">
        <v>0</v>
      </c>
      <c r="AM150" s="127">
        <v>0</v>
      </c>
      <c r="AN150" s="127">
        <v>0</v>
      </c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V150" s="127"/>
      <c r="BW150" s="127"/>
      <c r="BX150" s="127"/>
      <c r="BY150" s="127"/>
      <c r="BZ150" s="127"/>
      <c r="CA150" s="127"/>
      <c r="CB150" s="127"/>
      <c r="CC150" s="127"/>
      <c r="CD150" s="127"/>
      <c r="CE150" s="127"/>
      <c r="CF150" s="127"/>
      <c r="CG150" s="127"/>
      <c r="CH150" s="127"/>
      <c r="CI150" s="127"/>
      <c r="CJ150" s="127"/>
      <c r="CK150" s="127"/>
      <c r="CL150" s="127"/>
      <c r="CM150" s="127"/>
      <c r="CN150" s="127"/>
      <c r="CO150" s="127"/>
      <c r="CP150" s="127"/>
      <c r="CQ150" s="127"/>
      <c r="CR150" s="127"/>
      <c r="CS150" s="127"/>
      <c r="CT150" s="127"/>
      <c r="CU150" s="127"/>
      <c r="CV150" s="127"/>
      <c r="CW150" s="127"/>
      <c r="CX150" s="127"/>
      <c r="CY150" s="127"/>
      <c r="CZ150" s="127"/>
      <c r="DA150" s="127"/>
      <c r="DB150" s="127"/>
      <c r="DC150" s="127"/>
      <c r="DD150" s="127"/>
      <c r="DE150" s="127"/>
      <c r="DF150" s="127"/>
      <c r="DG150" s="127"/>
      <c r="DH150" s="127"/>
      <c r="DI150" s="127"/>
      <c r="DJ150" s="127"/>
      <c r="DK150" s="127"/>
      <c r="DL150" s="127"/>
      <c r="DM150" s="127"/>
      <c r="DN150" s="127"/>
    </row>
    <row r="151" spans="1:118" x14ac:dyDescent="0.2">
      <c r="A151" t="s">
        <v>150</v>
      </c>
      <c r="B151" t="s">
        <v>151</v>
      </c>
      <c r="C151">
        <v>28</v>
      </c>
      <c r="D151" t="s">
        <v>144</v>
      </c>
      <c r="E151" s="14">
        <v>0</v>
      </c>
      <c r="F151" s="14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7">
        <v>0</v>
      </c>
      <c r="AB151" s="127">
        <v>0</v>
      </c>
      <c r="AC151" s="127">
        <v>0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  <c r="AI151" s="127">
        <v>0</v>
      </c>
      <c r="AJ151" s="127">
        <v>0</v>
      </c>
      <c r="AK151" s="127">
        <v>0</v>
      </c>
      <c r="AL151" s="127">
        <v>0</v>
      </c>
      <c r="AM151" s="127">
        <v>0</v>
      </c>
      <c r="AN151" s="127">
        <v>0</v>
      </c>
      <c r="AO151" s="127"/>
      <c r="AP151" s="127"/>
      <c r="AQ151" s="127"/>
      <c r="AR151" s="127"/>
      <c r="AS151" s="127"/>
      <c r="AT151" s="127"/>
      <c r="AU151" s="127"/>
      <c r="AV151" s="127"/>
      <c r="AW151" s="127"/>
      <c r="AX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V151" s="127"/>
      <c r="BW151" s="127"/>
      <c r="BX151" s="127"/>
      <c r="BY151" s="127"/>
      <c r="BZ151" s="127"/>
      <c r="CA151" s="127"/>
      <c r="CB151" s="127"/>
      <c r="CC151" s="127"/>
      <c r="CD151" s="127"/>
      <c r="CE151" s="127"/>
      <c r="CF151" s="127"/>
      <c r="CG151" s="127"/>
      <c r="CH151" s="127"/>
      <c r="CI151" s="127"/>
      <c r="CJ151" s="127"/>
      <c r="CK151" s="127"/>
      <c r="CL151" s="127"/>
      <c r="CM151" s="127"/>
      <c r="CN151" s="127"/>
      <c r="CO151" s="127"/>
      <c r="CP151" s="127"/>
      <c r="CQ151" s="127"/>
      <c r="CR151" s="127"/>
      <c r="CS151" s="127"/>
      <c r="CT151" s="127"/>
      <c r="CU151" s="127"/>
      <c r="CV151" s="127"/>
      <c r="CW151" s="127"/>
      <c r="CX151" s="127"/>
      <c r="CY151" s="127"/>
      <c r="CZ151" s="127"/>
      <c r="DA151" s="127"/>
      <c r="DB151" s="127"/>
      <c r="DC151" s="127"/>
      <c r="DD151" s="127"/>
      <c r="DE151" s="127"/>
      <c r="DF151" s="127"/>
      <c r="DG151" s="127"/>
      <c r="DH151" s="127"/>
      <c r="DI151" s="127"/>
      <c r="DJ151" s="127"/>
      <c r="DK151" s="127"/>
      <c r="DL151" s="127"/>
      <c r="DM151" s="127"/>
      <c r="DN151" s="127"/>
    </row>
    <row r="152" spans="1:118" x14ac:dyDescent="0.2">
      <c r="A152" t="s">
        <v>150</v>
      </c>
      <c r="B152" t="s">
        <v>151</v>
      </c>
      <c r="C152">
        <v>29</v>
      </c>
      <c r="D152" t="s">
        <v>145</v>
      </c>
      <c r="E152" s="14">
        <v>0</v>
      </c>
      <c r="F152" s="14">
        <v>0</v>
      </c>
      <c r="G152" s="127">
        <v>0</v>
      </c>
      <c r="H152" s="127">
        <v>0</v>
      </c>
      <c r="I152" s="127">
        <v>0</v>
      </c>
      <c r="J152" s="127">
        <v>0</v>
      </c>
      <c r="K152" s="127">
        <v>0</v>
      </c>
      <c r="L152" s="127">
        <v>0</v>
      </c>
      <c r="M152" s="127">
        <v>0</v>
      </c>
      <c r="N152" s="127">
        <v>0</v>
      </c>
      <c r="O152" s="127">
        <v>0</v>
      </c>
      <c r="P152" s="127">
        <v>0</v>
      </c>
      <c r="Q152" s="127">
        <v>0</v>
      </c>
      <c r="R152" s="127">
        <v>0</v>
      </c>
      <c r="S152" s="127">
        <v>0</v>
      </c>
      <c r="T152" s="127">
        <v>0</v>
      </c>
      <c r="U152" s="127">
        <v>0</v>
      </c>
      <c r="V152" s="127">
        <v>0</v>
      </c>
      <c r="W152" s="127">
        <v>0</v>
      </c>
      <c r="X152" s="127">
        <v>0</v>
      </c>
      <c r="Y152" s="127">
        <v>0</v>
      </c>
      <c r="Z152" s="127">
        <v>0</v>
      </c>
      <c r="AA152" s="127">
        <v>0</v>
      </c>
      <c r="AB152" s="127">
        <v>0</v>
      </c>
      <c r="AC152" s="127">
        <v>0</v>
      </c>
      <c r="AD152" s="127">
        <v>0</v>
      </c>
      <c r="AE152" s="127">
        <v>0</v>
      </c>
      <c r="AF152" s="127">
        <v>0</v>
      </c>
      <c r="AG152" s="127">
        <v>0</v>
      </c>
      <c r="AH152" s="127">
        <v>0</v>
      </c>
      <c r="AI152" s="127">
        <v>0</v>
      </c>
      <c r="AJ152" s="127">
        <v>0</v>
      </c>
      <c r="AK152" s="127">
        <v>0</v>
      </c>
      <c r="AL152" s="127">
        <v>0</v>
      </c>
      <c r="AM152" s="127">
        <v>0</v>
      </c>
      <c r="AN152" s="127">
        <v>0</v>
      </c>
      <c r="AO152" s="127"/>
      <c r="AP152" s="127"/>
      <c r="AQ152" s="127"/>
      <c r="AR152" s="127"/>
      <c r="AS152" s="127"/>
      <c r="AT152" s="127"/>
      <c r="AU152" s="127"/>
      <c r="AV152" s="127"/>
      <c r="AW152" s="127"/>
      <c r="AX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V152" s="127"/>
      <c r="BW152" s="127"/>
      <c r="BX152" s="127"/>
      <c r="BY152" s="127"/>
      <c r="BZ152" s="127"/>
      <c r="CA152" s="127"/>
      <c r="CB152" s="127"/>
      <c r="CC152" s="127"/>
      <c r="CD152" s="127"/>
      <c r="CE152" s="127"/>
      <c r="CF152" s="127"/>
      <c r="CG152" s="127"/>
      <c r="CH152" s="127"/>
      <c r="CI152" s="127"/>
      <c r="CJ152" s="127"/>
      <c r="CK152" s="127"/>
      <c r="CL152" s="127"/>
      <c r="CM152" s="127"/>
      <c r="CN152" s="127"/>
      <c r="CO152" s="127"/>
      <c r="CP152" s="127"/>
      <c r="CQ152" s="127"/>
      <c r="CR152" s="127"/>
      <c r="CS152" s="127"/>
      <c r="CT152" s="127"/>
      <c r="CU152" s="127"/>
      <c r="CV152" s="127"/>
      <c r="CW152" s="127"/>
      <c r="CX152" s="127"/>
      <c r="CY152" s="127"/>
      <c r="CZ152" s="127"/>
      <c r="DA152" s="127"/>
      <c r="DB152" s="127"/>
      <c r="DC152" s="127"/>
      <c r="DD152" s="127"/>
      <c r="DE152" s="127"/>
      <c r="DF152" s="127"/>
      <c r="DG152" s="127"/>
      <c r="DH152" s="127"/>
      <c r="DI152" s="127"/>
      <c r="DJ152" s="127"/>
      <c r="DK152" s="127"/>
      <c r="DL152" s="127"/>
      <c r="DM152" s="127"/>
      <c r="DN152" s="127"/>
    </row>
    <row r="153" spans="1:118" x14ac:dyDescent="0.2">
      <c r="A153" t="s">
        <v>150</v>
      </c>
      <c r="B153" t="s">
        <v>151</v>
      </c>
      <c r="C153">
        <v>30</v>
      </c>
      <c r="D153" t="s">
        <v>146</v>
      </c>
      <c r="E153" s="14">
        <v>0</v>
      </c>
      <c r="F153" s="14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0</v>
      </c>
      <c r="L153" s="127">
        <v>0</v>
      </c>
      <c r="M153" s="127">
        <v>0</v>
      </c>
      <c r="N153" s="127">
        <v>0</v>
      </c>
      <c r="O153" s="127">
        <v>0</v>
      </c>
      <c r="P153" s="127">
        <v>0</v>
      </c>
      <c r="Q153" s="127">
        <v>0</v>
      </c>
      <c r="R153" s="127">
        <v>0</v>
      </c>
      <c r="S153" s="127">
        <v>0</v>
      </c>
      <c r="T153" s="127">
        <v>0</v>
      </c>
      <c r="U153" s="127">
        <v>0</v>
      </c>
      <c r="V153" s="127">
        <v>0</v>
      </c>
      <c r="W153" s="127">
        <v>0</v>
      </c>
      <c r="X153" s="127">
        <v>0</v>
      </c>
      <c r="Y153" s="127">
        <v>0</v>
      </c>
      <c r="Z153" s="127">
        <v>0</v>
      </c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0</v>
      </c>
      <c r="AH153" s="127">
        <v>0</v>
      </c>
      <c r="AI153" s="127">
        <v>0</v>
      </c>
      <c r="AJ153" s="127">
        <v>0</v>
      </c>
      <c r="AK153" s="127">
        <v>0</v>
      </c>
      <c r="AL153" s="127">
        <v>0</v>
      </c>
      <c r="AM153" s="127">
        <v>0</v>
      </c>
      <c r="AN153" s="127">
        <v>0</v>
      </c>
      <c r="AO153" s="127"/>
      <c r="AP153" s="127"/>
      <c r="AQ153" s="127"/>
      <c r="AR153" s="127"/>
      <c r="AS153" s="127"/>
      <c r="AT153" s="127"/>
      <c r="AU153" s="127"/>
      <c r="AV153" s="127"/>
      <c r="AW153" s="127"/>
      <c r="AX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M153" s="127"/>
      <c r="BN153" s="127"/>
      <c r="BO153" s="127"/>
      <c r="BP153" s="127"/>
      <c r="BQ153" s="127"/>
      <c r="BR153" s="127"/>
      <c r="BS153" s="127"/>
      <c r="BT153" s="127"/>
      <c r="BU153" s="127"/>
      <c r="BV153" s="127"/>
      <c r="BW153" s="127"/>
      <c r="BX153" s="127"/>
      <c r="BY153" s="127"/>
      <c r="BZ153" s="127"/>
      <c r="CA153" s="127"/>
      <c r="CB153" s="127"/>
      <c r="CC153" s="127"/>
      <c r="CD153" s="127"/>
      <c r="CE153" s="127"/>
      <c r="CF153" s="127"/>
      <c r="CG153" s="127"/>
      <c r="CH153" s="127"/>
      <c r="CI153" s="127"/>
      <c r="CJ153" s="127"/>
      <c r="CK153" s="127"/>
      <c r="CL153" s="127"/>
      <c r="CM153" s="127"/>
      <c r="CN153" s="127"/>
      <c r="CO153" s="127"/>
      <c r="CP153" s="127"/>
      <c r="CQ153" s="127"/>
      <c r="CR153" s="127"/>
      <c r="CS153" s="127"/>
      <c r="CT153" s="127"/>
      <c r="CU153" s="127"/>
      <c r="CV153" s="127"/>
      <c r="CW153" s="127"/>
      <c r="CX153" s="127"/>
      <c r="CY153" s="127"/>
      <c r="CZ153" s="127"/>
      <c r="DA153" s="127"/>
      <c r="DB153" s="127"/>
      <c r="DC153" s="127"/>
      <c r="DD153" s="127"/>
      <c r="DE153" s="127"/>
      <c r="DF153" s="127"/>
      <c r="DG153" s="127"/>
      <c r="DH153" s="127"/>
      <c r="DI153" s="127"/>
      <c r="DJ153" s="127"/>
      <c r="DK153" s="127"/>
      <c r="DL153" s="127"/>
      <c r="DM153" s="127"/>
      <c r="DN153" s="127"/>
    </row>
    <row r="154" spans="1:118" x14ac:dyDescent="0.2">
      <c r="A154" t="s">
        <v>150</v>
      </c>
      <c r="B154" t="s">
        <v>151</v>
      </c>
      <c r="C154">
        <v>31</v>
      </c>
      <c r="D154" t="s">
        <v>147</v>
      </c>
      <c r="E154" s="14">
        <v>0</v>
      </c>
      <c r="F154" s="14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0</v>
      </c>
      <c r="O154" s="127">
        <v>0</v>
      </c>
      <c r="P154" s="127">
        <v>0</v>
      </c>
      <c r="Q154" s="127">
        <v>0</v>
      </c>
      <c r="R154" s="127">
        <v>0</v>
      </c>
      <c r="S154" s="127">
        <v>0</v>
      </c>
      <c r="T154" s="127">
        <v>0</v>
      </c>
      <c r="U154" s="127">
        <v>0</v>
      </c>
      <c r="V154" s="127">
        <v>0</v>
      </c>
      <c r="W154" s="127">
        <v>0</v>
      </c>
      <c r="X154" s="127">
        <v>0</v>
      </c>
      <c r="Y154" s="127">
        <v>0</v>
      </c>
      <c r="Z154" s="127">
        <v>0</v>
      </c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0</v>
      </c>
      <c r="AH154" s="127">
        <v>0</v>
      </c>
      <c r="AI154" s="127">
        <v>0</v>
      </c>
      <c r="AJ154" s="127">
        <v>0</v>
      </c>
      <c r="AK154" s="127">
        <v>0</v>
      </c>
      <c r="AL154" s="127">
        <v>0</v>
      </c>
      <c r="AM154" s="127">
        <v>0</v>
      </c>
      <c r="AN154" s="127">
        <v>0</v>
      </c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M154" s="127"/>
      <c r="BN154" s="127"/>
      <c r="BO154" s="127"/>
      <c r="BP154" s="127"/>
      <c r="BQ154" s="127"/>
      <c r="BR154" s="127"/>
      <c r="BS154" s="127"/>
      <c r="BT154" s="127"/>
      <c r="BU154" s="127"/>
      <c r="BV154" s="127"/>
      <c r="BW154" s="127"/>
      <c r="BX154" s="127"/>
      <c r="BY154" s="127"/>
      <c r="BZ154" s="127"/>
      <c r="CA154" s="127"/>
      <c r="CB154" s="127"/>
      <c r="CC154" s="127"/>
      <c r="CD154" s="127"/>
      <c r="CE154" s="127"/>
      <c r="CF154" s="127"/>
      <c r="CG154" s="127"/>
      <c r="CH154" s="127"/>
      <c r="CI154" s="127"/>
      <c r="CJ154" s="127"/>
      <c r="CK154" s="127"/>
      <c r="CL154" s="127"/>
      <c r="CM154" s="127"/>
      <c r="CN154" s="127"/>
      <c r="CO154" s="127"/>
      <c r="CP154" s="127"/>
      <c r="CQ154" s="127"/>
      <c r="CR154" s="127"/>
      <c r="CS154" s="127"/>
      <c r="CT154" s="127"/>
      <c r="CU154" s="127"/>
      <c r="CV154" s="127"/>
      <c r="CW154" s="127"/>
      <c r="CX154" s="127"/>
      <c r="CY154" s="127"/>
      <c r="CZ154" s="127"/>
      <c r="DA154" s="127"/>
      <c r="DB154" s="127"/>
      <c r="DC154" s="127"/>
      <c r="DD154" s="127"/>
      <c r="DE154" s="127"/>
      <c r="DF154" s="127"/>
      <c r="DG154" s="127"/>
      <c r="DH154" s="127"/>
      <c r="DI154" s="127"/>
      <c r="DJ154" s="127"/>
      <c r="DK154" s="127"/>
      <c r="DL154" s="127"/>
      <c r="DM154" s="127"/>
      <c r="DN154" s="127"/>
    </row>
    <row r="155" spans="1:118" x14ac:dyDescent="0.2">
      <c r="A155" t="s">
        <v>150</v>
      </c>
      <c r="B155" t="s">
        <v>151</v>
      </c>
      <c r="C155">
        <v>32</v>
      </c>
      <c r="D155" t="s">
        <v>74</v>
      </c>
      <c r="E155" s="14">
        <v>0</v>
      </c>
      <c r="F155" s="14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  <c r="AI155" s="127">
        <v>0</v>
      </c>
      <c r="AJ155" s="127">
        <v>0</v>
      </c>
      <c r="AK155" s="127">
        <v>0</v>
      </c>
      <c r="AL155" s="127">
        <v>0</v>
      </c>
      <c r="AM155" s="127">
        <v>0</v>
      </c>
      <c r="AN155" s="127">
        <v>0</v>
      </c>
      <c r="AO155" s="127"/>
      <c r="AP155" s="127"/>
      <c r="AQ155" s="127"/>
      <c r="AR155" s="127"/>
      <c r="AS155" s="127"/>
      <c r="AT155" s="127"/>
      <c r="AU155" s="127"/>
      <c r="AV155" s="127"/>
      <c r="AW155" s="127"/>
      <c r="AX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M155" s="127"/>
      <c r="BN155" s="127"/>
      <c r="BO155" s="127"/>
      <c r="BP155" s="127"/>
      <c r="BQ155" s="127"/>
      <c r="BR155" s="127"/>
      <c r="BS155" s="127"/>
      <c r="BT155" s="127"/>
      <c r="BU155" s="127"/>
      <c r="BV155" s="127"/>
      <c r="BW155" s="127"/>
      <c r="BX155" s="127"/>
      <c r="BY155" s="127"/>
      <c r="BZ155" s="127"/>
      <c r="CA155" s="127"/>
      <c r="CB155" s="127"/>
      <c r="CC155" s="127"/>
      <c r="CD155" s="127"/>
      <c r="CE155" s="127"/>
      <c r="CF155" s="127"/>
      <c r="CG155" s="127"/>
      <c r="CH155" s="127"/>
      <c r="CI155" s="127"/>
      <c r="CJ155" s="127"/>
      <c r="CK155" s="127"/>
      <c r="CL155" s="127"/>
      <c r="CM155" s="127"/>
      <c r="CN155" s="127"/>
      <c r="CO155" s="127"/>
      <c r="CP155" s="127"/>
      <c r="CQ155" s="127"/>
      <c r="CR155" s="127"/>
      <c r="CS155" s="127"/>
      <c r="CT155" s="127"/>
      <c r="CU155" s="127"/>
      <c r="CV155" s="127"/>
      <c r="CW155" s="127"/>
      <c r="CX155" s="127"/>
      <c r="CY155" s="127"/>
      <c r="CZ155" s="127"/>
      <c r="DA155" s="127"/>
      <c r="DB155" s="127"/>
      <c r="DC155" s="127"/>
      <c r="DD155" s="127"/>
      <c r="DE155" s="127"/>
      <c r="DF155" s="127"/>
      <c r="DG155" s="127"/>
      <c r="DH155" s="127"/>
      <c r="DI155" s="127"/>
      <c r="DJ155" s="127"/>
      <c r="DK155" s="127"/>
      <c r="DL155" s="127"/>
      <c r="DM155" s="127"/>
      <c r="DN155" s="127"/>
    </row>
    <row r="156" spans="1:118" x14ac:dyDescent="0.2">
      <c r="A156" t="s">
        <v>150</v>
      </c>
      <c r="B156" t="s">
        <v>151</v>
      </c>
      <c r="C156">
        <v>33</v>
      </c>
      <c r="D156" t="s">
        <v>75</v>
      </c>
      <c r="E156" s="14">
        <v>0</v>
      </c>
      <c r="F156" s="14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  <c r="AI156" s="127">
        <v>0</v>
      </c>
      <c r="AJ156" s="127">
        <v>0</v>
      </c>
      <c r="AK156" s="127">
        <v>0</v>
      </c>
      <c r="AL156" s="127">
        <v>0</v>
      </c>
      <c r="AM156" s="127">
        <v>0</v>
      </c>
      <c r="AN156" s="127">
        <v>0</v>
      </c>
      <c r="AO156" s="127"/>
      <c r="AP156" s="127"/>
      <c r="AQ156" s="127"/>
      <c r="AR156" s="127"/>
      <c r="AS156" s="127"/>
      <c r="AT156" s="127"/>
      <c r="AU156" s="127"/>
      <c r="AV156" s="127"/>
      <c r="AW156" s="127"/>
      <c r="AX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M156" s="127"/>
      <c r="BN156" s="127"/>
      <c r="BO156" s="127"/>
      <c r="BP156" s="127"/>
      <c r="BQ156" s="127"/>
      <c r="BR156" s="127"/>
      <c r="BS156" s="127"/>
      <c r="BT156" s="127"/>
      <c r="BU156" s="127"/>
      <c r="BV156" s="127"/>
      <c r="BW156" s="127"/>
      <c r="BX156" s="127"/>
      <c r="BY156" s="127"/>
      <c r="BZ156" s="127"/>
      <c r="CA156" s="127"/>
      <c r="CB156" s="127"/>
      <c r="CC156" s="127"/>
      <c r="CD156" s="127"/>
      <c r="CE156" s="127"/>
      <c r="CF156" s="127"/>
      <c r="CG156" s="127"/>
      <c r="CH156" s="127"/>
      <c r="CI156" s="127"/>
      <c r="CJ156" s="127"/>
      <c r="CK156" s="127"/>
      <c r="CL156" s="127"/>
      <c r="CM156" s="127"/>
      <c r="CN156" s="127"/>
      <c r="CO156" s="127"/>
      <c r="CP156" s="127"/>
      <c r="CQ156" s="127"/>
      <c r="CR156" s="127"/>
      <c r="CS156" s="127"/>
      <c r="CT156" s="127"/>
      <c r="CU156" s="127"/>
      <c r="CV156" s="127"/>
      <c r="CW156" s="127"/>
      <c r="CX156" s="127"/>
      <c r="CY156" s="127"/>
      <c r="CZ156" s="127"/>
      <c r="DA156" s="127"/>
      <c r="DB156" s="127"/>
      <c r="DC156" s="127"/>
      <c r="DD156" s="127"/>
      <c r="DE156" s="127"/>
      <c r="DF156" s="127"/>
      <c r="DG156" s="127"/>
      <c r="DH156" s="127"/>
      <c r="DI156" s="127"/>
      <c r="DJ156" s="127"/>
      <c r="DK156" s="127"/>
      <c r="DL156" s="127"/>
      <c r="DM156" s="127"/>
      <c r="DN156" s="127"/>
    </row>
    <row r="157" spans="1:118" x14ac:dyDescent="0.2">
      <c r="A157" t="s">
        <v>150</v>
      </c>
      <c r="B157" t="s">
        <v>151</v>
      </c>
      <c r="C157">
        <v>34</v>
      </c>
      <c r="D157" t="s">
        <v>76</v>
      </c>
      <c r="E157" s="14">
        <v>0</v>
      </c>
      <c r="F157" s="14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0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  <c r="AI157" s="127">
        <v>0</v>
      </c>
      <c r="AJ157" s="127">
        <v>0</v>
      </c>
      <c r="AK157" s="127">
        <v>0</v>
      </c>
      <c r="AL157" s="127">
        <v>0</v>
      </c>
      <c r="AM157" s="127">
        <v>0</v>
      </c>
      <c r="AN157" s="127">
        <v>0</v>
      </c>
      <c r="AO157" s="127"/>
      <c r="AP157" s="127"/>
      <c r="AQ157" s="127"/>
      <c r="AR157" s="127"/>
      <c r="AS157" s="127"/>
      <c r="AT157" s="127"/>
      <c r="AU157" s="127"/>
      <c r="AV157" s="127"/>
      <c r="AW157" s="127"/>
      <c r="AX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M157" s="127"/>
      <c r="BN157" s="127"/>
      <c r="BO157" s="127"/>
      <c r="BP157" s="127"/>
      <c r="BQ157" s="127"/>
      <c r="BR157" s="127"/>
      <c r="BS157" s="127"/>
      <c r="BT157" s="127"/>
      <c r="BU157" s="127"/>
      <c r="BV157" s="127"/>
      <c r="BW157" s="127"/>
      <c r="BX157" s="127"/>
      <c r="BY157" s="127"/>
      <c r="BZ157" s="127"/>
      <c r="CA157" s="127"/>
      <c r="CB157" s="127"/>
      <c r="CC157" s="127"/>
      <c r="CD157" s="127"/>
      <c r="CE157" s="127"/>
      <c r="CF157" s="127"/>
      <c r="CG157" s="127"/>
      <c r="CH157" s="127"/>
      <c r="CI157" s="127"/>
      <c r="CJ157" s="127"/>
      <c r="CK157" s="127"/>
      <c r="CL157" s="127"/>
      <c r="CM157" s="127"/>
      <c r="CN157" s="127"/>
      <c r="CO157" s="127"/>
      <c r="CP157" s="127"/>
      <c r="CQ157" s="127"/>
      <c r="CR157" s="127"/>
      <c r="CS157" s="127"/>
      <c r="CT157" s="127"/>
      <c r="CU157" s="127"/>
      <c r="CV157" s="127"/>
      <c r="CW157" s="127"/>
      <c r="CX157" s="127"/>
      <c r="CY157" s="127"/>
      <c r="CZ157" s="127"/>
      <c r="DA157" s="127"/>
      <c r="DB157" s="127"/>
      <c r="DC157" s="127"/>
      <c r="DD157" s="127"/>
      <c r="DE157" s="127"/>
      <c r="DF157" s="127"/>
      <c r="DG157" s="127"/>
      <c r="DH157" s="127"/>
      <c r="DI157" s="127"/>
      <c r="DJ157" s="127"/>
      <c r="DK157" s="127"/>
      <c r="DL157" s="127"/>
      <c r="DM157" s="127"/>
      <c r="DN157" s="127"/>
    </row>
    <row r="158" spans="1:118" x14ac:dyDescent="0.2">
      <c r="A158" t="s">
        <v>150</v>
      </c>
      <c r="B158" t="s">
        <v>151</v>
      </c>
      <c r="C158">
        <v>35</v>
      </c>
      <c r="D158" t="s">
        <v>77</v>
      </c>
      <c r="E158" s="14">
        <v>0</v>
      </c>
      <c r="F158" s="14">
        <v>-150</v>
      </c>
      <c r="G158" s="127">
        <v>0</v>
      </c>
      <c r="H158" s="127">
        <v>-5886.38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-5503.02</v>
      </c>
      <c r="W158" s="127">
        <v>0</v>
      </c>
      <c r="X158" s="127">
        <v>0</v>
      </c>
      <c r="Y158" s="127">
        <v>0</v>
      </c>
      <c r="Z158" s="127">
        <v>0</v>
      </c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  <c r="AI158" s="127">
        <v>0</v>
      </c>
      <c r="AJ158" s="127">
        <v>0</v>
      </c>
      <c r="AK158" s="127">
        <v>0</v>
      </c>
      <c r="AL158" s="127">
        <v>0</v>
      </c>
      <c r="AM158" s="127">
        <v>0</v>
      </c>
      <c r="AN158" s="127">
        <v>0</v>
      </c>
      <c r="AO158" s="127"/>
      <c r="AP158" s="127"/>
      <c r="AQ158" s="127"/>
      <c r="AR158" s="127"/>
      <c r="AS158" s="127"/>
      <c r="AT158" s="127"/>
      <c r="AU158" s="127"/>
      <c r="AV158" s="127"/>
      <c r="AW158" s="127"/>
      <c r="AX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M158" s="127"/>
      <c r="BN158" s="127"/>
      <c r="BO158" s="127"/>
      <c r="BP158" s="127"/>
      <c r="BQ158" s="127"/>
      <c r="BR158" s="127"/>
      <c r="BS158" s="127"/>
      <c r="BT158" s="127"/>
      <c r="BU158" s="127"/>
      <c r="BV158" s="127"/>
      <c r="BW158" s="127"/>
      <c r="BX158" s="127"/>
      <c r="BY158" s="127"/>
      <c r="BZ158" s="127"/>
      <c r="CA158" s="127"/>
      <c r="CB158" s="127"/>
      <c r="CC158" s="127"/>
      <c r="CD158" s="127"/>
      <c r="CE158" s="127"/>
      <c r="CF158" s="127"/>
      <c r="CG158" s="127"/>
      <c r="CH158" s="127"/>
      <c r="CI158" s="127"/>
      <c r="CJ158" s="127"/>
      <c r="CK158" s="127"/>
      <c r="CL158" s="127"/>
      <c r="CM158" s="127"/>
      <c r="CN158" s="127"/>
      <c r="CO158" s="127"/>
      <c r="CP158" s="127"/>
      <c r="CQ158" s="127"/>
      <c r="CR158" s="127"/>
      <c r="CS158" s="127"/>
      <c r="CT158" s="127"/>
      <c r="CU158" s="127"/>
      <c r="CV158" s="127"/>
      <c r="CW158" s="127"/>
      <c r="CX158" s="127"/>
      <c r="CY158" s="127"/>
      <c r="CZ158" s="127"/>
      <c r="DA158" s="127"/>
      <c r="DB158" s="127"/>
      <c r="DC158" s="127"/>
      <c r="DD158" s="127"/>
      <c r="DE158" s="127"/>
      <c r="DF158" s="127"/>
      <c r="DG158" s="127"/>
      <c r="DH158" s="127"/>
      <c r="DI158" s="127"/>
      <c r="DJ158" s="127"/>
      <c r="DK158" s="127"/>
      <c r="DL158" s="127"/>
      <c r="DM158" s="127"/>
      <c r="DN158" s="127"/>
    </row>
    <row r="159" spans="1:118" x14ac:dyDescent="0.2">
      <c r="A159" t="s">
        <v>150</v>
      </c>
      <c r="B159" t="s">
        <v>151</v>
      </c>
      <c r="C159">
        <v>36</v>
      </c>
      <c r="D159" t="s">
        <v>78</v>
      </c>
      <c r="E159" s="14">
        <v>0</v>
      </c>
      <c r="F159" s="14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0</v>
      </c>
      <c r="X159" s="127">
        <v>0</v>
      </c>
      <c r="Y159" s="127">
        <v>0</v>
      </c>
      <c r="Z159" s="127">
        <v>0</v>
      </c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  <c r="AI159" s="127">
        <v>0</v>
      </c>
      <c r="AJ159" s="127">
        <v>0</v>
      </c>
      <c r="AK159" s="127">
        <v>0</v>
      </c>
      <c r="AL159" s="127">
        <v>0</v>
      </c>
      <c r="AM159" s="127">
        <v>0</v>
      </c>
      <c r="AN159" s="127">
        <v>0</v>
      </c>
      <c r="AO159" s="127"/>
      <c r="AP159" s="127"/>
      <c r="AQ159" s="127"/>
      <c r="AR159" s="127"/>
      <c r="AS159" s="127"/>
      <c r="AT159" s="127"/>
      <c r="AU159" s="127"/>
      <c r="AV159" s="127"/>
      <c r="AW159" s="127"/>
      <c r="AX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M159" s="127"/>
      <c r="BN159" s="127"/>
      <c r="BO159" s="127"/>
      <c r="BP159" s="127"/>
      <c r="BQ159" s="127"/>
      <c r="BR159" s="127"/>
      <c r="BS159" s="127"/>
      <c r="BT159" s="127"/>
      <c r="BU159" s="127"/>
      <c r="BV159" s="127"/>
      <c r="BW159" s="127"/>
      <c r="BX159" s="127"/>
      <c r="BY159" s="127"/>
      <c r="BZ159" s="127"/>
      <c r="CA159" s="127"/>
      <c r="CB159" s="127"/>
      <c r="CC159" s="127"/>
      <c r="CD159" s="127"/>
      <c r="CE159" s="127"/>
      <c r="CF159" s="127"/>
      <c r="CG159" s="127"/>
      <c r="CH159" s="127"/>
      <c r="CI159" s="127"/>
      <c r="CJ159" s="127"/>
      <c r="CK159" s="127"/>
      <c r="CL159" s="127"/>
      <c r="CM159" s="127"/>
      <c r="CN159" s="127"/>
      <c r="CO159" s="127"/>
      <c r="CP159" s="127"/>
      <c r="CQ159" s="127"/>
      <c r="CR159" s="127"/>
      <c r="CS159" s="127"/>
      <c r="CT159" s="127"/>
      <c r="CU159" s="127"/>
      <c r="CV159" s="127"/>
      <c r="CW159" s="127"/>
      <c r="CX159" s="127"/>
      <c r="CY159" s="127"/>
      <c r="CZ159" s="127"/>
      <c r="DA159" s="127"/>
      <c r="DB159" s="127"/>
      <c r="DC159" s="127"/>
      <c r="DD159" s="127"/>
      <c r="DE159" s="127"/>
      <c r="DF159" s="127"/>
      <c r="DG159" s="127"/>
      <c r="DH159" s="127"/>
      <c r="DI159" s="127"/>
      <c r="DJ159" s="127"/>
      <c r="DK159" s="127"/>
      <c r="DL159" s="127"/>
      <c r="DM159" s="127"/>
      <c r="DN159" s="127"/>
    </row>
    <row r="160" spans="1:118" x14ac:dyDescent="0.2">
      <c r="A160" t="s">
        <v>150</v>
      </c>
      <c r="B160" t="s">
        <v>151</v>
      </c>
      <c r="C160">
        <v>37</v>
      </c>
      <c r="D160" t="s">
        <v>79</v>
      </c>
      <c r="E160" s="14">
        <v>0</v>
      </c>
      <c r="F160" s="14">
        <v>0</v>
      </c>
      <c r="G160" s="127">
        <v>0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0</v>
      </c>
      <c r="N160" s="127">
        <v>0</v>
      </c>
      <c r="O160" s="127">
        <v>0</v>
      </c>
      <c r="P160" s="127">
        <v>0</v>
      </c>
      <c r="Q160" s="127">
        <v>0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0</v>
      </c>
      <c r="X160" s="127">
        <v>0</v>
      </c>
      <c r="Y160" s="127">
        <v>0</v>
      </c>
      <c r="Z160" s="127">
        <v>0</v>
      </c>
      <c r="AA160" s="127">
        <v>0</v>
      </c>
      <c r="AB160" s="127">
        <v>0</v>
      </c>
      <c r="AC160" s="127">
        <v>0</v>
      </c>
      <c r="AD160" s="127">
        <v>0</v>
      </c>
      <c r="AE160" s="127">
        <v>0</v>
      </c>
      <c r="AF160" s="127">
        <v>0</v>
      </c>
      <c r="AG160" s="127">
        <v>0</v>
      </c>
      <c r="AH160" s="127">
        <v>0</v>
      </c>
      <c r="AI160" s="127">
        <v>0</v>
      </c>
      <c r="AJ160" s="127">
        <v>0</v>
      </c>
      <c r="AK160" s="127">
        <v>0</v>
      </c>
      <c r="AL160" s="127">
        <v>0</v>
      </c>
      <c r="AM160" s="127">
        <v>0</v>
      </c>
      <c r="AN160" s="127">
        <v>0</v>
      </c>
      <c r="AO160" s="127"/>
      <c r="AP160" s="127"/>
      <c r="AQ160" s="127"/>
      <c r="AR160" s="127"/>
      <c r="AS160" s="127"/>
      <c r="AT160" s="127"/>
      <c r="AU160" s="127"/>
      <c r="AV160" s="127"/>
      <c r="AW160" s="127"/>
      <c r="AX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M160" s="127"/>
      <c r="BN160" s="127"/>
      <c r="BO160" s="127"/>
      <c r="BP160" s="127"/>
      <c r="BQ160" s="127"/>
      <c r="BR160" s="127"/>
      <c r="BS160" s="127"/>
      <c r="BT160" s="127"/>
      <c r="BU160" s="127"/>
      <c r="BV160" s="127"/>
      <c r="BW160" s="127"/>
      <c r="BX160" s="127"/>
      <c r="BY160" s="127"/>
      <c r="BZ160" s="127"/>
      <c r="CA160" s="127"/>
      <c r="CB160" s="127"/>
      <c r="CC160" s="127"/>
      <c r="CD160" s="127"/>
      <c r="CE160" s="127"/>
      <c r="CF160" s="127"/>
      <c r="CG160" s="127"/>
      <c r="CH160" s="127"/>
      <c r="CI160" s="127"/>
      <c r="CJ160" s="127"/>
      <c r="CK160" s="127"/>
      <c r="CL160" s="127"/>
      <c r="CM160" s="127"/>
      <c r="CN160" s="127"/>
      <c r="CO160" s="127"/>
      <c r="CP160" s="127"/>
      <c r="CQ160" s="127"/>
      <c r="CR160" s="127"/>
      <c r="CS160" s="127"/>
      <c r="CT160" s="127"/>
      <c r="CU160" s="127"/>
      <c r="CV160" s="127"/>
      <c r="CW160" s="127"/>
      <c r="CX160" s="127"/>
      <c r="CY160" s="127"/>
      <c r="CZ160" s="127"/>
      <c r="DA160" s="127"/>
      <c r="DB160" s="127"/>
      <c r="DC160" s="127"/>
      <c r="DD160" s="127"/>
      <c r="DE160" s="127"/>
      <c r="DF160" s="127"/>
      <c r="DG160" s="127"/>
      <c r="DH160" s="127"/>
      <c r="DI160" s="127"/>
      <c r="DJ160" s="127"/>
      <c r="DK160" s="127"/>
      <c r="DL160" s="127"/>
      <c r="DM160" s="127"/>
      <c r="DN160" s="127"/>
    </row>
    <row r="161" spans="1:118" x14ac:dyDescent="0.2">
      <c r="A161" t="s">
        <v>150</v>
      </c>
      <c r="B161" t="s">
        <v>151</v>
      </c>
      <c r="C161">
        <v>38</v>
      </c>
      <c r="D161" t="s">
        <v>80</v>
      </c>
      <c r="E161" s="14">
        <v>0</v>
      </c>
      <c r="F161" s="14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0</v>
      </c>
      <c r="Q161" s="127">
        <v>0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0</v>
      </c>
      <c r="X161" s="127">
        <v>0</v>
      </c>
      <c r="Y161" s="127">
        <v>0</v>
      </c>
      <c r="Z161" s="127">
        <v>0</v>
      </c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0</v>
      </c>
      <c r="AH161" s="127">
        <v>0</v>
      </c>
      <c r="AI161" s="127">
        <v>0</v>
      </c>
      <c r="AJ161" s="127">
        <v>0</v>
      </c>
      <c r="AK161" s="127">
        <v>0</v>
      </c>
      <c r="AL161" s="127">
        <v>0</v>
      </c>
      <c r="AM161" s="127">
        <v>0</v>
      </c>
      <c r="AN161" s="127">
        <v>0</v>
      </c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V161" s="127"/>
      <c r="BW161" s="127"/>
      <c r="BX161" s="127"/>
      <c r="BY161" s="127"/>
      <c r="BZ161" s="127"/>
      <c r="CA161" s="127"/>
      <c r="CB161" s="127"/>
      <c r="CC161" s="127"/>
      <c r="CD161" s="127"/>
      <c r="CE161" s="127"/>
      <c r="CF161" s="127"/>
      <c r="CG161" s="127"/>
      <c r="CH161" s="127"/>
      <c r="CI161" s="127"/>
      <c r="CJ161" s="127"/>
      <c r="CK161" s="127"/>
      <c r="CL161" s="127"/>
      <c r="CM161" s="127"/>
      <c r="CN161" s="127"/>
      <c r="CO161" s="127"/>
      <c r="CP161" s="127"/>
      <c r="CQ161" s="127"/>
      <c r="CR161" s="127"/>
      <c r="CS161" s="127"/>
      <c r="CT161" s="127"/>
      <c r="CU161" s="127"/>
      <c r="CV161" s="127"/>
      <c r="CW161" s="127"/>
      <c r="CX161" s="127"/>
      <c r="CY161" s="127"/>
      <c r="CZ161" s="127"/>
      <c r="DA161" s="127"/>
      <c r="DB161" s="127"/>
      <c r="DC161" s="127"/>
      <c r="DD161" s="127"/>
      <c r="DE161" s="127"/>
      <c r="DF161" s="127"/>
      <c r="DG161" s="127"/>
      <c r="DH161" s="127"/>
      <c r="DI161" s="127"/>
      <c r="DJ161" s="127"/>
      <c r="DK161" s="127"/>
      <c r="DL161" s="127"/>
      <c r="DM161" s="127"/>
      <c r="DN161" s="127"/>
    </row>
    <row r="162" spans="1:118" x14ac:dyDescent="0.2">
      <c r="A162" t="s">
        <v>150</v>
      </c>
      <c r="B162" t="s">
        <v>151</v>
      </c>
      <c r="C162">
        <v>39</v>
      </c>
      <c r="D162" t="s">
        <v>81</v>
      </c>
      <c r="E162" s="14">
        <v>0</v>
      </c>
      <c r="F162" s="14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0</v>
      </c>
      <c r="O162" s="127">
        <v>0</v>
      </c>
      <c r="P162" s="127">
        <v>0</v>
      </c>
      <c r="Q162" s="127">
        <v>0</v>
      </c>
      <c r="R162" s="127">
        <v>0</v>
      </c>
      <c r="S162" s="127">
        <v>0</v>
      </c>
      <c r="T162" s="127">
        <v>0</v>
      </c>
      <c r="U162" s="127">
        <v>0</v>
      </c>
      <c r="V162" s="127">
        <v>0</v>
      </c>
      <c r="W162" s="127">
        <v>0</v>
      </c>
      <c r="X162" s="127">
        <v>0</v>
      </c>
      <c r="Y162" s="127">
        <v>0</v>
      </c>
      <c r="Z162" s="127">
        <v>0</v>
      </c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  <c r="AI162" s="127">
        <v>0</v>
      </c>
      <c r="AJ162" s="127">
        <v>0</v>
      </c>
      <c r="AK162" s="127">
        <v>0</v>
      </c>
      <c r="AL162" s="127">
        <v>0</v>
      </c>
      <c r="AM162" s="127">
        <v>0</v>
      </c>
      <c r="AN162" s="127">
        <v>0</v>
      </c>
      <c r="AO162" s="127"/>
      <c r="AP162" s="127"/>
      <c r="AQ162" s="127"/>
      <c r="AR162" s="127"/>
      <c r="AS162" s="127"/>
      <c r="AT162" s="127"/>
      <c r="AU162" s="127"/>
      <c r="AV162" s="127"/>
      <c r="AW162" s="127"/>
      <c r="AX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M162" s="127"/>
      <c r="BN162" s="127"/>
      <c r="BO162" s="127"/>
      <c r="BP162" s="127"/>
      <c r="BQ162" s="127"/>
      <c r="BR162" s="127"/>
      <c r="BS162" s="127"/>
      <c r="BT162" s="127"/>
      <c r="BU162" s="127"/>
      <c r="BV162" s="127"/>
      <c r="BW162" s="127"/>
      <c r="BX162" s="127"/>
      <c r="BY162" s="127"/>
      <c r="BZ162" s="127"/>
      <c r="CA162" s="127"/>
      <c r="CB162" s="127"/>
      <c r="CC162" s="127"/>
      <c r="CD162" s="127"/>
      <c r="CE162" s="127"/>
      <c r="CF162" s="127"/>
      <c r="CG162" s="127"/>
      <c r="CH162" s="127"/>
      <c r="CI162" s="127"/>
      <c r="CJ162" s="127"/>
      <c r="CK162" s="127"/>
      <c r="CL162" s="127"/>
      <c r="CM162" s="127"/>
      <c r="CN162" s="127"/>
      <c r="CO162" s="127"/>
      <c r="CP162" s="127"/>
      <c r="CQ162" s="127"/>
      <c r="CR162" s="127"/>
      <c r="CS162" s="127"/>
      <c r="CT162" s="127"/>
      <c r="CU162" s="127"/>
      <c r="CV162" s="127"/>
      <c r="CW162" s="127"/>
      <c r="CX162" s="127"/>
      <c r="CY162" s="127"/>
      <c r="CZ162" s="127"/>
      <c r="DA162" s="127"/>
      <c r="DB162" s="127"/>
      <c r="DC162" s="127"/>
      <c r="DD162" s="127"/>
      <c r="DE162" s="127"/>
      <c r="DF162" s="127"/>
      <c r="DG162" s="127"/>
      <c r="DH162" s="127"/>
      <c r="DI162" s="127"/>
      <c r="DJ162" s="127"/>
      <c r="DK162" s="127"/>
      <c r="DL162" s="127"/>
      <c r="DM162" s="127"/>
      <c r="DN162" s="127"/>
    </row>
    <row r="163" spans="1:118" x14ac:dyDescent="0.2">
      <c r="A163" t="s">
        <v>150</v>
      </c>
      <c r="B163" t="s">
        <v>151</v>
      </c>
      <c r="C163">
        <v>40</v>
      </c>
      <c r="D163" t="s">
        <v>82</v>
      </c>
      <c r="E163" s="14">
        <v>0</v>
      </c>
      <c r="F163" s="14">
        <v>209250</v>
      </c>
      <c r="G163" s="127">
        <v>0</v>
      </c>
      <c r="H163" s="127">
        <v>177800</v>
      </c>
      <c r="I163" s="127">
        <v>0</v>
      </c>
      <c r="J163" s="127">
        <v>6265.7</v>
      </c>
      <c r="K163" s="127">
        <v>0</v>
      </c>
      <c r="L163" s="127">
        <v>0</v>
      </c>
      <c r="M163" s="127">
        <v>0</v>
      </c>
      <c r="N163" s="127">
        <v>0</v>
      </c>
      <c r="O163" s="127">
        <v>0</v>
      </c>
      <c r="P163" s="127">
        <v>0</v>
      </c>
      <c r="Q163" s="127">
        <v>0</v>
      </c>
      <c r="R163" s="127">
        <v>0</v>
      </c>
      <c r="S163" s="127">
        <v>0</v>
      </c>
      <c r="T163" s="127">
        <v>0</v>
      </c>
      <c r="U163" s="127">
        <v>0</v>
      </c>
      <c r="V163" s="127">
        <v>0</v>
      </c>
      <c r="W163" s="127">
        <v>0</v>
      </c>
      <c r="X163" s="127">
        <v>0</v>
      </c>
      <c r="Y163" s="127">
        <v>0</v>
      </c>
      <c r="Z163" s="127">
        <v>0</v>
      </c>
      <c r="AA163" s="127">
        <v>0</v>
      </c>
      <c r="AB163" s="127">
        <v>0</v>
      </c>
      <c r="AC163" s="127">
        <v>0</v>
      </c>
      <c r="AD163" s="127">
        <v>0</v>
      </c>
      <c r="AE163" s="127">
        <v>0</v>
      </c>
      <c r="AF163" s="127">
        <v>0</v>
      </c>
      <c r="AG163" s="127">
        <v>0</v>
      </c>
      <c r="AH163" s="127">
        <v>0</v>
      </c>
      <c r="AI163" s="127">
        <v>0</v>
      </c>
      <c r="AJ163" s="127">
        <v>0</v>
      </c>
      <c r="AK163" s="127">
        <v>0</v>
      </c>
      <c r="AL163" s="127">
        <v>0</v>
      </c>
      <c r="AM163" s="127">
        <v>0</v>
      </c>
      <c r="AN163" s="127">
        <v>0</v>
      </c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V163" s="127"/>
      <c r="BW163" s="127"/>
      <c r="BX163" s="127"/>
      <c r="BY163" s="127"/>
      <c r="BZ163" s="127"/>
      <c r="CA163" s="127"/>
      <c r="CB163" s="127"/>
      <c r="CC163" s="127"/>
      <c r="CD163" s="127"/>
      <c r="CE163" s="127"/>
      <c r="CF163" s="127"/>
      <c r="CG163" s="127"/>
      <c r="CH163" s="127"/>
      <c r="CI163" s="127"/>
      <c r="CJ163" s="127"/>
      <c r="CK163" s="127"/>
      <c r="CL163" s="127"/>
      <c r="CM163" s="127"/>
      <c r="CN163" s="127"/>
      <c r="CO163" s="127"/>
      <c r="CP163" s="127"/>
      <c r="CQ163" s="127"/>
      <c r="CR163" s="127"/>
      <c r="CS163" s="127"/>
      <c r="CT163" s="127"/>
      <c r="CU163" s="127"/>
      <c r="CV163" s="127"/>
      <c r="CW163" s="127"/>
      <c r="CX163" s="127"/>
      <c r="CY163" s="127"/>
      <c r="CZ163" s="127"/>
      <c r="DA163" s="127"/>
      <c r="DB163" s="127"/>
      <c r="DC163" s="127"/>
      <c r="DD163" s="127"/>
      <c r="DE163" s="127"/>
      <c r="DF163" s="127"/>
      <c r="DG163" s="127"/>
      <c r="DH163" s="127"/>
      <c r="DI163" s="127"/>
      <c r="DJ163" s="127"/>
      <c r="DK163" s="127"/>
      <c r="DL163" s="127"/>
      <c r="DM163" s="127"/>
      <c r="DN163" s="127"/>
    </row>
    <row r="164" spans="1:118" x14ac:dyDescent="0.2">
      <c r="A164" t="s">
        <v>150</v>
      </c>
      <c r="B164" t="s">
        <v>152</v>
      </c>
      <c r="C164">
        <v>1</v>
      </c>
      <c r="D164" t="s">
        <v>29</v>
      </c>
      <c r="E164" s="14">
        <v>124181509</v>
      </c>
      <c r="F164" s="14">
        <v>260925509.26999998</v>
      </c>
      <c r="G164" s="127">
        <v>1547321</v>
      </c>
      <c r="H164" s="127">
        <v>14039133.539999999</v>
      </c>
      <c r="I164" s="127">
        <v>1052</v>
      </c>
      <c r="J164" s="127">
        <v>-548413.78</v>
      </c>
      <c r="K164" s="127">
        <v>-59812</v>
      </c>
      <c r="L164" s="127">
        <v>-5992506.8799999999</v>
      </c>
      <c r="M164" s="127">
        <v>-1607936</v>
      </c>
      <c r="N164" s="127">
        <v>-4670784.62</v>
      </c>
      <c r="O164" s="127">
        <v>249</v>
      </c>
      <c r="P164" s="127">
        <v>438.86</v>
      </c>
      <c r="Q164" s="127">
        <v>0</v>
      </c>
      <c r="R164" s="127">
        <v>-3838.39</v>
      </c>
      <c r="S164" s="127">
        <v>0</v>
      </c>
      <c r="T164" s="127">
        <v>194130.93</v>
      </c>
      <c r="U164" s="127">
        <v>0</v>
      </c>
      <c r="V164" s="127">
        <v>0</v>
      </c>
      <c r="W164" s="127">
        <v>0</v>
      </c>
      <c r="X164" s="127">
        <v>3960185</v>
      </c>
      <c r="Y164" s="127">
        <v>0</v>
      </c>
      <c r="Z164" s="127">
        <v>243.7</v>
      </c>
      <c r="AA164" s="127">
        <v>0</v>
      </c>
      <c r="AB164" s="127">
        <v>0</v>
      </c>
      <c r="AC164" s="127">
        <v>0</v>
      </c>
      <c r="AD164" s="127">
        <v>-3341.8</v>
      </c>
      <c r="AE164" s="127">
        <v>0</v>
      </c>
      <c r="AF164" s="127">
        <v>0</v>
      </c>
      <c r="AG164" s="127">
        <v>0</v>
      </c>
      <c r="AH164" s="127">
        <v>0</v>
      </c>
      <c r="AI164" s="127">
        <v>0</v>
      </c>
      <c r="AJ164" s="127">
        <v>0</v>
      </c>
      <c r="AK164" s="127">
        <v>0</v>
      </c>
      <c r="AL164" s="127">
        <v>0</v>
      </c>
      <c r="AM164" s="127">
        <v>0</v>
      </c>
      <c r="AN164" s="127">
        <v>0</v>
      </c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7"/>
      <c r="CE164" s="127"/>
      <c r="CF164" s="127"/>
      <c r="CG164" s="127"/>
      <c r="CH164" s="127"/>
      <c r="CI164" s="127"/>
      <c r="CJ164" s="127"/>
      <c r="CK164" s="127"/>
      <c r="CL164" s="127"/>
      <c r="CM164" s="127"/>
      <c r="CN164" s="127"/>
      <c r="CO164" s="127"/>
      <c r="CP164" s="127"/>
      <c r="CQ164" s="127"/>
      <c r="CR164" s="127"/>
      <c r="CS164" s="127"/>
      <c r="CT164" s="127"/>
      <c r="CU164" s="127"/>
      <c r="CV164" s="127"/>
      <c r="CW164" s="127"/>
      <c r="CX164" s="127"/>
      <c r="CY164" s="127"/>
      <c r="CZ164" s="127"/>
      <c r="DA164" s="127"/>
      <c r="DB164" s="127"/>
      <c r="DC164" s="127"/>
      <c r="DD164" s="127"/>
      <c r="DE164" s="127"/>
      <c r="DF164" s="127"/>
      <c r="DG164" s="127"/>
      <c r="DH164" s="127"/>
      <c r="DI164" s="127"/>
      <c r="DJ164" s="127"/>
      <c r="DK164" s="127"/>
      <c r="DL164" s="127"/>
      <c r="DM164" s="127"/>
      <c r="DN164" s="127"/>
    </row>
    <row r="165" spans="1:118" x14ac:dyDescent="0.2">
      <c r="A165" t="s">
        <v>150</v>
      </c>
      <c r="B165" t="s">
        <v>152</v>
      </c>
      <c r="C165">
        <v>2</v>
      </c>
      <c r="D165" t="s">
        <v>30</v>
      </c>
      <c r="E165" s="14">
        <v>0</v>
      </c>
      <c r="F165" s="14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0</v>
      </c>
      <c r="Q165" s="127">
        <v>0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0</v>
      </c>
      <c r="X165" s="127">
        <v>0</v>
      </c>
      <c r="Y165" s="127">
        <v>0</v>
      </c>
      <c r="Z165" s="127">
        <v>0</v>
      </c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  <c r="AI165" s="127">
        <v>0</v>
      </c>
      <c r="AJ165" s="127">
        <v>0</v>
      </c>
      <c r="AK165" s="127">
        <v>0</v>
      </c>
      <c r="AL165" s="127">
        <v>0</v>
      </c>
      <c r="AM165" s="127">
        <v>0</v>
      </c>
      <c r="AN165" s="127">
        <v>0</v>
      </c>
      <c r="AO165" s="127"/>
      <c r="AP165" s="127"/>
      <c r="AQ165" s="127"/>
      <c r="AR165" s="127"/>
      <c r="AS165" s="127"/>
      <c r="AT165" s="127"/>
      <c r="AU165" s="127"/>
      <c r="AV165" s="127"/>
      <c r="AW165" s="127"/>
      <c r="AX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M165" s="127"/>
      <c r="BN165" s="127"/>
      <c r="BO165" s="127"/>
      <c r="BP165" s="127"/>
      <c r="BQ165" s="127"/>
      <c r="BR165" s="127"/>
      <c r="BS165" s="127"/>
      <c r="BT165" s="127"/>
      <c r="BU165" s="127"/>
      <c r="BV165" s="127"/>
      <c r="BW165" s="127"/>
      <c r="BX165" s="127"/>
      <c r="BY165" s="127"/>
      <c r="BZ165" s="127"/>
      <c r="CA165" s="127"/>
      <c r="CB165" s="127"/>
      <c r="CC165" s="127"/>
      <c r="CD165" s="127"/>
      <c r="CE165" s="127"/>
      <c r="CF165" s="127"/>
      <c r="CG165" s="127"/>
      <c r="CH165" s="127"/>
      <c r="CI165" s="127"/>
      <c r="CJ165" s="127"/>
      <c r="CK165" s="127"/>
      <c r="CL165" s="127"/>
      <c r="CM165" s="127"/>
      <c r="CN165" s="127"/>
      <c r="CO165" s="127"/>
      <c r="CP165" s="127"/>
      <c r="CQ165" s="127"/>
      <c r="CR165" s="127"/>
      <c r="CS165" s="127"/>
      <c r="CT165" s="127"/>
      <c r="CU165" s="127"/>
      <c r="CV165" s="127"/>
      <c r="CW165" s="127"/>
      <c r="CX165" s="127"/>
      <c r="CY165" s="127"/>
      <c r="CZ165" s="127"/>
      <c r="DA165" s="127"/>
      <c r="DB165" s="127"/>
      <c r="DC165" s="127"/>
      <c r="DD165" s="127"/>
      <c r="DE165" s="127"/>
      <c r="DF165" s="127"/>
      <c r="DG165" s="127"/>
      <c r="DH165" s="127"/>
      <c r="DI165" s="127"/>
      <c r="DJ165" s="127"/>
      <c r="DK165" s="127"/>
      <c r="DL165" s="127"/>
      <c r="DM165" s="127"/>
      <c r="DN165" s="127"/>
    </row>
    <row r="166" spans="1:118" x14ac:dyDescent="0.2">
      <c r="A166" t="s">
        <v>150</v>
      </c>
      <c r="B166" t="s">
        <v>152</v>
      </c>
      <c r="C166">
        <v>3</v>
      </c>
      <c r="D166" t="s">
        <v>31</v>
      </c>
      <c r="E166" s="14">
        <v>70923796</v>
      </c>
      <c r="F166" s="14">
        <v>147978095</v>
      </c>
      <c r="G166" s="127">
        <v>0</v>
      </c>
      <c r="H166" s="127">
        <v>0</v>
      </c>
      <c r="I166" s="127">
        <v>0</v>
      </c>
      <c r="J166" s="127">
        <v>0</v>
      </c>
      <c r="K166" s="127">
        <v>2271</v>
      </c>
      <c r="L166" s="127">
        <v>3910</v>
      </c>
      <c r="M166" s="127">
        <v>0</v>
      </c>
      <c r="N166" s="127">
        <v>0</v>
      </c>
      <c r="O166" s="127">
        <v>0</v>
      </c>
      <c r="P166" s="127">
        <v>0</v>
      </c>
      <c r="Q166" s="127">
        <v>0</v>
      </c>
      <c r="R166" s="127">
        <v>0</v>
      </c>
      <c r="S166" s="127">
        <v>0</v>
      </c>
      <c r="T166" s="127">
        <v>0</v>
      </c>
      <c r="U166" s="127">
        <v>0</v>
      </c>
      <c r="V166" s="127">
        <v>0</v>
      </c>
      <c r="W166" s="127">
        <v>85200</v>
      </c>
      <c r="X166" s="127">
        <v>149851</v>
      </c>
      <c r="Y166" s="127">
        <v>85200</v>
      </c>
      <c r="Z166" s="127">
        <v>149851</v>
      </c>
      <c r="AA166" s="127">
        <v>-172671</v>
      </c>
      <c r="AB166" s="127">
        <v>-303612</v>
      </c>
      <c r="AC166" s="127">
        <v>602580</v>
      </c>
      <c r="AD166" s="127">
        <v>1039868</v>
      </c>
      <c r="AE166" s="127">
        <v>0</v>
      </c>
      <c r="AF166" s="127">
        <v>0</v>
      </c>
      <c r="AG166" s="127">
        <v>-602580</v>
      </c>
      <c r="AH166" s="127">
        <v>-1039868</v>
      </c>
      <c r="AI166" s="127">
        <v>0</v>
      </c>
      <c r="AJ166" s="127">
        <v>0</v>
      </c>
      <c r="AK166" s="127">
        <v>0</v>
      </c>
      <c r="AL166" s="127">
        <v>0</v>
      </c>
      <c r="AM166" s="127">
        <v>0</v>
      </c>
      <c r="AN166" s="127">
        <v>0</v>
      </c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V166" s="127"/>
      <c r="BW166" s="127"/>
      <c r="BX166" s="127"/>
      <c r="BY166" s="127"/>
      <c r="BZ166" s="127"/>
      <c r="CA166" s="127"/>
      <c r="CB166" s="127"/>
      <c r="CC166" s="127"/>
      <c r="CD166" s="127"/>
      <c r="CE166" s="127"/>
      <c r="CF166" s="127"/>
      <c r="CG166" s="127"/>
      <c r="CH166" s="127"/>
      <c r="CI166" s="127"/>
      <c r="CJ166" s="127"/>
      <c r="CK166" s="127"/>
      <c r="CL166" s="127"/>
      <c r="CM166" s="127"/>
      <c r="CN166" s="127"/>
      <c r="CO166" s="127"/>
      <c r="CP166" s="127"/>
      <c r="CQ166" s="127"/>
      <c r="CR166" s="127"/>
      <c r="CS166" s="127"/>
      <c r="CT166" s="127"/>
      <c r="CU166" s="127"/>
      <c r="CV166" s="127"/>
      <c r="CW166" s="127"/>
      <c r="CX166" s="127"/>
      <c r="CY166" s="127"/>
      <c r="CZ166" s="127"/>
      <c r="DA166" s="127"/>
      <c r="DB166" s="127"/>
      <c r="DC166" s="127"/>
      <c r="DD166" s="127"/>
      <c r="DE166" s="127"/>
      <c r="DF166" s="127"/>
      <c r="DG166" s="127"/>
      <c r="DH166" s="127"/>
      <c r="DI166" s="127"/>
      <c r="DJ166" s="127"/>
      <c r="DK166" s="127"/>
      <c r="DL166" s="127"/>
      <c r="DM166" s="127"/>
      <c r="DN166" s="127"/>
    </row>
    <row r="167" spans="1:118" x14ac:dyDescent="0.2">
      <c r="A167" t="s">
        <v>150</v>
      </c>
      <c r="B167" t="s">
        <v>152</v>
      </c>
      <c r="C167">
        <v>4</v>
      </c>
      <c r="D167" t="s">
        <v>32</v>
      </c>
      <c r="E167" s="14">
        <v>0</v>
      </c>
      <c r="F167" s="14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0</v>
      </c>
      <c r="Q167" s="127">
        <v>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0</v>
      </c>
      <c r="X167" s="127">
        <v>0</v>
      </c>
      <c r="Y167" s="127">
        <v>0</v>
      </c>
      <c r="Z167" s="127">
        <v>0</v>
      </c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  <c r="AI167" s="127">
        <v>0</v>
      </c>
      <c r="AJ167" s="127">
        <v>0</v>
      </c>
      <c r="AK167" s="127">
        <v>0</v>
      </c>
      <c r="AL167" s="127">
        <v>0</v>
      </c>
      <c r="AM167" s="127">
        <v>0</v>
      </c>
      <c r="AN167" s="127">
        <v>0</v>
      </c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V167" s="127"/>
      <c r="BW167" s="127"/>
      <c r="BX167" s="127"/>
      <c r="BY167" s="127"/>
      <c r="BZ167" s="127"/>
      <c r="CA167" s="127"/>
      <c r="CB167" s="127"/>
      <c r="CC167" s="127"/>
      <c r="CD167" s="127"/>
      <c r="CE167" s="127"/>
      <c r="CF167" s="127"/>
      <c r="CG167" s="127"/>
      <c r="CH167" s="127"/>
      <c r="CI167" s="127"/>
      <c r="CJ167" s="127"/>
      <c r="CK167" s="127"/>
      <c r="CL167" s="127"/>
      <c r="CM167" s="127"/>
      <c r="CN167" s="127"/>
      <c r="CO167" s="127"/>
      <c r="CP167" s="127"/>
      <c r="CQ167" s="127"/>
      <c r="CR167" s="127"/>
      <c r="CS167" s="127"/>
      <c r="CT167" s="127"/>
      <c r="CU167" s="127"/>
      <c r="CV167" s="127"/>
      <c r="CW167" s="127"/>
      <c r="CX167" s="127"/>
      <c r="CY167" s="127"/>
      <c r="CZ167" s="127"/>
      <c r="DA167" s="127"/>
      <c r="DB167" s="127"/>
      <c r="DC167" s="127"/>
      <c r="DD167" s="127"/>
      <c r="DE167" s="127"/>
      <c r="DF167" s="127"/>
      <c r="DG167" s="127"/>
      <c r="DH167" s="127"/>
      <c r="DI167" s="127"/>
      <c r="DJ167" s="127"/>
      <c r="DK167" s="127"/>
      <c r="DL167" s="127"/>
      <c r="DM167" s="127"/>
      <c r="DN167" s="127"/>
    </row>
    <row r="168" spans="1:118" x14ac:dyDescent="0.2">
      <c r="A168" t="s">
        <v>150</v>
      </c>
      <c r="B168" t="s">
        <v>152</v>
      </c>
      <c r="C168">
        <v>5</v>
      </c>
      <c r="D168" t="s">
        <v>135</v>
      </c>
      <c r="E168" s="14">
        <v>0</v>
      </c>
      <c r="F168" s="14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127">
        <v>0</v>
      </c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  <c r="AI168" s="127">
        <v>0</v>
      </c>
      <c r="AJ168" s="127">
        <v>0</v>
      </c>
      <c r="AK168" s="127">
        <v>0</v>
      </c>
      <c r="AL168" s="127">
        <v>0</v>
      </c>
      <c r="AM168" s="127">
        <v>0</v>
      </c>
      <c r="AN168" s="127">
        <v>0</v>
      </c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V168" s="127"/>
      <c r="BW168" s="127"/>
      <c r="BX168" s="127"/>
      <c r="BY168" s="127"/>
      <c r="BZ168" s="127"/>
      <c r="CA168" s="127"/>
      <c r="CB168" s="127"/>
      <c r="CC168" s="127"/>
      <c r="CD168" s="127"/>
      <c r="CE168" s="127"/>
      <c r="CF168" s="127"/>
      <c r="CG168" s="127"/>
      <c r="CH168" s="127"/>
      <c r="CI168" s="127"/>
      <c r="CJ168" s="127"/>
      <c r="CK168" s="127"/>
      <c r="CL168" s="127"/>
      <c r="CM168" s="127"/>
      <c r="CN168" s="127"/>
      <c r="CO168" s="127"/>
      <c r="CP168" s="127"/>
      <c r="CQ168" s="127"/>
      <c r="CR168" s="127"/>
      <c r="CS168" s="127"/>
      <c r="CT168" s="127"/>
      <c r="CU168" s="127"/>
      <c r="CV168" s="127"/>
      <c r="CW168" s="127"/>
      <c r="CX168" s="127"/>
      <c r="CY168" s="127"/>
      <c r="CZ168" s="127"/>
      <c r="DA168" s="127"/>
      <c r="DB168" s="127"/>
      <c r="DC168" s="127"/>
      <c r="DD168" s="127"/>
      <c r="DE168" s="127"/>
      <c r="DF168" s="127"/>
      <c r="DG168" s="127"/>
      <c r="DH168" s="127"/>
      <c r="DI168" s="127"/>
      <c r="DJ168" s="127"/>
      <c r="DK168" s="127"/>
      <c r="DL168" s="127"/>
      <c r="DM168" s="127"/>
      <c r="DN168" s="127"/>
    </row>
    <row r="169" spans="1:118" x14ac:dyDescent="0.2">
      <c r="A169" t="s">
        <v>150</v>
      </c>
      <c r="B169" t="s">
        <v>152</v>
      </c>
      <c r="C169">
        <v>6</v>
      </c>
      <c r="D169" t="s">
        <v>29</v>
      </c>
      <c r="E169" s="14">
        <v>-118894924</v>
      </c>
      <c r="F169" s="14">
        <v>-223154302.16999999</v>
      </c>
      <c r="G169" s="127">
        <v>-1193507</v>
      </c>
      <c r="H169" s="127">
        <v>-6221527.0399999991</v>
      </c>
      <c r="I169" s="127">
        <v>-776315</v>
      </c>
      <c r="J169" s="127">
        <v>370185.84</v>
      </c>
      <c r="K169" s="127">
        <v>14197</v>
      </c>
      <c r="L169" s="127">
        <v>134223.38</v>
      </c>
      <c r="M169" s="127">
        <v>1549484</v>
      </c>
      <c r="N169" s="127">
        <v>2624268.5699999998</v>
      </c>
      <c r="O169" s="127">
        <v>-1462</v>
      </c>
      <c r="P169" s="127">
        <v>-6982.89</v>
      </c>
      <c r="Q169" s="127">
        <v>-37</v>
      </c>
      <c r="R169" s="127">
        <v>-777.99</v>
      </c>
      <c r="S169" s="127">
        <v>0</v>
      </c>
      <c r="T169" s="127">
        <v>-65565.38</v>
      </c>
      <c r="U169" s="127">
        <v>-70</v>
      </c>
      <c r="V169" s="127">
        <v>-135.77000000000001</v>
      </c>
      <c r="W169" s="127">
        <v>0</v>
      </c>
      <c r="X169" s="127">
        <v>-775</v>
      </c>
      <c r="Y169" s="127">
        <v>0</v>
      </c>
      <c r="Z169" s="127">
        <v>0</v>
      </c>
      <c r="AA169" s="127">
        <v>0</v>
      </c>
      <c r="AB169" s="127">
        <v>0</v>
      </c>
      <c r="AC169" s="127">
        <v>0</v>
      </c>
      <c r="AD169" s="127">
        <v>119127.08</v>
      </c>
      <c r="AE169" s="127">
        <v>0</v>
      </c>
      <c r="AF169" s="127">
        <v>0</v>
      </c>
      <c r="AG169" s="127">
        <v>0</v>
      </c>
      <c r="AH169" s="127">
        <v>0</v>
      </c>
      <c r="AI169" s="127">
        <v>0</v>
      </c>
      <c r="AJ169" s="127">
        <v>0</v>
      </c>
      <c r="AK169" s="127">
        <v>0</v>
      </c>
      <c r="AL169" s="127">
        <v>226403.23</v>
      </c>
      <c r="AM169" s="127">
        <v>0</v>
      </c>
      <c r="AN169" s="127">
        <v>0</v>
      </c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V169" s="127"/>
      <c r="BW169" s="127"/>
      <c r="BX169" s="127"/>
      <c r="BY169" s="127"/>
      <c r="BZ169" s="127"/>
      <c r="CA169" s="127"/>
      <c r="CB169" s="127"/>
      <c r="CC169" s="127"/>
      <c r="CD169" s="127"/>
      <c r="CE169" s="127"/>
      <c r="CF169" s="127"/>
      <c r="CG169" s="127"/>
      <c r="CH169" s="127"/>
      <c r="CI169" s="127"/>
      <c r="CJ169" s="127"/>
      <c r="CK169" s="127"/>
      <c r="CL169" s="127"/>
      <c r="CM169" s="127"/>
      <c r="CN169" s="127"/>
      <c r="CO169" s="127"/>
      <c r="CP169" s="127"/>
      <c r="CQ169" s="127"/>
      <c r="CR169" s="127"/>
      <c r="CS169" s="127"/>
      <c r="CT169" s="127"/>
      <c r="CU169" s="127"/>
      <c r="CV169" s="127"/>
      <c r="CW169" s="127"/>
      <c r="CX169" s="127"/>
      <c r="CY169" s="127"/>
      <c r="CZ169" s="127"/>
      <c r="DA169" s="127"/>
      <c r="DB169" s="127"/>
      <c r="DC169" s="127"/>
      <c r="DD169" s="127"/>
      <c r="DE169" s="127"/>
      <c r="DF169" s="127"/>
      <c r="DG169" s="127"/>
      <c r="DH169" s="127"/>
      <c r="DI169" s="127"/>
      <c r="DJ169" s="127"/>
      <c r="DK169" s="127"/>
      <c r="DL169" s="127"/>
      <c r="DM169" s="127"/>
      <c r="DN169" s="127"/>
    </row>
    <row r="170" spans="1:118" x14ac:dyDescent="0.2">
      <c r="A170" t="s">
        <v>150</v>
      </c>
      <c r="B170" t="s">
        <v>152</v>
      </c>
      <c r="C170">
        <v>7</v>
      </c>
      <c r="D170" t="s">
        <v>30</v>
      </c>
      <c r="E170" s="14">
        <v>0</v>
      </c>
      <c r="F170" s="14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  <c r="AI170" s="127">
        <v>0</v>
      </c>
      <c r="AJ170" s="127">
        <v>0</v>
      </c>
      <c r="AK170" s="127">
        <v>0</v>
      </c>
      <c r="AL170" s="127">
        <v>0</v>
      </c>
      <c r="AM170" s="127">
        <v>0</v>
      </c>
      <c r="AN170" s="127">
        <v>0</v>
      </c>
      <c r="AO170" s="127"/>
      <c r="AP170" s="127"/>
      <c r="AQ170" s="127"/>
      <c r="AR170" s="127"/>
      <c r="AS170" s="127"/>
      <c r="AT170" s="127"/>
      <c r="AU170" s="127"/>
      <c r="AV170" s="127"/>
      <c r="AW170" s="127"/>
      <c r="AX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V170" s="127"/>
      <c r="BW170" s="127"/>
      <c r="BX170" s="127"/>
      <c r="BY170" s="127"/>
      <c r="BZ170" s="127"/>
      <c r="CA170" s="127"/>
      <c r="CB170" s="127"/>
      <c r="CC170" s="127"/>
      <c r="CD170" s="127"/>
      <c r="CE170" s="127"/>
      <c r="CF170" s="127"/>
      <c r="CG170" s="127"/>
      <c r="CH170" s="127"/>
      <c r="CI170" s="127"/>
      <c r="CJ170" s="127"/>
      <c r="CK170" s="127"/>
      <c r="CL170" s="127"/>
      <c r="CM170" s="127"/>
      <c r="CN170" s="127"/>
      <c r="CO170" s="127"/>
      <c r="CP170" s="127"/>
      <c r="CQ170" s="127"/>
      <c r="CR170" s="127"/>
      <c r="CS170" s="127"/>
      <c r="CT170" s="127"/>
      <c r="CU170" s="127"/>
      <c r="CV170" s="127"/>
      <c r="CW170" s="127"/>
      <c r="CX170" s="127"/>
      <c r="CY170" s="127"/>
      <c r="CZ170" s="127"/>
      <c r="DA170" s="127"/>
      <c r="DB170" s="127"/>
      <c r="DC170" s="127"/>
      <c r="DD170" s="127"/>
      <c r="DE170" s="127"/>
      <c r="DF170" s="127"/>
      <c r="DG170" s="127"/>
      <c r="DH170" s="127"/>
      <c r="DI170" s="127"/>
      <c r="DJ170" s="127"/>
      <c r="DK170" s="127"/>
      <c r="DL170" s="127"/>
      <c r="DM170" s="127"/>
      <c r="DN170" s="127"/>
    </row>
    <row r="171" spans="1:118" x14ac:dyDescent="0.2">
      <c r="A171" t="s">
        <v>150</v>
      </c>
      <c r="B171" t="s">
        <v>152</v>
      </c>
      <c r="C171">
        <v>8</v>
      </c>
      <c r="D171" t="s">
        <v>31</v>
      </c>
      <c r="E171" s="14">
        <v>-69466461</v>
      </c>
      <c r="F171" s="14">
        <v>-145653791</v>
      </c>
      <c r="G171" s="127">
        <v>0</v>
      </c>
      <c r="H171" s="127">
        <v>0</v>
      </c>
      <c r="I171" s="127">
        <v>0</v>
      </c>
      <c r="J171" s="127">
        <v>0</v>
      </c>
      <c r="K171" s="127">
        <v>459988</v>
      </c>
      <c r="L171" s="127">
        <v>806778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-85200</v>
      </c>
      <c r="X171" s="127">
        <v>-149851</v>
      </c>
      <c r="Y171" s="127">
        <v>-85200</v>
      </c>
      <c r="Z171" s="127">
        <v>-149851</v>
      </c>
      <c r="AA171" s="127">
        <v>-289588</v>
      </c>
      <c r="AB171" s="127">
        <v>-507076</v>
      </c>
      <c r="AC171" s="127">
        <v>-499744</v>
      </c>
      <c r="AD171" s="127">
        <v>-891739</v>
      </c>
      <c r="AE171" s="127">
        <v>0</v>
      </c>
      <c r="AF171" s="127">
        <v>0</v>
      </c>
      <c r="AG171" s="127">
        <v>499744</v>
      </c>
      <c r="AH171" s="127">
        <v>891739</v>
      </c>
      <c r="AI171" s="127">
        <v>0</v>
      </c>
      <c r="AJ171" s="127">
        <v>0</v>
      </c>
      <c r="AK171" s="127">
        <v>0</v>
      </c>
      <c r="AL171" s="127">
        <v>0</v>
      </c>
      <c r="AM171" s="127">
        <v>0</v>
      </c>
      <c r="AN171" s="127">
        <v>0</v>
      </c>
      <c r="AO171" s="127"/>
      <c r="AP171" s="127"/>
      <c r="AQ171" s="127"/>
      <c r="AR171" s="127"/>
      <c r="AS171" s="127"/>
      <c r="AT171" s="127"/>
      <c r="AU171" s="127"/>
      <c r="AV171" s="127"/>
      <c r="AW171" s="127"/>
      <c r="AX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V171" s="127"/>
      <c r="BW171" s="127"/>
      <c r="BX171" s="127"/>
      <c r="BY171" s="127"/>
      <c r="BZ171" s="127"/>
      <c r="CA171" s="127"/>
      <c r="CB171" s="127"/>
      <c r="CC171" s="127"/>
      <c r="CD171" s="127"/>
      <c r="CE171" s="127"/>
      <c r="CF171" s="127"/>
      <c r="CG171" s="127"/>
      <c r="CH171" s="127"/>
      <c r="CI171" s="127"/>
      <c r="CJ171" s="127"/>
      <c r="CK171" s="127"/>
      <c r="CL171" s="127"/>
      <c r="CM171" s="127"/>
      <c r="CN171" s="127"/>
      <c r="CO171" s="127"/>
      <c r="CP171" s="127"/>
      <c r="CQ171" s="127"/>
      <c r="CR171" s="127"/>
      <c r="CS171" s="127"/>
      <c r="CT171" s="127"/>
      <c r="CU171" s="127"/>
      <c r="CV171" s="127"/>
      <c r="CW171" s="127"/>
      <c r="CX171" s="127"/>
      <c r="CY171" s="127"/>
      <c r="CZ171" s="127"/>
      <c r="DA171" s="127"/>
      <c r="DB171" s="127"/>
      <c r="DC171" s="127"/>
      <c r="DD171" s="127"/>
      <c r="DE171" s="127"/>
      <c r="DF171" s="127"/>
      <c r="DG171" s="127"/>
      <c r="DH171" s="127"/>
      <c r="DI171" s="127"/>
      <c r="DJ171" s="127"/>
      <c r="DK171" s="127"/>
      <c r="DL171" s="127"/>
      <c r="DM171" s="127"/>
      <c r="DN171" s="127"/>
    </row>
    <row r="172" spans="1:118" x14ac:dyDescent="0.2">
      <c r="A172" t="s">
        <v>150</v>
      </c>
      <c r="B172" t="s">
        <v>152</v>
      </c>
      <c r="C172">
        <v>9</v>
      </c>
      <c r="D172" t="s">
        <v>32</v>
      </c>
      <c r="E172" s="14">
        <v>0</v>
      </c>
      <c r="F172" s="14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  <c r="AI172" s="127">
        <v>0</v>
      </c>
      <c r="AJ172" s="127">
        <v>0</v>
      </c>
      <c r="AK172" s="127">
        <v>0</v>
      </c>
      <c r="AL172" s="127">
        <v>0</v>
      </c>
      <c r="AM172" s="127">
        <v>0</v>
      </c>
      <c r="AN172" s="127">
        <v>0</v>
      </c>
      <c r="AO172" s="127"/>
      <c r="AP172" s="127"/>
      <c r="AQ172" s="127"/>
      <c r="AR172" s="127"/>
      <c r="AS172" s="127"/>
      <c r="AT172" s="127"/>
      <c r="AU172" s="127"/>
      <c r="AV172" s="127"/>
      <c r="AW172" s="127"/>
      <c r="AX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V172" s="127"/>
      <c r="BW172" s="127"/>
      <c r="BX172" s="127"/>
      <c r="BY172" s="127"/>
      <c r="BZ172" s="127"/>
      <c r="CA172" s="127"/>
      <c r="CB172" s="127"/>
      <c r="CC172" s="127"/>
      <c r="CD172" s="127"/>
      <c r="CE172" s="127"/>
      <c r="CF172" s="127"/>
      <c r="CG172" s="127"/>
      <c r="CH172" s="127"/>
      <c r="CI172" s="127"/>
      <c r="CJ172" s="127"/>
      <c r="CK172" s="127"/>
      <c r="CL172" s="127"/>
      <c r="CM172" s="127"/>
      <c r="CN172" s="127"/>
      <c r="CO172" s="127"/>
      <c r="CP172" s="127"/>
      <c r="CQ172" s="127"/>
      <c r="CR172" s="127"/>
      <c r="CS172" s="127"/>
      <c r="CT172" s="127"/>
      <c r="CU172" s="127"/>
      <c r="CV172" s="127"/>
      <c r="CW172" s="127"/>
      <c r="CX172" s="127"/>
      <c r="CY172" s="127"/>
      <c r="CZ172" s="127"/>
      <c r="DA172" s="127"/>
      <c r="DB172" s="127"/>
      <c r="DC172" s="127"/>
      <c r="DD172" s="127"/>
      <c r="DE172" s="127"/>
      <c r="DF172" s="127"/>
      <c r="DG172" s="127"/>
      <c r="DH172" s="127"/>
      <c r="DI172" s="127"/>
      <c r="DJ172" s="127"/>
      <c r="DK172" s="127"/>
      <c r="DL172" s="127"/>
      <c r="DM172" s="127"/>
      <c r="DN172" s="127"/>
    </row>
    <row r="173" spans="1:118" x14ac:dyDescent="0.2">
      <c r="A173" t="s">
        <v>150</v>
      </c>
      <c r="B173" t="s">
        <v>152</v>
      </c>
      <c r="C173">
        <v>10</v>
      </c>
      <c r="D173" t="s">
        <v>36</v>
      </c>
      <c r="E173" s="14">
        <v>1436350</v>
      </c>
      <c r="F173" s="14">
        <v>2538030.4500000002</v>
      </c>
      <c r="G173" s="127">
        <v>-111457</v>
      </c>
      <c r="H173" s="127">
        <v>-196944.519</v>
      </c>
      <c r="I173" s="127">
        <v>-89715</v>
      </c>
      <c r="J173" s="127">
        <v>-158526.405</v>
      </c>
      <c r="K173" s="127">
        <v>24707</v>
      </c>
      <c r="L173" s="127">
        <v>43657.269</v>
      </c>
      <c r="M173" s="127">
        <v>0</v>
      </c>
      <c r="N173" s="127">
        <v>0</v>
      </c>
      <c r="O173" s="127">
        <v>-48</v>
      </c>
      <c r="P173" s="127">
        <v>-84.816000000000003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7">
        <v>0</v>
      </c>
      <c r="AB173" s="127">
        <v>0</v>
      </c>
      <c r="AC173" s="127">
        <v>0</v>
      </c>
      <c r="AD173" s="127">
        <v>0</v>
      </c>
      <c r="AE173" s="127">
        <v>0</v>
      </c>
      <c r="AF173" s="127">
        <v>0</v>
      </c>
      <c r="AG173" s="127">
        <v>0</v>
      </c>
      <c r="AH173" s="127">
        <v>0</v>
      </c>
      <c r="AI173" s="127">
        <v>0</v>
      </c>
      <c r="AJ173" s="127">
        <v>0</v>
      </c>
      <c r="AK173" s="127">
        <v>0</v>
      </c>
      <c r="AL173" s="127">
        <v>0</v>
      </c>
      <c r="AM173" s="127">
        <v>0</v>
      </c>
      <c r="AN173" s="127">
        <v>0</v>
      </c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V173" s="127"/>
      <c r="BW173" s="127"/>
      <c r="BX173" s="127"/>
      <c r="BY173" s="127"/>
      <c r="BZ173" s="127"/>
      <c r="CA173" s="127"/>
      <c r="CB173" s="127"/>
      <c r="CC173" s="127"/>
      <c r="CD173" s="127"/>
      <c r="CE173" s="127"/>
      <c r="CF173" s="127"/>
      <c r="CG173" s="127"/>
      <c r="CH173" s="127"/>
      <c r="CI173" s="127"/>
      <c r="CJ173" s="127"/>
      <c r="CK173" s="127"/>
      <c r="CL173" s="127"/>
      <c r="CM173" s="127"/>
      <c r="CN173" s="127"/>
      <c r="CO173" s="127"/>
      <c r="CP173" s="127"/>
      <c r="CQ173" s="127"/>
      <c r="CR173" s="127"/>
      <c r="CS173" s="127"/>
      <c r="CT173" s="127"/>
      <c r="CU173" s="127"/>
      <c r="CV173" s="127"/>
      <c r="CW173" s="127"/>
      <c r="CX173" s="127"/>
      <c r="CY173" s="127"/>
      <c r="CZ173" s="127"/>
      <c r="DA173" s="127"/>
      <c r="DB173" s="127"/>
      <c r="DC173" s="127"/>
      <c r="DD173" s="127"/>
      <c r="DE173" s="127"/>
      <c r="DF173" s="127"/>
      <c r="DG173" s="127"/>
      <c r="DH173" s="127"/>
      <c r="DI173" s="127"/>
      <c r="DJ173" s="127"/>
      <c r="DK173" s="127"/>
      <c r="DL173" s="127"/>
      <c r="DM173" s="127"/>
      <c r="DN173" s="127"/>
    </row>
    <row r="174" spans="1:118" x14ac:dyDescent="0.2">
      <c r="A174" t="s">
        <v>150</v>
      </c>
      <c r="B174" t="s">
        <v>152</v>
      </c>
      <c r="C174">
        <v>11</v>
      </c>
      <c r="D174" t="s">
        <v>39</v>
      </c>
      <c r="E174" s="14">
        <v>9657096</v>
      </c>
      <c r="F174" s="14">
        <v>17557451.59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  <c r="AI174" s="127">
        <v>0</v>
      </c>
      <c r="AJ174" s="127">
        <v>0</v>
      </c>
      <c r="AK174" s="127">
        <v>0</v>
      </c>
      <c r="AL174" s="127">
        <v>0</v>
      </c>
      <c r="AM174" s="127">
        <v>0</v>
      </c>
      <c r="AN174" s="127">
        <v>0</v>
      </c>
      <c r="AO174" s="127"/>
      <c r="AP174" s="127"/>
      <c r="AQ174" s="127"/>
      <c r="AR174" s="127"/>
      <c r="AS174" s="127"/>
      <c r="AT174" s="127"/>
      <c r="AU174" s="127"/>
      <c r="AV174" s="127"/>
      <c r="AW174" s="127"/>
      <c r="AX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V174" s="127"/>
      <c r="BW174" s="127"/>
      <c r="BX174" s="127"/>
      <c r="BY174" s="127"/>
      <c r="BZ174" s="127"/>
      <c r="CA174" s="127"/>
      <c r="CB174" s="127"/>
      <c r="CC174" s="127"/>
      <c r="CD174" s="127"/>
      <c r="CE174" s="127"/>
      <c r="CF174" s="127"/>
      <c r="CG174" s="127"/>
      <c r="CH174" s="127"/>
      <c r="CI174" s="127"/>
      <c r="CJ174" s="127"/>
      <c r="CK174" s="127"/>
      <c r="CL174" s="127"/>
      <c r="CM174" s="127"/>
      <c r="CN174" s="127"/>
      <c r="CO174" s="127"/>
      <c r="CP174" s="127"/>
      <c r="CQ174" s="127"/>
      <c r="CR174" s="127"/>
      <c r="CS174" s="127"/>
      <c r="CT174" s="127"/>
      <c r="CU174" s="127"/>
      <c r="CV174" s="127"/>
      <c r="CW174" s="127"/>
      <c r="CX174" s="127"/>
      <c r="CY174" s="127"/>
      <c r="CZ174" s="127"/>
      <c r="DA174" s="127"/>
      <c r="DB174" s="127"/>
      <c r="DC174" s="127"/>
      <c r="DD174" s="127"/>
      <c r="DE174" s="127"/>
      <c r="DF174" s="127"/>
      <c r="DG174" s="127"/>
      <c r="DH174" s="127"/>
      <c r="DI174" s="127"/>
      <c r="DJ174" s="127"/>
      <c r="DK174" s="127"/>
      <c r="DL174" s="127"/>
      <c r="DM174" s="127"/>
      <c r="DN174" s="127"/>
    </row>
    <row r="175" spans="1:118" x14ac:dyDescent="0.2">
      <c r="A175" t="s">
        <v>150</v>
      </c>
      <c r="B175" t="s">
        <v>152</v>
      </c>
      <c r="C175">
        <v>12</v>
      </c>
      <c r="D175" t="s">
        <v>40</v>
      </c>
      <c r="E175" s="14">
        <v>-4219308</v>
      </c>
      <c r="F175" s="14">
        <v>-7858604.8099999996</v>
      </c>
      <c r="G175" s="127">
        <v>7</v>
      </c>
      <c r="H175" s="127">
        <v>12.36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7">
        <v>0</v>
      </c>
      <c r="AB175" s="127">
        <v>0</v>
      </c>
      <c r="AC175" s="127">
        <v>0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  <c r="AI175" s="127">
        <v>0</v>
      </c>
      <c r="AJ175" s="127">
        <v>0</v>
      </c>
      <c r="AK175" s="127">
        <v>0</v>
      </c>
      <c r="AL175" s="127">
        <v>0</v>
      </c>
      <c r="AM175" s="127">
        <v>0</v>
      </c>
      <c r="AN175" s="127">
        <v>0</v>
      </c>
      <c r="AO175" s="127"/>
      <c r="AP175" s="127"/>
      <c r="AQ175" s="127"/>
      <c r="AR175" s="127"/>
      <c r="AS175" s="127"/>
      <c r="AT175" s="127"/>
      <c r="AU175" s="127"/>
      <c r="AV175" s="127"/>
      <c r="AW175" s="127"/>
      <c r="AX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V175" s="127"/>
      <c r="BW175" s="127"/>
      <c r="BX175" s="127"/>
      <c r="BY175" s="127"/>
      <c r="BZ175" s="127"/>
      <c r="CA175" s="127"/>
      <c r="CB175" s="127"/>
      <c r="CC175" s="127"/>
      <c r="CD175" s="127"/>
      <c r="CE175" s="127"/>
      <c r="CF175" s="127"/>
      <c r="CG175" s="127"/>
      <c r="CH175" s="127"/>
      <c r="CI175" s="127"/>
      <c r="CJ175" s="127"/>
      <c r="CK175" s="127"/>
      <c r="CL175" s="127"/>
      <c r="CM175" s="127"/>
      <c r="CN175" s="127"/>
      <c r="CO175" s="127"/>
      <c r="CP175" s="127"/>
      <c r="CQ175" s="127"/>
      <c r="CR175" s="127"/>
      <c r="CS175" s="127"/>
      <c r="CT175" s="127"/>
      <c r="CU175" s="127"/>
      <c r="CV175" s="127"/>
      <c r="CW175" s="127"/>
      <c r="CX175" s="127"/>
      <c r="CY175" s="127"/>
      <c r="CZ175" s="127"/>
      <c r="DA175" s="127"/>
      <c r="DB175" s="127"/>
      <c r="DC175" s="127"/>
      <c r="DD175" s="127"/>
      <c r="DE175" s="127"/>
      <c r="DF175" s="127"/>
      <c r="DG175" s="127"/>
      <c r="DH175" s="127"/>
      <c r="DI175" s="127"/>
      <c r="DJ175" s="127"/>
      <c r="DK175" s="127"/>
      <c r="DL175" s="127"/>
      <c r="DM175" s="127"/>
      <c r="DN175" s="127"/>
    </row>
    <row r="176" spans="1:118" x14ac:dyDescent="0.2">
      <c r="A176" t="s">
        <v>150</v>
      </c>
      <c r="B176" t="s">
        <v>152</v>
      </c>
      <c r="C176">
        <v>13</v>
      </c>
      <c r="D176" t="s">
        <v>43</v>
      </c>
      <c r="E176" s="14">
        <v>-745776</v>
      </c>
      <c r="F176" s="14">
        <v>-1317786.19</v>
      </c>
      <c r="G176" s="127">
        <v>-414585</v>
      </c>
      <c r="H176" s="127">
        <v>-756939.15</v>
      </c>
      <c r="I176" s="127">
        <v>-158540</v>
      </c>
      <c r="J176" s="127">
        <v>-228619.58</v>
      </c>
      <c r="K176" s="127">
        <v>-71999</v>
      </c>
      <c r="L176" s="127">
        <v>-226582.492</v>
      </c>
      <c r="M176" s="127">
        <v>469402</v>
      </c>
      <c r="N176" s="127">
        <v>359803.152</v>
      </c>
      <c r="O176" s="127">
        <v>154468</v>
      </c>
      <c r="P176" s="127">
        <v>460417.16399999999</v>
      </c>
      <c r="Q176" s="127">
        <v>-92</v>
      </c>
      <c r="R176" s="127">
        <v>-27821.243999999999</v>
      </c>
      <c r="S176" s="127">
        <v>551418</v>
      </c>
      <c r="T176" s="127">
        <v>990986.96200000006</v>
      </c>
      <c r="U176" s="127">
        <v>511</v>
      </c>
      <c r="V176" s="127">
        <v>65987.645999999993</v>
      </c>
      <c r="W176" s="127">
        <v>16809</v>
      </c>
      <c r="X176" s="127">
        <v>330009.42800000001</v>
      </c>
      <c r="Y176" s="127">
        <v>0</v>
      </c>
      <c r="Z176" s="127">
        <v>0</v>
      </c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  <c r="AI176" s="127">
        <v>0</v>
      </c>
      <c r="AJ176" s="127">
        <v>0</v>
      </c>
      <c r="AK176" s="127">
        <v>0</v>
      </c>
      <c r="AL176" s="127">
        <v>0</v>
      </c>
      <c r="AM176" s="127">
        <v>0</v>
      </c>
      <c r="AN176" s="127">
        <v>0</v>
      </c>
      <c r="AO176" s="127"/>
      <c r="AP176" s="127"/>
      <c r="AQ176" s="127"/>
      <c r="AR176" s="127"/>
      <c r="AS176" s="127"/>
      <c r="AT176" s="127"/>
      <c r="AU176" s="127"/>
      <c r="AV176" s="127"/>
      <c r="AW176" s="127"/>
      <c r="AX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V176" s="127"/>
      <c r="BW176" s="127"/>
      <c r="BX176" s="127"/>
      <c r="BY176" s="127"/>
      <c r="BZ176" s="127"/>
      <c r="CA176" s="127"/>
      <c r="CB176" s="127"/>
      <c r="CC176" s="127"/>
      <c r="CD176" s="127"/>
      <c r="CE176" s="127"/>
      <c r="CF176" s="127"/>
      <c r="CG176" s="127"/>
      <c r="CH176" s="127"/>
      <c r="CI176" s="127"/>
      <c r="CJ176" s="127"/>
      <c r="CK176" s="127"/>
      <c r="CL176" s="127"/>
      <c r="CM176" s="127"/>
      <c r="CN176" s="127"/>
      <c r="CO176" s="127"/>
      <c r="CP176" s="127"/>
      <c r="CQ176" s="127"/>
      <c r="CR176" s="127"/>
      <c r="CS176" s="127"/>
      <c r="CT176" s="127"/>
      <c r="CU176" s="127"/>
      <c r="CV176" s="127"/>
      <c r="CW176" s="127"/>
      <c r="CX176" s="127"/>
      <c r="CY176" s="127"/>
      <c r="CZ176" s="127"/>
      <c r="DA176" s="127"/>
      <c r="DB176" s="127"/>
      <c r="DC176" s="127"/>
      <c r="DD176" s="127"/>
      <c r="DE176" s="127"/>
      <c r="DF176" s="127"/>
      <c r="DG176" s="127"/>
      <c r="DH176" s="127"/>
      <c r="DI176" s="127"/>
      <c r="DJ176" s="127"/>
      <c r="DK176" s="127"/>
      <c r="DL176" s="127"/>
      <c r="DM176" s="127"/>
      <c r="DN176" s="127"/>
    </row>
    <row r="177" spans="1:118" x14ac:dyDescent="0.2">
      <c r="A177" t="s">
        <v>150</v>
      </c>
      <c r="B177" t="s">
        <v>152</v>
      </c>
      <c r="C177">
        <v>14</v>
      </c>
      <c r="D177" t="s">
        <v>44</v>
      </c>
      <c r="E177" s="14">
        <v>0</v>
      </c>
      <c r="F177" s="14">
        <v>0</v>
      </c>
      <c r="G177" s="127">
        <v>-36061</v>
      </c>
      <c r="H177" s="127">
        <v>-151079.98000000001</v>
      </c>
      <c r="I177" s="127">
        <v>-537</v>
      </c>
      <c r="J177" s="127">
        <v>-1040.04</v>
      </c>
      <c r="K177" s="127">
        <v>-44073</v>
      </c>
      <c r="L177" s="127">
        <v>-81894.17</v>
      </c>
      <c r="M177" s="127">
        <v>0</v>
      </c>
      <c r="N177" s="127">
        <v>0</v>
      </c>
      <c r="O177" s="127">
        <v>-1247</v>
      </c>
      <c r="P177" s="127">
        <v>-2295.1999999999998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  <c r="AI177" s="127">
        <v>0</v>
      </c>
      <c r="AJ177" s="127">
        <v>0</v>
      </c>
      <c r="AK177" s="127">
        <v>0</v>
      </c>
      <c r="AL177" s="127">
        <v>0</v>
      </c>
      <c r="AM177" s="127">
        <v>0</v>
      </c>
      <c r="AN177" s="127">
        <v>0</v>
      </c>
      <c r="AO177" s="127"/>
      <c r="AP177" s="127"/>
      <c r="AQ177" s="127"/>
      <c r="AR177" s="127"/>
      <c r="AS177" s="127"/>
      <c r="AT177" s="127"/>
      <c r="AU177" s="127"/>
      <c r="AV177" s="127"/>
      <c r="AW177" s="127"/>
      <c r="AX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V177" s="127"/>
      <c r="BW177" s="127"/>
      <c r="BX177" s="127"/>
      <c r="BY177" s="127"/>
      <c r="BZ177" s="127"/>
      <c r="CA177" s="127"/>
      <c r="CB177" s="127"/>
      <c r="CC177" s="127"/>
      <c r="CD177" s="127"/>
      <c r="CE177" s="127"/>
      <c r="CF177" s="127"/>
      <c r="CG177" s="127"/>
      <c r="CH177" s="127"/>
      <c r="CI177" s="127"/>
      <c r="CJ177" s="127"/>
      <c r="CK177" s="127"/>
      <c r="CL177" s="127"/>
      <c r="CM177" s="127"/>
      <c r="CN177" s="127"/>
      <c r="CO177" s="127"/>
      <c r="CP177" s="127"/>
      <c r="CQ177" s="127"/>
      <c r="CR177" s="127"/>
      <c r="CS177" s="127"/>
      <c r="CT177" s="127"/>
      <c r="CU177" s="127"/>
      <c r="CV177" s="127"/>
      <c r="CW177" s="127"/>
      <c r="CX177" s="127"/>
      <c r="CY177" s="127"/>
      <c r="CZ177" s="127"/>
      <c r="DA177" s="127"/>
      <c r="DB177" s="127"/>
      <c r="DC177" s="127"/>
      <c r="DD177" s="127"/>
      <c r="DE177" s="127"/>
      <c r="DF177" s="127"/>
      <c r="DG177" s="127"/>
      <c r="DH177" s="127"/>
      <c r="DI177" s="127"/>
      <c r="DJ177" s="127"/>
      <c r="DK177" s="127"/>
      <c r="DL177" s="127"/>
      <c r="DM177" s="127"/>
      <c r="DN177" s="127"/>
    </row>
    <row r="178" spans="1:118" x14ac:dyDescent="0.2">
      <c r="A178" t="s">
        <v>150</v>
      </c>
      <c r="B178" t="s">
        <v>152</v>
      </c>
      <c r="C178">
        <v>15</v>
      </c>
      <c r="D178" t="s">
        <v>45</v>
      </c>
      <c r="E178" s="14">
        <v>0</v>
      </c>
      <c r="F178" s="14">
        <v>0</v>
      </c>
      <c r="G178" s="127">
        <v>239550</v>
      </c>
      <c r="H178" s="127">
        <v>440743.3</v>
      </c>
      <c r="I178" s="127">
        <v>31204</v>
      </c>
      <c r="J178" s="127">
        <v>56276.46</v>
      </c>
      <c r="K178" s="127">
        <v>6461</v>
      </c>
      <c r="L178" s="127">
        <v>11932.44</v>
      </c>
      <c r="M178" s="127">
        <v>741</v>
      </c>
      <c r="N178" s="127">
        <v>1407.9</v>
      </c>
      <c r="O178" s="127">
        <v>2164</v>
      </c>
      <c r="P178" s="127">
        <v>3869.66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  <c r="AI178" s="127">
        <v>0</v>
      </c>
      <c r="AJ178" s="127">
        <v>0</v>
      </c>
      <c r="AK178" s="127">
        <v>0</v>
      </c>
      <c r="AL178" s="127">
        <v>0</v>
      </c>
      <c r="AM178" s="127">
        <v>0</v>
      </c>
      <c r="AN178" s="127">
        <v>0</v>
      </c>
      <c r="AO178" s="127"/>
      <c r="AP178" s="127"/>
      <c r="AQ178" s="127"/>
      <c r="AR178" s="127"/>
      <c r="AS178" s="127"/>
      <c r="AT178" s="127"/>
      <c r="AU178" s="127"/>
      <c r="AV178" s="127"/>
      <c r="AW178" s="127"/>
      <c r="AX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V178" s="127"/>
      <c r="BW178" s="127"/>
      <c r="BX178" s="127"/>
      <c r="BY178" s="127"/>
      <c r="BZ178" s="127"/>
      <c r="CA178" s="127"/>
      <c r="CB178" s="127"/>
      <c r="CC178" s="127"/>
      <c r="CD178" s="127"/>
      <c r="CE178" s="127"/>
      <c r="CF178" s="127"/>
      <c r="CG178" s="127"/>
      <c r="CH178" s="127"/>
      <c r="CI178" s="127"/>
      <c r="CJ178" s="127"/>
      <c r="CK178" s="127"/>
      <c r="CL178" s="127"/>
      <c r="CM178" s="127"/>
      <c r="CN178" s="127"/>
      <c r="CO178" s="127"/>
      <c r="CP178" s="127"/>
      <c r="CQ178" s="127"/>
      <c r="CR178" s="127"/>
      <c r="CS178" s="127"/>
      <c r="CT178" s="127"/>
      <c r="CU178" s="127"/>
      <c r="CV178" s="127"/>
      <c r="CW178" s="127"/>
      <c r="CX178" s="127"/>
      <c r="CY178" s="127"/>
      <c r="CZ178" s="127"/>
      <c r="DA178" s="127"/>
      <c r="DB178" s="127"/>
      <c r="DC178" s="127"/>
      <c r="DD178" s="127"/>
      <c r="DE178" s="127"/>
      <c r="DF178" s="127"/>
      <c r="DG178" s="127"/>
      <c r="DH178" s="127"/>
      <c r="DI178" s="127"/>
      <c r="DJ178" s="127"/>
      <c r="DK178" s="127"/>
      <c r="DL178" s="127"/>
      <c r="DM178" s="127"/>
      <c r="DN178" s="127"/>
    </row>
    <row r="179" spans="1:118" x14ac:dyDescent="0.2">
      <c r="A179" t="s">
        <v>150</v>
      </c>
      <c r="B179" t="s">
        <v>152</v>
      </c>
      <c r="C179">
        <v>16</v>
      </c>
      <c r="D179" t="s">
        <v>46</v>
      </c>
      <c r="E179" s="14">
        <v>-83068</v>
      </c>
      <c r="F179" s="14">
        <v>-0.01</v>
      </c>
      <c r="G179" s="127">
        <v>362643</v>
      </c>
      <c r="H179" s="127">
        <v>0</v>
      </c>
      <c r="I179" s="127">
        <v>0</v>
      </c>
      <c r="J179" s="127">
        <v>0</v>
      </c>
      <c r="K179" s="127">
        <v>50000</v>
      </c>
      <c r="L179" s="127">
        <v>0</v>
      </c>
      <c r="M179" s="127">
        <v>-362575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-56931</v>
      </c>
      <c r="Y179" s="127">
        <v>0</v>
      </c>
      <c r="Z179" s="127">
        <v>0</v>
      </c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  <c r="AI179" s="127">
        <v>0</v>
      </c>
      <c r="AJ179" s="127">
        <v>0</v>
      </c>
      <c r="AK179" s="127">
        <v>0</v>
      </c>
      <c r="AL179" s="127">
        <v>0</v>
      </c>
      <c r="AM179" s="127">
        <v>0</v>
      </c>
      <c r="AN179" s="127">
        <v>0</v>
      </c>
      <c r="AO179" s="127"/>
      <c r="AP179" s="127"/>
      <c r="AQ179" s="127"/>
      <c r="AR179" s="127"/>
      <c r="AS179" s="127"/>
      <c r="AT179" s="127"/>
      <c r="AU179" s="127"/>
      <c r="AV179" s="127"/>
      <c r="AW179" s="127"/>
      <c r="AX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V179" s="127"/>
      <c r="BW179" s="127"/>
      <c r="BX179" s="127"/>
      <c r="BY179" s="127"/>
      <c r="BZ179" s="127"/>
      <c r="CA179" s="127"/>
      <c r="CB179" s="127"/>
      <c r="CC179" s="127"/>
      <c r="CD179" s="127"/>
      <c r="CE179" s="127"/>
      <c r="CF179" s="127"/>
      <c r="CG179" s="127"/>
      <c r="CH179" s="127"/>
      <c r="CI179" s="127"/>
      <c r="CJ179" s="127"/>
      <c r="CK179" s="127"/>
      <c r="CL179" s="127"/>
      <c r="CM179" s="127"/>
      <c r="CN179" s="127"/>
      <c r="CO179" s="127"/>
      <c r="CP179" s="127"/>
      <c r="CQ179" s="127"/>
      <c r="CR179" s="127"/>
      <c r="CS179" s="127"/>
      <c r="CT179" s="127"/>
      <c r="CU179" s="127"/>
      <c r="CV179" s="127"/>
      <c r="CW179" s="127"/>
      <c r="CX179" s="127"/>
      <c r="CY179" s="127"/>
      <c r="CZ179" s="127"/>
      <c r="DA179" s="127"/>
      <c r="DB179" s="127"/>
      <c r="DC179" s="127"/>
      <c r="DD179" s="127"/>
      <c r="DE179" s="127"/>
      <c r="DF179" s="127"/>
      <c r="DG179" s="127"/>
      <c r="DH179" s="127"/>
      <c r="DI179" s="127"/>
      <c r="DJ179" s="127"/>
      <c r="DK179" s="127"/>
      <c r="DL179" s="127"/>
      <c r="DM179" s="127"/>
      <c r="DN179" s="127"/>
    </row>
    <row r="180" spans="1:118" x14ac:dyDescent="0.2">
      <c r="A180" t="s">
        <v>150</v>
      </c>
      <c r="B180" t="s">
        <v>152</v>
      </c>
      <c r="C180">
        <v>17</v>
      </c>
      <c r="D180" t="s">
        <v>136</v>
      </c>
      <c r="E180" s="14">
        <v>60065</v>
      </c>
      <c r="F180" s="14">
        <v>105113.75</v>
      </c>
      <c r="G180" s="127">
        <v>975</v>
      </c>
      <c r="H180" s="127">
        <v>1706.25</v>
      </c>
      <c r="I180" s="127">
        <v>0</v>
      </c>
      <c r="J180" s="127">
        <v>0</v>
      </c>
      <c r="K180" s="127">
        <v>0</v>
      </c>
      <c r="L180" s="127">
        <v>0</v>
      </c>
      <c r="M180" s="127">
        <v>0</v>
      </c>
      <c r="N180" s="127">
        <v>0</v>
      </c>
      <c r="O180" s="127">
        <v>-114832</v>
      </c>
      <c r="P180" s="127">
        <v>-265836.08</v>
      </c>
      <c r="Q180" s="127">
        <v>0</v>
      </c>
      <c r="R180" s="127">
        <v>0</v>
      </c>
      <c r="S180" s="127">
        <v>0</v>
      </c>
      <c r="T180" s="127">
        <v>0</v>
      </c>
      <c r="U180" s="127">
        <v>0</v>
      </c>
      <c r="V180" s="127">
        <v>0</v>
      </c>
      <c r="W180" s="127">
        <v>0</v>
      </c>
      <c r="X180" s="127">
        <v>0</v>
      </c>
      <c r="Y180" s="127">
        <v>0</v>
      </c>
      <c r="Z180" s="127">
        <v>-0.02</v>
      </c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  <c r="AI180" s="127">
        <v>0</v>
      </c>
      <c r="AJ180" s="127">
        <v>0</v>
      </c>
      <c r="AK180" s="127">
        <v>0</v>
      </c>
      <c r="AL180" s="127">
        <v>0</v>
      </c>
      <c r="AM180" s="127">
        <v>0</v>
      </c>
      <c r="AN180" s="127">
        <v>0</v>
      </c>
      <c r="AO180" s="127"/>
      <c r="AP180" s="127"/>
      <c r="AQ180" s="127"/>
      <c r="AR180" s="127"/>
      <c r="AS180" s="127"/>
      <c r="AT180" s="127"/>
      <c r="AU180" s="127"/>
      <c r="AV180" s="127"/>
      <c r="AW180" s="127"/>
      <c r="AX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V180" s="127"/>
      <c r="BW180" s="127"/>
      <c r="BX180" s="127"/>
      <c r="BY180" s="127"/>
      <c r="BZ180" s="127"/>
      <c r="CA180" s="127"/>
      <c r="CB180" s="127"/>
      <c r="CC180" s="127"/>
      <c r="CD180" s="127"/>
      <c r="CE180" s="127"/>
      <c r="CF180" s="127"/>
      <c r="CG180" s="127"/>
      <c r="CH180" s="127"/>
      <c r="CI180" s="127"/>
      <c r="CJ180" s="127"/>
      <c r="CK180" s="127"/>
      <c r="CL180" s="127"/>
      <c r="CM180" s="127"/>
      <c r="CN180" s="127"/>
      <c r="CO180" s="127"/>
      <c r="CP180" s="127"/>
      <c r="CQ180" s="127"/>
      <c r="CR180" s="127"/>
      <c r="CS180" s="127"/>
      <c r="CT180" s="127"/>
      <c r="CU180" s="127"/>
      <c r="CV180" s="127"/>
      <c r="CW180" s="127"/>
      <c r="CX180" s="127"/>
      <c r="CY180" s="127"/>
      <c r="CZ180" s="127"/>
      <c r="DA180" s="127"/>
      <c r="DB180" s="127"/>
      <c r="DC180" s="127"/>
      <c r="DD180" s="127"/>
      <c r="DE180" s="127"/>
      <c r="DF180" s="127"/>
      <c r="DG180" s="127"/>
      <c r="DH180" s="127"/>
      <c r="DI180" s="127"/>
      <c r="DJ180" s="127"/>
      <c r="DK180" s="127"/>
      <c r="DL180" s="127"/>
      <c r="DM180" s="127"/>
      <c r="DN180" s="127"/>
    </row>
    <row r="181" spans="1:118" x14ac:dyDescent="0.2">
      <c r="A181" t="s">
        <v>150</v>
      </c>
      <c r="B181" t="s">
        <v>152</v>
      </c>
      <c r="C181">
        <v>18</v>
      </c>
      <c r="D181" t="s">
        <v>137</v>
      </c>
      <c r="E181" s="14">
        <v>-14105365</v>
      </c>
      <c r="F181" s="14">
        <v>-32062854.190000001</v>
      </c>
      <c r="G181" s="127">
        <v>376988</v>
      </c>
      <c r="H181" s="127">
        <v>-14906904.16</v>
      </c>
      <c r="I181" s="127">
        <v>215035</v>
      </c>
      <c r="J181" s="127">
        <v>459176.04</v>
      </c>
      <c r="K181" s="127">
        <v>-102539</v>
      </c>
      <c r="L181" s="127">
        <v>15551056.92</v>
      </c>
      <c r="M181" s="127">
        <v>114832</v>
      </c>
      <c r="N181" s="127">
        <v>265836.08</v>
      </c>
      <c r="O181" s="127">
        <v>-150799</v>
      </c>
      <c r="P181" s="127">
        <v>-305959.12</v>
      </c>
      <c r="Q181" s="127">
        <v>-1</v>
      </c>
      <c r="R181" s="127">
        <v>2624139.9500000002</v>
      </c>
      <c r="S181" s="127">
        <v>-555626</v>
      </c>
      <c r="T181" s="127">
        <v>-0.01</v>
      </c>
      <c r="U181" s="127">
        <v>0</v>
      </c>
      <c r="V181" s="127">
        <v>0</v>
      </c>
      <c r="W181" s="127">
        <v>1700650</v>
      </c>
      <c r="X181" s="127">
        <v>0.05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  <c r="AI181" s="127">
        <v>0</v>
      </c>
      <c r="AJ181" s="127">
        <v>0</v>
      </c>
      <c r="AK181" s="127">
        <v>0</v>
      </c>
      <c r="AL181" s="127">
        <v>0</v>
      </c>
      <c r="AM181" s="127">
        <v>0</v>
      </c>
      <c r="AN181" s="127">
        <v>0</v>
      </c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V181" s="127"/>
      <c r="BW181" s="127"/>
      <c r="BX181" s="127"/>
      <c r="BY181" s="127"/>
      <c r="BZ181" s="127"/>
      <c r="CA181" s="127"/>
      <c r="CB181" s="127"/>
      <c r="CC181" s="127"/>
      <c r="CD181" s="127"/>
      <c r="CE181" s="127"/>
      <c r="CF181" s="127"/>
      <c r="CG181" s="127"/>
      <c r="CH181" s="127"/>
      <c r="CI181" s="127"/>
      <c r="CJ181" s="127"/>
      <c r="CK181" s="127"/>
      <c r="CL181" s="127"/>
      <c r="CM181" s="127"/>
      <c r="CN181" s="127"/>
      <c r="CO181" s="127"/>
      <c r="CP181" s="127"/>
      <c r="CQ181" s="127"/>
      <c r="CR181" s="127"/>
      <c r="CS181" s="127"/>
      <c r="CT181" s="127"/>
      <c r="CU181" s="127"/>
      <c r="CV181" s="127"/>
      <c r="CW181" s="127"/>
      <c r="CX181" s="127"/>
      <c r="CY181" s="127"/>
      <c r="CZ181" s="127"/>
      <c r="DA181" s="127"/>
      <c r="DB181" s="127"/>
      <c r="DC181" s="127"/>
      <c r="DD181" s="127"/>
      <c r="DE181" s="127"/>
      <c r="DF181" s="127"/>
      <c r="DG181" s="127"/>
      <c r="DH181" s="127"/>
      <c r="DI181" s="127"/>
      <c r="DJ181" s="127"/>
      <c r="DK181" s="127"/>
      <c r="DL181" s="127"/>
      <c r="DM181" s="127"/>
      <c r="DN181" s="127"/>
    </row>
    <row r="182" spans="1:118" x14ac:dyDescent="0.2">
      <c r="A182" t="s">
        <v>150</v>
      </c>
      <c r="B182" t="s">
        <v>152</v>
      </c>
      <c r="C182">
        <v>19</v>
      </c>
      <c r="D182" t="s">
        <v>51</v>
      </c>
      <c r="E182" s="14">
        <v>0</v>
      </c>
      <c r="F182" s="14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  <c r="AI182" s="127">
        <v>0</v>
      </c>
      <c r="AJ182" s="127">
        <v>0</v>
      </c>
      <c r="AK182" s="127">
        <v>0</v>
      </c>
      <c r="AL182" s="127">
        <v>0</v>
      </c>
      <c r="AM182" s="127">
        <v>0</v>
      </c>
      <c r="AN182" s="127">
        <v>0</v>
      </c>
      <c r="AO182" s="127"/>
      <c r="AP182" s="127"/>
      <c r="AQ182" s="127"/>
      <c r="AR182" s="127"/>
      <c r="AS182" s="127"/>
      <c r="AT182" s="127"/>
      <c r="AU182" s="127"/>
      <c r="AV182" s="127"/>
      <c r="AW182" s="127"/>
      <c r="AX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V182" s="127"/>
      <c r="BW182" s="127"/>
      <c r="BX182" s="127"/>
      <c r="BY182" s="127"/>
      <c r="BZ182" s="127"/>
      <c r="CA182" s="127"/>
      <c r="CB182" s="127"/>
      <c r="CC182" s="127"/>
      <c r="CD182" s="127"/>
      <c r="CE182" s="127"/>
      <c r="CF182" s="127"/>
      <c r="CG182" s="127"/>
      <c r="CH182" s="127"/>
      <c r="CI182" s="127"/>
      <c r="CJ182" s="127"/>
      <c r="CK182" s="127"/>
      <c r="CL182" s="127"/>
      <c r="CM182" s="127"/>
      <c r="CN182" s="127"/>
      <c r="CO182" s="127"/>
      <c r="CP182" s="127"/>
      <c r="CQ182" s="127"/>
      <c r="CR182" s="127"/>
      <c r="CS182" s="127"/>
      <c r="CT182" s="127"/>
      <c r="CU182" s="127"/>
      <c r="CV182" s="127"/>
      <c r="CW182" s="127"/>
      <c r="CX182" s="127"/>
      <c r="CY182" s="127"/>
      <c r="CZ182" s="127"/>
      <c r="DA182" s="127"/>
      <c r="DB182" s="127"/>
      <c r="DC182" s="127"/>
      <c r="DD182" s="127"/>
      <c r="DE182" s="127"/>
      <c r="DF182" s="127"/>
      <c r="DG182" s="127"/>
      <c r="DH182" s="127"/>
      <c r="DI182" s="127"/>
      <c r="DJ182" s="127"/>
      <c r="DK182" s="127"/>
      <c r="DL182" s="127"/>
      <c r="DM182" s="127"/>
      <c r="DN182" s="127"/>
    </row>
    <row r="183" spans="1:118" x14ac:dyDescent="0.2">
      <c r="A183" t="s">
        <v>150</v>
      </c>
      <c r="B183" t="s">
        <v>152</v>
      </c>
      <c r="C183">
        <v>20</v>
      </c>
      <c r="D183" t="s">
        <v>138</v>
      </c>
      <c r="E183" s="14">
        <v>0</v>
      </c>
      <c r="F183" s="14">
        <v>0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0</v>
      </c>
      <c r="O183" s="127">
        <v>0</v>
      </c>
      <c r="P183" s="127">
        <v>0</v>
      </c>
      <c r="Q183" s="127">
        <v>0</v>
      </c>
      <c r="R183" s="127">
        <v>0</v>
      </c>
      <c r="S183" s="127">
        <v>0</v>
      </c>
      <c r="T183" s="127">
        <v>0</v>
      </c>
      <c r="U183" s="127">
        <v>0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7">
        <v>0</v>
      </c>
      <c r="AE183" s="127">
        <v>0</v>
      </c>
      <c r="AF183" s="127">
        <v>0</v>
      </c>
      <c r="AG183" s="127">
        <v>0</v>
      </c>
      <c r="AH183" s="127">
        <v>0</v>
      </c>
      <c r="AI183" s="127">
        <v>0</v>
      </c>
      <c r="AJ183" s="127">
        <v>0</v>
      </c>
      <c r="AK183" s="127">
        <v>0</v>
      </c>
      <c r="AL183" s="127">
        <v>0</v>
      </c>
      <c r="AM183" s="127">
        <v>0</v>
      </c>
      <c r="AN183" s="127">
        <v>0</v>
      </c>
      <c r="AO183" s="127"/>
      <c r="AP183" s="127"/>
      <c r="AQ183" s="127"/>
      <c r="AR183" s="127"/>
      <c r="AS183" s="127"/>
      <c r="AT183" s="127"/>
      <c r="AU183" s="127"/>
      <c r="AV183" s="127"/>
      <c r="AW183" s="127"/>
      <c r="AX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V183" s="127"/>
      <c r="BW183" s="127"/>
      <c r="BX183" s="127"/>
      <c r="BY183" s="127"/>
      <c r="BZ183" s="127"/>
      <c r="CA183" s="127"/>
      <c r="CB183" s="127"/>
      <c r="CC183" s="127"/>
      <c r="CD183" s="127"/>
      <c r="CE183" s="127"/>
      <c r="CF183" s="127"/>
      <c r="CG183" s="127"/>
      <c r="CH183" s="127"/>
      <c r="CI183" s="127"/>
      <c r="CJ183" s="127"/>
      <c r="CK183" s="127"/>
      <c r="CL183" s="127"/>
      <c r="CM183" s="127"/>
      <c r="CN183" s="127"/>
      <c r="CO183" s="127"/>
      <c r="CP183" s="127"/>
      <c r="CQ183" s="127"/>
      <c r="CR183" s="127"/>
      <c r="CS183" s="127"/>
      <c r="CT183" s="127"/>
      <c r="CU183" s="127"/>
      <c r="CV183" s="127"/>
      <c r="CW183" s="127"/>
      <c r="CX183" s="127"/>
      <c r="CY183" s="127"/>
      <c r="CZ183" s="127"/>
      <c r="DA183" s="127"/>
      <c r="DB183" s="127"/>
      <c r="DC183" s="127"/>
      <c r="DD183" s="127"/>
      <c r="DE183" s="127"/>
      <c r="DF183" s="127"/>
      <c r="DG183" s="127"/>
      <c r="DH183" s="127"/>
      <c r="DI183" s="127"/>
      <c r="DJ183" s="127"/>
      <c r="DK183" s="127"/>
      <c r="DL183" s="127"/>
      <c r="DM183" s="127"/>
      <c r="DN183" s="127"/>
    </row>
    <row r="184" spans="1:118" x14ac:dyDescent="0.2">
      <c r="A184" t="s">
        <v>150</v>
      </c>
      <c r="B184" t="s">
        <v>152</v>
      </c>
      <c r="C184">
        <v>21</v>
      </c>
      <c r="D184" t="s">
        <v>139</v>
      </c>
      <c r="E184" s="14">
        <v>0</v>
      </c>
      <c r="F184" s="14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7">
        <v>0</v>
      </c>
      <c r="AB184" s="127">
        <v>0</v>
      </c>
      <c r="AC184" s="127">
        <v>0</v>
      </c>
      <c r="AD184" s="127">
        <v>0</v>
      </c>
      <c r="AE184" s="127">
        <v>0</v>
      </c>
      <c r="AF184" s="127">
        <v>0</v>
      </c>
      <c r="AG184" s="127">
        <v>0</v>
      </c>
      <c r="AH184" s="127">
        <v>0</v>
      </c>
      <c r="AI184" s="127">
        <v>0</v>
      </c>
      <c r="AJ184" s="127">
        <v>0</v>
      </c>
      <c r="AK184" s="127">
        <v>0</v>
      </c>
      <c r="AL184" s="127">
        <v>0</v>
      </c>
      <c r="AM184" s="127">
        <v>0</v>
      </c>
      <c r="AN184" s="127">
        <v>0</v>
      </c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27"/>
      <c r="DJ184" s="127"/>
      <c r="DK184" s="127"/>
      <c r="DL184" s="127"/>
      <c r="DM184" s="127"/>
      <c r="DN184" s="127"/>
    </row>
    <row r="185" spans="1:118" x14ac:dyDescent="0.2">
      <c r="A185" t="s">
        <v>150</v>
      </c>
      <c r="B185" t="s">
        <v>152</v>
      </c>
      <c r="C185">
        <v>22</v>
      </c>
      <c r="D185" t="s">
        <v>140</v>
      </c>
      <c r="E185" s="14">
        <v>1256086</v>
      </c>
      <c r="F185" s="14">
        <v>2219503.9619999998</v>
      </c>
      <c r="G185" s="127">
        <v>-771874</v>
      </c>
      <c r="H185" s="127">
        <v>-1363901.3579999998</v>
      </c>
      <c r="I185" s="127">
        <v>777816</v>
      </c>
      <c r="J185" s="127">
        <v>1374400.872</v>
      </c>
      <c r="K185" s="127">
        <v>-279201</v>
      </c>
      <c r="L185" s="127">
        <v>2719692.1830000002</v>
      </c>
      <c r="M185" s="127">
        <v>-163948</v>
      </c>
      <c r="N185" s="127">
        <v>-3503529.1159999999</v>
      </c>
      <c r="O185" s="127">
        <v>111507</v>
      </c>
      <c r="P185" s="127">
        <v>197032.86900000001</v>
      </c>
      <c r="Q185" s="127">
        <v>130</v>
      </c>
      <c r="R185" s="127">
        <v>229.71</v>
      </c>
      <c r="S185" s="127">
        <v>4208</v>
      </c>
      <c r="T185" s="127">
        <v>7435.5360000000001</v>
      </c>
      <c r="U185" s="127">
        <v>-441</v>
      </c>
      <c r="V185" s="127">
        <v>-779.24699999999996</v>
      </c>
      <c r="W185" s="127">
        <v>-1717459</v>
      </c>
      <c r="X185" s="127">
        <v>-3034750.0529999998</v>
      </c>
      <c r="Y185" s="127">
        <v>0</v>
      </c>
      <c r="Z185" s="127">
        <v>0</v>
      </c>
      <c r="AA185" s="127">
        <v>462259</v>
      </c>
      <c r="AB185" s="127">
        <v>816811.65300000005</v>
      </c>
      <c r="AC185" s="127">
        <v>-102836</v>
      </c>
      <c r="AD185" s="127">
        <v>-184487.78400000001</v>
      </c>
      <c r="AE185" s="127">
        <v>0</v>
      </c>
      <c r="AF185" s="127">
        <v>0</v>
      </c>
      <c r="AG185" s="127">
        <v>102836</v>
      </c>
      <c r="AH185" s="127">
        <v>184487.78400000001</v>
      </c>
      <c r="AI185" s="127">
        <v>0</v>
      </c>
      <c r="AJ185" s="127">
        <v>0</v>
      </c>
      <c r="AK185" s="127">
        <v>0</v>
      </c>
      <c r="AL185" s="127">
        <v>0</v>
      </c>
      <c r="AM185" s="127">
        <v>0</v>
      </c>
      <c r="AN185" s="127">
        <v>0</v>
      </c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27"/>
      <c r="DJ185" s="127"/>
      <c r="DK185" s="127"/>
      <c r="DL185" s="127"/>
      <c r="DM185" s="127"/>
      <c r="DN185" s="127"/>
    </row>
    <row r="186" spans="1:118" x14ac:dyDescent="0.2">
      <c r="A186" t="s">
        <v>150</v>
      </c>
      <c r="B186" t="s">
        <v>152</v>
      </c>
      <c r="C186">
        <v>23</v>
      </c>
      <c r="D186" t="s">
        <v>141</v>
      </c>
      <c r="E186" s="14">
        <v>-1436350</v>
      </c>
      <c r="F186" s="14">
        <v>-2538030.4500000002</v>
      </c>
      <c r="G186" s="127">
        <v>111457</v>
      </c>
      <c r="H186" s="127">
        <v>196944.519</v>
      </c>
      <c r="I186" s="127">
        <v>89715</v>
      </c>
      <c r="J186" s="127">
        <v>158526.405</v>
      </c>
      <c r="K186" s="127">
        <v>-24707</v>
      </c>
      <c r="L186" s="127">
        <v>-43657.269</v>
      </c>
      <c r="M186" s="127">
        <v>0</v>
      </c>
      <c r="N186" s="127">
        <v>0</v>
      </c>
      <c r="O186" s="127">
        <v>48</v>
      </c>
      <c r="P186" s="127">
        <v>84.816000000000003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-441422</v>
      </c>
      <c r="X186" s="127">
        <v>0</v>
      </c>
      <c r="Y186" s="127">
        <v>0</v>
      </c>
      <c r="Z186" s="127">
        <v>0</v>
      </c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  <c r="AI186" s="127">
        <v>0</v>
      </c>
      <c r="AJ186" s="127">
        <v>0</v>
      </c>
      <c r="AK186" s="127">
        <v>0</v>
      </c>
      <c r="AL186" s="127">
        <v>0</v>
      </c>
      <c r="AM186" s="127">
        <v>0</v>
      </c>
      <c r="AN186" s="127">
        <v>0</v>
      </c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27"/>
      <c r="DJ186" s="127"/>
      <c r="DK186" s="127"/>
      <c r="DL186" s="127"/>
      <c r="DM186" s="127"/>
      <c r="DN186" s="127"/>
    </row>
    <row r="187" spans="1:118" x14ac:dyDescent="0.2">
      <c r="A187" t="s">
        <v>150</v>
      </c>
      <c r="B187" t="s">
        <v>152</v>
      </c>
      <c r="C187">
        <v>24</v>
      </c>
      <c r="D187" t="s">
        <v>59</v>
      </c>
      <c r="E187" s="14">
        <v>-67818560</v>
      </c>
      <c r="F187" s="14">
        <v>-2966001.47</v>
      </c>
      <c r="G187" s="127">
        <v>1030113</v>
      </c>
      <c r="H187" s="127">
        <v>625412.37</v>
      </c>
      <c r="I187" s="127">
        <v>73827</v>
      </c>
      <c r="J187" s="127">
        <v>-15165.64</v>
      </c>
      <c r="K187" s="127">
        <v>77445</v>
      </c>
      <c r="L187" s="127">
        <v>-82307.3</v>
      </c>
      <c r="M187" s="127">
        <v>-840</v>
      </c>
      <c r="N187" s="127">
        <v>82825.63</v>
      </c>
      <c r="O187" s="127">
        <v>-787</v>
      </c>
      <c r="P187" s="127">
        <v>-363.87</v>
      </c>
      <c r="Q187" s="127">
        <v>0</v>
      </c>
      <c r="R187" s="127">
        <v>0</v>
      </c>
      <c r="S187" s="127">
        <v>14310</v>
      </c>
      <c r="T187" s="127">
        <v>0.32999999999992724</v>
      </c>
      <c r="U187" s="127">
        <v>-70</v>
      </c>
      <c r="V187" s="127">
        <v>-9.34</v>
      </c>
      <c r="W187" s="127">
        <v>0</v>
      </c>
      <c r="X187" s="127">
        <v>0</v>
      </c>
      <c r="Y187" s="127">
        <v>0</v>
      </c>
      <c r="Z187" s="127">
        <v>0</v>
      </c>
      <c r="AA187" s="127">
        <v>0</v>
      </c>
      <c r="AB187" s="127">
        <v>0</v>
      </c>
      <c r="AC187" s="127">
        <v>0</v>
      </c>
      <c r="AD187" s="127">
        <v>0</v>
      </c>
      <c r="AE187" s="127">
        <v>0</v>
      </c>
      <c r="AF187" s="127">
        <v>0</v>
      </c>
      <c r="AG187" s="127">
        <v>0</v>
      </c>
      <c r="AH187" s="127">
        <v>0</v>
      </c>
      <c r="AI187" s="127">
        <v>0</v>
      </c>
      <c r="AJ187" s="127">
        <v>0</v>
      </c>
      <c r="AK187" s="127">
        <v>0</v>
      </c>
      <c r="AL187" s="127">
        <v>0</v>
      </c>
      <c r="AM187" s="127">
        <v>0</v>
      </c>
      <c r="AN187" s="127">
        <v>0</v>
      </c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27"/>
      <c r="DJ187" s="127"/>
      <c r="DK187" s="127"/>
      <c r="DL187" s="127"/>
      <c r="DM187" s="127"/>
      <c r="DN187" s="127"/>
    </row>
    <row r="188" spans="1:118" x14ac:dyDescent="0.2">
      <c r="A188" t="s">
        <v>150</v>
      </c>
      <c r="B188" t="s">
        <v>152</v>
      </c>
      <c r="C188">
        <v>25</v>
      </c>
      <c r="D188" t="s">
        <v>60</v>
      </c>
      <c r="E188" s="14">
        <v>0</v>
      </c>
      <c r="F188" s="14">
        <v>-16549210.6</v>
      </c>
      <c r="G188" s="127">
        <v>0</v>
      </c>
      <c r="H188" s="127">
        <v>481773.21</v>
      </c>
      <c r="I188" s="127">
        <v>0</v>
      </c>
      <c r="J188" s="127">
        <v>36742.78</v>
      </c>
      <c r="K188" s="127">
        <v>0</v>
      </c>
      <c r="L188" s="127">
        <v>-9935.86</v>
      </c>
      <c r="M188" s="127">
        <v>0</v>
      </c>
      <c r="N188" s="127">
        <v>3.72</v>
      </c>
      <c r="O188" s="127">
        <v>0</v>
      </c>
      <c r="P188" s="127">
        <v>4596.0200000000004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7">
        <v>0</v>
      </c>
      <c r="AB188" s="127">
        <v>0</v>
      </c>
      <c r="AC188" s="127">
        <v>0</v>
      </c>
      <c r="AD188" s="127">
        <v>-0.01</v>
      </c>
      <c r="AE188" s="127">
        <v>0</v>
      </c>
      <c r="AF188" s="127">
        <v>0</v>
      </c>
      <c r="AG188" s="127">
        <v>0</v>
      </c>
      <c r="AH188" s="127">
        <v>0</v>
      </c>
      <c r="AI188" s="127">
        <v>0</v>
      </c>
      <c r="AJ188" s="127">
        <v>0</v>
      </c>
      <c r="AK188" s="127">
        <v>0</v>
      </c>
      <c r="AL188" s="127">
        <v>0</v>
      </c>
      <c r="AM188" s="127">
        <v>0</v>
      </c>
      <c r="AN188" s="127">
        <v>0</v>
      </c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27"/>
      <c r="DJ188" s="127"/>
      <c r="DK188" s="127"/>
      <c r="DL188" s="127"/>
      <c r="DM188" s="127"/>
      <c r="DN188" s="127"/>
    </row>
    <row r="189" spans="1:118" x14ac:dyDescent="0.2">
      <c r="A189" t="s">
        <v>150</v>
      </c>
      <c r="B189" t="s">
        <v>152</v>
      </c>
      <c r="C189">
        <v>26</v>
      </c>
      <c r="D189" t="s">
        <v>142</v>
      </c>
      <c r="E189" s="14">
        <v>0</v>
      </c>
      <c r="F189" s="14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27">
        <v>0</v>
      </c>
      <c r="Q189" s="127">
        <v>0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0</v>
      </c>
      <c r="X189" s="127">
        <v>0</v>
      </c>
      <c r="Y189" s="127">
        <v>0</v>
      </c>
      <c r="Z189" s="127">
        <v>0</v>
      </c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  <c r="AI189" s="127">
        <v>0</v>
      </c>
      <c r="AJ189" s="127">
        <v>0</v>
      </c>
      <c r="AK189" s="127">
        <v>0</v>
      </c>
      <c r="AL189" s="127">
        <v>0</v>
      </c>
      <c r="AM189" s="127">
        <v>0</v>
      </c>
      <c r="AN189" s="127">
        <v>0</v>
      </c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27"/>
      <c r="DJ189" s="127"/>
      <c r="DK189" s="127"/>
      <c r="DL189" s="127"/>
      <c r="DM189" s="127"/>
      <c r="DN189" s="127"/>
    </row>
    <row r="190" spans="1:118" x14ac:dyDescent="0.2">
      <c r="A190" t="s">
        <v>150</v>
      </c>
      <c r="B190" t="s">
        <v>152</v>
      </c>
      <c r="C190">
        <v>27</v>
      </c>
      <c r="D190" t="s">
        <v>143</v>
      </c>
      <c r="E190" s="14">
        <v>0</v>
      </c>
      <c r="F190" s="14">
        <v>0</v>
      </c>
      <c r="G190" s="127">
        <v>0</v>
      </c>
      <c r="H190" s="127">
        <v>0</v>
      </c>
      <c r="I190" s="127">
        <v>0</v>
      </c>
      <c r="J190" s="127">
        <v>0</v>
      </c>
      <c r="K190" s="127">
        <v>0</v>
      </c>
      <c r="L190" s="127">
        <v>0</v>
      </c>
      <c r="M190" s="127">
        <v>0</v>
      </c>
      <c r="N190" s="127">
        <v>0</v>
      </c>
      <c r="O190" s="127">
        <v>0</v>
      </c>
      <c r="P190" s="127">
        <v>0</v>
      </c>
      <c r="Q190" s="127">
        <v>0</v>
      </c>
      <c r="R190" s="127">
        <v>0</v>
      </c>
      <c r="S190" s="127">
        <v>0</v>
      </c>
      <c r="T190" s="127">
        <v>0</v>
      </c>
      <c r="U190" s="127">
        <v>0</v>
      </c>
      <c r="V190" s="127">
        <v>0</v>
      </c>
      <c r="W190" s="127">
        <v>0</v>
      </c>
      <c r="X190" s="127">
        <v>0</v>
      </c>
      <c r="Y190" s="127">
        <v>0</v>
      </c>
      <c r="Z190" s="127">
        <v>0</v>
      </c>
      <c r="AA190" s="127">
        <v>0</v>
      </c>
      <c r="AB190" s="127">
        <v>0</v>
      </c>
      <c r="AC190" s="127">
        <v>0</v>
      </c>
      <c r="AD190" s="127">
        <v>0</v>
      </c>
      <c r="AE190" s="127">
        <v>0</v>
      </c>
      <c r="AF190" s="127">
        <v>0</v>
      </c>
      <c r="AG190" s="127">
        <v>0</v>
      </c>
      <c r="AH190" s="127">
        <v>0</v>
      </c>
      <c r="AI190" s="127">
        <v>0</v>
      </c>
      <c r="AJ190" s="127">
        <v>0</v>
      </c>
      <c r="AK190" s="127">
        <v>0</v>
      </c>
      <c r="AL190" s="127">
        <v>0</v>
      </c>
      <c r="AM190" s="127">
        <v>0</v>
      </c>
      <c r="AN190" s="127">
        <v>0</v>
      </c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27"/>
      <c r="DJ190" s="127"/>
      <c r="DK190" s="127"/>
      <c r="DL190" s="127"/>
      <c r="DM190" s="127"/>
      <c r="DN190" s="127"/>
    </row>
    <row r="191" spans="1:118" x14ac:dyDescent="0.2">
      <c r="A191" t="s">
        <v>150</v>
      </c>
      <c r="B191" t="s">
        <v>152</v>
      </c>
      <c r="C191">
        <v>28</v>
      </c>
      <c r="D191" t="s">
        <v>144</v>
      </c>
      <c r="E191" s="14">
        <v>0</v>
      </c>
      <c r="F191" s="14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0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0</v>
      </c>
      <c r="X191" s="127">
        <v>0</v>
      </c>
      <c r="Y191" s="127">
        <v>0</v>
      </c>
      <c r="Z191" s="127">
        <v>0</v>
      </c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  <c r="AI191" s="127">
        <v>0</v>
      </c>
      <c r="AJ191" s="127">
        <v>0</v>
      </c>
      <c r="AK191" s="127">
        <v>0</v>
      </c>
      <c r="AL191" s="127">
        <v>0</v>
      </c>
      <c r="AM191" s="127">
        <v>0</v>
      </c>
      <c r="AN191" s="127">
        <v>0</v>
      </c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27"/>
      <c r="DJ191" s="127"/>
      <c r="DK191" s="127"/>
      <c r="DL191" s="127"/>
      <c r="DM191" s="127"/>
      <c r="DN191" s="127"/>
    </row>
    <row r="192" spans="1:118" x14ac:dyDescent="0.2">
      <c r="A192" t="s">
        <v>150</v>
      </c>
      <c r="B192" t="s">
        <v>152</v>
      </c>
      <c r="C192">
        <v>29</v>
      </c>
      <c r="D192" t="s">
        <v>145</v>
      </c>
      <c r="E192" s="14">
        <v>0</v>
      </c>
      <c r="F192" s="14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0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0</v>
      </c>
      <c r="X192" s="127">
        <v>0</v>
      </c>
      <c r="Y192" s="127">
        <v>0</v>
      </c>
      <c r="Z192" s="127">
        <v>0</v>
      </c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  <c r="AI192" s="127">
        <v>0</v>
      </c>
      <c r="AJ192" s="127">
        <v>0</v>
      </c>
      <c r="AK192" s="127">
        <v>0</v>
      </c>
      <c r="AL192" s="127">
        <v>0</v>
      </c>
      <c r="AM192" s="127">
        <v>0</v>
      </c>
      <c r="AN192" s="127">
        <v>0</v>
      </c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27"/>
      <c r="DJ192" s="127"/>
      <c r="DK192" s="127"/>
      <c r="DL192" s="127"/>
      <c r="DM192" s="127"/>
      <c r="DN192" s="127"/>
    </row>
    <row r="193" spans="1:118" x14ac:dyDescent="0.2">
      <c r="A193" t="s">
        <v>150</v>
      </c>
      <c r="B193" t="s">
        <v>152</v>
      </c>
      <c r="C193">
        <v>30</v>
      </c>
      <c r="D193" t="s">
        <v>146</v>
      </c>
      <c r="E193" s="14">
        <v>0</v>
      </c>
      <c r="F193" s="14">
        <v>0</v>
      </c>
      <c r="G193" s="127">
        <v>0</v>
      </c>
      <c r="H193" s="127">
        <v>0</v>
      </c>
      <c r="I193" s="127">
        <v>0</v>
      </c>
      <c r="J193" s="127">
        <v>0</v>
      </c>
      <c r="K193" s="127">
        <v>0</v>
      </c>
      <c r="L193" s="127">
        <v>0</v>
      </c>
      <c r="M193" s="127">
        <v>0</v>
      </c>
      <c r="N193" s="127">
        <v>0</v>
      </c>
      <c r="O193" s="127">
        <v>0</v>
      </c>
      <c r="P193" s="127">
        <v>0</v>
      </c>
      <c r="Q193" s="127">
        <v>0</v>
      </c>
      <c r="R193" s="127">
        <v>0</v>
      </c>
      <c r="S193" s="127">
        <v>0</v>
      </c>
      <c r="T193" s="127">
        <v>0</v>
      </c>
      <c r="U193" s="127">
        <v>0</v>
      </c>
      <c r="V193" s="127">
        <v>0</v>
      </c>
      <c r="W193" s="127">
        <v>0</v>
      </c>
      <c r="X193" s="127">
        <v>0</v>
      </c>
      <c r="Y193" s="127">
        <v>0</v>
      </c>
      <c r="Z193" s="127">
        <v>0</v>
      </c>
      <c r="AA193" s="127">
        <v>0</v>
      </c>
      <c r="AB193" s="127">
        <v>0</v>
      </c>
      <c r="AC193" s="127">
        <v>0</v>
      </c>
      <c r="AD193" s="127">
        <v>0</v>
      </c>
      <c r="AE193" s="127">
        <v>0</v>
      </c>
      <c r="AF193" s="127">
        <v>0</v>
      </c>
      <c r="AG193" s="127">
        <v>0</v>
      </c>
      <c r="AH193" s="127">
        <v>0</v>
      </c>
      <c r="AI193" s="127">
        <v>0</v>
      </c>
      <c r="AJ193" s="127">
        <v>0</v>
      </c>
      <c r="AK193" s="127">
        <v>0</v>
      </c>
      <c r="AL193" s="127">
        <v>0</v>
      </c>
      <c r="AM193" s="127">
        <v>0</v>
      </c>
      <c r="AN193" s="127">
        <v>0</v>
      </c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27"/>
      <c r="DJ193" s="127"/>
      <c r="DK193" s="127"/>
      <c r="DL193" s="127"/>
      <c r="DM193" s="127"/>
      <c r="DN193" s="127"/>
    </row>
    <row r="194" spans="1:118" x14ac:dyDescent="0.2">
      <c r="A194" t="s">
        <v>150</v>
      </c>
      <c r="B194" t="s">
        <v>152</v>
      </c>
      <c r="C194">
        <v>31</v>
      </c>
      <c r="D194" t="s">
        <v>147</v>
      </c>
      <c r="E194" s="14">
        <v>0</v>
      </c>
      <c r="F194" s="14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  <c r="AI194" s="127">
        <v>0</v>
      </c>
      <c r="AJ194" s="127">
        <v>0</v>
      </c>
      <c r="AK194" s="127">
        <v>0</v>
      </c>
      <c r="AL194" s="127">
        <v>0</v>
      </c>
      <c r="AM194" s="127">
        <v>0</v>
      </c>
      <c r="AN194" s="127">
        <v>0</v>
      </c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27"/>
      <c r="DJ194" s="127"/>
      <c r="DK194" s="127"/>
      <c r="DL194" s="127"/>
      <c r="DM194" s="127"/>
      <c r="DN194" s="127"/>
    </row>
    <row r="195" spans="1:118" x14ac:dyDescent="0.2">
      <c r="A195" t="s">
        <v>150</v>
      </c>
      <c r="B195" t="s">
        <v>152</v>
      </c>
      <c r="C195">
        <v>32</v>
      </c>
      <c r="D195" t="s">
        <v>74</v>
      </c>
      <c r="E195" s="14">
        <v>0</v>
      </c>
      <c r="F195" s="14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  <c r="AI195" s="127">
        <v>0</v>
      </c>
      <c r="AJ195" s="127">
        <v>0</v>
      </c>
      <c r="AK195" s="127">
        <v>0</v>
      </c>
      <c r="AL195" s="127">
        <v>0</v>
      </c>
      <c r="AM195" s="127">
        <v>0</v>
      </c>
      <c r="AN195" s="127">
        <v>0</v>
      </c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27"/>
      <c r="DJ195" s="127"/>
      <c r="DK195" s="127"/>
      <c r="DL195" s="127"/>
      <c r="DM195" s="127"/>
      <c r="DN195" s="127"/>
    </row>
    <row r="196" spans="1:118" x14ac:dyDescent="0.2">
      <c r="A196" t="s">
        <v>150</v>
      </c>
      <c r="B196" t="s">
        <v>152</v>
      </c>
      <c r="C196">
        <v>33</v>
      </c>
      <c r="D196" t="s">
        <v>75</v>
      </c>
      <c r="E196" s="14">
        <v>0</v>
      </c>
      <c r="F196" s="14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  <c r="AI196" s="127">
        <v>0</v>
      </c>
      <c r="AJ196" s="127">
        <v>0</v>
      </c>
      <c r="AK196" s="127">
        <v>0</v>
      </c>
      <c r="AL196" s="127">
        <v>0</v>
      </c>
      <c r="AM196" s="127">
        <v>0</v>
      </c>
      <c r="AN196" s="127">
        <v>0</v>
      </c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27"/>
      <c r="DJ196" s="127"/>
      <c r="DK196" s="127"/>
      <c r="DL196" s="127"/>
      <c r="DM196" s="127"/>
      <c r="DN196" s="127"/>
    </row>
    <row r="197" spans="1:118" x14ac:dyDescent="0.2">
      <c r="A197" t="s">
        <v>150</v>
      </c>
      <c r="B197" t="s">
        <v>152</v>
      </c>
      <c r="C197">
        <v>34</v>
      </c>
      <c r="D197" t="s">
        <v>76</v>
      </c>
      <c r="E197" s="14">
        <v>0</v>
      </c>
      <c r="F197" s="14">
        <v>0</v>
      </c>
      <c r="G197" s="127">
        <v>0</v>
      </c>
      <c r="H197" s="127">
        <v>0</v>
      </c>
      <c r="I197" s="127">
        <v>0</v>
      </c>
      <c r="J197" s="127">
        <v>0</v>
      </c>
      <c r="K197" s="127">
        <v>0</v>
      </c>
      <c r="L197" s="127">
        <v>0</v>
      </c>
      <c r="M197" s="127">
        <v>0</v>
      </c>
      <c r="N197" s="127">
        <v>0</v>
      </c>
      <c r="O197" s="127">
        <v>0</v>
      </c>
      <c r="P197" s="127">
        <v>0</v>
      </c>
      <c r="Q197" s="127">
        <v>0</v>
      </c>
      <c r="R197" s="127">
        <v>0</v>
      </c>
      <c r="S197" s="127">
        <v>0</v>
      </c>
      <c r="T197" s="127">
        <v>0</v>
      </c>
      <c r="U197" s="127">
        <v>0</v>
      </c>
      <c r="V197" s="127">
        <v>0</v>
      </c>
      <c r="W197" s="127">
        <v>0</v>
      </c>
      <c r="X197" s="127">
        <v>0</v>
      </c>
      <c r="Y197" s="127">
        <v>0</v>
      </c>
      <c r="Z197" s="127">
        <v>0</v>
      </c>
      <c r="AA197" s="127">
        <v>0</v>
      </c>
      <c r="AB197" s="127">
        <v>0</v>
      </c>
      <c r="AC197" s="127">
        <v>0</v>
      </c>
      <c r="AD197" s="127">
        <v>0</v>
      </c>
      <c r="AE197" s="127">
        <v>0</v>
      </c>
      <c r="AF197" s="127">
        <v>0</v>
      </c>
      <c r="AG197" s="127">
        <v>0</v>
      </c>
      <c r="AH197" s="127">
        <v>0</v>
      </c>
      <c r="AI197" s="127">
        <v>0</v>
      </c>
      <c r="AJ197" s="127">
        <v>0</v>
      </c>
      <c r="AK197" s="127">
        <v>0</v>
      </c>
      <c r="AL197" s="127">
        <v>0</v>
      </c>
      <c r="AM197" s="127">
        <v>0</v>
      </c>
      <c r="AN197" s="127">
        <v>0</v>
      </c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27"/>
      <c r="DJ197" s="127"/>
      <c r="DK197" s="127"/>
      <c r="DL197" s="127"/>
      <c r="DM197" s="127"/>
      <c r="DN197" s="127"/>
    </row>
    <row r="198" spans="1:118" x14ac:dyDescent="0.2">
      <c r="A198" t="s">
        <v>150</v>
      </c>
      <c r="B198" t="s">
        <v>152</v>
      </c>
      <c r="C198">
        <v>35</v>
      </c>
      <c r="D198" t="s">
        <v>77</v>
      </c>
      <c r="E198" s="14">
        <v>0</v>
      </c>
      <c r="F198" s="14">
        <v>-100</v>
      </c>
      <c r="G198" s="127">
        <v>0</v>
      </c>
      <c r="H198" s="127">
        <v>-217567.54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  <c r="AI198" s="127">
        <v>0</v>
      </c>
      <c r="AJ198" s="127">
        <v>0</v>
      </c>
      <c r="AK198" s="127">
        <v>0</v>
      </c>
      <c r="AL198" s="127">
        <v>0</v>
      </c>
      <c r="AM198" s="127">
        <v>0</v>
      </c>
      <c r="AN198" s="127">
        <v>0</v>
      </c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27"/>
      <c r="DJ198" s="127"/>
      <c r="DK198" s="127"/>
      <c r="DL198" s="127"/>
      <c r="DM198" s="127"/>
      <c r="DN198" s="127"/>
    </row>
    <row r="199" spans="1:118" x14ac:dyDescent="0.2">
      <c r="A199" t="s">
        <v>150</v>
      </c>
      <c r="B199" t="s">
        <v>152</v>
      </c>
      <c r="C199">
        <v>36</v>
      </c>
      <c r="D199" t="s">
        <v>78</v>
      </c>
      <c r="E199" s="14">
        <v>0</v>
      </c>
      <c r="F199" s="14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7">
        <v>0</v>
      </c>
      <c r="AB199" s="127">
        <v>0</v>
      </c>
      <c r="AC199" s="127">
        <v>0</v>
      </c>
      <c r="AD199" s="127">
        <v>0</v>
      </c>
      <c r="AE199" s="127">
        <v>0</v>
      </c>
      <c r="AF199" s="127">
        <v>0</v>
      </c>
      <c r="AG199" s="127">
        <v>0</v>
      </c>
      <c r="AH199" s="127">
        <v>0</v>
      </c>
      <c r="AI199" s="127">
        <v>0</v>
      </c>
      <c r="AJ199" s="127">
        <v>0</v>
      </c>
      <c r="AK199" s="127">
        <v>0</v>
      </c>
      <c r="AL199" s="127">
        <v>0</v>
      </c>
      <c r="AM199" s="127">
        <v>0</v>
      </c>
      <c r="AN199" s="127">
        <v>0</v>
      </c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27"/>
      <c r="DJ199" s="127"/>
      <c r="DK199" s="127"/>
      <c r="DL199" s="127"/>
      <c r="DM199" s="127"/>
      <c r="DN199" s="127"/>
    </row>
    <row r="200" spans="1:118" x14ac:dyDescent="0.2">
      <c r="A200" t="s">
        <v>150</v>
      </c>
      <c r="B200" t="s">
        <v>152</v>
      </c>
      <c r="C200">
        <v>37</v>
      </c>
      <c r="D200" t="s">
        <v>79</v>
      </c>
      <c r="E200" s="14">
        <v>0</v>
      </c>
      <c r="F200" s="14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  <c r="AL200" s="127">
        <v>0</v>
      </c>
      <c r="AM200" s="127">
        <v>0</v>
      </c>
      <c r="AN200" s="127">
        <v>0</v>
      </c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27"/>
      <c r="DJ200" s="127"/>
      <c r="DK200" s="127"/>
      <c r="DL200" s="127"/>
      <c r="DM200" s="127"/>
      <c r="DN200" s="127"/>
    </row>
    <row r="201" spans="1:118" x14ac:dyDescent="0.2">
      <c r="A201" t="s">
        <v>150</v>
      </c>
      <c r="B201" t="s">
        <v>152</v>
      </c>
      <c r="C201">
        <v>38</v>
      </c>
      <c r="D201" t="s">
        <v>80</v>
      </c>
      <c r="E201" s="14">
        <v>0</v>
      </c>
      <c r="F201" s="14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  <c r="AI201" s="127">
        <v>0</v>
      </c>
      <c r="AJ201" s="127">
        <v>0</v>
      </c>
      <c r="AK201" s="127">
        <v>0</v>
      </c>
      <c r="AL201" s="127">
        <v>0</v>
      </c>
      <c r="AM201" s="127">
        <v>0</v>
      </c>
      <c r="AN201" s="127">
        <v>0</v>
      </c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27"/>
      <c r="DJ201" s="127"/>
      <c r="DK201" s="127"/>
      <c r="DL201" s="127"/>
      <c r="DM201" s="127"/>
      <c r="DN201" s="127"/>
    </row>
    <row r="202" spans="1:118" x14ac:dyDescent="0.2">
      <c r="A202" t="s">
        <v>150</v>
      </c>
      <c r="B202" t="s">
        <v>152</v>
      </c>
      <c r="C202">
        <v>39</v>
      </c>
      <c r="D202" t="s">
        <v>81</v>
      </c>
      <c r="E202" s="14">
        <v>0</v>
      </c>
      <c r="F202" s="14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  <c r="AI202" s="127">
        <v>0</v>
      </c>
      <c r="AJ202" s="127">
        <v>0</v>
      </c>
      <c r="AK202" s="127">
        <v>0</v>
      </c>
      <c r="AL202" s="127">
        <v>0</v>
      </c>
      <c r="AM202" s="127">
        <v>0</v>
      </c>
      <c r="AN202" s="127">
        <v>0</v>
      </c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27"/>
      <c r="DJ202" s="127"/>
      <c r="DK202" s="127"/>
      <c r="DL202" s="127"/>
      <c r="DM202" s="127"/>
      <c r="DN202" s="127"/>
    </row>
    <row r="203" spans="1:118" x14ac:dyDescent="0.2">
      <c r="A203" t="s">
        <v>150</v>
      </c>
      <c r="B203" t="s">
        <v>152</v>
      </c>
      <c r="C203">
        <v>40</v>
      </c>
      <c r="D203" t="s">
        <v>82</v>
      </c>
      <c r="E203" s="14">
        <v>0</v>
      </c>
      <c r="F203" s="14">
        <v>386552.33</v>
      </c>
      <c r="G203" s="127">
        <v>0</v>
      </c>
      <c r="H203" s="127">
        <v>52966.8</v>
      </c>
      <c r="I203" s="127">
        <v>0</v>
      </c>
      <c r="J203" s="127">
        <v>152520</v>
      </c>
      <c r="K203" s="127">
        <v>0</v>
      </c>
      <c r="L203" s="127">
        <v>171.2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  <c r="AI203" s="127">
        <v>0</v>
      </c>
      <c r="AJ203" s="127">
        <v>0</v>
      </c>
      <c r="AK203" s="127">
        <v>0</v>
      </c>
      <c r="AL203" s="127">
        <v>0</v>
      </c>
      <c r="AM203" s="127">
        <v>0</v>
      </c>
      <c r="AN203" s="127">
        <v>0</v>
      </c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27"/>
      <c r="DJ203" s="127"/>
      <c r="DK203" s="127"/>
      <c r="DL203" s="127"/>
      <c r="DM203" s="127"/>
      <c r="DN203" s="127"/>
    </row>
    <row r="204" spans="1:118" x14ac:dyDescent="0.2">
      <c r="A204" t="s">
        <v>150</v>
      </c>
      <c r="B204" t="s">
        <v>149</v>
      </c>
      <c r="C204">
        <v>1</v>
      </c>
      <c r="D204" t="s">
        <v>29</v>
      </c>
      <c r="E204" s="14">
        <v>0</v>
      </c>
      <c r="F204" s="14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  <c r="AI204" s="127">
        <v>0</v>
      </c>
      <c r="AJ204" s="127">
        <v>0</v>
      </c>
      <c r="AK204" s="127">
        <v>0</v>
      </c>
      <c r="AL204" s="127">
        <v>0</v>
      </c>
      <c r="AM204" s="127">
        <v>0</v>
      </c>
      <c r="AN204" s="127">
        <v>0</v>
      </c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27"/>
      <c r="DJ204" s="127"/>
      <c r="DK204" s="127"/>
      <c r="DL204" s="127"/>
      <c r="DM204" s="127"/>
      <c r="DN204" s="127"/>
    </row>
    <row r="205" spans="1:118" x14ac:dyDescent="0.2">
      <c r="A205" t="s">
        <v>150</v>
      </c>
      <c r="B205" t="s">
        <v>149</v>
      </c>
      <c r="C205">
        <v>2</v>
      </c>
      <c r="D205" t="s">
        <v>30</v>
      </c>
      <c r="E205" s="14">
        <v>0</v>
      </c>
      <c r="F205" s="14">
        <v>0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0</v>
      </c>
      <c r="Q205" s="127">
        <v>0</v>
      </c>
      <c r="R205" s="127">
        <v>0</v>
      </c>
      <c r="S205" s="127">
        <v>0</v>
      </c>
      <c r="T205" s="127">
        <v>0</v>
      </c>
      <c r="U205" s="127">
        <v>0</v>
      </c>
      <c r="V205" s="127">
        <v>0</v>
      </c>
      <c r="W205" s="127">
        <v>0</v>
      </c>
      <c r="X205" s="127">
        <v>0</v>
      </c>
      <c r="Y205" s="127">
        <v>0</v>
      </c>
      <c r="Z205" s="127">
        <v>0</v>
      </c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  <c r="AI205" s="127">
        <v>0</v>
      </c>
      <c r="AJ205" s="127">
        <v>0</v>
      </c>
      <c r="AK205" s="127">
        <v>0</v>
      </c>
      <c r="AL205" s="127">
        <v>0</v>
      </c>
      <c r="AM205" s="127">
        <v>0</v>
      </c>
      <c r="AN205" s="127">
        <v>0</v>
      </c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27"/>
      <c r="DJ205" s="127"/>
      <c r="DK205" s="127"/>
      <c r="DL205" s="127"/>
      <c r="DM205" s="127"/>
      <c r="DN205" s="127"/>
    </row>
    <row r="206" spans="1:118" x14ac:dyDescent="0.2">
      <c r="A206" t="s">
        <v>150</v>
      </c>
      <c r="B206" t="s">
        <v>149</v>
      </c>
      <c r="C206">
        <v>3</v>
      </c>
      <c r="D206" t="s">
        <v>31</v>
      </c>
      <c r="E206" s="14">
        <v>0</v>
      </c>
      <c r="F206" s="14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  <c r="AI206" s="127">
        <v>0</v>
      </c>
      <c r="AJ206" s="127">
        <v>0</v>
      </c>
      <c r="AK206" s="127">
        <v>0</v>
      </c>
      <c r="AL206" s="127">
        <v>0</v>
      </c>
      <c r="AM206" s="127">
        <v>0</v>
      </c>
      <c r="AN206" s="127">
        <v>0</v>
      </c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27"/>
      <c r="DJ206" s="127"/>
      <c r="DK206" s="127"/>
      <c r="DL206" s="127"/>
      <c r="DM206" s="127"/>
      <c r="DN206" s="127"/>
    </row>
    <row r="207" spans="1:118" x14ac:dyDescent="0.2">
      <c r="A207" t="s">
        <v>150</v>
      </c>
      <c r="B207" t="s">
        <v>149</v>
      </c>
      <c r="C207">
        <v>4</v>
      </c>
      <c r="D207" t="s">
        <v>32</v>
      </c>
      <c r="E207" s="14">
        <v>0</v>
      </c>
      <c r="F207" s="14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  <c r="AL207" s="127">
        <v>0</v>
      </c>
      <c r="AM207" s="127">
        <v>0</v>
      </c>
      <c r="AN207" s="127">
        <v>0</v>
      </c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27"/>
      <c r="DJ207" s="127"/>
      <c r="DK207" s="127"/>
      <c r="DL207" s="127"/>
      <c r="DM207" s="127"/>
      <c r="DN207" s="127"/>
    </row>
    <row r="208" spans="1:118" x14ac:dyDescent="0.2">
      <c r="A208" t="s">
        <v>150</v>
      </c>
      <c r="B208" t="s">
        <v>149</v>
      </c>
      <c r="C208">
        <v>5</v>
      </c>
      <c r="D208" t="s">
        <v>135</v>
      </c>
      <c r="E208" s="14">
        <v>0</v>
      </c>
      <c r="F208" s="14">
        <v>0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27">
        <v>0</v>
      </c>
      <c r="Q208" s="127">
        <v>0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0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27">
        <v>0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  <c r="AL208" s="127">
        <v>0</v>
      </c>
      <c r="AM208" s="127">
        <v>0</v>
      </c>
      <c r="AN208" s="127">
        <v>0</v>
      </c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27"/>
      <c r="DJ208" s="127"/>
      <c r="DK208" s="127"/>
      <c r="DL208" s="127"/>
      <c r="DM208" s="127"/>
      <c r="DN208" s="127"/>
    </row>
    <row r="209" spans="1:118" x14ac:dyDescent="0.2">
      <c r="A209" t="s">
        <v>150</v>
      </c>
      <c r="B209" t="s">
        <v>149</v>
      </c>
      <c r="C209">
        <v>6</v>
      </c>
      <c r="D209" t="s">
        <v>29</v>
      </c>
      <c r="E209" s="14">
        <v>0</v>
      </c>
      <c r="F209" s="14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  <c r="AI209" s="127">
        <v>0</v>
      </c>
      <c r="AJ209" s="127">
        <v>0</v>
      </c>
      <c r="AK209" s="127">
        <v>0</v>
      </c>
      <c r="AL209" s="127">
        <v>0</v>
      </c>
      <c r="AM209" s="127">
        <v>0</v>
      </c>
      <c r="AN209" s="127">
        <v>0</v>
      </c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27"/>
      <c r="DJ209" s="127"/>
      <c r="DK209" s="127"/>
      <c r="DL209" s="127"/>
      <c r="DM209" s="127"/>
      <c r="DN209" s="127"/>
    </row>
    <row r="210" spans="1:118" x14ac:dyDescent="0.2">
      <c r="A210" t="s">
        <v>150</v>
      </c>
      <c r="B210" t="s">
        <v>149</v>
      </c>
      <c r="C210">
        <v>7</v>
      </c>
      <c r="D210" t="s">
        <v>30</v>
      </c>
      <c r="E210" s="14">
        <v>0</v>
      </c>
      <c r="F210" s="14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  <c r="AI210" s="127">
        <v>0</v>
      </c>
      <c r="AJ210" s="127">
        <v>0</v>
      </c>
      <c r="AK210" s="127">
        <v>0</v>
      </c>
      <c r="AL210" s="127">
        <v>0</v>
      </c>
      <c r="AM210" s="127">
        <v>0</v>
      </c>
      <c r="AN210" s="127">
        <v>0</v>
      </c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27"/>
      <c r="DJ210" s="127"/>
      <c r="DK210" s="127"/>
      <c r="DL210" s="127"/>
      <c r="DM210" s="127"/>
      <c r="DN210" s="127"/>
    </row>
    <row r="211" spans="1:118" x14ac:dyDescent="0.2">
      <c r="A211" t="s">
        <v>150</v>
      </c>
      <c r="B211" t="s">
        <v>149</v>
      </c>
      <c r="C211">
        <v>8</v>
      </c>
      <c r="D211" t="s">
        <v>31</v>
      </c>
      <c r="E211" s="14">
        <v>0</v>
      </c>
      <c r="F211" s="14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  <c r="AI211" s="127">
        <v>0</v>
      </c>
      <c r="AJ211" s="127">
        <v>0</v>
      </c>
      <c r="AK211" s="127">
        <v>0</v>
      </c>
      <c r="AL211" s="127">
        <v>0</v>
      </c>
      <c r="AM211" s="127">
        <v>0</v>
      </c>
      <c r="AN211" s="127">
        <v>0</v>
      </c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27"/>
      <c r="DJ211" s="127"/>
      <c r="DK211" s="127"/>
      <c r="DL211" s="127"/>
      <c r="DM211" s="127"/>
      <c r="DN211" s="127"/>
    </row>
    <row r="212" spans="1:118" x14ac:dyDescent="0.2">
      <c r="A212" t="s">
        <v>150</v>
      </c>
      <c r="B212" t="s">
        <v>149</v>
      </c>
      <c r="C212">
        <v>9</v>
      </c>
      <c r="D212" t="s">
        <v>32</v>
      </c>
      <c r="E212" s="14">
        <v>0</v>
      </c>
      <c r="F212" s="14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  <c r="AI212" s="127">
        <v>0</v>
      </c>
      <c r="AJ212" s="127">
        <v>0</v>
      </c>
      <c r="AK212" s="127">
        <v>0</v>
      </c>
      <c r="AL212" s="127">
        <v>0</v>
      </c>
      <c r="AM212" s="127">
        <v>0</v>
      </c>
      <c r="AN212" s="127">
        <v>0</v>
      </c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27"/>
      <c r="DJ212" s="127"/>
      <c r="DK212" s="127"/>
      <c r="DL212" s="127"/>
      <c r="DM212" s="127"/>
      <c r="DN212" s="127"/>
    </row>
    <row r="213" spans="1:118" x14ac:dyDescent="0.2">
      <c r="A213" t="s">
        <v>150</v>
      </c>
      <c r="B213" t="s">
        <v>149</v>
      </c>
      <c r="C213">
        <v>10</v>
      </c>
      <c r="D213" t="s">
        <v>36</v>
      </c>
      <c r="E213" s="14">
        <v>0</v>
      </c>
      <c r="F213" s="14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  <c r="AI213" s="127">
        <v>0</v>
      </c>
      <c r="AJ213" s="127">
        <v>0</v>
      </c>
      <c r="AK213" s="127">
        <v>0</v>
      </c>
      <c r="AL213" s="127">
        <v>0</v>
      </c>
      <c r="AM213" s="127">
        <v>0</v>
      </c>
      <c r="AN213" s="127">
        <v>0</v>
      </c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27"/>
      <c r="DJ213" s="127"/>
      <c r="DK213" s="127"/>
      <c r="DL213" s="127"/>
      <c r="DM213" s="127"/>
      <c r="DN213" s="127"/>
    </row>
    <row r="214" spans="1:118" x14ac:dyDescent="0.2">
      <c r="A214" t="s">
        <v>150</v>
      </c>
      <c r="B214" t="s">
        <v>149</v>
      </c>
      <c r="C214">
        <v>11</v>
      </c>
      <c r="D214" t="s">
        <v>39</v>
      </c>
      <c r="E214" s="14">
        <v>0</v>
      </c>
      <c r="F214" s="14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  <c r="AI214" s="127">
        <v>0</v>
      </c>
      <c r="AJ214" s="127">
        <v>0</v>
      </c>
      <c r="AK214" s="127">
        <v>0</v>
      </c>
      <c r="AL214" s="127">
        <v>0</v>
      </c>
      <c r="AM214" s="127">
        <v>0</v>
      </c>
      <c r="AN214" s="127">
        <v>0</v>
      </c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27"/>
      <c r="DJ214" s="127"/>
      <c r="DK214" s="127"/>
      <c r="DL214" s="127"/>
      <c r="DM214" s="127"/>
      <c r="DN214" s="127"/>
    </row>
    <row r="215" spans="1:118" x14ac:dyDescent="0.2">
      <c r="A215" t="s">
        <v>150</v>
      </c>
      <c r="B215" t="s">
        <v>149</v>
      </c>
      <c r="C215">
        <v>12</v>
      </c>
      <c r="D215" t="s">
        <v>40</v>
      </c>
      <c r="E215" s="14">
        <v>0</v>
      </c>
      <c r="F215" s="14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  <c r="AI215" s="127">
        <v>0</v>
      </c>
      <c r="AJ215" s="127">
        <v>0</v>
      </c>
      <c r="AK215" s="127">
        <v>0</v>
      </c>
      <c r="AL215" s="127">
        <v>0</v>
      </c>
      <c r="AM215" s="127">
        <v>0</v>
      </c>
      <c r="AN215" s="127">
        <v>0</v>
      </c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27"/>
      <c r="DJ215" s="127"/>
      <c r="DK215" s="127"/>
      <c r="DL215" s="127"/>
      <c r="DM215" s="127"/>
      <c r="DN215" s="127"/>
    </row>
    <row r="216" spans="1:118" x14ac:dyDescent="0.2">
      <c r="A216" t="s">
        <v>150</v>
      </c>
      <c r="B216" t="s">
        <v>149</v>
      </c>
      <c r="C216">
        <v>13</v>
      </c>
      <c r="D216" t="s">
        <v>43</v>
      </c>
      <c r="E216" s="14">
        <v>0</v>
      </c>
      <c r="F216" s="14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  <c r="AI216" s="127">
        <v>0</v>
      </c>
      <c r="AJ216" s="127">
        <v>0</v>
      </c>
      <c r="AK216" s="127">
        <v>0</v>
      </c>
      <c r="AL216" s="127">
        <v>0</v>
      </c>
      <c r="AM216" s="127">
        <v>0</v>
      </c>
      <c r="AN216" s="127">
        <v>0</v>
      </c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27"/>
      <c r="DJ216" s="127"/>
      <c r="DK216" s="127"/>
      <c r="DL216" s="127"/>
      <c r="DM216" s="127"/>
      <c r="DN216" s="127"/>
    </row>
    <row r="217" spans="1:118" x14ac:dyDescent="0.2">
      <c r="A217" t="s">
        <v>150</v>
      </c>
      <c r="B217" t="s">
        <v>149</v>
      </c>
      <c r="C217">
        <v>14</v>
      </c>
      <c r="D217" t="s">
        <v>44</v>
      </c>
      <c r="E217" s="14">
        <v>0</v>
      </c>
      <c r="F217" s="14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27">
        <v>0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7">
        <v>0</v>
      </c>
      <c r="AB217" s="127">
        <v>0</v>
      </c>
      <c r="AC217" s="127">
        <v>0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  <c r="AI217" s="127">
        <v>0</v>
      </c>
      <c r="AJ217" s="127">
        <v>0</v>
      </c>
      <c r="AK217" s="127">
        <v>0</v>
      </c>
      <c r="AL217" s="127">
        <v>0</v>
      </c>
      <c r="AM217" s="127">
        <v>0</v>
      </c>
      <c r="AN217" s="127">
        <v>0</v>
      </c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27"/>
      <c r="DJ217" s="127"/>
      <c r="DK217" s="127"/>
      <c r="DL217" s="127"/>
      <c r="DM217" s="127"/>
      <c r="DN217" s="127"/>
    </row>
    <row r="218" spans="1:118" x14ac:dyDescent="0.2">
      <c r="A218" t="s">
        <v>150</v>
      </c>
      <c r="B218" t="s">
        <v>149</v>
      </c>
      <c r="C218">
        <v>15</v>
      </c>
      <c r="D218" t="s">
        <v>45</v>
      </c>
      <c r="E218" s="14">
        <v>0</v>
      </c>
      <c r="F218" s="14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>
        <v>0</v>
      </c>
      <c r="Q218" s="127">
        <v>0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  <c r="AI218" s="127">
        <v>0</v>
      </c>
      <c r="AJ218" s="127">
        <v>0</v>
      </c>
      <c r="AK218" s="127">
        <v>0</v>
      </c>
      <c r="AL218" s="127">
        <v>0</v>
      </c>
      <c r="AM218" s="127">
        <v>0</v>
      </c>
      <c r="AN218" s="127">
        <v>0</v>
      </c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27"/>
      <c r="DJ218" s="127"/>
      <c r="DK218" s="127"/>
      <c r="DL218" s="127"/>
      <c r="DM218" s="127"/>
      <c r="DN218" s="127"/>
    </row>
    <row r="219" spans="1:118" x14ac:dyDescent="0.2">
      <c r="A219" t="s">
        <v>150</v>
      </c>
      <c r="B219" t="s">
        <v>149</v>
      </c>
      <c r="C219">
        <v>16</v>
      </c>
      <c r="D219" t="s">
        <v>46</v>
      </c>
      <c r="E219" s="14">
        <v>0</v>
      </c>
      <c r="F219" s="14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27">
        <v>0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  <c r="AI219" s="127">
        <v>0</v>
      </c>
      <c r="AJ219" s="127">
        <v>0</v>
      </c>
      <c r="AK219" s="127">
        <v>0</v>
      </c>
      <c r="AL219" s="127">
        <v>0</v>
      </c>
      <c r="AM219" s="127">
        <v>0</v>
      </c>
      <c r="AN219" s="127">
        <v>0</v>
      </c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27"/>
      <c r="DJ219" s="127"/>
      <c r="DK219" s="127"/>
      <c r="DL219" s="127"/>
      <c r="DM219" s="127"/>
      <c r="DN219" s="127"/>
    </row>
    <row r="220" spans="1:118" x14ac:dyDescent="0.2">
      <c r="A220" t="s">
        <v>150</v>
      </c>
      <c r="B220" t="s">
        <v>149</v>
      </c>
      <c r="C220">
        <v>17</v>
      </c>
      <c r="D220" t="s">
        <v>136</v>
      </c>
      <c r="E220" s="14">
        <v>0</v>
      </c>
      <c r="F220" s="14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>
        <v>0</v>
      </c>
      <c r="Q220" s="127">
        <v>0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  <c r="AI220" s="127">
        <v>0</v>
      </c>
      <c r="AJ220" s="127">
        <v>0</v>
      </c>
      <c r="AK220" s="127">
        <v>0</v>
      </c>
      <c r="AL220" s="127">
        <v>0</v>
      </c>
      <c r="AM220" s="127">
        <v>0</v>
      </c>
      <c r="AN220" s="127">
        <v>0</v>
      </c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27"/>
      <c r="DJ220" s="127"/>
      <c r="DK220" s="127"/>
      <c r="DL220" s="127"/>
      <c r="DM220" s="127"/>
      <c r="DN220" s="127"/>
    </row>
    <row r="221" spans="1:118" x14ac:dyDescent="0.2">
      <c r="A221" t="s">
        <v>150</v>
      </c>
      <c r="B221" t="s">
        <v>149</v>
      </c>
      <c r="C221">
        <v>18</v>
      </c>
      <c r="D221" t="s">
        <v>137</v>
      </c>
      <c r="E221" s="14">
        <v>0</v>
      </c>
      <c r="F221" s="14">
        <v>0</v>
      </c>
      <c r="G221" s="127">
        <v>0</v>
      </c>
      <c r="H221" s="127">
        <v>0</v>
      </c>
      <c r="I221" s="127">
        <v>0</v>
      </c>
      <c r="J221" s="127">
        <v>0</v>
      </c>
      <c r="K221" s="127">
        <v>0</v>
      </c>
      <c r="L221" s="127">
        <v>0</v>
      </c>
      <c r="M221" s="127">
        <v>0</v>
      </c>
      <c r="N221" s="127">
        <v>0</v>
      </c>
      <c r="O221" s="127">
        <v>0</v>
      </c>
      <c r="P221" s="127">
        <v>0</v>
      </c>
      <c r="Q221" s="127">
        <v>0</v>
      </c>
      <c r="R221" s="127">
        <v>0</v>
      </c>
      <c r="S221" s="127">
        <v>0</v>
      </c>
      <c r="T221" s="127">
        <v>0</v>
      </c>
      <c r="U221" s="127">
        <v>0</v>
      </c>
      <c r="V221" s="127">
        <v>0</v>
      </c>
      <c r="W221" s="127">
        <v>0</v>
      </c>
      <c r="X221" s="127">
        <v>0</v>
      </c>
      <c r="Y221" s="127">
        <v>0</v>
      </c>
      <c r="Z221" s="127">
        <v>0</v>
      </c>
      <c r="AA221" s="127">
        <v>0</v>
      </c>
      <c r="AB221" s="127">
        <v>0</v>
      </c>
      <c r="AC221" s="127">
        <v>0</v>
      </c>
      <c r="AD221" s="127">
        <v>0</v>
      </c>
      <c r="AE221" s="127">
        <v>0</v>
      </c>
      <c r="AF221" s="127">
        <v>0</v>
      </c>
      <c r="AG221" s="127">
        <v>0</v>
      </c>
      <c r="AH221" s="127">
        <v>0</v>
      </c>
      <c r="AI221" s="127">
        <v>0</v>
      </c>
      <c r="AJ221" s="127">
        <v>0</v>
      </c>
      <c r="AK221" s="127">
        <v>0</v>
      </c>
      <c r="AL221" s="127">
        <v>0</v>
      </c>
      <c r="AM221" s="127">
        <v>0</v>
      </c>
      <c r="AN221" s="127">
        <v>0</v>
      </c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27"/>
      <c r="DJ221" s="127"/>
      <c r="DK221" s="127"/>
      <c r="DL221" s="127"/>
      <c r="DM221" s="127"/>
      <c r="DN221" s="127"/>
    </row>
    <row r="222" spans="1:118" x14ac:dyDescent="0.2">
      <c r="A222" t="s">
        <v>150</v>
      </c>
      <c r="B222" t="s">
        <v>149</v>
      </c>
      <c r="C222">
        <v>19</v>
      </c>
      <c r="D222" t="s">
        <v>51</v>
      </c>
      <c r="E222" s="14">
        <v>0</v>
      </c>
      <c r="F222" s="14">
        <v>0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>
        <v>0</v>
      </c>
      <c r="P222" s="127">
        <v>0</v>
      </c>
      <c r="Q222" s="127">
        <v>0</v>
      </c>
      <c r="R222" s="127">
        <v>0</v>
      </c>
      <c r="S222" s="127">
        <v>0</v>
      </c>
      <c r="T222" s="127">
        <v>0</v>
      </c>
      <c r="U222" s="127">
        <v>0</v>
      </c>
      <c r="V222" s="127">
        <v>0</v>
      </c>
      <c r="W222" s="127">
        <v>0</v>
      </c>
      <c r="X222" s="127">
        <v>0</v>
      </c>
      <c r="Y222" s="127">
        <v>0</v>
      </c>
      <c r="Z222" s="127">
        <v>0</v>
      </c>
      <c r="AA222" s="127">
        <v>0</v>
      </c>
      <c r="AB222" s="127">
        <v>0</v>
      </c>
      <c r="AC222" s="127">
        <v>0</v>
      </c>
      <c r="AD222" s="127">
        <v>0</v>
      </c>
      <c r="AE222" s="127">
        <v>0</v>
      </c>
      <c r="AF222" s="127">
        <v>0</v>
      </c>
      <c r="AG222" s="127">
        <v>0</v>
      </c>
      <c r="AH222" s="127">
        <v>0</v>
      </c>
      <c r="AI222" s="127">
        <v>0</v>
      </c>
      <c r="AJ222" s="127">
        <v>0</v>
      </c>
      <c r="AK222" s="127">
        <v>0</v>
      </c>
      <c r="AL222" s="127">
        <v>0</v>
      </c>
      <c r="AM222" s="127">
        <v>0</v>
      </c>
      <c r="AN222" s="127">
        <v>0</v>
      </c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27"/>
      <c r="DJ222" s="127"/>
      <c r="DK222" s="127"/>
      <c r="DL222" s="127"/>
      <c r="DM222" s="127"/>
      <c r="DN222" s="127"/>
    </row>
    <row r="223" spans="1:118" x14ac:dyDescent="0.2">
      <c r="A223" t="s">
        <v>150</v>
      </c>
      <c r="B223" t="s">
        <v>149</v>
      </c>
      <c r="C223">
        <v>20</v>
      </c>
      <c r="D223" t="s">
        <v>138</v>
      </c>
      <c r="E223" s="14">
        <v>0</v>
      </c>
      <c r="F223" s="14">
        <v>0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27">
        <v>0</v>
      </c>
      <c r="Q223" s="127">
        <v>0</v>
      </c>
      <c r="R223" s="127">
        <v>0</v>
      </c>
      <c r="S223" s="127">
        <v>0</v>
      </c>
      <c r="T223" s="127">
        <v>0</v>
      </c>
      <c r="U223" s="127">
        <v>0</v>
      </c>
      <c r="V223" s="127">
        <v>0</v>
      </c>
      <c r="W223" s="127">
        <v>0</v>
      </c>
      <c r="X223" s="127">
        <v>0</v>
      </c>
      <c r="Y223" s="127">
        <v>0</v>
      </c>
      <c r="Z223" s="127">
        <v>0</v>
      </c>
      <c r="AA223" s="127">
        <v>0</v>
      </c>
      <c r="AB223" s="127">
        <v>0</v>
      </c>
      <c r="AC223" s="127">
        <v>0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  <c r="AI223" s="127">
        <v>0</v>
      </c>
      <c r="AJ223" s="127">
        <v>0</v>
      </c>
      <c r="AK223" s="127">
        <v>0</v>
      </c>
      <c r="AL223" s="127">
        <v>0</v>
      </c>
      <c r="AM223" s="127">
        <v>0</v>
      </c>
      <c r="AN223" s="127">
        <v>0</v>
      </c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27"/>
      <c r="DJ223" s="127"/>
      <c r="DK223" s="127"/>
      <c r="DL223" s="127"/>
      <c r="DM223" s="127"/>
      <c r="DN223" s="127"/>
    </row>
    <row r="224" spans="1:118" x14ac:dyDescent="0.2">
      <c r="A224" t="s">
        <v>150</v>
      </c>
      <c r="B224" t="s">
        <v>149</v>
      </c>
      <c r="C224">
        <v>21</v>
      </c>
      <c r="D224" t="s">
        <v>139</v>
      </c>
      <c r="E224" s="14">
        <v>0</v>
      </c>
      <c r="F224" s="14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0</v>
      </c>
      <c r="Q224" s="127">
        <v>0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0</v>
      </c>
      <c r="X224" s="127">
        <v>0</v>
      </c>
      <c r="Y224" s="127">
        <v>0</v>
      </c>
      <c r="Z224" s="127">
        <v>0</v>
      </c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0</v>
      </c>
      <c r="AH224" s="127">
        <v>0</v>
      </c>
      <c r="AI224" s="127">
        <v>0</v>
      </c>
      <c r="AJ224" s="127">
        <v>0</v>
      </c>
      <c r="AK224" s="127">
        <v>0</v>
      </c>
      <c r="AL224" s="127">
        <v>0</v>
      </c>
      <c r="AM224" s="127">
        <v>0</v>
      </c>
      <c r="AN224" s="127">
        <v>0</v>
      </c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27"/>
      <c r="DJ224" s="127"/>
      <c r="DK224" s="127"/>
      <c r="DL224" s="127"/>
      <c r="DM224" s="127"/>
      <c r="DN224" s="127"/>
    </row>
    <row r="225" spans="1:118" x14ac:dyDescent="0.2">
      <c r="A225" t="s">
        <v>150</v>
      </c>
      <c r="B225" t="s">
        <v>149</v>
      </c>
      <c r="C225">
        <v>22</v>
      </c>
      <c r="D225" t="s">
        <v>140</v>
      </c>
      <c r="E225" s="14">
        <v>0</v>
      </c>
      <c r="F225" s="14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0</v>
      </c>
      <c r="O225" s="127">
        <v>0</v>
      </c>
      <c r="P225" s="127">
        <v>0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0</v>
      </c>
      <c r="X225" s="127">
        <v>0</v>
      </c>
      <c r="Y225" s="127">
        <v>0</v>
      </c>
      <c r="Z225" s="127">
        <v>0</v>
      </c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  <c r="AI225" s="127">
        <v>0</v>
      </c>
      <c r="AJ225" s="127">
        <v>0</v>
      </c>
      <c r="AK225" s="127">
        <v>0</v>
      </c>
      <c r="AL225" s="127">
        <v>0</v>
      </c>
      <c r="AM225" s="127">
        <v>0</v>
      </c>
      <c r="AN225" s="127">
        <v>0</v>
      </c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27"/>
      <c r="DJ225" s="127"/>
      <c r="DK225" s="127"/>
      <c r="DL225" s="127"/>
      <c r="DM225" s="127"/>
      <c r="DN225" s="127"/>
    </row>
    <row r="226" spans="1:118" x14ac:dyDescent="0.2">
      <c r="A226" t="s">
        <v>150</v>
      </c>
      <c r="B226" t="s">
        <v>149</v>
      </c>
      <c r="C226">
        <v>23</v>
      </c>
      <c r="D226" t="s">
        <v>141</v>
      </c>
      <c r="E226" s="14">
        <v>0</v>
      </c>
      <c r="F226" s="14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127">
        <v>0</v>
      </c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  <c r="AI226" s="127">
        <v>0</v>
      </c>
      <c r="AJ226" s="127">
        <v>0</v>
      </c>
      <c r="AK226" s="127">
        <v>0</v>
      </c>
      <c r="AL226" s="127">
        <v>0</v>
      </c>
      <c r="AM226" s="127">
        <v>0</v>
      </c>
      <c r="AN226" s="127">
        <v>0</v>
      </c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27"/>
      <c r="DJ226" s="127"/>
      <c r="DK226" s="127"/>
      <c r="DL226" s="127"/>
      <c r="DM226" s="127"/>
      <c r="DN226" s="127"/>
    </row>
    <row r="227" spans="1:118" x14ac:dyDescent="0.2">
      <c r="A227" t="s">
        <v>150</v>
      </c>
      <c r="B227" t="s">
        <v>149</v>
      </c>
      <c r="C227">
        <v>24</v>
      </c>
      <c r="D227" t="s">
        <v>59</v>
      </c>
      <c r="E227" s="14">
        <v>0</v>
      </c>
      <c r="F227" s="14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27">
        <v>0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0</v>
      </c>
      <c r="X227" s="127">
        <v>0</v>
      </c>
      <c r="Y227" s="127">
        <v>0</v>
      </c>
      <c r="Z227" s="127">
        <v>0</v>
      </c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  <c r="AI227" s="127">
        <v>0</v>
      </c>
      <c r="AJ227" s="127">
        <v>0</v>
      </c>
      <c r="AK227" s="127">
        <v>0</v>
      </c>
      <c r="AL227" s="127">
        <v>0</v>
      </c>
      <c r="AM227" s="127">
        <v>0</v>
      </c>
      <c r="AN227" s="127">
        <v>0</v>
      </c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27"/>
      <c r="DJ227" s="127"/>
      <c r="DK227" s="127"/>
      <c r="DL227" s="127"/>
      <c r="DM227" s="127"/>
      <c r="DN227" s="127"/>
    </row>
    <row r="228" spans="1:118" x14ac:dyDescent="0.2">
      <c r="A228" t="s">
        <v>150</v>
      </c>
      <c r="B228" t="s">
        <v>149</v>
      </c>
      <c r="C228">
        <v>25</v>
      </c>
      <c r="D228" t="s">
        <v>60</v>
      </c>
      <c r="E228" s="14">
        <v>0</v>
      </c>
      <c r="F228" s="14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  <c r="AL228" s="127">
        <v>0</v>
      </c>
      <c r="AM228" s="127">
        <v>0</v>
      </c>
      <c r="AN228" s="127">
        <v>0</v>
      </c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27"/>
      <c r="DJ228" s="127"/>
      <c r="DK228" s="127"/>
      <c r="DL228" s="127"/>
      <c r="DM228" s="127"/>
      <c r="DN228" s="127"/>
    </row>
    <row r="229" spans="1:118" x14ac:dyDescent="0.2">
      <c r="A229" t="s">
        <v>150</v>
      </c>
      <c r="B229" t="s">
        <v>149</v>
      </c>
      <c r="C229">
        <v>26</v>
      </c>
      <c r="D229" t="s">
        <v>142</v>
      </c>
      <c r="E229" s="14">
        <v>0</v>
      </c>
      <c r="F229" s="14">
        <v>0</v>
      </c>
      <c r="G229" s="127">
        <v>0</v>
      </c>
      <c r="H229" s="127">
        <v>0</v>
      </c>
      <c r="I229" s="127">
        <v>0</v>
      </c>
      <c r="J229" s="127">
        <v>0</v>
      </c>
      <c r="K229" s="127">
        <v>0</v>
      </c>
      <c r="L229" s="127">
        <v>0</v>
      </c>
      <c r="M229" s="127">
        <v>0</v>
      </c>
      <c r="N229" s="127">
        <v>0</v>
      </c>
      <c r="O229" s="127">
        <v>0</v>
      </c>
      <c r="P229" s="127">
        <v>0</v>
      </c>
      <c r="Q229" s="127">
        <v>0</v>
      </c>
      <c r="R229" s="127">
        <v>0</v>
      </c>
      <c r="S229" s="127">
        <v>0</v>
      </c>
      <c r="T229" s="127">
        <v>0</v>
      </c>
      <c r="U229" s="127">
        <v>0</v>
      </c>
      <c r="V229" s="127">
        <v>0</v>
      </c>
      <c r="W229" s="127">
        <v>0</v>
      </c>
      <c r="X229" s="127">
        <v>0</v>
      </c>
      <c r="Y229" s="127">
        <v>0</v>
      </c>
      <c r="Z229" s="127">
        <v>0</v>
      </c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0</v>
      </c>
      <c r="AH229" s="127">
        <v>0</v>
      </c>
      <c r="AI229" s="127">
        <v>0</v>
      </c>
      <c r="AJ229" s="127">
        <v>0</v>
      </c>
      <c r="AK229" s="127">
        <v>0</v>
      </c>
      <c r="AL229" s="127">
        <v>0</v>
      </c>
      <c r="AM229" s="127">
        <v>0</v>
      </c>
      <c r="AN229" s="127">
        <v>0</v>
      </c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27"/>
      <c r="DJ229" s="127"/>
      <c r="DK229" s="127"/>
      <c r="DL229" s="127"/>
      <c r="DM229" s="127"/>
      <c r="DN229" s="127"/>
    </row>
    <row r="230" spans="1:118" x14ac:dyDescent="0.2">
      <c r="A230" t="s">
        <v>150</v>
      </c>
      <c r="B230" t="s">
        <v>149</v>
      </c>
      <c r="C230">
        <v>27</v>
      </c>
      <c r="D230" t="s">
        <v>143</v>
      </c>
      <c r="E230" s="14">
        <v>0</v>
      </c>
      <c r="F230" s="14">
        <v>0</v>
      </c>
      <c r="G230" s="127">
        <v>0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0</v>
      </c>
      <c r="N230" s="127">
        <v>0</v>
      </c>
      <c r="O230" s="127">
        <v>0</v>
      </c>
      <c r="P230" s="127">
        <v>0</v>
      </c>
      <c r="Q230" s="127">
        <v>0</v>
      </c>
      <c r="R230" s="127">
        <v>0</v>
      </c>
      <c r="S230" s="127">
        <v>0</v>
      </c>
      <c r="T230" s="127">
        <v>0</v>
      </c>
      <c r="U230" s="127">
        <v>0</v>
      </c>
      <c r="V230" s="127">
        <v>0</v>
      </c>
      <c r="W230" s="127">
        <v>0</v>
      </c>
      <c r="X230" s="127">
        <v>0</v>
      </c>
      <c r="Y230" s="127">
        <v>0</v>
      </c>
      <c r="Z230" s="127">
        <v>0</v>
      </c>
      <c r="AA230" s="127">
        <v>0</v>
      </c>
      <c r="AB230" s="127">
        <v>0</v>
      </c>
      <c r="AC230" s="127">
        <v>0</v>
      </c>
      <c r="AD230" s="127">
        <v>0</v>
      </c>
      <c r="AE230" s="127">
        <v>0</v>
      </c>
      <c r="AF230" s="127">
        <v>0</v>
      </c>
      <c r="AG230" s="127">
        <v>0</v>
      </c>
      <c r="AH230" s="127">
        <v>0</v>
      </c>
      <c r="AI230" s="127">
        <v>0</v>
      </c>
      <c r="AJ230" s="127">
        <v>0</v>
      </c>
      <c r="AK230" s="127">
        <v>0</v>
      </c>
      <c r="AL230" s="127">
        <v>0</v>
      </c>
      <c r="AM230" s="127">
        <v>0</v>
      </c>
      <c r="AN230" s="127">
        <v>0</v>
      </c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27"/>
      <c r="DJ230" s="127"/>
      <c r="DK230" s="127"/>
      <c r="DL230" s="127"/>
      <c r="DM230" s="127"/>
      <c r="DN230" s="127"/>
    </row>
    <row r="231" spans="1:118" x14ac:dyDescent="0.2">
      <c r="A231" t="s">
        <v>150</v>
      </c>
      <c r="B231" t="s">
        <v>149</v>
      </c>
      <c r="C231">
        <v>28</v>
      </c>
      <c r="D231" t="s">
        <v>144</v>
      </c>
      <c r="E231" s="14">
        <v>0</v>
      </c>
      <c r="F231" s="14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127">
        <v>0</v>
      </c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  <c r="AI231" s="127">
        <v>0</v>
      </c>
      <c r="AJ231" s="127">
        <v>0</v>
      </c>
      <c r="AK231" s="127">
        <v>0</v>
      </c>
      <c r="AL231" s="127">
        <v>0</v>
      </c>
      <c r="AM231" s="127">
        <v>0</v>
      </c>
      <c r="AN231" s="127">
        <v>0</v>
      </c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27"/>
      <c r="DJ231" s="127"/>
      <c r="DK231" s="127"/>
      <c r="DL231" s="127"/>
      <c r="DM231" s="127"/>
      <c r="DN231" s="127"/>
    </row>
    <row r="232" spans="1:118" x14ac:dyDescent="0.2">
      <c r="A232" t="s">
        <v>150</v>
      </c>
      <c r="B232" t="s">
        <v>149</v>
      </c>
      <c r="C232">
        <v>29</v>
      </c>
      <c r="D232" t="s">
        <v>145</v>
      </c>
      <c r="E232" s="14">
        <v>0</v>
      </c>
      <c r="F232" s="14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>
        <v>0</v>
      </c>
      <c r="Q232" s="127">
        <v>0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27">
        <v>0</v>
      </c>
      <c r="AA232" s="127">
        <v>0</v>
      </c>
      <c r="AB232" s="127">
        <v>0</v>
      </c>
      <c r="AC232" s="127">
        <v>0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  <c r="AI232" s="127">
        <v>0</v>
      </c>
      <c r="AJ232" s="127">
        <v>0</v>
      </c>
      <c r="AK232" s="127">
        <v>0</v>
      </c>
      <c r="AL232" s="127">
        <v>0</v>
      </c>
      <c r="AM232" s="127">
        <v>0</v>
      </c>
      <c r="AN232" s="127">
        <v>0</v>
      </c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27"/>
      <c r="DJ232" s="127"/>
      <c r="DK232" s="127"/>
      <c r="DL232" s="127"/>
      <c r="DM232" s="127"/>
      <c r="DN232" s="127"/>
    </row>
    <row r="233" spans="1:118" x14ac:dyDescent="0.2">
      <c r="A233" t="s">
        <v>150</v>
      </c>
      <c r="B233" t="s">
        <v>149</v>
      </c>
      <c r="C233">
        <v>30</v>
      </c>
      <c r="D233" t="s">
        <v>146</v>
      </c>
      <c r="E233" s="14">
        <v>0</v>
      </c>
      <c r="F233" s="14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0</v>
      </c>
      <c r="M233" s="127">
        <v>0</v>
      </c>
      <c r="N233" s="127">
        <v>0</v>
      </c>
      <c r="O233" s="127">
        <v>0</v>
      </c>
      <c r="P233" s="127">
        <v>0</v>
      </c>
      <c r="Q233" s="127">
        <v>0</v>
      </c>
      <c r="R233" s="127">
        <v>0</v>
      </c>
      <c r="S233" s="127">
        <v>0</v>
      </c>
      <c r="T233" s="127">
        <v>0</v>
      </c>
      <c r="U233" s="127">
        <v>0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7">
        <v>0</v>
      </c>
      <c r="AE233" s="127">
        <v>0</v>
      </c>
      <c r="AF233" s="127">
        <v>0</v>
      </c>
      <c r="AG233" s="127">
        <v>0</v>
      </c>
      <c r="AH233" s="127">
        <v>0</v>
      </c>
      <c r="AI233" s="127">
        <v>0</v>
      </c>
      <c r="AJ233" s="127">
        <v>0</v>
      </c>
      <c r="AK233" s="127">
        <v>0</v>
      </c>
      <c r="AL233" s="127">
        <v>0</v>
      </c>
      <c r="AM233" s="127">
        <v>0</v>
      </c>
      <c r="AN233" s="127">
        <v>0</v>
      </c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27"/>
      <c r="DJ233" s="127"/>
      <c r="DK233" s="127"/>
      <c r="DL233" s="127"/>
      <c r="DM233" s="127"/>
      <c r="DN233" s="127"/>
    </row>
    <row r="234" spans="1:118" x14ac:dyDescent="0.2">
      <c r="A234" t="s">
        <v>150</v>
      </c>
      <c r="B234" t="s">
        <v>149</v>
      </c>
      <c r="C234">
        <v>31</v>
      </c>
      <c r="D234" t="s">
        <v>147</v>
      </c>
      <c r="E234" s="14">
        <v>0</v>
      </c>
      <c r="F234" s="14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0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  <c r="AI234" s="127">
        <v>0</v>
      </c>
      <c r="AJ234" s="127">
        <v>0</v>
      </c>
      <c r="AK234" s="127">
        <v>0</v>
      </c>
      <c r="AL234" s="127">
        <v>0</v>
      </c>
      <c r="AM234" s="127">
        <v>0</v>
      </c>
      <c r="AN234" s="127">
        <v>0</v>
      </c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27"/>
      <c r="DJ234" s="127"/>
      <c r="DK234" s="127"/>
      <c r="DL234" s="127"/>
      <c r="DM234" s="127"/>
      <c r="DN234" s="127"/>
    </row>
    <row r="235" spans="1:118" x14ac:dyDescent="0.2">
      <c r="A235" t="s">
        <v>150</v>
      </c>
      <c r="B235" t="s">
        <v>149</v>
      </c>
      <c r="C235">
        <v>32</v>
      </c>
      <c r="D235" t="s">
        <v>74</v>
      </c>
      <c r="E235" s="14">
        <v>0</v>
      </c>
      <c r="F235" s="14">
        <v>0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0</v>
      </c>
      <c r="Q235" s="127">
        <v>0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0</v>
      </c>
      <c r="AH235" s="127">
        <v>0</v>
      </c>
      <c r="AI235" s="127">
        <v>0</v>
      </c>
      <c r="AJ235" s="127">
        <v>0</v>
      </c>
      <c r="AK235" s="127">
        <v>0</v>
      </c>
      <c r="AL235" s="127">
        <v>0</v>
      </c>
      <c r="AM235" s="127">
        <v>0</v>
      </c>
      <c r="AN235" s="127">
        <v>0</v>
      </c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27"/>
      <c r="DJ235" s="127"/>
      <c r="DK235" s="127"/>
      <c r="DL235" s="127"/>
      <c r="DM235" s="127"/>
      <c r="DN235" s="127"/>
    </row>
    <row r="236" spans="1:118" x14ac:dyDescent="0.2">
      <c r="A236" t="s">
        <v>150</v>
      </c>
      <c r="B236" t="s">
        <v>149</v>
      </c>
      <c r="C236">
        <v>33</v>
      </c>
      <c r="D236" t="s">
        <v>75</v>
      </c>
      <c r="E236" s="14">
        <v>0</v>
      </c>
      <c r="F236" s="14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  <c r="AI236" s="127">
        <v>0</v>
      </c>
      <c r="AJ236" s="127">
        <v>0</v>
      </c>
      <c r="AK236" s="127">
        <v>0</v>
      </c>
      <c r="AL236" s="127">
        <v>0</v>
      </c>
      <c r="AM236" s="127">
        <v>0</v>
      </c>
      <c r="AN236" s="127">
        <v>0</v>
      </c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27"/>
      <c r="DJ236" s="127"/>
      <c r="DK236" s="127"/>
      <c r="DL236" s="127"/>
      <c r="DM236" s="127"/>
      <c r="DN236" s="127"/>
    </row>
    <row r="237" spans="1:118" x14ac:dyDescent="0.2">
      <c r="A237" t="s">
        <v>150</v>
      </c>
      <c r="B237" t="s">
        <v>149</v>
      </c>
      <c r="C237">
        <v>34</v>
      </c>
      <c r="D237" t="s">
        <v>76</v>
      </c>
      <c r="E237" s="14">
        <v>0</v>
      </c>
      <c r="F237" s="14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  <c r="AI237" s="127">
        <v>0</v>
      </c>
      <c r="AJ237" s="127">
        <v>0</v>
      </c>
      <c r="AK237" s="127">
        <v>0</v>
      </c>
      <c r="AL237" s="127">
        <v>0</v>
      </c>
      <c r="AM237" s="127">
        <v>0</v>
      </c>
      <c r="AN237" s="127">
        <v>0</v>
      </c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27"/>
      <c r="DJ237" s="127"/>
      <c r="DK237" s="127"/>
      <c r="DL237" s="127"/>
      <c r="DM237" s="127"/>
      <c r="DN237" s="127"/>
    </row>
    <row r="238" spans="1:118" x14ac:dyDescent="0.2">
      <c r="A238" t="s">
        <v>150</v>
      </c>
      <c r="B238" t="s">
        <v>149</v>
      </c>
      <c r="C238">
        <v>35</v>
      </c>
      <c r="D238" t="s">
        <v>77</v>
      </c>
      <c r="E238" s="14">
        <v>0</v>
      </c>
      <c r="F238" s="14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127">
        <v>0</v>
      </c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  <c r="AI238" s="127">
        <v>0</v>
      </c>
      <c r="AJ238" s="127">
        <v>0</v>
      </c>
      <c r="AK238" s="127">
        <v>0</v>
      </c>
      <c r="AL238" s="127">
        <v>0</v>
      </c>
      <c r="AM238" s="127">
        <v>0</v>
      </c>
      <c r="AN238" s="127">
        <v>0</v>
      </c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27"/>
      <c r="DJ238" s="127"/>
      <c r="DK238" s="127"/>
      <c r="DL238" s="127"/>
      <c r="DM238" s="127"/>
      <c r="DN238" s="127"/>
    </row>
    <row r="239" spans="1:118" x14ac:dyDescent="0.2">
      <c r="A239" t="s">
        <v>150</v>
      </c>
      <c r="B239" t="s">
        <v>149</v>
      </c>
      <c r="C239">
        <v>36</v>
      </c>
      <c r="D239" t="s">
        <v>78</v>
      </c>
      <c r="E239" s="14">
        <v>0</v>
      </c>
      <c r="F239" s="14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  <c r="AI239" s="127">
        <v>0</v>
      </c>
      <c r="AJ239" s="127">
        <v>0</v>
      </c>
      <c r="AK239" s="127">
        <v>0</v>
      </c>
      <c r="AL239" s="127">
        <v>0</v>
      </c>
      <c r="AM239" s="127">
        <v>0</v>
      </c>
      <c r="AN239" s="127">
        <v>0</v>
      </c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27"/>
      <c r="DJ239" s="127"/>
      <c r="DK239" s="127"/>
      <c r="DL239" s="127"/>
      <c r="DM239" s="127"/>
      <c r="DN239" s="127"/>
    </row>
    <row r="240" spans="1:118" x14ac:dyDescent="0.2">
      <c r="A240" t="s">
        <v>150</v>
      </c>
      <c r="B240" t="s">
        <v>149</v>
      </c>
      <c r="C240">
        <v>37</v>
      </c>
      <c r="D240" t="s">
        <v>79</v>
      </c>
      <c r="E240" s="14">
        <v>0</v>
      </c>
      <c r="F240" s="14">
        <v>0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0</v>
      </c>
      <c r="Q240" s="127">
        <v>0</v>
      </c>
      <c r="R240" s="127">
        <v>0</v>
      </c>
      <c r="S240" s="127">
        <v>0</v>
      </c>
      <c r="T240" s="127">
        <v>0</v>
      </c>
      <c r="U240" s="127">
        <v>0</v>
      </c>
      <c r="V240" s="127">
        <v>0</v>
      </c>
      <c r="W240" s="127">
        <v>0</v>
      </c>
      <c r="X240" s="127">
        <v>0</v>
      </c>
      <c r="Y240" s="127">
        <v>0</v>
      </c>
      <c r="Z240" s="127">
        <v>0</v>
      </c>
      <c r="AA240" s="127">
        <v>0</v>
      </c>
      <c r="AB240" s="127">
        <v>0</v>
      </c>
      <c r="AC240" s="127">
        <v>0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  <c r="AI240" s="127">
        <v>0</v>
      </c>
      <c r="AJ240" s="127">
        <v>0</v>
      </c>
      <c r="AK240" s="127">
        <v>0</v>
      </c>
      <c r="AL240" s="127">
        <v>0</v>
      </c>
      <c r="AM240" s="127">
        <v>0</v>
      </c>
      <c r="AN240" s="127">
        <v>0</v>
      </c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27"/>
      <c r="DJ240" s="127"/>
      <c r="DK240" s="127"/>
      <c r="DL240" s="127"/>
      <c r="DM240" s="127"/>
      <c r="DN240" s="127"/>
    </row>
    <row r="241" spans="1:118" x14ac:dyDescent="0.2">
      <c r="A241" t="s">
        <v>150</v>
      </c>
      <c r="B241" t="s">
        <v>149</v>
      </c>
      <c r="C241">
        <v>38</v>
      </c>
      <c r="D241" t="s">
        <v>80</v>
      </c>
      <c r="E241" s="14">
        <v>0</v>
      </c>
      <c r="F241" s="14">
        <v>0</v>
      </c>
      <c r="G241" s="127">
        <v>0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0</v>
      </c>
      <c r="Q241" s="127">
        <v>0</v>
      </c>
      <c r="R241" s="127">
        <v>0</v>
      </c>
      <c r="S241" s="127">
        <v>0</v>
      </c>
      <c r="T241" s="127">
        <v>0</v>
      </c>
      <c r="U241" s="127">
        <v>0</v>
      </c>
      <c r="V241" s="127">
        <v>0</v>
      </c>
      <c r="W241" s="127">
        <v>0</v>
      </c>
      <c r="X241" s="127">
        <v>0</v>
      </c>
      <c r="Y241" s="127">
        <v>0</v>
      </c>
      <c r="Z241" s="127">
        <v>0</v>
      </c>
      <c r="AA241" s="127">
        <v>0</v>
      </c>
      <c r="AB241" s="127">
        <v>0</v>
      </c>
      <c r="AC241" s="127">
        <v>0</v>
      </c>
      <c r="AD241" s="127">
        <v>0</v>
      </c>
      <c r="AE241" s="127">
        <v>0</v>
      </c>
      <c r="AF241" s="127">
        <v>0</v>
      </c>
      <c r="AG241" s="127">
        <v>0</v>
      </c>
      <c r="AH241" s="127">
        <v>0</v>
      </c>
      <c r="AI241" s="127">
        <v>0</v>
      </c>
      <c r="AJ241" s="127">
        <v>0</v>
      </c>
      <c r="AK241" s="127">
        <v>0</v>
      </c>
      <c r="AL241" s="127">
        <v>0</v>
      </c>
      <c r="AM241" s="127">
        <v>0</v>
      </c>
      <c r="AN241" s="127">
        <v>0</v>
      </c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27"/>
      <c r="DJ241" s="127"/>
      <c r="DK241" s="127"/>
      <c r="DL241" s="127"/>
      <c r="DM241" s="127"/>
      <c r="DN241" s="127"/>
    </row>
    <row r="242" spans="1:118" x14ac:dyDescent="0.2">
      <c r="A242" t="s">
        <v>150</v>
      </c>
      <c r="B242" t="s">
        <v>149</v>
      </c>
      <c r="C242">
        <v>39</v>
      </c>
      <c r="D242" t="s">
        <v>81</v>
      </c>
      <c r="E242" s="14">
        <v>0</v>
      </c>
      <c r="F242" s="14">
        <v>0</v>
      </c>
      <c r="G242" s="127">
        <v>0</v>
      </c>
      <c r="H242" s="127">
        <v>0</v>
      </c>
      <c r="I242" s="127">
        <v>0</v>
      </c>
      <c r="J242" s="127">
        <v>0</v>
      </c>
      <c r="K242" s="127">
        <v>0</v>
      </c>
      <c r="L242" s="127">
        <v>0</v>
      </c>
      <c r="M242" s="127">
        <v>0</v>
      </c>
      <c r="N242" s="127">
        <v>0</v>
      </c>
      <c r="O242" s="127">
        <v>0</v>
      </c>
      <c r="P242" s="127">
        <v>0</v>
      </c>
      <c r="Q242" s="127">
        <v>0</v>
      </c>
      <c r="R242" s="127">
        <v>0</v>
      </c>
      <c r="S242" s="127">
        <v>0</v>
      </c>
      <c r="T242" s="127">
        <v>0</v>
      </c>
      <c r="U242" s="127">
        <v>0</v>
      </c>
      <c r="V242" s="127">
        <v>0</v>
      </c>
      <c r="W242" s="127">
        <v>0</v>
      </c>
      <c r="X242" s="127">
        <v>0</v>
      </c>
      <c r="Y242" s="127">
        <v>0</v>
      </c>
      <c r="Z242" s="127">
        <v>0</v>
      </c>
      <c r="AA242" s="127">
        <v>0</v>
      </c>
      <c r="AB242" s="127">
        <v>0</v>
      </c>
      <c r="AC242" s="127">
        <v>0</v>
      </c>
      <c r="AD242" s="127">
        <v>0</v>
      </c>
      <c r="AE242" s="127">
        <v>0</v>
      </c>
      <c r="AF242" s="127">
        <v>0</v>
      </c>
      <c r="AG242" s="127">
        <v>0</v>
      </c>
      <c r="AH242" s="127">
        <v>0</v>
      </c>
      <c r="AI242" s="127">
        <v>0</v>
      </c>
      <c r="AJ242" s="127">
        <v>0</v>
      </c>
      <c r="AK242" s="127">
        <v>0</v>
      </c>
      <c r="AL242" s="127">
        <v>0</v>
      </c>
      <c r="AM242" s="127">
        <v>0</v>
      </c>
      <c r="AN242" s="127">
        <v>0</v>
      </c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27"/>
      <c r="DJ242" s="127"/>
      <c r="DK242" s="127"/>
      <c r="DL242" s="127"/>
      <c r="DM242" s="127"/>
      <c r="DN242" s="127"/>
    </row>
    <row r="243" spans="1:118" x14ac:dyDescent="0.2">
      <c r="A243" t="s">
        <v>150</v>
      </c>
      <c r="B243" t="s">
        <v>149</v>
      </c>
      <c r="C243">
        <v>40</v>
      </c>
      <c r="D243" t="s">
        <v>82</v>
      </c>
      <c r="E243" s="14">
        <v>0</v>
      </c>
      <c r="F243" s="14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0</v>
      </c>
      <c r="Q243" s="127">
        <v>0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0</v>
      </c>
      <c r="X243" s="127">
        <v>0</v>
      </c>
      <c r="Y243" s="127">
        <v>0</v>
      </c>
      <c r="Z243" s="127">
        <v>0</v>
      </c>
      <c r="AA243" s="127">
        <v>0</v>
      </c>
      <c r="AB243" s="127">
        <v>0</v>
      </c>
      <c r="AC243" s="127">
        <v>0</v>
      </c>
      <c r="AD243" s="127">
        <v>0</v>
      </c>
      <c r="AE243" s="127">
        <v>0</v>
      </c>
      <c r="AF243" s="127">
        <v>0</v>
      </c>
      <c r="AG243" s="127">
        <v>0</v>
      </c>
      <c r="AH243" s="127">
        <v>0</v>
      </c>
      <c r="AI243" s="127">
        <v>0</v>
      </c>
      <c r="AJ243" s="127">
        <v>0</v>
      </c>
      <c r="AK243" s="127">
        <v>0</v>
      </c>
      <c r="AL243" s="127">
        <v>0</v>
      </c>
      <c r="AM243" s="127">
        <v>0</v>
      </c>
      <c r="AN243" s="127">
        <v>0</v>
      </c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27"/>
      <c r="DJ243" s="127"/>
      <c r="DK243" s="127"/>
      <c r="DL243" s="127"/>
      <c r="DM243" s="127"/>
      <c r="DN243" s="127"/>
    </row>
    <row r="244" spans="1:118" x14ac:dyDescent="0.2">
      <c r="A244" t="s">
        <v>150</v>
      </c>
      <c r="B244" t="s">
        <v>153</v>
      </c>
      <c r="C244">
        <v>1</v>
      </c>
      <c r="D244" t="s">
        <v>29</v>
      </c>
      <c r="E244" s="14">
        <v>21873027</v>
      </c>
      <c r="F244" s="14">
        <v>47994885.359999999</v>
      </c>
      <c r="G244" s="127">
        <v>-4385379</v>
      </c>
      <c r="H244" s="127">
        <v>-7417386.7500000019</v>
      </c>
      <c r="I244" s="127">
        <v>2594120</v>
      </c>
      <c r="J244" s="127">
        <v>3327467.3</v>
      </c>
      <c r="K244" s="127">
        <v>-205247</v>
      </c>
      <c r="L244" s="127">
        <v>528072.98</v>
      </c>
      <c r="M244" s="127">
        <v>1557936</v>
      </c>
      <c r="N244" s="127">
        <v>4504481.83</v>
      </c>
      <c r="O244" s="127">
        <v>14</v>
      </c>
      <c r="P244" s="127">
        <v>-1088.17</v>
      </c>
      <c r="Q244" s="127">
        <v>-28641</v>
      </c>
      <c r="R244" s="127">
        <v>-76964.259999999995</v>
      </c>
      <c r="S244" s="127">
        <v>15500</v>
      </c>
      <c r="T244" s="127">
        <v>-29895.93</v>
      </c>
      <c r="U244" s="127">
        <v>3309</v>
      </c>
      <c r="V244" s="127">
        <v>13959.57</v>
      </c>
      <c r="W244" s="127">
        <v>-20246</v>
      </c>
      <c r="X244" s="127">
        <v>-6972.58</v>
      </c>
      <c r="Y244" s="127">
        <v>13142</v>
      </c>
      <c r="Z244" s="127">
        <v>7815.92</v>
      </c>
      <c r="AA244" s="127">
        <v>-20000</v>
      </c>
      <c r="AB244" s="127">
        <v>-33850</v>
      </c>
      <c r="AC244" s="127">
        <v>0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  <c r="AI244" s="127">
        <v>0</v>
      </c>
      <c r="AJ244" s="127">
        <v>0</v>
      </c>
      <c r="AK244" s="127">
        <v>996</v>
      </c>
      <c r="AL244" s="127">
        <v>2860.7</v>
      </c>
      <c r="AM244" s="127">
        <v>0</v>
      </c>
      <c r="AN244" s="127">
        <v>-8548.7000000000007</v>
      </c>
      <c r="AO244" s="127"/>
      <c r="AP244" s="127"/>
      <c r="AQ244" s="127"/>
      <c r="AR244" s="127"/>
      <c r="AS244" s="127"/>
      <c r="AT244" s="127"/>
      <c r="AU244" s="127"/>
      <c r="AV244" s="127"/>
      <c r="AW244" s="127"/>
      <c r="AX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V244" s="127"/>
      <c r="BW244" s="127"/>
      <c r="BX244" s="127"/>
      <c r="BY244" s="127"/>
      <c r="BZ244" s="127"/>
      <c r="CA244" s="127"/>
      <c r="CB244" s="127"/>
      <c r="CC244" s="127"/>
      <c r="CD244" s="127"/>
      <c r="CE244" s="127"/>
      <c r="CF244" s="127"/>
      <c r="CG244" s="127"/>
      <c r="CH244" s="127"/>
      <c r="CI244" s="127"/>
      <c r="CJ244" s="127"/>
      <c r="CK244" s="127"/>
      <c r="CL244" s="127"/>
      <c r="CM244" s="127"/>
      <c r="CN244" s="127"/>
      <c r="CO244" s="127"/>
      <c r="CP244" s="127"/>
      <c r="CQ244" s="127"/>
      <c r="CR244" s="127"/>
      <c r="CS244" s="127"/>
      <c r="CT244" s="127"/>
      <c r="CU244" s="127"/>
      <c r="CV244" s="127"/>
      <c r="CW244" s="127"/>
      <c r="CX244" s="127"/>
      <c r="CY244" s="127"/>
      <c r="CZ244" s="127"/>
      <c r="DA244" s="127"/>
      <c r="DB244" s="127"/>
      <c r="DC244" s="127"/>
      <c r="DD244" s="127"/>
      <c r="DE244" s="127"/>
      <c r="DF244" s="127"/>
      <c r="DG244" s="127"/>
      <c r="DH244" s="127"/>
      <c r="DI244" s="127"/>
      <c r="DJ244" s="127"/>
      <c r="DK244" s="127"/>
      <c r="DL244" s="127"/>
      <c r="DM244" s="127"/>
      <c r="DN244" s="127"/>
    </row>
    <row r="245" spans="1:118" x14ac:dyDescent="0.2">
      <c r="A245" t="s">
        <v>150</v>
      </c>
      <c r="B245" t="s">
        <v>153</v>
      </c>
      <c r="C245">
        <v>2</v>
      </c>
      <c r="D245" t="s">
        <v>30</v>
      </c>
      <c r="E245" s="14">
        <v>0</v>
      </c>
      <c r="F245" s="14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27">
        <v>0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7">
        <v>0</v>
      </c>
      <c r="AB245" s="127">
        <v>0</v>
      </c>
      <c r="AC245" s="127">
        <v>0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  <c r="AI245" s="127">
        <v>0</v>
      </c>
      <c r="AJ245" s="127">
        <v>0</v>
      </c>
      <c r="AK245" s="127">
        <v>0</v>
      </c>
      <c r="AL245" s="127">
        <v>0</v>
      </c>
      <c r="AM245" s="127">
        <v>0</v>
      </c>
      <c r="AN245" s="127">
        <v>0</v>
      </c>
      <c r="AO245" s="127"/>
      <c r="AP245" s="127"/>
      <c r="AQ245" s="127"/>
      <c r="AR245" s="127"/>
      <c r="AS245" s="127"/>
      <c r="AT245" s="127"/>
      <c r="AU245" s="127"/>
      <c r="AV245" s="127"/>
      <c r="AW245" s="127"/>
      <c r="AX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V245" s="127"/>
      <c r="BW245" s="127"/>
      <c r="BX245" s="127"/>
      <c r="BY245" s="127"/>
      <c r="BZ245" s="127"/>
      <c r="CA245" s="127"/>
      <c r="CB245" s="127"/>
      <c r="CC245" s="127"/>
      <c r="CD245" s="127"/>
      <c r="CE245" s="127"/>
      <c r="CF245" s="127"/>
      <c r="CG245" s="127"/>
      <c r="CH245" s="127"/>
      <c r="CI245" s="127"/>
      <c r="CJ245" s="127"/>
      <c r="CK245" s="127"/>
      <c r="CL245" s="127"/>
      <c r="CM245" s="127"/>
      <c r="CN245" s="127"/>
      <c r="CO245" s="127"/>
      <c r="CP245" s="127"/>
      <c r="CQ245" s="127"/>
      <c r="CR245" s="127"/>
      <c r="CS245" s="127"/>
      <c r="CT245" s="127"/>
      <c r="CU245" s="127"/>
      <c r="CV245" s="127"/>
      <c r="CW245" s="127"/>
      <c r="CX245" s="127"/>
      <c r="CY245" s="127"/>
      <c r="CZ245" s="127"/>
      <c r="DA245" s="127"/>
      <c r="DB245" s="127"/>
      <c r="DC245" s="127"/>
      <c r="DD245" s="127"/>
      <c r="DE245" s="127"/>
      <c r="DF245" s="127"/>
      <c r="DG245" s="127"/>
      <c r="DH245" s="127"/>
      <c r="DI245" s="127"/>
      <c r="DJ245" s="127"/>
      <c r="DK245" s="127"/>
      <c r="DL245" s="127"/>
      <c r="DM245" s="127"/>
      <c r="DN245" s="127"/>
    </row>
    <row r="246" spans="1:118" x14ac:dyDescent="0.2">
      <c r="A246" t="s">
        <v>150</v>
      </c>
      <c r="B246" t="s">
        <v>153</v>
      </c>
      <c r="C246">
        <v>3</v>
      </c>
      <c r="D246" t="s">
        <v>31</v>
      </c>
      <c r="E246" s="14">
        <v>38035883</v>
      </c>
      <c r="F246" s="14">
        <v>69252451</v>
      </c>
      <c r="G246" s="127">
        <v>0</v>
      </c>
      <c r="H246" s="127">
        <v>0</v>
      </c>
      <c r="I246" s="127">
        <v>0</v>
      </c>
      <c r="J246" s="127">
        <v>0</v>
      </c>
      <c r="K246" s="127">
        <v>-563127</v>
      </c>
      <c r="L246" s="127">
        <v>-987233</v>
      </c>
      <c r="M246" s="127">
        <v>-15405</v>
      </c>
      <c r="N246" s="127">
        <v>8261</v>
      </c>
      <c r="O246" s="127">
        <v>0</v>
      </c>
      <c r="P246" s="127">
        <v>0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2570465</v>
      </c>
      <c r="X246" s="127">
        <v>4646111</v>
      </c>
      <c r="Y246" s="127">
        <v>2630465</v>
      </c>
      <c r="Z246" s="127">
        <v>4752911</v>
      </c>
      <c r="AA246" s="127">
        <v>-4622398</v>
      </c>
      <c r="AB246" s="127">
        <v>-8420050</v>
      </c>
      <c r="AC246" s="127">
        <v>172671</v>
      </c>
      <c r="AD246" s="127">
        <v>303612</v>
      </c>
      <c r="AE246" s="127">
        <v>0</v>
      </c>
      <c r="AF246" s="127">
        <v>0</v>
      </c>
      <c r="AG246" s="127">
        <v>-172671</v>
      </c>
      <c r="AH246" s="127">
        <v>-303612</v>
      </c>
      <c r="AI246" s="127">
        <v>0</v>
      </c>
      <c r="AJ246" s="127">
        <v>0</v>
      </c>
      <c r="AK246" s="127">
        <v>0</v>
      </c>
      <c r="AL246" s="127">
        <v>0</v>
      </c>
      <c r="AM246" s="127">
        <v>0</v>
      </c>
      <c r="AN246" s="127">
        <v>0</v>
      </c>
      <c r="AO246" s="127"/>
      <c r="AP246" s="127"/>
      <c r="AQ246" s="127"/>
      <c r="AR246" s="127"/>
      <c r="AS246" s="127"/>
      <c r="AT246" s="127"/>
      <c r="AU246" s="127"/>
      <c r="AV246" s="127"/>
      <c r="AW246" s="127"/>
      <c r="AX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V246" s="127"/>
      <c r="BW246" s="127"/>
      <c r="BX246" s="127"/>
      <c r="BY246" s="127"/>
      <c r="BZ246" s="127"/>
      <c r="CA246" s="127"/>
      <c r="CB246" s="127"/>
      <c r="CC246" s="127"/>
      <c r="CD246" s="127"/>
      <c r="CE246" s="127"/>
      <c r="CF246" s="127"/>
      <c r="CG246" s="127"/>
      <c r="CH246" s="127"/>
      <c r="CI246" s="127"/>
      <c r="CJ246" s="127"/>
      <c r="CK246" s="127"/>
      <c r="CL246" s="127"/>
      <c r="CM246" s="127"/>
      <c r="CN246" s="127"/>
      <c r="CO246" s="127"/>
      <c r="CP246" s="127"/>
      <c r="CQ246" s="127"/>
      <c r="CR246" s="127"/>
      <c r="CS246" s="127"/>
      <c r="CT246" s="127"/>
      <c r="CU246" s="127"/>
      <c r="CV246" s="127"/>
      <c r="CW246" s="127"/>
      <c r="CX246" s="127"/>
      <c r="CY246" s="127"/>
      <c r="CZ246" s="127"/>
      <c r="DA246" s="127"/>
      <c r="DB246" s="127"/>
      <c r="DC246" s="127"/>
      <c r="DD246" s="127"/>
      <c r="DE246" s="127"/>
      <c r="DF246" s="127"/>
      <c r="DG246" s="127"/>
      <c r="DH246" s="127"/>
      <c r="DI246" s="127"/>
      <c r="DJ246" s="127"/>
      <c r="DK246" s="127"/>
      <c r="DL246" s="127"/>
      <c r="DM246" s="127"/>
      <c r="DN246" s="127"/>
    </row>
    <row r="247" spans="1:118" x14ac:dyDescent="0.2">
      <c r="A247" t="s">
        <v>150</v>
      </c>
      <c r="B247" t="s">
        <v>153</v>
      </c>
      <c r="C247">
        <v>4</v>
      </c>
      <c r="D247" t="s">
        <v>32</v>
      </c>
      <c r="E247" s="14">
        <v>0</v>
      </c>
      <c r="F247" s="14">
        <v>0</v>
      </c>
      <c r="G247" s="127">
        <v>0</v>
      </c>
      <c r="H247" s="127">
        <v>0</v>
      </c>
      <c r="I247" s="127">
        <v>0</v>
      </c>
      <c r="J247" s="127">
        <v>0</v>
      </c>
      <c r="K247" s="127">
        <v>0</v>
      </c>
      <c r="L247" s="127">
        <v>0</v>
      </c>
      <c r="M247" s="127">
        <v>0</v>
      </c>
      <c r="N247" s="127">
        <v>0</v>
      </c>
      <c r="O247" s="127">
        <v>0</v>
      </c>
      <c r="P247" s="127">
        <v>0</v>
      </c>
      <c r="Q247" s="127">
        <v>0</v>
      </c>
      <c r="R247" s="127">
        <v>0</v>
      </c>
      <c r="S247" s="127">
        <v>0</v>
      </c>
      <c r="T247" s="127">
        <v>0</v>
      </c>
      <c r="U247" s="127">
        <v>0</v>
      </c>
      <c r="V247" s="127">
        <v>0</v>
      </c>
      <c r="W247" s="127">
        <v>0</v>
      </c>
      <c r="X247" s="127">
        <v>0</v>
      </c>
      <c r="Y247" s="127">
        <v>0</v>
      </c>
      <c r="Z247" s="127">
        <v>0</v>
      </c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0</v>
      </c>
      <c r="AH247" s="127">
        <v>0</v>
      </c>
      <c r="AI247" s="127">
        <v>0</v>
      </c>
      <c r="AJ247" s="127">
        <v>0</v>
      </c>
      <c r="AK247" s="127">
        <v>0</v>
      </c>
      <c r="AL247" s="127">
        <v>0</v>
      </c>
      <c r="AM247" s="127">
        <v>0</v>
      </c>
      <c r="AN247" s="127">
        <v>0</v>
      </c>
      <c r="AO247" s="127"/>
      <c r="AP247" s="127"/>
      <c r="AQ247" s="127"/>
      <c r="AR247" s="127"/>
      <c r="AS247" s="127"/>
      <c r="AT247" s="127"/>
      <c r="AU247" s="127"/>
      <c r="AV247" s="127"/>
      <c r="AW247" s="127"/>
      <c r="AX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V247" s="127"/>
      <c r="BW247" s="127"/>
      <c r="BX247" s="127"/>
      <c r="BY247" s="127"/>
      <c r="BZ247" s="127"/>
      <c r="CA247" s="127"/>
      <c r="CB247" s="127"/>
      <c r="CC247" s="127"/>
      <c r="CD247" s="127"/>
      <c r="CE247" s="127"/>
      <c r="CF247" s="127"/>
      <c r="CG247" s="127"/>
      <c r="CH247" s="127"/>
      <c r="CI247" s="127"/>
      <c r="CJ247" s="127"/>
      <c r="CK247" s="127"/>
      <c r="CL247" s="127"/>
      <c r="CM247" s="127"/>
      <c r="CN247" s="127"/>
      <c r="CO247" s="127"/>
      <c r="CP247" s="127"/>
      <c r="CQ247" s="127"/>
      <c r="CR247" s="127"/>
      <c r="CS247" s="127"/>
      <c r="CT247" s="127"/>
      <c r="CU247" s="127"/>
      <c r="CV247" s="127"/>
      <c r="CW247" s="127"/>
      <c r="CX247" s="127"/>
      <c r="CY247" s="127"/>
      <c r="CZ247" s="127"/>
      <c r="DA247" s="127"/>
      <c r="DB247" s="127"/>
      <c r="DC247" s="127"/>
      <c r="DD247" s="127"/>
      <c r="DE247" s="127"/>
      <c r="DF247" s="127"/>
      <c r="DG247" s="127"/>
      <c r="DH247" s="127"/>
      <c r="DI247" s="127"/>
      <c r="DJ247" s="127"/>
      <c r="DK247" s="127"/>
      <c r="DL247" s="127"/>
      <c r="DM247" s="127"/>
      <c r="DN247" s="127"/>
    </row>
    <row r="248" spans="1:118" x14ac:dyDescent="0.2">
      <c r="A248" t="s">
        <v>150</v>
      </c>
      <c r="B248" t="s">
        <v>153</v>
      </c>
      <c r="C248">
        <v>5</v>
      </c>
      <c r="D248" t="s">
        <v>135</v>
      </c>
      <c r="E248" s="14">
        <v>0</v>
      </c>
      <c r="F248" s="14">
        <v>0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>
        <v>0</v>
      </c>
      <c r="O248" s="127">
        <v>0</v>
      </c>
      <c r="P248" s="127">
        <v>0</v>
      </c>
      <c r="Q248" s="127">
        <v>0</v>
      </c>
      <c r="R248" s="127">
        <v>0</v>
      </c>
      <c r="S248" s="127">
        <v>0</v>
      </c>
      <c r="T248" s="127">
        <v>0</v>
      </c>
      <c r="U248" s="127">
        <v>0</v>
      </c>
      <c r="V248" s="127">
        <v>0</v>
      </c>
      <c r="W248" s="127">
        <v>0</v>
      </c>
      <c r="X248" s="127">
        <v>0</v>
      </c>
      <c r="Y248" s="127">
        <v>0</v>
      </c>
      <c r="Z248" s="127">
        <v>0</v>
      </c>
      <c r="AA248" s="127">
        <v>0</v>
      </c>
      <c r="AB248" s="127">
        <v>0</v>
      </c>
      <c r="AC248" s="127">
        <v>0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  <c r="AI248" s="127">
        <v>0</v>
      </c>
      <c r="AJ248" s="127">
        <v>0</v>
      </c>
      <c r="AK248" s="127">
        <v>0</v>
      </c>
      <c r="AL248" s="127">
        <v>0</v>
      </c>
      <c r="AM248" s="127">
        <v>0</v>
      </c>
      <c r="AN248" s="127">
        <v>0</v>
      </c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V248" s="127"/>
      <c r="BW248" s="127"/>
      <c r="BX248" s="127"/>
      <c r="BY248" s="127"/>
      <c r="BZ248" s="127"/>
      <c r="CA248" s="127"/>
      <c r="CB248" s="127"/>
      <c r="CC248" s="127"/>
      <c r="CD248" s="127"/>
      <c r="CE248" s="127"/>
      <c r="CF248" s="127"/>
      <c r="CG248" s="127"/>
      <c r="CH248" s="127"/>
      <c r="CI248" s="127"/>
      <c r="CJ248" s="127"/>
      <c r="CK248" s="127"/>
      <c r="CL248" s="127"/>
      <c r="CM248" s="127"/>
      <c r="CN248" s="127"/>
      <c r="CO248" s="127"/>
      <c r="CP248" s="127"/>
      <c r="CQ248" s="127"/>
      <c r="CR248" s="127"/>
      <c r="CS248" s="127"/>
      <c r="CT248" s="127"/>
      <c r="CU248" s="127"/>
      <c r="CV248" s="127"/>
      <c r="CW248" s="127"/>
      <c r="CX248" s="127"/>
      <c r="CY248" s="127"/>
      <c r="CZ248" s="127"/>
      <c r="DA248" s="127"/>
      <c r="DB248" s="127"/>
      <c r="DC248" s="127"/>
      <c r="DD248" s="127"/>
      <c r="DE248" s="127"/>
      <c r="DF248" s="127"/>
      <c r="DG248" s="127"/>
      <c r="DH248" s="127"/>
      <c r="DI248" s="127"/>
      <c r="DJ248" s="127"/>
      <c r="DK248" s="127"/>
      <c r="DL248" s="127"/>
      <c r="DM248" s="127"/>
      <c r="DN248" s="127"/>
    </row>
    <row r="249" spans="1:118" x14ac:dyDescent="0.2">
      <c r="A249" t="s">
        <v>150</v>
      </c>
      <c r="B249" t="s">
        <v>153</v>
      </c>
      <c r="C249">
        <v>6</v>
      </c>
      <c r="D249" t="s">
        <v>29</v>
      </c>
      <c r="E249" s="14">
        <v>-26201129</v>
      </c>
      <c r="F249" s="14">
        <v>-45793373.869999997</v>
      </c>
      <c r="G249" s="127">
        <v>19344383</v>
      </c>
      <c r="H249" s="127">
        <v>2172942.87</v>
      </c>
      <c r="I249" s="127">
        <v>-12814376</v>
      </c>
      <c r="J249" s="127">
        <v>8700615.5</v>
      </c>
      <c r="K249" s="127">
        <v>-296</v>
      </c>
      <c r="L249" s="127">
        <v>-345.21</v>
      </c>
      <c r="M249" s="127">
        <v>-1526669</v>
      </c>
      <c r="N249" s="127">
        <v>-2592084.7400000002</v>
      </c>
      <c r="O249" s="127">
        <v>20000</v>
      </c>
      <c r="P249" s="127">
        <v>35301.21</v>
      </c>
      <c r="Q249" s="127">
        <v>-3928</v>
      </c>
      <c r="R249" s="127">
        <v>-6791634.7400000002</v>
      </c>
      <c r="S249" s="127">
        <v>243</v>
      </c>
      <c r="T249" s="127">
        <v>120229.03</v>
      </c>
      <c r="U249" s="127">
        <v>-20381</v>
      </c>
      <c r="V249" s="127">
        <v>-33177.56</v>
      </c>
      <c r="W249" s="127">
        <v>0</v>
      </c>
      <c r="X249" s="127">
        <v>-0.01</v>
      </c>
      <c r="Y249" s="127">
        <v>6270</v>
      </c>
      <c r="Z249" s="127">
        <v>10564.95</v>
      </c>
      <c r="AA249" s="127">
        <v>176883</v>
      </c>
      <c r="AB249" s="127">
        <v>312482.90000000002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  <c r="AI249" s="127">
        <v>0</v>
      </c>
      <c r="AJ249" s="127">
        <v>0</v>
      </c>
      <c r="AK249" s="127">
        <v>-560</v>
      </c>
      <c r="AL249" s="127">
        <v>-2235.88</v>
      </c>
      <c r="AM249" s="127">
        <v>0</v>
      </c>
      <c r="AN249" s="127">
        <v>0</v>
      </c>
      <c r="AO249" s="127"/>
      <c r="AP249" s="127"/>
      <c r="AQ249" s="127"/>
      <c r="AR249" s="127"/>
      <c r="AS249" s="127"/>
      <c r="AT249" s="127"/>
      <c r="AU249" s="127"/>
      <c r="AV249" s="127"/>
      <c r="AW249" s="127"/>
      <c r="AX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V249" s="127"/>
      <c r="BW249" s="127"/>
      <c r="BX249" s="127"/>
      <c r="BY249" s="127"/>
      <c r="BZ249" s="127"/>
      <c r="CA249" s="127"/>
      <c r="CB249" s="127"/>
      <c r="CC249" s="127"/>
      <c r="CD249" s="127"/>
      <c r="CE249" s="127"/>
      <c r="CF249" s="127"/>
      <c r="CG249" s="127"/>
      <c r="CH249" s="127"/>
      <c r="CI249" s="127"/>
      <c r="CJ249" s="127"/>
      <c r="CK249" s="127"/>
      <c r="CL249" s="127"/>
      <c r="CM249" s="127"/>
      <c r="CN249" s="127"/>
      <c r="CO249" s="127"/>
      <c r="CP249" s="127"/>
      <c r="CQ249" s="127"/>
      <c r="CR249" s="127"/>
      <c r="CS249" s="127"/>
      <c r="CT249" s="127"/>
      <c r="CU249" s="127"/>
      <c r="CV249" s="127"/>
      <c r="CW249" s="127"/>
      <c r="CX249" s="127"/>
      <c r="CY249" s="127"/>
      <c r="CZ249" s="127"/>
      <c r="DA249" s="127"/>
      <c r="DB249" s="127"/>
      <c r="DC249" s="127"/>
      <c r="DD249" s="127"/>
      <c r="DE249" s="127"/>
      <c r="DF249" s="127"/>
      <c r="DG249" s="127"/>
      <c r="DH249" s="127"/>
      <c r="DI249" s="127"/>
      <c r="DJ249" s="127"/>
      <c r="DK249" s="127"/>
      <c r="DL249" s="127"/>
      <c r="DM249" s="127"/>
      <c r="DN249" s="127"/>
    </row>
    <row r="250" spans="1:118" x14ac:dyDescent="0.2">
      <c r="A250" t="s">
        <v>150</v>
      </c>
      <c r="B250" t="s">
        <v>153</v>
      </c>
      <c r="C250">
        <v>7</v>
      </c>
      <c r="D250" t="s">
        <v>30</v>
      </c>
      <c r="E250" s="14">
        <v>0</v>
      </c>
      <c r="F250" s="14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  <c r="AI250" s="127">
        <v>0</v>
      </c>
      <c r="AJ250" s="127">
        <v>0</v>
      </c>
      <c r="AK250" s="127">
        <v>0</v>
      </c>
      <c r="AL250" s="127">
        <v>0</v>
      </c>
      <c r="AM250" s="127">
        <v>0</v>
      </c>
      <c r="AN250" s="127">
        <v>0</v>
      </c>
      <c r="AO250" s="127"/>
      <c r="AP250" s="127"/>
      <c r="AQ250" s="127"/>
      <c r="AR250" s="127"/>
      <c r="AS250" s="127"/>
      <c r="AT250" s="127"/>
      <c r="AU250" s="127"/>
      <c r="AV250" s="127"/>
      <c r="AW250" s="127"/>
      <c r="AX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V250" s="127"/>
      <c r="BW250" s="127"/>
      <c r="BX250" s="127"/>
      <c r="BY250" s="127"/>
      <c r="BZ250" s="127"/>
      <c r="CA250" s="127"/>
      <c r="CB250" s="127"/>
      <c r="CC250" s="127"/>
      <c r="CD250" s="127"/>
      <c r="CE250" s="127"/>
      <c r="CF250" s="127"/>
      <c r="CG250" s="127"/>
      <c r="CH250" s="127"/>
      <c r="CI250" s="127"/>
      <c r="CJ250" s="127"/>
      <c r="CK250" s="127"/>
      <c r="CL250" s="127"/>
      <c r="CM250" s="127"/>
      <c r="CN250" s="127"/>
      <c r="CO250" s="127"/>
      <c r="CP250" s="127"/>
      <c r="CQ250" s="127"/>
      <c r="CR250" s="127"/>
      <c r="CS250" s="127"/>
      <c r="CT250" s="127"/>
      <c r="CU250" s="127"/>
      <c r="CV250" s="127"/>
      <c r="CW250" s="127"/>
      <c r="CX250" s="127"/>
      <c r="CY250" s="127"/>
      <c r="CZ250" s="127"/>
      <c r="DA250" s="127"/>
      <c r="DB250" s="127"/>
      <c r="DC250" s="127"/>
      <c r="DD250" s="127"/>
      <c r="DE250" s="127"/>
      <c r="DF250" s="127"/>
      <c r="DG250" s="127"/>
      <c r="DH250" s="127"/>
      <c r="DI250" s="127"/>
      <c r="DJ250" s="127"/>
      <c r="DK250" s="127"/>
      <c r="DL250" s="127"/>
      <c r="DM250" s="127"/>
      <c r="DN250" s="127"/>
    </row>
    <row r="251" spans="1:118" x14ac:dyDescent="0.2">
      <c r="A251" t="s">
        <v>150</v>
      </c>
      <c r="B251" t="s">
        <v>153</v>
      </c>
      <c r="C251">
        <v>8</v>
      </c>
      <c r="D251" t="s">
        <v>31</v>
      </c>
      <c r="E251" s="14">
        <v>-36701552</v>
      </c>
      <c r="F251" s="14">
        <v>-66852491</v>
      </c>
      <c r="G251" s="127">
        <v>0</v>
      </c>
      <c r="H251" s="127">
        <v>0</v>
      </c>
      <c r="I251" s="127">
        <v>0</v>
      </c>
      <c r="J251" s="127">
        <v>0</v>
      </c>
      <c r="K251" s="127">
        <v>-890</v>
      </c>
      <c r="L251" s="127">
        <v>-1416</v>
      </c>
      <c r="M251" s="127">
        <v>15405</v>
      </c>
      <c r="N251" s="127">
        <v>23646</v>
      </c>
      <c r="O251" s="127">
        <v>0</v>
      </c>
      <c r="P251" s="127">
        <v>0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-2570465</v>
      </c>
      <c r="X251" s="127">
        <v>-4646111</v>
      </c>
      <c r="Y251" s="127">
        <v>-2630465</v>
      </c>
      <c r="Z251" s="127">
        <v>-4752911</v>
      </c>
      <c r="AA251" s="127">
        <v>5186415</v>
      </c>
      <c r="AB251" s="127">
        <v>9376792</v>
      </c>
      <c r="AC251" s="127">
        <v>289588</v>
      </c>
      <c r="AD251" s="127">
        <v>507076</v>
      </c>
      <c r="AE251" s="127">
        <v>0</v>
      </c>
      <c r="AF251" s="127">
        <v>0</v>
      </c>
      <c r="AG251" s="127">
        <v>-289588</v>
      </c>
      <c r="AH251" s="127">
        <v>-507076</v>
      </c>
      <c r="AI251" s="127">
        <v>0</v>
      </c>
      <c r="AJ251" s="127">
        <v>0</v>
      </c>
      <c r="AK251" s="127">
        <v>0</v>
      </c>
      <c r="AL251" s="127">
        <v>0</v>
      </c>
      <c r="AM251" s="127">
        <v>0</v>
      </c>
      <c r="AN251" s="127">
        <v>0</v>
      </c>
      <c r="AO251" s="127"/>
      <c r="AP251" s="127"/>
      <c r="AQ251" s="127"/>
      <c r="AR251" s="127"/>
      <c r="AS251" s="127"/>
      <c r="AT251" s="127"/>
      <c r="AU251" s="127"/>
      <c r="AV251" s="127"/>
      <c r="AW251" s="127"/>
      <c r="AX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V251" s="127"/>
      <c r="BW251" s="127"/>
      <c r="BX251" s="127"/>
      <c r="BY251" s="127"/>
      <c r="BZ251" s="127"/>
      <c r="CA251" s="127"/>
      <c r="CB251" s="127"/>
      <c r="CC251" s="127"/>
      <c r="CD251" s="127"/>
      <c r="CE251" s="127"/>
      <c r="CF251" s="127"/>
      <c r="CG251" s="127"/>
      <c r="CH251" s="127"/>
      <c r="CI251" s="127"/>
      <c r="CJ251" s="127"/>
      <c r="CK251" s="127"/>
      <c r="CL251" s="127"/>
      <c r="CM251" s="127"/>
      <c r="CN251" s="127"/>
      <c r="CO251" s="127"/>
      <c r="CP251" s="127"/>
      <c r="CQ251" s="127"/>
      <c r="CR251" s="127"/>
      <c r="CS251" s="127"/>
      <c r="CT251" s="127"/>
      <c r="CU251" s="127"/>
      <c r="CV251" s="127"/>
      <c r="CW251" s="127"/>
      <c r="CX251" s="127"/>
      <c r="CY251" s="127"/>
      <c r="CZ251" s="127"/>
      <c r="DA251" s="127"/>
      <c r="DB251" s="127"/>
      <c r="DC251" s="127"/>
      <c r="DD251" s="127"/>
      <c r="DE251" s="127"/>
      <c r="DF251" s="127"/>
      <c r="DG251" s="127"/>
      <c r="DH251" s="127"/>
      <c r="DI251" s="127"/>
      <c r="DJ251" s="127"/>
      <c r="DK251" s="127"/>
      <c r="DL251" s="127"/>
      <c r="DM251" s="127"/>
      <c r="DN251" s="127"/>
    </row>
    <row r="252" spans="1:118" x14ac:dyDescent="0.2">
      <c r="A252" t="s">
        <v>150</v>
      </c>
      <c r="B252" t="s">
        <v>153</v>
      </c>
      <c r="C252">
        <v>9</v>
      </c>
      <c r="D252" t="s">
        <v>32</v>
      </c>
      <c r="E252" s="14">
        <v>0</v>
      </c>
      <c r="F252" s="14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0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0</v>
      </c>
      <c r="X252" s="127">
        <v>0</v>
      </c>
      <c r="Y252" s="127">
        <v>0</v>
      </c>
      <c r="Z252" s="127">
        <v>0</v>
      </c>
      <c r="AA252" s="127">
        <v>0</v>
      </c>
      <c r="AB252" s="127">
        <v>0</v>
      </c>
      <c r="AC252" s="127">
        <v>0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  <c r="AI252" s="127">
        <v>0</v>
      </c>
      <c r="AJ252" s="127">
        <v>0</v>
      </c>
      <c r="AK252" s="127">
        <v>0</v>
      </c>
      <c r="AL252" s="127">
        <v>0</v>
      </c>
      <c r="AM252" s="127">
        <v>0</v>
      </c>
      <c r="AN252" s="127">
        <v>0</v>
      </c>
      <c r="AO252" s="127"/>
      <c r="AP252" s="127"/>
      <c r="AQ252" s="127"/>
      <c r="AR252" s="127"/>
      <c r="AS252" s="127"/>
      <c r="AT252" s="127"/>
      <c r="AU252" s="127"/>
      <c r="AV252" s="127"/>
      <c r="AW252" s="127"/>
      <c r="AX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V252" s="127"/>
      <c r="BW252" s="127"/>
      <c r="BX252" s="127"/>
      <c r="BY252" s="127"/>
      <c r="BZ252" s="127"/>
      <c r="CA252" s="127"/>
      <c r="CB252" s="127"/>
      <c r="CC252" s="127"/>
      <c r="CD252" s="127"/>
      <c r="CE252" s="127"/>
      <c r="CF252" s="127"/>
      <c r="CG252" s="127"/>
      <c r="CH252" s="127"/>
      <c r="CI252" s="127"/>
      <c r="CJ252" s="127"/>
      <c r="CK252" s="127"/>
      <c r="CL252" s="127"/>
      <c r="CM252" s="127"/>
      <c r="CN252" s="127"/>
      <c r="CO252" s="127"/>
      <c r="CP252" s="127"/>
      <c r="CQ252" s="127"/>
      <c r="CR252" s="127"/>
      <c r="CS252" s="127"/>
      <c r="CT252" s="127"/>
      <c r="CU252" s="127"/>
      <c r="CV252" s="127"/>
      <c r="CW252" s="127"/>
      <c r="CX252" s="127"/>
      <c r="CY252" s="127"/>
      <c r="CZ252" s="127"/>
      <c r="DA252" s="127"/>
      <c r="DB252" s="127"/>
      <c r="DC252" s="127"/>
      <c r="DD252" s="127"/>
      <c r="DE252" s="127"/>
      <c r="DF252" s="127"/>
      <c r="DG252" s="127"/>
      <c r="DH252" s="127"/>
      <c r="DI252" s="127"/>
      <c r="DJ252" s="127"/>
      <c r="DK252" s="127"/>
      <c r="DL252" s="127"/>
      <c r="DM252" s="127"/>
      <c r="DN252" s="127"/>
    </row>
    <row r="253" spans="1:118" x14ac:dyDescent="0.2">
      <c r="A253" t="s">
        <v>150</v>
      </c>
      <c r="B253" t="s">
        <v>153</v>
      </c>
      <c r="C253">
        <v>10</v>
      </c>
      <c r="D253" t="s">
        <v>36</v>
      </c>
      <c r="E253" s="14">
        <v>0</v>
      </c>
      <c r="F253" s="14">
        <v>0</v>
      </c>
      <c r="G253" s="127">
        <v>8455</v>
      </c>
      <c r="H253" s="127">
        <v>14500</v>
      </c>
      <c r="I253" s="127">
        <v>-46</v>
      </c>
      <c r="J253" s="127">
        <v>-79</v>
      </c>
      <c r="K253" s="127">
        <v>600</v>
      </c>
      <c r="L253" s="127">
        <v>1033.2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27">
        <v>0</v>
      </c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  <c r="AI253" s="127">
        <v>0</v>
      </c>
      <c r="AJ253" s="127">
        <v>0</v>
      </c>
      <c r="AK253" s="127">
        <v>0</v>
      </c>
      <c r="AL253" s="127">
        <v>0</v>
      </c>
      <c r="AM253" s="127">
        <v>0</v>
      </c>
      <c r="AN253" s="127">
        <v>0</v>
      </c>
      <c r="AO253" s="127"/>
      <c r="AP253" s="127"/>
      <c r="AQ253" s="127"/>
      <c r="AR253" s="127"/>
      <c r="AS253" s="127"/>
      <c r="AT253" s="127"/>
      <c r="AU253" s="127"/>
      <c r="AV253" s="127"/>
      <c r="AW253" s="127"/>
      <c r="AX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V253" s="127"/>
      <c r="BW253" s="127"/>
      <c r="BX253" s="127"/>
      <c r="BY253" s="127"/>
      <c r="BZ253" s="127"/>
      <c r="CA253" s="127"/>
      <c r="CB253" s="127"/>
      <c r="CC253" s="127"/>
      <c r="CD253" s="127"/>
      <c r="CE253" s="127"/>
      <c r="CF253" s="127"/>
      <c r="CG253" s="127"/>
      <c r="CH253" s="127"/>
      <c r="CI253" s="127"/>
      <c r="CJ253" s="127"/>
      <c r="CK253" s="127"/>
      <c r="CL253" s="127"/>
      <c r="CM253" s="127"/>
      <c r="CN253" s="127"/>
      <c r="CO253" s="127"/>
      <c r="CP253" s="127"/>
      <c r="CQ253" s="127"/>
      <c r="CR253" s="127"/>
      <c r="CS253" s="127"/>
      <c r="CT253" s="127"/>
      <c r="CU253" s="127"/>
      <c r="CV253" s="127"/>
      <c r="CW253" s="127"/>
      <c r="CX253" s="127"/>
      <c r="CY253" s="127"/>
      <c r="CZ253" s="127"/>
      <c r="DA253" s="127"/>
      <c r="DB253" s="127"/>
      <c r="DC253" s="127"/>
      <c r="DD253" s="127"/>
      <c r="DE253" s="127"/>
      <c r="DF253" s="127"/>
      <c r="DG253" s="127"/>
      <c r="DH253" s="127"/>
      <c r="DI253" s="127"/>
      <c r="DJ253" s="127"/>
      <c r="DK253" s="127"/>
      <c r="DL253" s="127"/>
      <c r="DM253" s="127"/>
      <c r="DN253" s="127"/>
    </row>
    <row r="254" spans="1:118" x14ac:dyDescent="0.2">
      <c r="A254" t="s">
        <v>150</v>
      </c>
      <c r="B254" t="s">
        <v>153</v>
      </c>
      <c r="C254">
        <v>11</v>
      </c>
      <c r="D254" t="s">
        <v>39</v>
      </c>
      <c r="E254" s="14">
        <v>1609485</v>
      </c>
      <c r="F254" s="14">
        <v>2864883</v>
      </c>
      <c r="G254" s="127">
        <v>6972030</v>
      </c>
      <c r="H254" s="127">
        <v>12410213.359999999</v>
      </c>
      <c r="I254" s="127">
        <v>-81916</v>
      </c>
      <c r="J254" s="127">
        <v>-145810.65</v>
      </c>
      <c r="K254" s="127">
        <v>0</v>
      </c>
      <c r="L254" s="127">
        <v>0.21</v>
      </c>
      <c r="M254" s="127">
        <v>382767</v>
      </c>
      <c r="N254" s="127">
        <v>681325.26</v>
      </c>
      <c r="O254" s="127">
        <v>-45488</v>
      </c>
      <c r="P254" s="127">
        <v>-80968.639999999999</v>
      </c>
      <c r="Q254" s="127">
        <v>3913</v>
      </c>
      <c r="R254" s="127">
        <v>6966</v>
      </c>
      <c r="S254" s="127">
        <v>-22786</v>
      </c>
      <c r="T254" s="127">
        <v>-40560</v>
      </c>
      <c r="U254" s="127">
        <v>16016</v>
      </c>
      <c r="V254" s="127">
        <v>28508.48</v>
      </c>
      <c r="W254" s="127">
        <v>25218</v>
      </c>
      <c r="X254" s="127">
        <v>44888.04</v>
      </c>
      <c r="Y254" s="127">
        <v>-6270</v>
      </c>
      <c r="Z254" s="127">
        <v>-11160.6</v>
      </c>
      <c r="AA254" s="127">
        <v>-20000</v>
      </c>
      <c r="AB254" s="127">
        <v>-35600</v>
      </c>
      <c r="AC254" s="127">
        <v>0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  <c r="AI254" s="127">
        <v>0</v>
      </c>
      <c r="AJ254" s="127">
        <v>0</v>
      </c>
      <c r="AK254" s="127">
        <v>0</v>
      </c>
      <c r="AL254" s="127">
        <v>0</v>
      </c>
      <c r="AM254" s="127">
        <v>0</v>
      </c>
      <c r="AN254" s="127">
        <v>0</v>
      </c>
      <c r="AO254" s="127"/>
      <c r="AP254" s="127"/>
      <c r="AQ254" s="127"/>
      <c r="AR254" s="127"/>
      <c r="AS254" s="127"/>
      <c r="AT254" s="127"/>
      <c r="AU254" s="127"/>
      <c r="AV254" s="127"/>
      <c r="AW254" s="127"/>
      <c r="AX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V254" s="127"/>
      <c r="BW254" s="127"/>
      <c r="BX254" s="127"/>
      <c r="BY254" s="127"/>
      <c r="BZ254" s="127"/>
      <c r="CA254" s="127"/>
      <c r="CB254" s="127"/>
      <c r="CC254" s="127"/>
      <c r="CD254" s="127"/>
      <c r="CE254" s="127"/>
      <c r="CF254" s="127"/>
      <c r="CG254" s="127"/>
      <c r="CH254" s="127"/>
      <c r="CI254" s="127"/>
      <c r="CJ254" s="127"/>
      <c r="CK254" s="127"/>
      <c r="CL254" s="127"/>
      <c r="CM254" s="127"/>
      <c r="CN254" s="127"/>
      <c r="CO254" s="127"/>
      <c r="CP254" s="127"/>
      <c r="CQ254" s="127"/>
      <c r="CR254" s="127"/>
      <c r="CS254" s="127"/>
      <c r="CT254" s="127"/>
      <c r="CU254" s="127"/>
      <c r="CV254" s="127"/>
      <c r="CW254" s="127"/>
      <c r="CX254" s="127"/>
      <c r="CY254" s="127"/>
      <c r="CZ254" s="127"/>
      <c r="DA254" s="127"/>
      <c r="DB254" s="127"/>
      <c r="DC254" s="127"/>
      <c r="DD254" s="127"/>
      <c r="DE254" s="127"/>
      <c r="DF254" s="127"/>
      <c r="DG254" s="127"/>
      <c r="DH254" s="127"/>
      <c r="DI254" s="127"/>
      <c r="DJ254" s="127"/>
      <c r="DK254" s="127"/>
      <c r="DL254" s="127"/>
      <c r="DM254" s="127"/>
      <c r="DN254" s="127"/>
    </row>
    <row r="255" spans="1:118" x14ac:dyDescent="0.2">
      <c r="A255" t="s">
        <v>150</v>
      </c>
      <c r="B255" t="s">
        <v>153</v>
      </c>
      <c r="C255">
        <v>12</v>
      </c>
      <c r="D255" t="s">
        <v>40</v>
      </c>
      <c r="E255" s="14">
        <v>-3833468</v>
      </c>
      <c r="F255" s="14">
        <v>-6784903</v>
      </c>
      <c r="G255" s="127">
        <v>-17568089</v>
      </c>
      <c r="H255" s="127">
        <v>-8520348.3000000007</v>
      </c>
      <c r="I255" s="127">
        <v>12726239</v>
      </c>
      <c r="J255" s="127">
        <v>26662.38</v>
      </c>
      <c r="K255" s="127">
        <v>-84156</v>
      </c>
      <c r="L255" s="127">
        <v>-150684.48000000001</v>
      </c>
      <c r="M255" s="127">
        <v>5591083</v>
      </c>
      <c r="N255" s="127">
        <v>9952127.7400000002</v>
      </c>
      <c r="O255" s="127">
        <v>0</v>
      </c>
      <c r="P255" s="127">
        <v>0</v>
      </c>
      <c r="Q255" s="127">
        <v>-144183</v>
      </c>
      <c r="R255" s="127">
        <v>6528258</v>
      </c>
      <c r="S255" s="127">
        <v>154132</v>
      </c>
      <c r="T255" s="127">
        <v>274354</v>
      </c>
      <c r="U255" s="127">
        <v>0</v>
      </c>
      <c r="V255" s="127">
        <v>0</v>
      </c>
      <c r="W255" s="127">
        <v>0</v>
      </c>
      <c r="X255" s="127">
        <v>0</v>
      </c>
      <c r="Y255" s="127">
        <v>4551</v>
      </c>
      <c r="Z255" s="127">
        <v>8100.78</v>
      </c>
      <c r="AA255" s="127">
        <v>0</v>
      </c>
      <c r="AB255" s="127">
        <v>0</v>
      </c>
      <c r="AC255" s="127">
        <v>0</v>
      </c>
      <c r="AD255" s="127">
        <v>0</v>
      </c>
      <c r="AE255" s="127">
        <v>0</v>
      </c>
      <c r="AF255" s="127">
        <v>0</v>
      </c>
      <c r="AG255" s="127">
        <v>0</v>
      </c>
      <c r="AH255" s="127">
        <v>0</v>
      </c>
      <c r="AI255" s="127">
        <v>0</v>
      </c>
      <c r="AJ255" s="127">
        <v>0</v>
      </c>
      <c r="AK255" s="127">
        <v>0</v>
      </c>
      <c r="AL255" s="127">
        <v>0</v>
      </c>
      <c r="AM255" s="127">
        <v>0</v>
      </c>
      <c r="AN255" s="127">
        <v>0</v>
      </c>
      <c r="AO255" s="127"/>
      <c r="AP255" s="127"/>
      <c r="AQ255" s="127"/>
      <c r="AR255" s="127"/>
      <c r="AS255" s="127"/>
      <c r="AT255" s="127"/>
      <c r="AU255" s="127"/>
      <c r="AV255" s="127"/>
      <c r="AW255" s="127"/>
      <c r="AX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V255" s="127"/>
      <c r="BW255" s="127"/>
      <c r="BX255" s="127"/>
      <c r="BY255" s="127"/>
      <c r="BZ255" s="127"/>
      <c r="CA255" s="127"/>
      <c r="CB255" s="127"/>
      <c r="CC255" s="127"/>
      <c r="CD255" s="127"/>
      <c r="CE255" s="127"/>
      <c r="CF255" s="127"/>
      <c r="CG255" s="127"/>
      <c r="CH255" s="127"/>
      <c r="CI255" s="127"/>
      <c r="CJ255" s="127"/>
      <c r="CK255" s="127"/>
      <c r="CL255" s="127"/>
      <c r="CM255" s="127"/>
      <c r="CN255" s="127"/>
      <c r="CO255" s="127"/>
      <c r="CP255" s="127"/>
      <c r="CQ255" s="127"/>
      <c r="CR255" s="127"/>
      <c r="CS255" s="127"/>
      <c r="CT255" s="127"/>
      <c r="CU255" s="127"/>
      <c r="CV255" s="127"/>
      <c r="CW255" s="127"/>
      <c r="CX255" s="127"/>
      <c r="CY255" s="127"/>
      <c r="CZ255" s="127"/>
      <c r="DA255" s="127"/>
      <c r="DB255" s="127"/>
      <c r="DC255" s="127"/>
      <c r="DD255" s="127"/>
      <c r="DE255" s="127"/>
      <c r="DF255" s="127"/>
      <c r="DG255" s="127"/>
      <c r="DH255" s="127"/>
      <c r="DI255" s="127"/>
      <c r="DJ255" s="127"/>
      <c r="DK255" s="127"/>
      <c r="DL255" s="127"/>
      <c r="DM255" s="127"/>
      <c r="DN255" s="127"/>
    </row>
    <row r="256" spans="1:118" x14ac:dyDescent="0.2">
      <c r="A256" t="s">
        <v>150</v>
      </c>
      <c r="B256" t="s">
        <v>153</v>
      </c>
      <c r="C256">
        <v>13</v>
      </c>
      <c r="D256" t="s">
        <v>43</v>
      </c>
      <c r="E256" s="14">
        <v>0</v>
      </c>
      <c r="F256" s="14">
        <v>0</v>
      </c>
      <c r="G256" s="127">
        <v>-2669</v>
      </c>
      <c r="H256" s="127">
        <v>-4577</v>
      </c>
      <c r="I256" s="127">
        <v>-26529</v>
      </c>
      <c r="J256" s="127">
        <v>-45498</v>
      </c>
      <c r="K256" s="127">
        <v>-145467</v>
      </c>
      <c r="L256" s="127">
        <v>-267465.96999999997</v>
      </c>
      <c r="M256" s="127">
        <v>0</v>
      </c>
      <c r="N256" s="127">
        <v>16767.84</v>
      </c>
      <c r="O256" s="127">
        <v>167570</v>
      </c>
      <c r="P256" s="127">
        <v>285298.93</v>
      </c>
      <c r="Q256" s="127">
        <v>14</v>
      </c>
      <c r="R256" s="127">
        <v>31.5</v>
      </c>
      <c r="S256" s="127">
        <v>-257</v>
      </c>
      <c r="T256" s="127">
        <v>-870.33500000000004</v>
      </c>
      <c r="U256" s="127">
        <v>86</v>
      </c>
      <c r="V256" s="127">
        <v>388.36</v>
      </c>
      <c r="W256" s="127">
        <v>-6924</v>
      </c>
      <c r="X256" s="127">
        <v>-11742.77</v>
      </c>
      <c r="Y256" s="127">
        <v>166559</v>
      </c>
      <c r="Z256" s="127">
        <v>286814.603</v>
      </c>
      <c r="AA256" s="127">
        <v>-156883</v>
      </c>
      <c r="AB256" s="127">
        <v>-270152.52600000001</v>
      </c>
      <c r="AC256" s="127">
        <v>0</v>
      </c>
      <c r="AD256" s="127">
        <v>0</v>
      </c>
      <c r="AE256" s="127">
        <v>0</v>
      </c>
      <c r="AF256" s="127">
        <v>0</v>
      </c>
      <c r="AG256" s="127">
        <v>0</v>
      </c>
      <c r="AH256" s="127">
        <v>0</v>
      </c>
      <c r="AI256" s="127">
        <v>0</v>
      </c>
      <c r="AJ256" s="127">
        <v>0</v>
      </c>
      <c r="AK256" s="127">
        <v>0</v>
      </c>
      <c r="AL256" s="127">
        <v>0</v>
      </c>
      <c r="AM256" s="127">
        <v>0</v>
      </c>
      <c r="AN256" s="127">
        <v>0</v>
      </c>
      <c r="AO256" s="127"/>
      <c r="AP256" s="127"/>
      <c r="AQ256" s="127"/>
      <c r="AR256" s="127"/>
      <c r="AS256" s="127"/>
      <c r="AT256" s="127"/>
      <c r="AU256" s="127"/>
      <c r="AV256" s="127"/>
      <c r="AW256" s="127"/>
      <c r="AX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V256" s="127"/>
      <c r="BW256" s="127"/>
      <c r="BX256" s="127"/>
      <c r="BY256" s="127"/>
      <c r="BZ256" s="127"/>
      <c r="CA256" s="127"/>
      <c r="CB256" s="127"/>
      <c r="CC256" s="127"/>
      <c r="CD256" s="127"/>
      <c r="CE256" s="127"/>
      <c r="CF256" s="127"/>
      <c r="CG256" s="127"/>
      <c r="CH256" s="127"/>
      <c r="CI256" s="127"/>
      <c r="CJ256" s="127"/>
      <c r="CK256" s="127"/>
      <c r="CL256" s="127"/>
      <c r="CM256" s="127"/>
      <c r="CN256" s="127"/>
      <c r="CO256" s="127"/>
      <c r="CP256" s="127"/>
      <c r="CQ256" s="127"/>
      <c r="CR256" s="127"/>
      <c r="CS256" s="127"/>
      <c r="CT256" s="127"/>
      <c r="CU256" s="127"/>
      <c r="CV256" s="127"/>
      <c r="CW256" s="127"/>
      <c r="CX256" s="127"/>
      <c r="CY256" s="127"/>
      <c r="CZ256" s="127"/>
      <c r="DA256" s="127"/>
      <c r="DB256" s="127"/>
      <c r="DC256" s="127"/>
      <c r="DD256" s="127"/>
      <c r="DE256" s="127"/>
      <c r="DF256" s="127"/>
      <c r="DG256" s="127"/>
      <c r="DH256" s="127"/>
      <c r="DI256" s="127"/>
      <c r="DJ256" s="127"/>
      <c r="DK256" s="127"/>
      <c r="DL256" s="127"/>
      <c r="DM256" s="127"/>
      <c r="DN256" s="127"/>
    </row>
    <row r="257" spans="1:118" x14ac:dyDescent="0.2">
      <c r="A257" t="s">
        <v>150</v>
      </c>
      <c r="B257" t="s">
        <v>153</v>
      </c>
      <c r="C257">
        <v>14</v>
      </c>
      <c r="D257" t="s">
        <v>44</v>
      </c>
      <c r="E257" s="14">
        <v>0</v>
      </c>
      <c r="F257" s="14">
        <v>0</v>
      </c>
      <c r="G257" s="127">
        <v>0</v>
      </c>
      <c r="H257" s="127">
        <v>0</v>
      </c>
      <c r="I257" s="127">
        <v>0</v>
      </c>
      <c r="J257" s="127">
        <v>0</v>
      </c>
      <c r="K257" s="127">
        <v>0</v>
      </c>
      <c r="L257" s="127">
        <v>0</v>
      </c>
      <c r="M257" s="127">
        <v>0</v>
      </c>
      <c r="N257" s="127">
        <v>0</v>
      </c>
      <c r="O257" s="127">
        <v>0</v>
      </c>
      <c r="P257" s="127">
        <v>0</v>
      </c>
      <c r="Q257" s="127">
        <v>0</v>
      </c>
      <c r="R257" s="127">
        <v>0</v>
      </c>
      <c r="S257" s="127">
        <v>0</v>
      </c>
      <c r="T257" s="127">
        <v>0</v>
      </c>
      <c r="U257" s="127">
        <v>0</v>
      </c>
      <c r="V257" s="127">
        <v>0</v>
      </c>
      <c r="W257" s="127">
        <v>0</v>
      </c>
      <c r="X257" s="127">
        <v>0</v>
      </c>
      <c r="Y257" s="127">
        <v>0</v>
      </c>
      <c r="Z257" s="127">
        <v>0</v>
      </c>
      <c r="AA257" s="127">
        <v>0</v>
      </c>
      <c r="AB257" s="127">
        <v>0</v>
      </c>
      <c r="AC257" s="127">
        <v>0</v>
      </c>
      <c r="AD257" s="127">
        <v>0</v>
      </c>
      <c r="AE257" s="127">
        <v>0</v>
      </c>
      <c r="AF257" s="127">
        <v>0</v>
      </c>
      <c r="AG257" s="127">
        <v>0</v>
      </c>
      <c r="AH257" s="127">
        <v>0</v>
      </c>
      <c r="AI257" s="127">
        <v>0</v>
      </c>
      <c r="AJ257" s="127">
        <v>0</v>
      </c>
      <c r="AK257" s="127">
        <v>0</v>
      </c>
      <c r="AL257" s="127">
        <v>0</v>
      </c>
      <c r="AM257" s="127">
        <v>0</v>
      </c>
      <c r="AN257" s="127">
        <v>0</v>
      </c>
      <c r="AO257" s="127"/>
      <c r="AP257" s="127"/>
      <c r="AQ257" s="127"/>
      <c r="AR257" s="127"/>
      <c r="AS257" s="127"/>
      <c r="AT257" s="127"/>
      <c r="AU257" s="127"/>
      <c r="AV257" s="127"/>
      <c r="AW257" s="127"/>
      <c r="AX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V257" s="127"/>
      <c r="BW257" s="127"/>
      <c r="BX257" s="127"/>
      <c r="BY257" s="127"/>
      <c r="BZ257" s="127"/>
      <c r="CA257" s="127"/>
      <c r="CB257" s="127"/>
      <c r="CC257" s="127"/>
      <c r="CD257" s="127"/>
      <c r="CE257" s="127"/>
      <c r="CF257" s="127"/>
      <c r="CG257" s="127"/>
      <c r="CH257" s="127"/>
      <c r="CI257" s="127"/>
      <c r="CJ257" s="127"/>
      <c r="CK257" s="127"/>
      <c r="CL257" s="127"/>
      <c r="CM257" s="127"/>
      <c r="CN257" s="127"/>
      <c r="CO257" s="127"/>
      <c r="CP257" s="127"/>
      <c r="CQ257" s="127"/>
      <c r="CR257" s="127"/>
      <c r="CS257" s="127"/>
      <c r="CT257" s="127"/>
      <c r="CU257" s="127"/>
      <c r="CV257" s="127"/>
      <c r="CW257" s="127"/>
      <c r="CX257" s="127"/>
      <c r="CY257" s="127"/>
      <c r="CZ257" s="127"/>
      <c r="DA257" s="127"/>
      <c r="DB257" s="127"/>
      <c r="DC257" s="127"/>
      <c r="DD257" s="127"/>
      <c r="DE257" s="127"/>
      <c r="DF257" s="127"/>
      <c r="DG257" s="127"/>
      <c r="DH257" s="127"/>
      <c r="DI257" s="127"/>
      <c r="DJ257" s="127"/>
      <c r="DK257" s="127"/>
      <c r="DL257" s="127"/>
      <c r="DM257" s="127"/>
      <c r="DN257" s="127"/>
    </row>
    <row r="258" spans="1:118" x14ac:dyDescent="0.2">
      <c r="A258" t="s">
        <v>150</v>
      </c>
      <c r="B258" t="s">
        <v>153</v>
      </c>
      <c r="C258">
        <v>15</v>
      </c>
      <c r="D258" t="s">
        <v>45</v>
      </c>
      <c r="E258" s="14">
        <v>0</v>
      </c>
      <c r="F258" s="14">
        <v>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0</v>
      </c>
      <c r="Q258" s="127">
        <v>0</v>
      </c>
      <c r="R258" s="127">
        <v>0</v>
      </c>
      <c r="S258" s="127">
        <v>0</v>
      </c>
      <c r="T258" s="127">
        <v>0</v>
      </c>
      <c r="U258" s="127">
        <v>0</v>
      </c>
      <c r="V258" s="127">
        <v>0</v>
      </c>
      <c r="W258" s="127">
        <v>0</v>
      </c>
      <c r="X258" s="127">
        <v>0</v>
      </c>
      <c r="Y258" s="127">
        <v>0</v>
      </c>
      <c r="Z258" s="127">
        <v>0</v>
      </c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  <c r="AI258" s="127">
        <v>0</v>
      </c>
      <c r="AJ258" s="127">
        <v>0</v>
      </c>
      <c r="AK258" s="127">
        <v>0</v>
      </c>
      <c r="AL258" s="127">
        <v>0</v>
      </c>
      <c r="AM258" s="127">
        <v>0</v>
      </c>
      <c r="AN258" s="127">
        <v>0</v>
      </c>
      <c r="AO258" s="127"/>
      <c r="AP258" s="127"/>
      <c r="AQ258" s="127"/>
      <c r="AR258" s="127"/>
      <c r="AS258" s="127"/>
      <c r="AT258" s="127"/>
      <c r="AU258" s="127"/>
      <c r="AV258" s="127"/>
      <c r="AW258" s="127"/>
      <c r="AX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V258" s="127"/>
      <c r="BW258" s="127"/>
      <c r="BX258" s="127"/>
      <c r="BY258" s="127"/>
      <c r="BZ258" s="127"/>
      <c r="CA258" s="127"/>
      <c r="CB258" s="127"/>
      <c r="CC258" s="127"/>
      <c r="CD258" s="127"/>
      <c r="CE258" s="127"/>
      <c r="CF258" s="127"/>
      <c r="CG258" s="127"/>
      <c r="CH258" s="127"/>
      <c r="CI258" s="127"/>
      <c r="CJ258" s="127"/>
      <c r="CK258" s="127"/>
      <c r="CL258" s="127"/>
      <c r="CM258" s="127"/>
      <c r="CN258" s="127"/>
      <c r="CO258" s="127"/>
      <c r="CP258" s="127"/>
      <c r="CQ258" s="127"/>
      <c r="CR258" s="127"/>
      <c r="CS258" s="127"/>
      <c r="CT258" s="127"/>
      <c r="CU258" s="127"/>
      <c r="CV258" s="127"/>
      <c r="CW258" s="127"/>
      <c r="CX258" s="127"/>
      <c r="CY258" s="127"/>
      <c r="CZ258" s="127"/>
      <c r="DA258" s="127"/>
      <c r="DB258" s="127"/>
      <c r="DC258" s="127"/>
      <c r="DD258" s="127"/>
      <c r="DE258" s="127"/>
      <c r="DF258" s="127"/>
      <c r="DG258" s="127"/>
      <c r="DH258" s="127"/>
      <c r="DI258" s="127"/>
      <c r="DJ258" s="127"/>
      <c r="DK258" s="127"/>
      <c r="DL258" s="127"/>
      <c r="DM258" s="127"/>
      <c r="DN258" s="127"/>
    </row>
    <row r="259" spans="1:118" x14ac:dyDescent="0.2">
      <c r="A259" t="s">
        <v>150</v>
      </c>
      <c r="B259" t="s">
        <v>153</v>
      </c>
      <c r="C259">
        <v>16</v>
      </c>
      <c r="D259" t="s">
        <v>46</v>
      </c>
      <c r="E259" s="14">
        <v>0</v>
      </c>
      <c r="F259" s="14">
        <v>0.01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  <c r="AI259" s="127">
        <v>0</v>
      </c>
      <c r="AJ259" s="127">
        <v>0</v>
      </c>
      <c r="AK259" s="127">
        <v>0</v>
      </c>
      <c r="AL259" s="127">
        <v>0</v>
      </c>
      <c r="AM259" s="127">
        <v>0</v>
      </c>
      <c r="AN259" s="127">
        <v>0</v>
      </c>
      <c r="AO259" s="127"/>
      <c r="AP259" s="127"/>
      <c r="AQ259" s="127"/>
      <c r="AR259" s="127"/>
      <c r="AS259" s="127"/>
      <c r="AT259" s="127"/>
      <c r="AU259" s="127"/>
      <c r="AV259" s="127"/>
      <c r="AW259" s="127"/>
      <c r="AX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M259" s="127"/>
      <c r="BN259" s="127"/>
      <c r="BO259" s="127"/>
      <c r="BP259" s="127"/>
      <c r="BQ259" s="127"/>
      <c r="BR259" s="127"/>
      <c r="BS259" s="127"/>
      <c r="BT259" s="127"/>
      <c r="BU259" s="127"/>
      <c r="BV259" s="127"/>
      <c r="BW259" s="127"/>
      <c r="BX259" s="127"/>
      <c r="BY259" s="127"/>
      <c r="BZ259" s="127"/>
      <c r="CA259" s="127"/>
      <c r="CB259" s="127"/>
      <c r="CC259" s="127"/>
      <c r="CD259" s="127"/>
      <c r="CE259" s="127"/>
      <c r="CF259" s="127"/>
      <c r="CG259" s="127"/>
      <c r="CH259" s="127"/>
      <c r="CI259" s="127"/>
      <c r="CJ259" s="127"/>
      <c r="CK259" s="127"/>
      <c r="CL259" s="127"/>
      <c r="CM259" s="127"/>
      <c r="CN259" s="127"/>
      <c r="CO259" s="127"/>
      <c r="CP259" s="127"/>
      <c r="CQ259" s="127"/>
      <c r="CR259" s="127"/>
      <c r="CS259" s="127"/>
      <c r="CT259" s="127"/>
      <c r="CU259" s="127"/>
      <c r="CV259" s="127"/>
      <c r="CW259" s="127"/>
      <c r="CX259" s="127"/>
      <c r="CY259" s="127"/>
      <c r="CZ259" s="127"/>
      <c r="DA259" s="127"/>
      <c r="DB259" s="127"/>
      <c r="DC259" s="127"/>
      <c r="DD259" s="127"/>
      <c r="DE259" s="127"/>
      <c r="DF259" s="127"/>
      <c r="DG259" s="127"/>
      <c r="DH259" s="127"/>
      <c r="DI259" s="127"/>
      <c r="DJ259" s="127"/>
      <c r="DK259" s="127"/>
      <c r="DL259" s="127"/>
      <c r="DM259" s="127"/>
      <c r="DN259" s="127"/>
    </row>
    <row r="260" spans="1:118" x14ac:dyDescent="0.2">
      <c r="A260" t="s">
        <v>150</v>
      </c>
      <c r="B260" t="s">
        <v>153</v>
      </c>
      <c r="C260">
        <v>17</v>
      </c>
      <c r="D260" t="s">
        <v>136</v>
      </c>
      <c r="E260" s="14">
        <v>5774754</v>
      </c>
      <c r="F260" s="14">
        <v>10299274</v>
      </c>
      <c r="G260" s="127">
        <v>-5774754</v>
      </c>
      <c r="H260" s="127">
        <v>-10299274</v>
      </c>
      <c r="I260" s="127">
        <v>-18900</v>
      </c>
      <c r="J260" s="127">
        <v>-33642</v>
      </c>
      <c r="K260" s="127">
        <v>0</v>
      </c>
      <c r="L260" s="127">
        <v>0</v>
      </c>
      <c r="M260" s="127">
        <v>0</v>
      </c>
      <c r="N260" s="127">
        <v>0</v>
      </c>
      <c r="O260" s="127">
        <v>0</v>
      </c>
      <c r="P260" s="127">
        <v>0</v>
      </c>
      <c r="Q260" s="127">
        <v>0</v>
      </c>
      <c r="R260" s="127">
        <v>0</v>
      </c>
      <c r="S260" s="127">
        <v>0</v>
      </c>
      <c r="T260" s="127">
        <v>0</v>
      </c>
      <c r="U260" s="127">
        <v>0</v>
      </c>
      <c r="V260" s="127">
        <v>0</v>
      </c>
      <c r="W260" s="127">
        <v>0</v>
      </c>
      <c r="X260" s="127">
        <v>0</v>
      </c>
      <c r="Y260" s="127">
        <v>0</v>
      </c>
      <c r="Z260" s="127">
        <v>0</v>
      </c>
      <c r="AA260" s="127">
        <v>0</v>
      </c>
      <c r="AB260" s="127">
        <v>0</v>
      </c>
      <c r="AC260" s="127">
        <v>0</v>
      </c>
      <c r="AD260" s="127">
        <v>0</v>
      </c>
      <c r="AE260" s="127">
        <v>0</v>
      </c>
      <c r="AF260" s="127">
        <v>0</v>
      </c>
      <c r="AG260" s="127">
        <v>0</v>
      </c>
      <c r="AH260" s="127">
        <v>0</v>
      </c>
      <c r="AI260" s="127">
        <v>0</v>
      </c>
      <c r="AJ260" s="127">
        <v>0</v>
      </c>
      <c r="AK260" s="127">
        <v>0</v>
      </c>
      <c r="AL260" s="127">
        <v>0</v>
      </c>
      <c r="AM260" s="127">
        <v>0</v>
      </c>
      <c r="AN260" s="127">
        <v>0</v>
      </c>
      <c r="AO260" s="127"/>
      <c r="AP260" s="127"/>
      <c r="AQ260" s="127"/>
      <c r="AR260" s="127"/>
      <c r="AS260" s="127"/>
      <c r="AT260" s="127"/>
      <c r="AU260" s="127"/>
      <c r="AV260" s="127"/>
      <c r="AW260" s="127"/>
      <c r="AX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V260" s="127"/>
      <c r="BW260" s="127"/>
      <c r="BX260" s="127"/>
      <c r="BY260" s="127"/>
      <c r="BZ260" s="127"/>
      <c r="CA260" s="127"/>
      <c r="CB260" s="127"/>
      <c r="CC260" s="127"/>
      <c r="CD260" s="127"/>
      <c r="CE260" s="127"/>
      <c r="CF260" s="127"/>
      <c r="CG260" s="127"/>
      <c r="CH260" s="127"/>
      <c r="CI260" s="127"/>
      <c r="CJ260" s="127"/>
      <c r="CK260" s="127"/>
      <c r="CL260" s="127"/>
      <c r="CM260" s="127"/>
      <c r="CN260" s="127"/>
      <c r="CO260" s="127"/>
      <c r="CP260" s="127"/>
      <c r="CQ260" s="127"/>
      <c r="CR260" s="127"/>
      <c r="CS260" s="127"/>
      <c r="CT260" s="127"/>
      <c r="CU260" s="127"/>
      <c r="CV260" s="127"/>
      <c r="CW260" s="127"/>
      <c r="CX260" s="127"/>
      <c r="CY260" s="127"/>
      <c r="CZ260" s="127"/>
      <c r="DA260" s="127"/>
      <c r="DB260" s="127"/>
      <c r="DC260" s="127"/>
      <c r="DD260" s="127"/>
      <c r="DE260" s="127"/>
      <c r="DF260" s="127"/>
      <c r="DG260" s="127"/>
      <c r="DH260" s="127"/>
      <c r="DI260" s="127"/>
      <c r="DJ260" s="127"/>
      <c r="DK260" s="127"/>
      <c r="DL260" s="127"/>
      <c r="DM260" s="127"/>
      <c r="DN260" s="127"/>
    </row>
    <row r="261" spans="1:118" x14ac:dyDescent="0.2">
      <c r="A261" t="s">
        <v>150</v>
      </c>
      <c r="B261" t="s">
        <v>153</v>
      </c>
      <c r="C261">
        <v>18</v>
      </c>
      <c r="D261" t="s">
        <v>137</v>
      </c>
      <c r="E261" s="14">
        <v>-560000</v>
      </c>
      <c r="F261" s="14">
        <v>-993440</v>
      </c>
      <c r="G261" s="127">
        <v>18900</v>
      </c>
      <c r="H261" s="127">
        <v>33528.6</v>
      </c>
      <c r="I261" s="127">
        <v>0</v>
      </c>
      <c r="J261" s="127">
        <v>0</v>
      </c>
      <c r="K261" s="127">
        <v>-833120</v>
      </c>
      <c r="L261" s="127">
        <v>-0.01</v>
      </c>
      <c r="M261" s="127">
        <v>-5615217</v>
      </c>
      <c r="N261" s="127">
        <v>-12401366.24</v>
      </c>
      <c r="O261" s="127">
        <v>23534</v>
      </c>
      <c r="P261" s="127">
        <v>46149.09</v>
      </c>
      <c r="Q261" s="127">
        <v>600</v>
      </c>
      <c r="R261" s="127">
        <v>644846.47</v>
      </c>
      <c r="S261" s="127">
        <v>6988</v>
      </c>
      <c r="T261" s="127">
        <v>100774.21</v>
      </c>
      <c r="U261" s="127">
        <v>-6450</v>
      </c>
      <c r="V261" s="127">
        <v>-11714.87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-950605.3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  <c r="AI261" s="127">
        <v>0</v>
      </c>
      <c r="AJ261" s="127">
        <v>0</v>
      </c>
      <c r="AK261" s="127">
        <v>0</v>
      </c>
      <c r="AL261" s="127">
        <v>0</v>
      </c>
      <c r="AM261" s="127">
        <v>0</v>
      </c>
      <c r="AN261" s="127">
        <v>0</v>
      </c>
      <c r="AO261" s="127"/>
      <c r="AP261" s="127"/>
      <c r="AQ261" s="127"/>
      <c r="AR261" s="127"/>
      <c r="AS261" s="127"/>
      <c r="AT261" s="127"/>
      <c r="AU261" s="127"/>
      <c r="AV261" s="127"/>
      <c r="AW261" s="127"/>
      <c r="AX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M261" s="127"/>
      <c r="BN261" s="127"/>
      <c r="BO261" s="127"/>
      <c r="BP261" s="127"/>
      <c r="BQ261" s="127"/>
      <c r="BR261" s="127"/>
      <c r="BS261" s="127"/>
      <c r="BT261" s="127"/>
      <c r="BU261" s="127"/>
      <c r="BV261" s="127"/>
      <c r="BW261" s="127"/>
      <c r="BX261" s="127"/>
      <c r="BY261" s="127"/>
      <c r="BZ261" s="127"/>
      <c r="CA261" s="127"/>
      <c r="CB261" s="127"/>
      <c r="CC261" s="127"/>
      <c r="CD261" s="127"/>
      <c r="CE261" s="127"/>
      <c r="CF261" s="127"/>
      <c r="CG261" s="127"/>
      <c r="CH261" s="127"/>
      <c r="CI261" s="127"/>
      <c r="CJ261" s="127"/>
      <c r="CK261" s="127"/>
      <c r="CL261" s="127"/>
      <c r="CM261" s="127"/>
      <c r="CN261" s="127"/>
      <c r="CO261" s="127"/>
      <c r="CP261" s="127"/>
      <c r="CQ261" s="127"/>
      <c r="CR261" s="127"/>
      <c r="CS261" s="127"/>
      <c r="CT261" s="127"/>
      <c r="CU261" s="127"/>
      <c r="CV261" s="127"/>
      <c r="CW261" s="127"/>
      <c r="CX261" s="127"/>
      <c r="CY261" s="127"/>
      <c r="CZ261" s="127"/>
      <c r="DA261" s="127"/>
      <c r="DB261" s="127"/>
      <c r="DC261" s="127"/>
      <c r="DD261" s="127"/>
      <c r="DE261" s="127"/>
      <c r="DF261" s="127"/>
      <c r="DG261" s="127"/>
      <c r="DH261" s="127"/>
      <c r="DI261" s="127"/>
      <c r="DJ261" s="127"/>
      <c r="DK261" s="127"/>
      <c r="DL261" s="127"/>
      <c r="DM261" s="127"/>
      <c r="DN261" s="127"/>
    </row>
    <row r="262" spans="1:118" x14ac:dyDescent="0.2">
      <c r="A262" t="s">
        <v>150</v>
      </c>
      <c r="B262" t="s">
        <v>153</v>
      </c>
      <c r="C262">
        <v>19</v>
      </c>
      <c r="D262" t="s">
        <v>51</v>
      </c>
      <c r="E262" s="14">
        <v>0</v>
      </c>
      <c r="F262" s="14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0</v>
      </c>
      <c r="X262" s="127">
        <v>0</v>
      </c>
      <c r="Y262" s="127">
        <v>0</v>
      </c>
      <c r="Z262" s="127">
        <v>0</v>
      </c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  <c r="AI262" s="127">
        <v>0</v>
      </c>
      <c r="AJ262" s="127">
        <v>0</v>
      </c>
      <c r="AK262" s="127">
        <v>0</v>
      </c>
      <c r="AL262" s="127">
        <v>0</v>
      </c>
      <c r="AM262" s="127">
        <v>0</v>
      </c>
      <c r="AN262" s="127">
        <v>0</v>
      </c>
      <c r="AO262" s="127"/>
      <c r="AP262" s="127"/>
      <c r="AQ262" s="127"/>
      <c r="AR262" s="127"/>
      <c r="AS262" s="127"/>
      <c r="AT262" s="127"/>
      <c r="AU262" s="127"/>
      <c r="AV262" s="127"/>
      <c r="AW262" s="127"/>
      <c r="AX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M262" s="127"/>
      <c r="BN262" s="127"/>
      <c r="BO262" s="127"/>
      <c r="BP262" s="127"/>
      <c r="BQ262" s="127"/>
      <c r="BR262" s="127"/>
      <c r="BS262" s="127"/>
      <c r="BT262" s="127"/>
      <c r="BU262" s="127"/>
      <c r="BV262" s="127"/>
      <c r="BW262" s="127"/>
      <c r="BX262" s="127"/>
      <c r="BY262" s="127"/>
      <c r="BZ262" s="127"/>
      <c r="CA262" s="127"/>
      <c r="CB262" s="127"/>
      <c r="CC262" s="127"/>
      <c r="CD262" s="127"/>
      <c r="CE262" s="127"/>
      <c r="CF262" s="127"/>
      <c r="CG262" s="127"/>
      <c r="CH262" s="127"/>
      <c r="CI262" s="127"/>
      <c r="CJ262" s="127"/>
      <c r="CK262" s="127"/>
      <c r="CL262" s="127"/>
      <c r="CM262" s="127"/>
      <c r="CN262" s="127"/>
      <c r="CO262" s="127"/>
      <c r="CP262" s="127"/>
      <c r="CQ262" s="127"/>
      <c r="CR262" s="127"/>
      <c r="CS262" s="127"/>
      <c r="CT262" s="127"/>
      <c r="CU262" s="127"/>
      <c r="CV262" s="127"/>
      <c r="CW262" s="127"/>
      <c r="CX262" s="127"/>
      <c r="CY262" s="127"/>
      <c r="CZ262" s="127"/>
      <c r="DA262" s="127"/>
      <c r="DB262" s="127"/>
      <c r="DC262" s="127"/>
      <c r="DD262" s="127"/>
      <c r="DE262" s="127"/>
      <c r="DF262" s="127"/>
      <c r="DG262" s="127"/>
      <c r="DH262" s="127"/>
      <c r="DI262" s="127"/>
      <c r="DJ262" s="127"/>
      <c r="DK262" s="127"/>
      <c r="DL262" s="127"/>
      <c r="DM262" s="127"/>
      <c r="DN262" s="127"/>
    </row>
    <row r="263" spans="1:118" x14ac:dyDescent="0.2">
      <c r="A263" t="s">
        <v>150</v>
      </c>
      <c r="B263" t="s">
        <v>153</v>
      </c>
      <c r="C263">
        <v>20</v>
      </c>
      <c r="D263" t="s">
        <v>138</v>
      </c>
      <c r="E263" s="14">
        <v>0</v>
      </c>
      <c r="F263" s="14">
        <v>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0</v>
      </c>
      <c r="X263" s="127">
        <v>0</v>
      </c>
      <c r="Y263" s="127">
        <v>0</v>
      </c>
      <c r="Z263" s="127">
        <v>0</v>
      </c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  <c r="AI263" s="127">
        <v>0</v>
      </c>
      <c r="AJ263" s="127">
        <v>0</v>
      </c>
      <c r="AK263" s="127">
        <v>0</v>
      </c>
      <c r="AL263" s="127">
        <v>0</v>
      </c>
      <c r="AM263" s="127">
        <v>0</v>
      </c>
      <c r="AN263" s="127">
        <v>0</v>
      </c>
      <c r="AO263" s="127"/>
      <c r="AP263" s="127"/>
      <c r="AQ263" s="127"/>
      <c r="AR263" s="127"/>
      <c r="AS263" s="127"/>
      <c r="AT263" s="127"/>
      <c r="AU263" s="127"/>
      <c r="AV263" s="127"/>
      <c r="AW263" s="127"/>
      <c r="AX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M263" s="127"/>
      <c r="BN263" s="127"/>
      <c r="BO263" s="127"/>
      <c r="BP263" s="127"/>
      <c r="BQ263" s="127"/>
      <c r="BR263" s="127"/>
      <c r="BS263" s="127"/>
      <c r="BT263" s="127"/>
      <c r="BU263" s="127"/>
      <c r="BV263" s="127"/>
      <c r="BW263" s="127"/>
      <c r="BX263" s="127"/>
      <c r="BY263" s="127"/>
      <c r="BZ263" s="127"/>
      <c r="CA263" s="127"/>
      <c r="CB263" s="127"/>
      <c r="CC263" s="127"/>
      <c r="CD263" s="127"/>
      <c r="CE263" s="127"/>
      <c r="CF263" s="127"/>
      <c r="CG263" s="127"/>
      <c r="CH263" s="127"/>
      <c r="CI263" s="127"/>
      <c r="CJ263" s="127"/>
      <c r="CK263" s="127"/>
      <c r="CL263" s="127"/>
      <c r="CM263" s="127"/>
      <c r="CN263" s="127"/>
      <c r="CO263" s="127"/>
      <c r="CP263" s="127"/>
      <c r="CQ263" s="127"/>
      <c r="CR263" s="127"/>
      <c r="CS263" s="127"/>
      <c r="CT263" s="127"/>
      <c r="CU263" s="127"/>
      <c r="CV263" s="127"/>
      <c r="CW263" s="127"/>
      <c r="CX263" s="127"/>
      <c r="CY263" s="127"/>
      <c r="CZ263" s="127"/>
      <c r="DA263" s="127"/>
      <c r="DB263" s="127"/>
      <c r="DC263" s="127"/>
      <c r="DD263" s="127"/>
      <c r="DE263" s="127"/>
      <c r="DF263" s="127"/>
      <c r="DG263" s="127"/>
      <c r="DH263" s="127"/>
      <c r="DI263" s="127"/>
      <c r="DJ263" s="127"/>
      <c r="DK263" s="127"/>
      <c r="DL263" s="127"/>
      <c r="DM263" s="127"/>
      <c r="DN263" s="127"/>
    </row>
    <row r="264" spans="1:118" x14ac:dyDescent="0.2">
      <c r="A264" t="s">
        <v>150</v>
      </c>
      <c r="B264" t="s">
        <v>153</v>
      </c>
      <c r="C264">
        <v>21</v>
      </c>
      <c r="D264" t="s">
        <v>139</v>
      </c>
      <c r="E264" s="14">
        <v>0</v>
      </c>
      <c r="F264" s="14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  <c r="AI264" s="127">
        <v>0</v>
      </c>
      <c r="AJ264" s="127">
        <v>0</v>
      </c>
      <c r="AK264" s="127">
        <v>0</v>
      </c>
      <c r="AL264" s="127">
        <v>0</v>
      </c>
      <c r="AM264" s="127">
        <v>0</v>
      </c>
      <c r="AN264" s="127">
        <v>0</v>
      </c>
      <c r="AO264" s="127"/>
      <c r="AP264" s="127"/>
      <c r="AQ264" s="127"/>
      <c r="AR264" s="127"/>
      <c r="AS264" s="127"/>
      <c r="AT264" s="127"/>
      <c r="AU264" s="127"/>
      <c r="AV264" s="127"/>
      <c r="AW264" s="127"/>
      <c r="AX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V264" s="127"/>
      <c r="BW264" s="127"/>
      <c r="BX264" s="127"/>
      <c r="BY264" s="127"/>
      <c r="BZ264" s="127"/>
      <c r="CA264" s="127"/>
      <c r="CB264" s="127"/>
      <c r="CC264" s="127"/>
      <c r="CD264" s="127"/>
      <c r="CE264" s="127"/>
      <c r="CF264" s="127"/>
      <c r="CG264" s="127"/>
      <c r="CH264" s="127"/>
      <c r="CI264" s="127"/>
      <c r="CJ264" s="127"/>
      <c r="CK264" s="127"/>
      <c r="CL264" s="127"/>
      <c r="CM264" s="127"/>
      <c r="CN264" s="127"/>
      <c r="CO264" s="127"/>
      <c r="CP264" s="127"/>
      <c r="CQ264" s="127"/>
      <c r="CR264" s="127"/>
      <c r="CS264" s="127"/>
      <c r="CT264" s="127"/>
      <c r="CU264" s="127"/>
      <c r="CV264" s="127"/>
      <c r="CW264" s="127"/>
      <c r="CX264" s="127"/>
      <c r="CY264" s="127"/>
      <c r="CZ264" s="127"/>
      <c r="DA264" s="127"/>
      <c r="DB264" s="127"/>
      <c r="DC264" s="127"/>
      <c r="DD264" s="127"/>
      <c r="DE264" s="127"/>
      <c r="DF264" s="127"/>
      <c r="DG264" s="127"/>
      <c r="DH264" s="127"/>
      <c r="DI264" s="127"/>
      <c r="DJ264" s="127"/>
      <c r="DK264" s="127"/>
      <c r="DL264" s="127"/>
      <c r="DM264" s="127"/>
      <c r="DN264" s="127"/>
    </row>
    <row r="265" spans="1:118" x14ac:dyDescent="0.2">
      <c r="A265" t="s">
        <v>150</v>
      </c>
      <c r="B265" t="s">
        <v>153</v>
      </c>
      <c r="C265">
        <v>22</v>
      </c>
      <c r="D265" t="s">
        <v>140</v>
      </c>
      <c r="E265" s="14">
        <v>0</v>
      </c>
      <c r="F265" s="14">
        <v>0</v>
      </c>
      <c r="G265" s="127">
        <v>1272389</v>
      </c>
      <c r="H265" s="127">
        <v>2191053.858</v>
      </c>
      <c r="I265" s="127">
        <v>-2375592</v>
      </c>
      <c r="J265" s="127">
        <v>-4090769.4240000001</v>
      </c>
      <c r="K265" s="127">
        <v>1831703</v>
      </c>
      <c r="L265" s="127">
        <v>4746620.676</v>
      </c>
      <c r="M265" s="127">
        <v>-389900</v>
      </c>
      <c r="N265" s="127">
        <v>-2264232.7999999998</v>
      </c>
      <c r="O265" s="127">
        <v>-165630</v>
      </c>
      <c r="P265" s="127">
        <v>-285214.86</v>
      </c>
      <c r="Q265" s="127">
        <v>172225</v>
      </c>
      <c r="R265" s="127">
        <v>296571.45</v>
      </c>
      <c r="S265" s="127">
        <v>-153820</v>
      </c>
      <c r="T265" s="127">
        <v>-264878.03999999998</v>
      </c>
      <c r="U265" s="127">
        <v>7420</v>
      </c>
      <c r="V265" s="127">
        <v>12777.24</v>
      </c>
      <c r="W265" s="127">
        <v>1952</v>
      </c>
      <c r="X265" s="127">
        <v>3361.3440000000001</v>
      </c>
      <c r="Y265" s="127">
        <v>-184252</v>
      </c>
      <c r="Z265" s="127">
        <v>-317281.94400000002</v>
      </c>
      <c r="AA265" s="127">
        <v>-544017</v>
      </c>
      <c r="AB265" s="127">
        <v>-936797.27399999998</v>
      </c>
      <c r="AC265" s="127">
        <v>-462259</v>
      </c>
      <c r="AD265" s="127">
        <v>-816811.65300000005</v>
      </c>
      <c r="AE265" s="127">
        <v>0</v>
      </c>
      <c r="AF265" s="127">
        <v>0</v>
      </c>
      <c r="AG265" s="127">
        <v>462259</v>
      </c>
      <c r="AH265" s="127">
        <v>816811.65300000005</v>
      </c>
      <c r="AI265" s="127">
        <v>0</v>
      </c>
      <c r="AJ265" s="127">
        <v>0</v>
      </c>
      <c r="AK265" s="127">
        <v>-436</v>
      </c>
      <c r="AL265" s="127">
        <v>-770.41200000000003</v>
      </c>
      <c r="AM265" s="127">
        <v>0</v>
      </c>
      <c r="AN265" s="127">
        <v>0</v>
      </c>
      <c r="AO265" s="127"/>
      <c r="AP265" s="127"/>
      <c r="AQ265" s="127"/>
      <c r="AR265" s="127"/>
      <c r="AS265" s="127"/>
      <c r="AT265" s="127"/>
      <c r="AU265" s="127"/>
      <c r="AV265" s="127"/>
      <c r="AW265" s="127"/>
      <c r="AX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V265" s="127"/>
      <c r="BW265" s="127"/>
      <c r="BX265" s="127"/>
      <c r="BY265" s="127"/>
      <c r="BZ265" s="127"/>
      <c r="CA265" s="127"/>
      <c r="CB265" s="127"/>
      <c r="CC265" s="127"/>
      <c r="CD265" s="127"/>
      <c r="CE265" s="127"/>
      <c r="CF265" s="127"/>
      <c r="CG265" s="127"/>
      <c r="CH265" s="127"/>
      <c r="CI265" s="127"/>
      <c r="CJ265" s="127"/>
      <c r="CK265" s="127"/>
      <c r="CL265" s="127"/>
      <c r="CM265" s="127"/>
      <c r="CN265" s="127"/>
      <c r="CO265" s="127"/>
      <c r="CP265" s="127"/>
      <c r="CQ265" s="127"/>
      <c r="CR265" s="127"/>
      <c r="CS265" s="127"/>
      <c r="CT265" s="127"/>
      <c r="CU265" s="127"/>
      <c r="CV265" s="127"/>
      <c r="CW265" s="127"/>
      <c r="CX265" s="127"/>
      <c r="CY265" s="127"/>
      <c r="CZ265" s="127"/>
      <c r="DA265" s="127"/>
      <c r="DB265" s="127"/>
      <c r="DC265" s="127"/>
      <c r="DD265" s="127"/>
      <c r="DE265" s="127"/>
      <c r="DF265" s="127"/>
      <c r="DG265" s="127"/>
      <c r="DH265" s="127"/>
      <c r="DI265" s="127"/>
      <c r="DJ265" s="127"/>
      <c r="DK265" s="127"/>
      <c r="DL265" s="127"/>
      <c r="DM265" s="127"/>
      <c r="DN265" s="127"/>
    </row>
    <row r="266" spans="1:118" x14ac:dyDescent="0.2">
      <c r="A266" t="s">
        <v>150</v>
      </c>
      <c r="B266" t="s">
        <v>153</v>
      </c>
      <c r="C266">
        <v>23</v>
      </c>
      <c r="D266" t="s">
        <v>141</v>
      </c>
      <c r="E266" s="14">
        <v>0</v>
      </c>
      <c r="F266" s="14">
        <v>0</v>
      </c>
      <c r="G266" s="127">
        <v>-8455</v>
      </c>
      <c r="H266" s="127">
        <v>-14500</v>
      </c>
      <c r="I266" s="127">
        <v>46</v>
      </c>
      <c r="J266" s="127">
        <v>79</v>
      </c>
      <c r="K266" s="127">
        <v>-600</v>
      </c>
      <c r="L266" s="127">
        <v>-1033.2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127">
        <v>0</v>
      </c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  <c r="AI266" s="127">
        <v>0</v>
      </c>
      <c r="AJ266" s="127">
        <v>0</v>
      </c>
      <c r="AK266" s="127">
        <v>0</v>
      </c>
      <c r="AL266" s="127">
        <v>0</v>
      </c>
      <c r="AM266" s="127">
        <v>0</v>
      </c>
      <c r="AN266" s="127">
        <v>0</v>
      </c>
      <c r="AO266" s="127"/>
      <c r="AP266" s="127"/>
      <c r="AQ266" s="127"/>
      <c r="AR266" s="127"/>
      <c r="AS266" s="127"/>
      <c r="AT266" s="127"/>
      <c r="AU266" s="127"/>
      <c r="AV266" s="127"/>
      <c r="AW266" s="127"/>
      <c r="AX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V266" s="127"/>
      <c r="BW266" s="127"/>
      <c r="BX266" s="127"/>
      <c r="BY266" s="127"/>
      <c r="BZ266" s="127"/>
      <c r="CA266" s="127"/>
      <c r="CB266" s="127"/>
      <c r="CC266" s="127"/>
      <c r="CD266" s="127"/>
      <c r="CE266" s="127"/>
      <c r="CF266" s="127"/>
      <c r="CG266" s="127"/>
      <c r="CH266" s="127"/>
      <c r="CI266" s="127"/>
      <c r="CJ266" s="127"/>
      <c r="CK266" s="127"/>
      <c r="CL266" s="127"/>
      <c r="CM266" s="127"/>
      <c r="CN266" s="127"/>
      <c r="CO266" s="127"/>
      <c r="CP266" s="127"/>
      <c r="CQ266" s="127"/>
      <c r="CR266" s="127"/>
      <c r="CS266" s="127"/>
      <c r="CT266" s="127"/>
      <c r="CU266" s="127"/>
      <c r="CV266" s="127"/>
      <c r="CW266" s="127"/>
      <c r="CX266" s="127"/>
      <c r="CY266" s="127"/>
      <c r="CZ266" s="127"/>
      <c r="DA266" s="127"/>
      <c r="DB266" s="127"/>
      <c r="DC266" s="127"/>
      <c r="DD266" s="127"/>
      <c r="DE266" s="127"/>
      <c r="DF266" s="127"/>
      <c r="DG266" s="127"/>
      <c r="DH266" s="127"/>
      <c r="DI266" s="127"/>
      <c r="DJ266" s="127"/>
      <c r="DK266" s="127"/>
      <c r="DL266" s="127"/>
      <c r="DM266" s="127"/>
      <c r="DN266" s="127"/>
    </row>
    <row r="267" spans="1:118" x14ac:dyDescent="0.2">
      <c r="A267" t="s">
        <v>150</v>
      </c>
      <c r="B267" t="s">
        <v>153</v>
      </c>
      <c r="C267">
        <v>24</v>
      </c>
      <c r="D267" t="s">
        <v>59</v>
      </c>
      <c r="E267" s="14">
        <v>-27994765</v>
      </c>
      <c r="F267" s="14">
        <v>-352978.04</v>
      </c>
      <c r="G267" s="127">
        <v>-30381175</v>
      </c>
      <c r="H267" s="127">
        <v>-254596.35</v>
      </c>
      <c r="I267" s="127">
        <v>12168436</v>
      </c>
      <c r="J267" s="127">
        <v>408625.35</v>
      </c>
      <c r="K267" s="127">
        <v>1240000</v>
      </c>
      <c r="L267" s="127">
        <v>5014.2</v>
      </c>
      <c r="M267" s="127">
        <v>-815337</v>
      </c>
      <c r="N267" s="127">
        <v>-344724.43</v>
      </c>
      <c r="O267" s="127">
        <v>-29032</v>
      </c>
      <c r="P267" s="127">
        <v>0</v>
      </c>
      <c r="Q267" s="127">
        <v>29032</v>
      </c>
      <c r="R267" s="127">
        <v>-568246.65</v>
      </c>
      <c r="S267" s="127">
        <v>0</v>
      </c>
      <c r="T267" s="127">
        <v>330</v>
      </c>
      <c r="U267" s="127">
        <v>710453</v>
      </c>
      <c r="V267" s="127">
        <v>-7.77</v>
      </c>
      <c r="W267" s="127">
        <v>-28882</v>
      </c>
      <c r="X267" s="127">
        <v>364.63</v>
      </c>
      <c r="Y267" s="127">
        <v>0</v>
      </c>
      <c r="Z267" s="127">
        <v>0</v>
      </c>
      <c r="AA267" s="127">
        <v>242043</v>
      </c>
      <c r="AB267" s="127">
        <v>1947.58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  <c r="AI267" s="127">
        <v>0</v>
      </c>
      <c r="AJ267" s="127">
        <v>0</v>
      </c>
      <c r="AK267" s="127">
        <v>0</v>
      </c>
      <c r="AL267" s="127">
        <v>-82888.94</v>
      </c>
      <c r="AM267" s="127">
        <v>0</v>
      </c>
      <c r="AN267" s="127">
        <v>0</v>
      </c>
      <c r="AO267" s="127"/>
      <c r="AP267" s="127"/>
      <c r="AQ267" s="127"/>
      <c r="AR267" s="127"/>
      <c r="AS267" s="127"/>
      <c r="AT267" s="127"/>
      <c r="AU267" s="127"/>
      <c r="AV267" s="127"/>
      <c r="AW267" s="127"/>
      <c r="AX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M267" s="127"/>
      <c r="BN267" s="127"/>
      <c r="BO267" s="127"/>
      <c r="BP267" s="127"/>
      <c r="BQ267" s="127"/>
      <c r="BR267" s="127"/>
      <c r="BS267" s="127"/>
      <c r="BT267" s="127"/>
      <c r="BU267" s="127"/>
      <c r="BV267" s="127"/>
      <c r="BW267" s="127"/>
      <c r="BX267" s="127"/>
      <c r="BY267" s="127"/>
      <c r="BZ267" s="127"/>
      <c r="CA267" s="127"/>
      <c r="CB267" s="127"/>
      <c r="CC267" s="127"/>
      <c r="CD267" s="127"/>
      <c r="CE267" s="127"/>
      <c r="CF267" s="127"/>
      <c r="CG267" s="127"/>
      <c r="CH267" s="127"/>
      <c r="CI267" s="127"/>
      <c r="CJ267" s="127"/>
      <c r="CK267" s="127"/>
      <c r="CL267" s="127"/>
      <c r="CM267" s="127"/>
      <c r="CN267" s="127"/>
      <c r="CO267" s="127"/>
      <c r="CP267" s="127"/>
      <c r="CQ267" s="127"/>
      <c r="CR267" s="127"/>
      <c r="CS267" s="127"/>
      <c r="CT267" s="127"/>
      <c r="CU267" s="127"/>
      <c r="CV267" s="127"/>
      <c r="CW267" s="127"/>
      <c r="CX267" s="127"/>
      <c r="CY267" s="127"/>
      <c r="CZ267" s="127"/>
      <c r="DA267" s="127"/>
      <c r="DB267" s="127"/>
      <c r="DC267" s="127"/>
      <c r="DD267" s="127"/>
      <c r="DE267" s="127"/>
      <c r="DF267" s="127"/>
      <c r="DG267" s="127"/>
      <c r="DH267" s="127"/>
      <c r="DI267" s="127"/>
      <c r="DJ267" s="127"/>
      <c r="DK267" s="127"/>
      <c r="DL267" s="127"/>
      <c r="DM267" s="127"/>
      <c r="DN267" s="127"/>
    </row>
    <row r="268" spans="1:118" x14ac:dyDescent="0.2">
      <c r="A268" t="s">
        <v>150</v>
      </c>
      <c r="B268" t="s">
        <v>153</v>
      </c>
      <c r="C268">
        <v>25</v>
      </c>
      <c r="D268" t="s">
        <v>60</v>
      </c>
      <c r="E268" s="14">
        <v>0</v>
      </c>
      <c r="F268" s="14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0</v>
      </c>
      <c r="X268" s="127">
        <v>0</v>
      </c>
      <c r="Y268" s="127">
        <v>0</v>
      </c>
      <c r="Z268" s="127">
        <v>0</v>
      </c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  <c r="AI268" s="127">
        <v>0</v>
      </c>
      <c r="AJ268" s="127">
        <v>0</v>
      </c>
      <c r="AK268" s="127">
        <v>0</v>
      </c>
      <c r="AL268" s="127">
        <v>0</v>
      </c>
      <c r="AM268" s="127">
        <v>0</v>
      </c>
      <c r="AN268" s="127">
        <v>0</v>
      </c>
      <c r="AO268" s="127"/>
      <c r="AP268" s="127"/>
      <c r="AQ268" s="127"/>
      <c r="AR268" s="127"/>
      <c r="AS268" s="127"/>
      <c r="AT268" s="127"/>
      <c r="AU268" s="127"/>
      <c r="AV268" s="127"/>
      <c r="AW268" s="127"/>
      <c r="AX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M268" s="127"/>
      <c r="BN268" s="127"/>
      <c r="BO268" s="127"/>
      <c r="BP268" s="127"/>
      <c r="BQ268" s="127"/>
      <c r="BR268" s="127"/>
      <c r="BS268" s="127"/>
      <c r="BT268" s="127"/>
      <c r="BU268" s="127"/>
      <c r="BV268" s="127"/>
      <c r="BW268" s="127"/>
      <c r="BX268" s="127"/>
      <c r="BY268" s="127"/>
      <c r="BZ268" s="127"/>
      <c r="CA268" s="127"/>
      <c r="CB268" s="127"/>
      <c r="CC268" s="127"/>
      <c r="CD268" s="127"/>
      <c r="CE268" s="127"/>
      <c r="CF268" s="127"/>
      <c r="CG268" s="127"/>
      <c r="CH268" s="127"/>
      <c r="CI268" s="127"/>
      <c r="CJ268" s="127"/>
      <c r="CK268" s="127"/>
      <c r="CL268" s="127"/>
      <c r="CM268" s="127"/>
      <c r="CN268" s="127"/>
      <c r="CO268" s="127"/>
      <c r="CP268" s="127"/>
      <c r="CQ268" s="127"/>
      <c r="CR268" s="127"/>
      <c r="CS268" s="127"/>
      <c r="CT268" s="127"/>
      <c r="CU268" s="127"/>
      <c r="CV268" s="127"/>
      <c r="CW268" s="127"/>
      <c r="CX268" s="127"/>
      <c r="CY268" s="127"/>
      <c r="CZ268" s="127"/>
      <c r="DA268" s="127"/>
      <c r="DB268" s="127"/>
      <c r="DC268" s="127"/>
      <c r="DD268" s="127"/>
      <c r="DE268" s="127"/>
      <c r="DF268" s="127"/>
      <c r="DG268" s="127"/>
      <c r="DH268" s="127"/>
      <c r="DI268" s="127"/>
      <c r="DJ268" s="127"/>
      <c r="DK268" s="127"/>
      <c r="DL268" s="127"/>
      <c r="DM268" s="127"/>
      <c r="DN268" s="127"/>
    </row>
    <row r="269" spans="1:118" x14ac:dyDescent="0.2">
      <c r="A269" t="s">
        <v>150</v>
      </c>
      <c r="B269" t="s">
        <v>153</v>
      </c>
      <c r="C269">
        <v>26</v>
      </c>
      <c r="D269" t="s">
        <v>142</v>
      </c>
      <c r="E269" s="14">
        <v>0</v>
      </c>
      <c r="F269" s="14">
        <v>0</v>
      </c>
      <c r="G269" s="127">
        <v>0</v>
      </c>
      <c r="H269" s="127">
        <v>-970.66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0</v>
      </c>
      <c r="Q269" s="127">
        <v>0</v>
      </c>
      <c r="R269" s="127">
        <v>0</v>
      </c>
      <c r="S269" s="127">
        <v>0</v>
      </c>
      <c r="T269" s="127">
        <v>200</v>
      </c>
      <c r="U269" s="127">
        <v>0</v>
      </c>
      <c r="V269" s="127">
        <v>0</v>
      </c>
      <c r="W269" s="127">
        <v>0</v>
      </c>
      <c r="X269" s="127">
        <v>0</v>
      </c>
      <c r="Y269" s="127">
        <v>0</v>
      </c>
      <c r="Z269" s="127">
        <v>0</v>
      </c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  <c r="AI269" s="127">
        <v>0</v>
      </c>
      <c r="AJ269" s="127">
        <v>0</v>
      </c>
      <c r="AK269" s="127">
        <v>0</v>
      </c>
      <c r="AL269" s="127">
        <v>0</v>
      </c>
      <c r="AM269" s="127">
        <v>0</v>
      </c>
      <c r="AN269" s="127">
        <v>0</v>
      </c>
      <c r="AO269" s="127"/>
      <c r="AP269" s="127"/>
      <c r="AQ269" s="127"/>
      <c r="AR269" s="127"/>
      <c r="AS269" s="127"/>
      <c r="AT269" s="127"/>
      <c r="AU269" s="127"/>
      <c r="AV269" s="127"/>
      <c r="AW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V269" s="127"/>
      <c r="BW269" s="127"/>
      <c r="BX269" s="127"/>
      <c r="BY269" s="127"/>
      <c r="BZ269" s="127"/>
      <c r="CA269" s="127"/>
      <c r="CB269" s="127"/>
      <c r="CC269" s="127"/>
      <c r="CD269" s="127"/>
      <c r="CE269" s="127"/>
      <c r="CF269" s="127"/>
      <c r="CG269" s="127"/>
      <c r="CH269" s="127"/>
      <c r="CI269" s="127"/>
      <c r="CJ269" s="127"/>
      <c r="CK269" s="127"/>
      <c r="CL269" s="127"/>
      <c r="CM269" s="127"/>
      <c r="CN269" s="127"/>
      <c r="CO269" s="127"/>
      <c r="CP269" s="127"/>
      <c r="CQ269" s="127"/>
      <c r="CR269" s="127"/>
      <c r="CS269" s="127"/>
      <c r="CT269" s="127"/>
      <c r="CU269" s="127"/>
      <c r="CV269" s="127"/>
      <c r="CW269" s="127"/>
      <c r="CX269" s="127"/>
      <c r="CY269" s="127"/>
      <c r="CZ269" s="127"/>
      <c r="DA269" s="127"/>
      <c r="DB269" s="127"/>
      <c r="DC269" s="127"/>
      <c r="DD269" s="127"/>
      <c r="DE269" s="127"/>
      <c r="DF269" s="127"/>
      <c r="DG269" s="127"/>
      <c r="DH269" s="127"/>
      <c r="DI269" s="127"/>
      <c r="DJ269" s="127"/>
      <c r="DK269" s="127"/>
      <c r="DL269" s="127"/>
      <c r="DM269" s="127"/>
      <c r="DN269" s="127"/>
    </row>
    <row r="270" spans="1:118" x14ac:dyDescent="0.2">
      <c r="A270" t="s">
        <v>150</v>
      </c>
      <c r="B270" t="s">
        <v>153</v>
      </c>
      <c r="C270">
        <v>27</v>
      </c>
      <c r="D270" t="s">
        <v>143</v>
      </c>
      <c r="E270" s="14">
        <v>0</v>
      </c>
      <c r="F270" s="14">
        <v>0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0</v>
      </c>
      <c r="Q270" s="127">
        <v>0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0</v>
      </c>
      <c r="X270" s="127">
        <v>0</v>
      </c>
      <c r="Y270" s="127">
        <v>0</v>
      </c>
      <c r="Z270" s="127">
        <v>0</v>
      </c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  <c r="AI270" s="127">
        <v>0</v>
      </c>
      <c r="AJ270" s="127">
        <v>0</v>
      </c>
      <c r="AK270" s="127">
        <v>0</v>
      </c>
      <c r="AL270" s="127">
        <v>0</v>
      </c>
      <c r="AM270" s="127">
        <v>0</v>
      </c>
      <c r="AN270" s="127">
        <v>0</v>
      </c>
      <c r="AO270" s="127"/>
      <c r="AP270" s="127"/>
      <c r="AQ270" s="127"/>
      <c r="AR270" s="127"/>
      <c r="AS270" s="127"/>
      <c r="AT270" s="127"/>
      <c r="AU270" s="127"/>
      <c r="AV270" s="127"/>
      <c r="AW270" s="127"/>
      <c r="AX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M270" s="127"/>
      <c r="BN270" s="127"/>
      <c r="BO270" s="127"/>
      <c r="BP270" s="127"/>
      <c r="BQ270" s="127"/>
      <c r="BR270" s="127"/>
      <c r="BS270" s="127"/>
      <c r="BT270" s="127"/>
      <c r="BU270" s="127"/>
      <c r="BV270" s="127"/>
      <c r="BW270" s="127"/>
      <c r="BX270" s="127"/>
      <c r="BY270" s="127"/>
      <c r="BZ270" s="127"/>
      <c r="CA270" s="127"/>
      <c r="CB270" s="127"/>
      <c r="CC270" s="127"/>
      <c r="CD270" s="127"/>
      <c r="CE270" s="127"/>
      <c r="CF270" s="127"/>
      <c r="CG270" s="127"/>
      <c r="CH270" s="127"/>
      <c r="CI270" s="127"/>
      <c r="CJ270" s="127"/>
      <c r="CK270" s="127"/>
      <c r="CL270" s="127"/>
      <c r="CM270" s="127"/>
      <c r="CN270" s="127"/>
      <c r="CO270" s="127"/>
      <c r="CP270" s="127"/>
      <c r="CQ270" s="127"/>
      <c r="CR270" s="127"/>
      <c r="CS270" s="127"/>
      <c r="CT270" s="127"/>
      <c r="CU270" s="127"/>
      <c r="CV270" s="127"/>
      <c r="CW270" s="127"/>
      <c r="CX270" s="127"/>
      <c r="CY270" s="127"/>
      <c r="CZ270" s="127"/>
      <c r="DA270" s="127"/>
      <c r="DB270" s="127"/>
      <c r="DC270" s="127"/>
      <c r="DD270" s="127"/>
      <c r="DE270" s="127"/>
      <c r="DF270" s="127"/>
      <c r="DG270" s="127"/>
      <c r="DH270" s="127"/>
      <c r="DI270" s="127"/>
      <c r="DJ270" s="127"/>
      <c r="DK270" s="127"/>
      <c r="DL270" s="127"/>
      <c r="DM270" s="127"/>
      <c r="DN270" s="127"/>
    </row>
    <row r="271" spans="1:118" x14ac:dyDescent="0.2">
      <c r="A271" t="s">
        <v>150</v>
      </c>
      <c r="B271" t="s">
        <v>153</v>
      </c>
      <c r="C271">
        <v>28</v>
      </c>
      <c r="D271" t="s">
        <v>144</v>
      </c>
      <c r="E271" s="14">
        <v>0</v>
      </c>
      <c r="F271" s="14">
        <v>-792477.65</v>
      </c>
      <c r="G271" s="127">
        <v>0</v>
      </c>
      <c r="H271" s="127">
        <v>0</v>
      </c>
      <c r="I271" s="127">
        <v>12919583</v>
      </c>
      <c r="J271" s="127">
        <v>21914.03</v>
      </c>
      <c r="K271" s="127">
        <v>-446963</v>
      </c>
      <c r="L271" s="127">
        <v>-17.940000000000001</v>
      </c>
      <c r="M271" s="127">
        <v>-828041</v>
      </c>
      <c r="N271" s="127">
        <v>-19549.21</v>
      </c>
      <c r="O271" s="127">
        <v>23534</v>
      </c>
      <c r="P271" s="127">
        <v>-243.32</v>
      </c>
      <c r="Q271" s="127">
        <v>-14</v>
      </c>
      <c r="R271" s="127">
        <v>792484.65</v>
      </c>
      <c r="S271" s="127">
        <v>6783</v>
      </c>
      <c r="T271" s="127">
        <v>-3</v>
      </c>
      <c r="U271" s="127">
        <v>0</v>
      </c>
      <c r="V271" s="127">
        <v>-0.03</v>
      </c>
      <c r="W271" s="127">
        <v>0</v>
      </c>
      <c r="X271" s="127">
        <v>0</v>
      </c>
      <c r="Y271" s="127">
        <v>0</v>
      </c>
      <c r="Z271" s="127">
        <v>0</v>
      </c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  <c r="AI271" s="127">
        <v>0</v>
      </c>
      <c r="AJ271" s="127">
        <v>0</v>
      </c>
      <c r="AK271" s="127">
        <v>0</v>
      </c>
      <c r="AL271" s="127">
        <v>0</v>
      </c>
      <c r="AM271" s="127">
        <v>0</v>
      </c>
      <c r="AN271" s="127">
        <v>0</v>
      </c>
      <c r="AO271" s="127"/>
      <c r="AP271" s="127"/>
      <c r="AQ271" s="127"/>
      <c r="AR271" s="127"/>
      <c r="AS271" s="127"/>
      <c r="AT271" s="127"/>
      <c r="AU271" s="127"/>
      <c r="AV271" s="127"/>
      <c r="AW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7"/>
      <c r="CE271" s="127"/>
      <c r="CF271" s="127"/>
      <c r="CG271" s="127"/>
      <c r="CH271" s="127"/>
      <c r="CI271" s="127"/>
      <c r="CJ271" s="127"/>
      <c r="CK271" s="127"/>
      <c r="CL271" s="127"/>
      <c r="CM271" s="127"/>
      <c r="CN271" s="127"/>
      <c r="CO271" s="127"/>
      <c r="CP271" s="127"/>
      <c r="CQ271" s="127"/>
      <c r="CR271" s="127"/>
      <c r="CS271" s="127"/>
      <c r="CT271" s="127"/>
      <c r="CU271" s="127"/>
      <c r="CV271" s="127"/>
      <c r="CW271" s="127"/>
      <c r="CX271" s="127"/>
      <c r="CY271" s="127"/>
      <c r="CZ271" s="127"/>
      <c r="DA271" s="127"/>
      <c r="DB271" s="127"/>
      <c r="DC271" s="127"/>
      <c r="DD271" s="127"/>
      <c r="DE271" s="127"/>
      <c r="DF271" s="127"/>
      <c r="DG271" s="127"/>
      <c r="DH271" s="127"/>
      <c r="DI271" s="127"/>
      <c r="DJ271" s="127"/>
      <c r="DK271" s="127"/>
      <c r="DL271" s="127"/>
      <c r="DM271" s="127"/>
      <c r="DN271" s="127"/>
    </row>
    <row r="272" spans="1:118" x14ac:dyDescent="0.2">
      <c r="A272" t="s">
        <v>150</v>
      </c>
      <c r="B272" t="s">
        <v>153</v>
      </c>
      <c r="C272">
        <v>29</v>
      </c>
      <c r="D272" t="s">
        <v>145</v>
      </c>
      <c r="E272" s="14">
        <v>0</v>
      </c>
      <c r="F272" s="14">
        <v>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0</v>
      </c>
      <c r="Q272" s="127">
        <v>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0</v>
      </c>
      <c r="X272" s="127">
        <v>0</v>
      </c>
      <c r="Y272" s="127">
        <v>0</v>
      </c>
      <c r="Z272" s="127">
        <v>0</v>
      </c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  <c r="AI272" s="127">
        <v>0</v>
      </c>
      <c r="AJ272" s="127">
        <v>0</v>
      </c>
      <c r="AK272" s="127">
        <v>0</v>
      </c>
      <c r="AL272" s="127">
        <v>0</v>
      </c>
      <c r="AM272" s="127">
        <v>0</v>
      </c>
      <c r="AN272" s="127">
        <v>0</v>
      </c>
      <c r="AO272" s="127"/>
      <c r="AP272" s="127"/>
      <c r="AQ272" s="127"/>
      <c r="AR272" s="127"/>
      <c r="AS272" s="127"/>
      <c r="AT272" s="127"/>
      <c r="AU272" s="127"/>
      <c r="AV272" s="127"/>
      <c r="AW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7"/>
      <c r="CE272" s="127"/>
      <c r="CF272" s="127"/>
      <c r="CG272" s="127"/>
      <c r="CH272" s="127"/>
      <c r="CI272" s="127"/>
      <c r="CJ272" s="127"/>
      <c r="CK272" s="127"/>
      <c r="CL272" s="127"/>
      <c r="CM272" s="127"/>
      <c r="CN272" s="127"/>
      <c r="CO272" s="127"/>
      <c r="CP272" s="127"/>
      <c r="CQ272" s="127"/>
      <c r="CR272" s="127"/>
      <c r="CS272" s="127"/>
      <c r="CT272" s="127"/>
      <c r="CU272" s="127"/>
      <c r="CV272" s="127"/>
      <c r="CW272" s="127"/>
      <c r="CX272" s="127"/>
      <c r="CY272" s="127"/>
      <c r="CZ272" s="127"/>
      <c r="DA272" s="127"/>
      <c r="DB272" s="127"/>
      <c r="DC272" s="127"/>
      <c r="DD272" s="127"/>
      <c r="DE272" s="127"/>
      <c r="DF272" s="127"/>
      <c r="DG272" s="127"/>
      <c r="DH272" s="127"/>
      <c r="DI272" s="127"/>
      <c r="DJ272" s="127"/>
      <c r="DK272" s="127"/>
      <c r="DL272" s="127"/>
      <c r="DM272" s="127"/>
      <c r="DN272" s="127"/>
    </row>
    <row r="273" spans="1:118" x14ac:dyDescent="0.2">
      <c r="A273" t="s">
        <v>150</v>
      </c>
      <c r="B273" t="s">
        <v>153</v>
      </c>
      <c r="C273">
        <v>30</v>
      </c>
      <c r="D273" t="s">
        <v>146</v>
      </c>
      <c r="E273" s="14">
        <v>0</v>
      </c>
      <c r="F273" s="14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  <c r="AI273" s="127">
        <v>0</v>
      </c>
      <c r="AJ273" s="127">
        <v>0</v>
      </c>
      <c r="AK273" s="127">
        <v>0</v>
      </c>
      <c r="AL273" s="127">
        <v>0</v>
      </c>
      <c r="AM273" s="127">
        <v>0</v>
      </c>
      <c r="AN273" s="127">
        <v>0</v>
      </c>
      <c r="AO273" s="127"/>
      <c r="AP273" s="127"/>
      <c r="AQ273" s="127"/>
      <c r="AR273" s="127"/>
      <c r="AS273" s="127"/>
      <c r="AT273" s="127"/>
      <c r="AU273" s="127"/>
      <c r="AV273" s="127"/>
      <c r="AW273" s="127"/>
      <c r="AX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M273" s="127"/>
      <c r="BN273" s="127"/>
      <c r="BO273" s="127"/>
      <c r="BP273" s="127"/>
      <c r="BQ273" s="127"/>
      <c r="BR273" s="127"/>
      <c r="BS273" s="127"/>
      <c r="BT273" s="127"/>
      <c r="BU273" s="127"/>
      <c r="BV273" s="127"/>
      <c r="BW273" s="127"/>
      <c r="BX273" s="127"/>
      <c r="BY273" s="127"/>
      <c r="BZ273" s="127"/>
      <c r="CA273" s="127"/>
      <c r="CB273" s="127"/>
      <c r="CC273" s="127"/>
      <c r="CD273" s="127"/>
      <c r="CE273" s="127"/>
      <c r="CF273" s="127"/>
      <c r="CG273" s="127"/>
      <c r="CH273" s="127"/>
      <c r="CI273" s="127"/>
      <c r="CJ273" s="127"/>
      <c r="CK273" s="127"/>
      <c r="CL273" s="127"/>
      <c r="CM273" s="127"/>
      <c r="CN273" s="127"/>
      <c r="CO273" s="127"/>
      <c r="CP273" s="127"/>
      <c r="CQ273" s="127"/>
      <c r="CR273" s="127"/>
      <c r="CS273" s="127"/>
      <c r="CT273" s="127"/>
      <c r="CU273" s="127"/>
      <c r="CV273" s="127"/>
      <c r="CW273" s="127"/>
      <c r="CX273" s="127"/>
      <c r="CY273" s="127"/>
      <c r="CZ273" s="127"/>
      <c r="DA273" s="127"/>
      <c r="DB273" s="127"/>
      <c r="DC273" s="127"/>
      <c r="DD273" s="127"/>
      <c r="DE273" s="127"/>
      <c r="DF273" s="127"/>
      <c r="DG273" s="127"/>
      <c r="DH273" s="127"/>
      <c r="DI273" s="127"/>
      <c r="DJ273" s="127"/>
      <c r="DK273" s="127"/>
      <c r="DL273" s="127"/>
      <c r="DM273" s="127"/>
      <c r="DN273" s="127"/>
    </row>
    <row r="274" spans="1:118" x14ac:dyDescent="0.2">
      <c r="A274" t="s">
        <v>150</v>
      </c>
      <c r="B274" t="s">
        <v>153</v>
      </c>
      <c r="C274">
        <v>31</v>
      </c>
      <c r="D274" t="s">
        <v>147</v>
      </c>
      <c r="E274" s="14">
        <v>0</v>
      </c>
      <c r="F274" s="14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27">
        <v>0</v>
      </c>
      <c r="AA274" s="127">
        <v>0</v>
      </c>
      <c r="AB274" s="127">
        <v>0</v>
      </c>
      <c r="AC274" s="127">
        <v>0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  <c r="AI274" s="127">
        <v>0</v>
      </c>
      <c r="AJ274" s="127">
        <v>0</v>
      </c>
      <c r="AK274" s="127">
        <v>0</v>
      </c>
      <c r="AL274" s="127">
        <v>0</v>
      </c>
      <c r="AM274" s="127">
        <v>0</v>
      </c>
      <c r="AN274" s="127">
        <v>0</v>
      </c>
      <c r="AO274" s="127"/>
      <c r="AP274" s="127"/>
      <c r="AQ274" s="127"/>
      <c r="AR274" s="127"/>
      <c r="AS274" s="127"/>
      <c r="AT274" s="127"/>
      <c r="AU274" s="127"/>
      <c r="AV274" s="127"/>
      <c r="AW274" s="127"/>
      <c r="AX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V274" s="127"/>
      <c r="BW274" s="127"/>
      <c r="BX274" s="127"/>
      <c r="BY274" s="127"/>
      <c r="BZ274" s="127"/>
      <c r="CA274" s="127"/>
      <c r="CB274" s="127"/>
      <c r="CC274" s="127"/>
      <c r="CD274" s="127"/>
      <c r="CE274" s="127"/>
      <c r="CF274" s="127"/>
      <c r="CG274" s="127"/>
      <c r="CH274" s="127"/>
      <c r="CI274" s="127"/>
      <c r="CJ274" s="127"/>
      <c r="CK274" s="127"/>
      <c r="CL274" s="127"/>
      <c r="CM274" s="127"/>
      <c r="CN274" s="127"/>
      <c r="CO274" s="127"/>
      <c r="CP274" s="127"/>
      <c r="CQ274" s="127"/>
      <c r="CR274" s="127"/>
      <c r="CS274" s="127"/>
      <c r="CT274" s="127"/>
      <c r="CU274" s="127"/>
      <c r="CV274" s="127"/>
      <c r="CW274" s="127"/>
      <c r="CX274" s="127"/>
      <c r="CY274" s="127"/>
      <c r="CZ274" s="127"/>
      <c r="DA274" s="127"/>
      <c r="DB274" s="127"/>
      <c r="DC274" s="127"/>
      <c r="DD274" s="127"/>
      <c r="DE274" s="127"/>
      <c r="DF274" s="127"/>
      <c r="DG274" s="127"/>
      <c r="DH274" s="127"/>
      <c r="DI274" s="127"/>
      <c r="DJ274" s="127"/>
      <c r="DK274" s="127"/>
      <c r="DL274" s="127"/>
      <c r="DM274" s="127"/>
      <c r="DN274" s="127"/>
    </row>
    <row r="275" spans="1:118" x14ac:dyDescent="0.2">
      <c r="A275" t="s">
        <v>150</v>
      </c>
      <c r="B275" t="s">
        <v>153</v>
      </c>
      <c r="C275">
        <v>32</v>
      </c>
      <c r="D275" t="s">
        <v>74</v>
      </c>
      <c r="E275" s="14">
        <v>0</v>
      </c>
      <c r="F275" s="14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0</v>
      </c>
      <c r="O275" s="127">
        <v>0</v>
      </c>
      <c r="P275" s="127">
        <v>0</v>
      </c>
      <c r="Q275" s="127">
        <v>0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0</v>
      </c>
      <c r="X275" s="127">
        <v>0</v>
      </c>
      <c r="Y275" s="127">
        <v>0</v>
      </c>
      <c r="Z275" s="127">
        <v>0</v>
      </c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  <c r="AI275" s="127">
        <v>0</v>
      </c>
      <c r="AJ275" s="127">
        <v>0</v>
      </c>
      <c r="AK275" s="127">
        <v>0</v>
      </c>
      <c r="AL275" s="127">
        <v>0</v>
      </c>
      <c r="AM275" s="127">
        <v>0</v>
      </c>
      <c r="AN275" s="127">
        <v>0</v>
      </c>
      <c r="AO275" s="127"/>
      <c r="AP275" s="127"/>
      <c r="AQ275" s="127"/>
      <c r="AR275" s="127"/>
      <c r="AS275" s="127"/>
      <c r="AT275" s="127"/>
      <c r="AU275" s="127"/>
      <c r="AV275" s="127"/>
      <c r="AW275" s="127"/>
      <c r="AX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V275" s="127"/>
      <c r="BW275" s="127"/>
      <c r="BX275" s="127"/>
      <c r="BY275" s="127"/>
      <c r="BZ275" s="127"/>
      <c r="CA275" s="127"/>
      <c r="CB275" s="127"/>
      <c r="CC275" s="127"/>
      <c r="CD275" s="127"/>
      <c r="CE275" s="127"/>
      <c r="CF275" s="127"/>
      <c r="CG275" s="127"/>
      <c r="CH275" s="127"/>
      <c r="CI275" s="127"/>
      <c r="CJ275" s="127"/>
      <c r="CK275" s="127"/>
      <c r="CL275" s="127"/>
      <c r="CM275" s="127"/>
      <c r="CN275" s="127"/>
      <c r="CO275" s="127"/>
      <c r="CP275" s="127"/>
      <c r="CQ275" s="127"/>
      <c r="CR275" s="127"/>
      <c r="CS275" s="127"/>
      <c r="CT275" s="127"/>
      <c r="CU275" s="127"/>
      <c r="CV275" s="127"/>
      <c r="CW275" s="127"/>
      <c r="CX275" s="127"/>
      <c r="CY275" s="127"/>
      <c r="CZ275" s="127"/>
      <c r="DA275" s="127"/>
      <c r="DB275" s="127"/>
      <c r="DC275" s="127"/>
      <c r="DD275" s="127"/>
      <c r="DE275" s="127"/>
      <c r="DF275" s="127"/>
      <c r="DG275" s="127"/>
      <c r="DH275" s="127"/>
      <c r="DI275" s="127"/>
      <c r="DJ275" s="127"/>
      <c r="DK275" s="127"/>
      <c r="DL275" s="127"/>
      <c r="DM275" s="127"/>
      <c r="DN275" s="127"/>
    </row>
    <row r="276" spans="1:118" x14ac:dyDescent="0.2">
      <c r="A276" t="s">
        <v>150</v>
      </c>
      <c r="B276" t="s">
        <v>153</v>
      </c>
      <c r="C276">
        <v>33</v>
      </c>
      <c r="D276" t="s">
        <v>75</v>
      </c>
      <c r="E276" s="14">
        <v>0</v>
      </c>
      <c r="F276" s="14">
        <v>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0</v>
      </c>
      <c r="O276" s="127">
        <v>0</v>
      </c>
      <c r="P276" s="127">
        <v>0</v>
      </c>
      <c r="Q276" s="127">
        <v>0</v>
      </c>
      <c r="R276" s="127">
        <v>0</v>
      </c>
      <c r="S276" s="127">
        <v>0</v>
      </c>
      <c r="T276" s="127">
        <v>0</v>
      </c>
      <c r="U276" s="127">
        <v>0</v>
      </c>
      <c r="V276" s="127">
        <v>0</v>
      </c>
      <c r="W276" s="127">
        <v>0</v>
      </c>
      <c r="X276" s="127">
        <v>0</v>
      </c>
      <c r="Y276" s="127">
        <v>0</v>
      </c>
      <c r="Z276" s="127">
        <v>0</v>
      </c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  <c r="AI276" s="127">
        <v>0</v>
      </c>
      <c r="AJ276" s="127">
        <v>0</v>
      </c>
      <c r="AK276" s="127">
        <v>0</v>
      </c>
      <c r="AL276" s="127">
        <v>0</v>
      </c>
      <c r="AM276" s="127">
        <v>0</v>
      </c>
      <c r="AN276" s="127">
        <v>0</v>
      </c>
      <c r="AO276" s="127"/>
      <c r="AP276" s="127"/>
      <c r="AQ276" s="127"/>
      <c r="AR276" s="127"/>
      <c r="AS276" s="127"/>
      <c r="AT276" s="127"/>
      <c r="AU276" s="127"/>
      <c r="AV276" s="127"/>
      <c r="AW276" s="127"/>
      <c r="AX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V276" s="127"/>
      <c r="BW276" s="127"/>
      <c r="BX276" s="127"/>
      <c r="BY276" s="127"/>
      <c r="BZ276" s="127"/>
      <c r="CA276" s="127"/>
      <c r="CB276" s="127"/>
      <c r="CC276" s="127"/>
      <c r="CD276" s="127"/>
      <c r="CE276" s="127"/>
      <c r="CF276" s="127"/>
      <c r="CG276" s="127"/>
      <c r="CH276" s="127"/>
      <c r="CI276" s="127"/>
      <c r="CJ276" s="127"/>
      <c r="CK276" s="127"/>
      <c r="CL276" s="127"/>
      <c r="CM276" s="127"/>
      <c r="CN276" s="127"/>
      <c r="CO276" s="127"/>
      <c r="CP276" s="127"/>
      <c r="CQ276" s="127"/>
      <c r="CR276" s="127"/>
      <c r="CS276" s="127"/>
      <c r="CT276" s="127"/>
      <c r="CU276" s="127"/>
      <c r="CV276" s="127"/>
      <c r="CW276" s="127"/>
      <c r="CX276" s="127"/>
      <c r="CY276" s="127"/>
      <c r="CZ276" s="127"/>
      <c r="DA276" s="127"/>
      <c r="DB276" s="127"/>
      <c r="DC276" s="127"/>
      <c r="DD276" s="127"/>
      <c r="DE276" s="127"/>
      <c r="DF276" s="127"/>
      <c r="DG276" s="127"/>
      <c r="DH276" s="127"/>
      <c r="DI276" s="127"/>
      <c r="DJ276" s="127"/>
      <c r="DK276" s="127"/>
      <c r="DL276" s="127"/>
      <c r="DM276" s="127"/>
      <c r="DN276" s="127"/>
    </row>
    <row r="277" spans="1:118" x14ac:dyDescent="0.2">
      <c r="A277" t="s">
        <v>150</v>
      </c>
      <c r="B277" t="s">
        <v>153</v>
      </c>
      <c r="C277">
        <v>34</v>
      </c>
      <c r="D277" t="s">
        <v>76</v>
      </c>
      <c r="E277" s="14">
        <v>0</v>
      </c>
      <c r="F277" s="14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0</v>
      </c>
      <c r="X277" s="127">
        <v>0</v>
      </c>
      <c r="Y277" s="127">
        <v>0</v>
      </c>
      <c r="Z277" s="127">
        <v>0</v>
      </c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  <c r="AI277" s="127">
        <v>0</v>
      </c>
      <c r="AJ277" s="127">
        <v>0</v>
      </c>
      <c r="AK277" s="127">
        <v>0</v>
      </c>
      <c r="AL277" s="127">
        <v>0</v>
      </c>
      <c r="AM277" s="127">
        <v>0</v>
      </c>
      <c r="AN277" s="127">
        <v>0</v>
      </c>
      <c r="AO277" s="127"/>
      <c r="AP277" s="127"/>
      <c r="AQ277" s="127"/>
      <c r="AR277" s="127"/>
      <c r="AS277" s="127"/>
      <c r="AT277" s="127"/>
      <c r="AU277" s="127"/>
      <c r="AV277" s="127"/>
      <c r="AW277" s="127"/>
      <c r="AX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V277" s="127"/>
      <c r="BW277" s="127"/>
      <c r="BX277" s="127"/>
      <c r="BY277" s="127"/>
      <c r="BZ277" s="127"/>
      <c r="CA277" s="127"/>
      <c r="CB277" s="127"/>
      <c r="CC277" s="127"/>
      <c r="CD277" s="127"/>
      <c r="CE277" s="127"/>
      <c r="CF277" s="127"/>
      <c r="CG277" s="127"/>
      <c r="CH277" s="127"/>
      <c r="CI277" s="127"/>
      <c r="CJ277" s="127"/>
      <c r="CK277" s="127"/>
      <c r="CL277" s="127"/>
      <c r="CM277" s="127"/>
      <c r="CN277" s="127"/>
      <c r="CO277" s="127"/>
      <c r="CP277" s="127"/>
      <c r="CQ277" s="127"/>
      <c r="CR277" s="127"/>
      <c r="CS277" s="127"/>
      <c r="CT277" s="127"/>
      <c r="CU277" s="127"/>
      <c r="CV277" s="127"/>
      <c r="CW277" s="127"/>
      <c r="CX277" s="127"/>
      <c r="CY277" s="127"/>
      <c r="CZ277" s="127"/>
      <c r="DA277" s="127"/>
      <c r="DB277" s="127"/>
      <c r="DC277" s="127"/>
      <c r="DD277" s="127"/>
      <c r="DE277" s="127"/>
      <c r="DF277" s="127"/>
      <c r="DG277" s="127"/>
      <c r="DH277" s="127"/>
      <c r="DI277" s="127"/>
      <c r="DJ277" s="127"/>
      <c r="DK277" s="127"/>
      <c r="DL277" s="127"/>
      <c r="DM277" s="127"/>
      <c r="DN277" s="127"/>
    </row>
    <row r="278" spans="1:118" x14ac:dyDescent="0.2">
      <c r="A278" t="s">
        <v>150</v>
      </c>
      <c r="B278" t="s">
        <v>153</v>
      </c>
      <c r="C278">
        <v>35</v>
      </c>
      <c r="D278" t="s">
        <v>77</v>
      </c>
      <c r="E278" s="14">
        <v>0</v>
      </c>
      <c r="F278" s="14">
        <v>0</v>
      </c>
      <c r="G278" s="127">
        <v>0</v>
      </c>
      <c r="H278" s="127">
        <v>-9087.5499999999993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27">
        <v>0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0</v>
      </c>
      <c r="X278" s="127">
        <v>0</v>
      </c>
      <c r="Y278" s="127">
        <v>0</v>
      </c>
      <c r="Z278" s="127">
        <v>0</v>
      </c>
      <c r="AA278" s="127">
        <v>0</v>
      </c>
      <c r="AB278" s="127">
        <v>0</v>
      </c>
      <c r="AC278" s="127">
        <v>0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  <c r="AI278" s="127">
        <v>0</v>
      </c>
      <c r="AJ278" s="127">
        <v>0</v>
      </c>
      <c r="AK278" s="127">
        <v>0</v>
      </c>
      <c r="AL278" s="127">
        <v>0</v>
      </c>
      <c r="AM278" s="127">
        <v>0</v>
      </c>
      <c r="AN278" s="127">
        <v>0</v>
      </c>
      <c r="AO278" s="127"/>
      <c r="AP278" s="127"/>
      <c r="AQ278" s="127"/>
      <c r="AR278" s="127"/>
      <c r="AS278" s="127"/>
      <c r="AT278" s="127"/>
      <c r="AU278" s="127"/>
      <c r="AV278" s="127"/>
      <c r="AW278" s="127"/>
      <c r="AX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V278" s="127"/>
      <c r="BW278" s="127"/>
      <c r="BX278" s="127"/>
      <c r="BY278" s="127"/>
      <c r="BZ278" s="127"/>
      <c r="CA278" s="127"/>
      <c r="CB278" s="127"/>
      <c r="CC278" s="127"/>
      <c r="CD278" s="127"/>
      <c r="CE278" s="127"/>
      <c r="CF278" s="127"/>
      <c r="CG278" s="127"/>
      <c r="CH278" s="127"/>
      <c r="CI278" s="127"/>
      <c r="CJ278" s="127"/>
      <c r="CK278" s="127"/>
      <c r="CL278" s="127"/>
      <c r="CM278" s="127"/>
      <c r="CN278" s="127"/>
      <c r="CO278" s="127"/>
      <c r="CP278" s="127"/>
      <c r="CQ278" s="127"/>
      <c r="CR278" s="127"/>
      <c r="CS278" s="127"/>
      <c r="CT278" s="127"/>
      <c r="CU278" s="127"/>
      <c r="CV278" s="127"/>
      <c r="CW278" s="127"/>
      <c r="CX278" s="127"/>
      <c r="CY278" s="127"/>
      <c r="CZ278" s="127"/>
      <c r="DA278" s="127"/>
      <c r="DB278" s="127"/>
      <c r="DC278" s="127"/>
      <c r="DD278" s="127"/>
      <c r="DE278" s="127"/>
      <c r="DF278" s="127"/>
      <c r="DG278" s="127"/>
      <c r="DH278" s="127"/>
      <c r="DI278" s="127"/>
      <c r="DJ278" s="127"/>
      <c r="DK278" s="127"/>
      <c r="DL278" s="127"/>
      <c r="DM278" s="127"/>
      <c r="DN278" s="127"/>
    </row>
    <row r="279" spans="1:118" x14ac:dyDescent="0.2">
      <c r="A279" t="s">
        <v>150</v>
      </c>
      <c r="B279" t="s">
        <v>153</v>
      </c>
      <c r="C279">
        <v>36</v>
      </c>
      <c r="D279" t="s">
        <v>78</v>
      </c>
      <c r="E279" s="14">
        <v>0</v>
      </c>
      <c r="F279" s="14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  <c r="AI279" s="127">
        <v>0</v>
      </c>
      <c r="AJ279" s="127">
        <v>0</v>
      </c>
      <c r="AK279" s="127">
        <v>0</v>
      </c>
      <c r="AL279" s="127">
        <v>0</v>
      </c>
      <c r="AM279" s="127">
        <v>0</v>
      </c>
      <c r="AN279" s="127">
        <v>0</v>
      </c>
      <c r="AO279" s="127"/>
      <c r="AP279" s="127"/>
      <c r="AQ279" s="127"/>
      <c r="AR279" s="127"/>
      <c r="AS279" s="127"/>
      <c r="AT279" s="127"/>
      <c r="AU279" s="127"/>
      <c r="AV279" s="127"/>
      <c r="AW279" s="127"/>
      <c r="AX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V279" s="127"/>
      <c r="BW279" s="127"/>
      <c r="BX279" s="127"/>
      <c r="BY279" s="127"/>
      <c r="BZ279" s="127"/>
      <c r="CA279" s="127"/>
      <c r="CB279" s="127"/>
      <c r="CC279" s="127"/>
      <c r="CD279" s="127"/>
      <c r="CE279" s="127"/>
      <c r="CF279" s="127"/>
      <c r="CG279" s="127"/>
      <c r="CH279" s="127"/>
      <c r="CI279" s="127"/>
      <c r="CJ279" s="127"/>
      <c r="CK279" s="127"/>
      <c r="CL279" s="127"/>
      <c r="CM279" s="127"/>
      <c r="CN279" s="127"/>
      <c r="CO279" s="127"/>
      <c r="CP279" s="127"/>
      <c r="CQ279" s="127"/>
      <c r="CR279" s="127"/>
      <c r="CS279" s="127"/>
      <c r="CT279" s="127"/>
      <c r="CU279" s="127"/>
      <c r="CV279" s="127"/>
      <c r="CW279" s="127"/>
      <c r="CX279" s="127"/>
      <c r="CY279" s="127"/>
      <c r="CZ279" s="127"/>
      <c r="DA279" s="127"/>
      <c r="DB279" s="127"/>
      <c r="DC279" s="127"/>
      <c r="DD279" s="127"/>
      <c r="DE279" s="127"/>
      <c r="DF279" s="127"/>
      <c r="DG279" s="127"/>
      <c r="DH279" s="127"/>
      <c r="DI279" s="127"/>
      <c r="DJ279" s="127"/>
      <c r="DK279" s="127"/>
      <c r="DL279" s="127"/>
      <c r="DM279" s="127"/>
      <c r="DN279" s="127"/>
    </row>
    <row r="280" spans="1:118" x14ac:dyDescent="0.2">
      <c r="A280" t="s">
        <v>150</v>
      </c>
      <c r="B280" t="s">
        <v>153</v>
      </c>
      <c r="C280">
        <v>37</v>
      </c>
      <c r="D280" t="s">
        <v>79</v>
      </c>
      <c r="E280" s="14">
        <v>0</v>
      </c>
      <c r="F280" s="14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0</v>
      </c>
      <c r="Q280" s="127">
        <v>0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0</v>
      </c>
      <c r="X280" s="127">
        <v>0</v>
      </c>
      <c r="Y280" s="127">
        <v>0</v>
      </c>
      <c r="Z280" s="127">
        <v>0</v>
      </c>
      <c r="AA280" s="127">
        <v>0</v>
      </c>
      <c r="AB280" s="127">
        <v>0</v>
      </c>
      <c r="AC280" s="127">
        <v>0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  <c r="AI280" s="127">
        <v>0</v>
      </c>
      <c r="AJ280" s="127">
        <v>0</v>
      </c>
      <c r="AK280" s="127">
        <v>0</v>
      </c>
      <c r="AL280" s="127">
        <v>0</v>
      </c>
      <c r="AM280" s="127">
        <v>0</v>
      </c>
      <c r="AN280" s="127">
        <v>0</v>
      </c>
      <c r="AO280" s="127"/>
      <c r="AP280" s="127"/>
      <c r="AQ280" s="127"/>
      <c r="AR280" s="127"/>
      <c r="AS280" s="127"/>
      <c r="AT280" s="127"/>
      <c r="AU280" s="127"/>
      <c r="AV280" s="127"/>
      <c r="AW280" s="127"/>
      <c r="AX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V280" s="127"/>
      <c r="BW280" s="127"/>
      <c r="BX280" s="127"/>
      <c r="BY280" s="127"/>
      <c r="BZ280" s="127"/>
      <c r="CA280" s="127"/>
      <c r="CB280" s="127"/>
      <c r="CC280" s="127"/>
      <c r="CD280" s="127"/>
      <c r="CE280" s="127"/>
      <c r="CF280" s="127"/>
      <c r="CG280" s="127"/>
      <c r="CH280" s="127"/>
      <c r="CI280" s="127"/>
      <c r="CJ280" s="127"/>
      <c r="CK280" s="127"/>
      <c r="CL280" s="127"/>
      <c r="CM280" s="127"/>
      <c r="CN280" s="127"/>
      <c r="CO280" s="127"/>
      <c r="CP280" s="127"/>
      <c r="CQ280" s="127"/>
      <c r="CR280" s="127"/>
      <c r="CS280" s="127"/>
      <c r="CT280" s="127"/>
      <c r="CU280" s="127"/>
      <c r="CV280" s="127"/>
      <c r="CW280" s="127"/>
      <c r="CX280" s="127"/>
      <c r="CY280" s="127"/>
      <c r="CZ280" s="127"/>
      <c r="DA280" s="127"/>
      <c r="DB280" s="127"/>
      <c r="DC280" s="127"/>
      <c r="DD280" s="127"/>
      <c r="DE280" s="127"/>
      <c r="DF280" s="127"/>
      <c r="DG280" s="127"/>
      <c r="DH280" s="127"/>
      <c r="DI280" s="127"/>
      <c r="DJ280" s="127"/>
      <c r="DK280" s="127"/>
      <c r="DL280" s="127"/>
      <c r="DM280" s="127"/>
      <c r="DN280" s="127"/>
    </row>
    <row r="281" spans="1:118" x14ac:dyDescent="0.2">
      <c r="A281" t="s">
        <v>150</v>
      </c>
      <c r="B281" t="s">
        <v>153</v>
      </c>
      <c r="C281">
        <v>38</v>
      </c>
      <c r="D281" t="s">
        <v>80</v>
      </c>
      <c r="E281" s="14">
        <v>0</v>
      </c>
      <c r="F281" s="14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  <c r="AI281" s="127">
        <v>0</v>
      </c>
      <c r="AJ281" s="127">
        <v>0</v>
      </c>
      <c r="AK281" s="127">
        <v>0</v>
      </c>
      <c r="AL281" s="127">
        <v>0</v>
      </c>
      <c r="AM281" s="127">
        <v>0</v>
      </c>
      <c r="AN281" s="127">
        <v>0</v>
      </c>
      <c r="AO281" s="127"/>
      <c r="AP281" s="127"/>
      <c r="AQ281" s="127"/>
      <c r="AR281" s="127"/>
      <c r="AS281" s="127"/>
      <c r="AT281" s="127"/>
      <c r="AU281" s="127"/>
      <c r="AV281" s="127"/>
      <c r="AW281" s="127"/>
      <c r="AX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V281" s="127"/>
      <c r="BW281" s="127"/>
      <c r="BX281" s="127"/>
      <c r="BY281" s="127"/>
      <c r="BZ281" s="127"/>
      <c r="CA281" s="127"/>
      <c r="CB281" s="127"/>
      <c r="CC281" s="127"/>
      <c r="CD281" s="127"/>
      <c r="CE281" s="127"/>
      <c r="CF281" s="127"/>
      <c r="CG281" s="127"/>
      <c r="CH281" s="127"/>
      <c r="CI281" s="127"/>
      <c r="CJ281" s="127"/>
      <c r="CK281" s="127"/>
      <c r="CL281" s="127"/>
      <c r="CM281" s="127"/>
      <c r="CN281" s="127"/>
      <c r="CO281" s="127"/>
      <c r="CP281" s="127"/>
      <c r="CQ281" s="127"/>
      <c r="CR281" s="127"/>
      <c r="CS281" s="127"/>
      <c r="CT281" s="127"/>
      <c r="CU281" s="127"/>
      <c r="CV281" s="127"/>
      <c r="CW281" s="127"/>
      <c r="CX281" s="127"/>
      <c r="CY281" s="127"/>
      <c r="CZ281" s="127"/>
      <c r="DA281" s="127"/>
      <c r="DB281" s="127"/>
      <c r="DC281" s="127"/>
      <c r="DD281" s="127"/>
      <c r="DE281" s="127"/>
      <c r="DF281" s="127"/>
      <c r="DG281" s="127"/>
      <c r="DH281" s="127"/>
      <c r="DI281" s="127"/>
      <c r="DJ281" s="127"/>
      <c r="DK281" s="127"/>
      <c r="DL281" s="127"/>
      <c r="DM281" s="127"/>
      <c r="DN281" s="127"/>
    </row>
    <row r="282" spans="1:118" x14ac:dyDescent="0.2">
      <c r="A282" t="s">
        <v>150</v>
      </c>
      <c r="B282" t="s">
        <v>153</v>
      </c>
      <c r="C282">
        <v>39</v>
      </c>
      <c r="D282" t="s">
        <v>81</v>
      </c>
      <c r="E282" s="14">
        <v>0</v>
      </c>
      <c r="F282" s="14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  <c r="AI282" s="127">
        <v>0</v>
      </c>
      <c r="AJ282" s="127">
        <v>0</v>
      </c>
      <c r="AK282" s="127">
        <v>0</v>
      </c>
      <c r="AL282" s="127">
        <v>0</v>
      </c>
      <c r="AM282" s="127">
        <v>0</v>
      </c>
      <c r="AN282" s="127">
        <v>0</v>
      </c>
      <c r="AO282" s="127"/>
      <c r="AP282" s="127"/>
      <c r="AQ282" s="127"/>
      <c r="AR282" s="127"/>
      <c r="AS282" s="127"/>
      <c r="AT282" s="127"/>
      <c r="AU282" s="127"/>
      <c r="AV282" s="127"/>
      <c r="AW282" s="127"/>
      <c r="AX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V282" s="127"/>
      <c r="BW282" s="127"/>
      <c r="BX282" s="127"/>
      <c r="BY282" s="127"/>
      <c r="BZ282" s="127"/>
      <c r="CA282" s="127"/>
      <c r="CB282" s="127"/>
      <c r="CC282" s="127"/>
      <c r="CD282" s="127"/>
      <c r="CE282" s="127"/>
      <c r="CF282" s="127"/>
      <c r="CG282" s="127"/>
      <c r="CH282" s="127"/>
      <c r="CI282" s="127"/>
      <c r="CJ282" s="127"/>
      <c r="CK282" s="127"/>
      <c r="CL282" s="127"/>
      <c r="CM282" s="127"/>
      <c r="CN282" s="127"/>
      <c r="CO282" s="127"/>
      <c r="CP282" s="127"/>
      <c r="CQ282" s="127"/>
      <c r="CR282" s="127"/>
      <c r="CS282" s="127"/>
      <c r="CT282" s="127"/>
      <c r="CU282" s="127"/>
      <c r="CV282" s="127"/>
      <c r="CW282" s="127"/>
      <c r="CX282" s="127"/>
      <c r="CY282" s="127"/>
      <c r="CZ282" s="127"/>
      <c r="DA282" s="127"/>
      <c r="DB282" s="127"/>
      <c r="DC282" s="127"/>
      <c r="DD282" s="127"/>
      <c r="DE282" s="127"/>
      <c r="DF282" s="127"/>
      <c r="DG282" s="127"/>
      <c r="DH282" s="127"/>
      <c r="DI282" s="127"/>
      <c r="DJ282" s="127"/>
      <c r="DK282" s="127"/>
      <c r="DL282" s="127"/>
      <c r="DM282" s="127"/>
      <c r="DN282" s="127"/>
    </row>
    <row r="283" spans="1:118" x14ac:dyDescent="0.2">
      <c r="A283" t="s">
        <v>150</v>
      </c>
      <c r="B283" t="s">
        <v>153</v>
      </c>
      <c r="C283">
        <v>40</v>
      </c>
      <c r="D283" t="s">
        <v>82</v>
      </c>
      <c r="E283" s="14">
        <v>0</v>
      </c>
      <c r="F283" s="14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  <c r="AI283" s="127">
        <v>0</v>
      </c>
      <c r="AJ283" s="127">
        <v>0</v>
      </c>
      <c r="AK283" s="127">
        <v>0</v>
      </c>
      <c r="AL283" s="127">
        <v>0</v>
      </c>
      <c r="AM283" s="127">
        <v>0</v>
      </c>
      <c r="AN283" s="127">
        <v>0</v>
      </c>
      <c r="AO283" s="127"/>
      <c r="AP283" s="127"/>
      <c r="AQ283" s="127"/>
      <c r="AR283" s="127"/>
      <c r="AS283" s="127"/>
      <c r="AT283" s="127"/>
      <c r="AU283" s="127"/>
      <c r="AV283" s="127"/>
      <c r="AW283" s="127"/>
      <c r="AX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V283" s="127"/>
      <c r="BW283" s="127"/>
      <c r="BX283" s="127"/>
      <c r="BY283" s="127"/>
      <c r="BZ283" s="127"/>
      <c r="CA283" s="127"/>
      <c r="CB283" s="127"/>
      <c r="CC283" s="127"/>
      <c r="CD283" s="127"/>
      <c r="CE283" s="127"/>
      <c r="CF283" s="127"/>
      <c r="CG283" s="127"/>
      <c r="CH283" s="127"/>
      <c r="CI283" s="127"/>
      <c r="CJ283" s="127"/>
      <c r="CK283" s="127"/>
      <c r="CL283" s="127"/>
      <c r="CM283" s="127"/>
      <c r="CN283" s="127"/>
      <c r="CO283" s="127"/>
      <c r="CP283" s="127"/>
      <c r="CQ283" s="127"/>
      <c r="CR283" s="127"/>
      <c r="CS283" s="127"/>
      <c r="CT283" s="127"/>
      <c r="CU283" s="127"/>
      <c r="CV283" s="127"/>
      <c r="CW283" s="127"/>
      <c r="CX283" s="127"/>
      <c r="CY283" s="127"/>
      <c r="CZ283" s="127"/>
      <c r="DA283" s="127"/>
      <c r="DB283" s="127"/>
      <c r="DC283" s="127"/>
      <c r="DD283" s="127"/>
      <c r="DE283" s="127"/>
      <c r="DF283" s="127"/>
      <c r="DG283" s="127"/>
      <c r="DH283" s="127"/>
      <c r="DI283" s="127"/>
      <c r="DJ283" s="127"/>
      <c r="DK283" s="127"/>
      <c r="DL283" s="127"/>
      <c r="DM283" s="127"/>
      <c r="DN283" s="127"/>
    </row>
    <row r="284" spans="1:118" x14ac:dyDescent="0.2">
      <c r="A284" t="s">
        <v>150</v>
      </c>
      <c r="B284" t="s">
        <v>154</v>
      </c>
      <c r="C284">
        <v>1</v>
      </c>
      <c r="D284" t="s">
        <v>29</v>
      </c>
      <c r="E284" s="14">
        <v>19565138</v>
      </c>
      <c r="F284" s="14">
        <v>39304476.160000004</v>
      </c>
      <c r="G284" s="127">
        <v>57874</v>
      </c>
      <c r="H284" s="127">
        <v>95682.58</v>
      </c>
      <c r="I284" s="127">
        <v>28965</v>
      </c>
      <c r="J284" s="127">
        <v>127188.4</v>
      </c>
      <c r="K284" s="127">
        <v>1</v>
      </c>
      <c r="L284" s="127">
        <v>69951.710000000006</v>
      </c>
      <c r="M284" s="127">
        <v>1976</v>
      </c>
      <c r="N284" s="127">
        <v>3398.72</v>
      </c>
      <c r="O284" s="127">
        <v>0</v>
      </c>
      <c r="P284" s="127">
        <v>-61241.120000000003</v>
      </c>
      <c r="Q284" s="127">
        <v>0</v>
      </c>
      <c r="R284" s="127">
        <v>0</v>
      </c>
      <c r="S284" s="127">
        <v>0</v>
      </c>
      <c r="T284" s="127">
        <v>0</v>
      </c>
      <c r="U284" s="127">
        <v>-4786</v>
      </c>
      <c r="V284" s="127">
        <v>-8297.49</v>
      </c>
      <c r="W284" s="127">
        <v>0</v>
      </c>
      <c r="X284" s="127">
        <v>0</v>
      </c>
      <c r="Y284" s="127">
        <v>0</v>
      </c>
      <c r="Z284" s="127">
        <v>0</v>
      </c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  <c r="AI284" s="127">
        <v>0</v>
      </c>
      <c r="AJ284" s="127">
        <v>0</v>
      </c>
      <c r="AK284" s="127">
        <v>0</v>
      </c>
      <c r="AL284" s="127">
        <v>27475.3</v>
      </c>
      <c r="AM284" s="127">
        <v>0</v>
      </c>
      <c r="AN284" s="127">
        <v>0</v>
      </c>
      <c r="AO284" s="127"/>
      <c r="AP284" s="127"/>
      <c r="AQ284" s="127"/>
      <c r="AR284" s="127"/>
      <c r="AS284" s="127"/>
      <c r="AT284" s="127"/>
      <c r="AU284" s="127"/>
      <c r="AV284" s="127"/>
      <c r="AW284" s="127"/>
      <c r="AX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V284" s="127"/>
      <c r="BW284" s="127"/>
      <c r="BX284" s="127"/>
      <c r="BY284" s="127"/>
      <c r="BZ284" s="127"/>
      <c r="CA284" s="127"/>
      <c r="CB284" s="127"/>
      <c r="CC284" s="127"/>
      <c r="CD284" s="127"/>
      <c r="CE284" s="127"/>
      <c r="CF284" s="127"/>
      <c r="CG284" s="127"/>
      <c r="CH284" s="127"/>
      <c r="CI284" s="127"/>
      <c r="CJ284" s="127"/>
      <c r="CK284" s="127"/>
      <c r="CL284" s="127"/>
      <c r="CM284" s="127"/>
      <c r="CN284" s="127"/>
      <c r="CO284" s="127"/>
      <c r="CP284" s="127"/>
      <c r="CQ284" s="127"/>
      <c r="CR284" s="127"/>
      <c r="CS284" s="127"/>
      <c r="CT284" s="127"/>
      <c r="CU284" s="127"/>
      <c r="CV284" s="127"/>
      <c r="CW284" s="127"/>
      <c r="CX284" s="127"/>
      <c r="CY284" s="127"/>
      <c r="CZ284" s="127"/>
      <c r="DA284" s="127"/>
      <c r="DB284" s="127"/>
      <c r="DC284" s="127"/>
      <c r="DD284" s="127"/>
      <c r="DE284" s="127"/>
      <c r="DF284" s="127"/>
      <c r="DG284" s="127"/>
      <c r="DH284" s="127"/>
      <c r="DI284" s="127"/>
      <c r="DJ284" s="127"/>
      <c r="DK284" s="127"/>
      <c r="DL284" s="127"/>
      <c r="DM284" s="127"/>
      <c r="DN284" s="127"/>
    </row>
    <row r="285" spans="1:118" x14ac:dyDescent="0.2">
      <c r="A285" t="s">
        <v>150</v>
      </c>
      <c r="B285" t="s">
        <v>154</v>
      </c>
      <c r="C285">
        <v>2</v>
      </c>
      <c r="D285" t="s">
        <v>30</v>
      </c>
      <c r="E285" s="14">
        <v>0</v>
      </c>
      <c r="F285" s="14">
        <v>0</v>
      </c>
      <c r="G285" s="127">
        <v>0</v>
      </c>
      <c r="H285" s="127">
        <v>0</v>
      </c>
      <c r="I285" s="127">
        <v>0</v>
      </c>
      <c r="J285" s="127">
        <v>0</v>
      </c>
      <c r="K285" s="127">
        <v>0</v>
      </c>
      <c r="L285" s="127">
        <v>0</v>
      </c>
      <c r="M285" s="127">
        <v>0</v>
      </c>
      <c r="N285" s="127">
        <v>0</v>
      </c>
      <c r="O285" s="127">
        <v>0</v>
      </c>
      <c r="P285" s="127">
        <v>0</v>
      </c>
      <c r="Q285" s="127">
        <v>0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  <c r="AI285" s="127">
        <v>0</v>
      </c>
      <c r="AJ285" s="127">
        <v>0</v>
      </c>
      <c r="AK285" s="127">
        <v>0</v>
      </c>
      <c r="AL285" s="127">
        <v>0</v>
      </c>
      <c r="AM285" s="127">
        <v>0</v>
      </c>
      <c r="AN285" s="127">
        <v>0</v>
      </c>
      <c r="AO285" s="127"/>
      <c r="AP285" s="127"/>
      <c r="AQ285" s="127"/>
      <c r="AR285" s="127"/>
      <c r="AS285" s="127"/>
      <c r="AT285" s="127"/>
      <c r="AU285" s="127"/>
      <c r="AV285" s="127"/>
      <c r="AW285" s="127"/>
      <c r="AX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V285" s="127"/>
      <c r="BW285" s="127"/>
      <c r="BX285" s="127"/>
      <c r="BY285" s="127"/>
      <c r="BZ285" s="127"/>
      <c r="CA285" s="127"/>
      <c r="CB285" s="127"/>
      <c r="CC285" s="127"/>
      <c r="CD285" s="127"/>
      <c r="CE285" s="127"/>
      <c r="CF285" s="127"/>
      <c r="CG285" s="127"/>
      <c r="CH285" s="127"/>
      <c r="CI285" s="127"/>
      <c r="CJ285" s="127"/>
      <c r="CK285" s="127"/>
      <c r="CL285" s="127"/>
      <c r="CM285" s="127"/>
      <c r="CN285" s="127"/>
      <c r="CO285" s="127"/>
      <c r="CP285" s="127"/>
      <c r="CQ285" s="127"/>
      <c r="CR285" s="127"/>
      <c r="CS285" s="127"/>
      <c r="CT285" s="127"/>
      <c r="CU285" s="127"/>
      <c r="CV285" s="127"/>
      <c r="CW285" s="127"/>
      <c r="CX285" s="127"/>
      <c r="CY285" s="127"/>
      <c r="CZ285" s="127"/>
      <c r="DA285" s="127"/>
      <c r="DB285" s="127"/>
      <c r="DC285" s="127"/>
      <c r="DD285" s="127"/>
      <c r="DE285" s="127"/>
      <c r="DF285" s="127"/>
      <c r="DG285" s="127"/>
      <c r="DH285" s="127"/>
      <c r="DI285" s="127"/>
      <c r="DJ285" s="127"/>
      <c r="DK285" s="127"/>
      <c r="DL285" s="127"/>
      <c r="DM285" s="127"/>
      <c r="DN285" s="127"/>
    </row>
    <row r="286" spans="1:118" x14ac:dyDescent="0.2">
      <c r="A286" t="s">
        <v>150</v>
      </c>
      <c r="B286" t="s">
        <v>154</v>
      </c>
      <c r="C286">
        <v>3</v>
      </c>
      <c r="D286" t="s">
        <v>31</v>
      </c>
      <c r="E286" s="14">
        <v>14109160</v>
      </c>
      <c r="F286" s="14">
        <v>25626414</v>
      </c>
      <c r="G286" s="127">
        <v>0</v>
      </c>
      <c r="H286" s="127">
        <v>0</v>
      </c>
      <c r="I286" s="127">
        <v>0</v>
      </c>
      <c r="J286" s="127">
        <v>0</v>
      </c>
      <c r="K286" s="127">
        <v>-568</v>
      </c>
      <c r="L286" s="127">
        <v>-1091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1469</v>
      </c>
      <c r="Z286" s="127">
        <v>2820</v>
      </c>
      <c r="AA286" s="127">
        <v>-901</v>
      </c>
      <c r="AB286" s="127">
        <v>-1729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  <c r="AI286" s="127">
        <v>0</v>
      </c>
      <c r="AJ286" s="127">
        <v>0</v>
      </c>
      <c r="AK286" s="127">
        <v>0</v>
      </c>
      <c r="AL286" s="127">
        <v>0</v>
      </c>
      <c r="AM286" s="127">
        <v>0</v>
      </c>
      <c r="AN286" s="127">
        <v>0</v>
      </c>
      <c r="AO286" s="127"/>
      <c r="AP286" s="127"/>
      <c r="AQ286" s="127"/>
      <c r="AR286" s="127"/>
      <c r="AS286" s="127"/>
      <c r="AT286" s="127"/>
      <c r="AU286" s="127"/>
      <c r="AV286" s="127"/>
      <c r="AW286" s="127"/>
      <c r="AX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V286" s="127"/>
      <c r="BW286" s="127"/>
      <c r="BX286" s="127"/>
      <c r="BY286" s="127"/>
      <c r="BZ286" s="127"/>
      <c r="CA286" s="127"/>
      <c r="CB286" s="127"/>
      <c r="CC286" s="127"/>
      <c r="CD286" s="127"/>
      <c r="CE286" s="127"/>
      <c r="CF286" s="127"/>
      <c r="CG286" s="127"/>
      <c r="CH286" s="127"/>
      <c r="CI286" s="127"/>
      <c r="CJ286" s="127"/>
      <c r="CK286" s="127"/>
      <c r="CL286" s="127"/>
      <c r="CM286" s="127"/>
      <c r="CN286" s="127"/>
      <c r="CO286" s="127"/>
      <c r="CP286" s="127"/>
      <c r="CQ286" s="127"/>
      <c r="CR286" s="127"/>
      <c r="CS286" s="127"/>
      <c r="CT286" s="127"/>
      <c r="CU286" s="127"/>
      <c r="CV286" s="127"/>
      <c r="CW286" s="127"/>
      <c r="CX286" s="127"/>
      <c r="CY286" s="127"/>
      <c r="CZ286" s="127"/>
      <c r="DA286" s="127"/>
      <c r="DB286" s="127"/>
      <c r="DC286" s="127"/>
      <c r="DD286" s="127"/>
      <c r="DE286" s="127"/>
      <c r="DF286" s="127"/>
      <c r="DG286" s="127"/>
      <c r="DH286" s="127"/>
      <c r="DI286" s="127"/>
      <c r="DJ286" s="127"/>
      <c r="DK286" s="127"/>
      <c r="DL286" s="127"/>
      <c r="DM286" s="127"/>
      <c r="DN286" s="127"/>
    </row>
    <row r="287" spans="1:118" x14ac:dyDescent="0.2">
      <c r="A287" t="s">
        <v>150</v>
      </c>
      <c r="B287" t="s">
        <v>154</v>
      </c>
      <c r="C287">
        <v>4</v>
      </c>
      <c r="D287" t="s">
        <v>32</v>
      </c>
      <c r="E287" s="14">
        <v>0</v>
      </c>
      <c r="F287" s="14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  <c r="AI287" s="127">
        <v>0</v>
      </c>
      <c r="AJ287" s="127">
        <v>0</v>
      </c>
      <c r="AK287" s="127">
        <v>0</v>
      </c>
      <c r="AL287" s="127">
        <v>0</v>
      </c>
      <c r="AM287" s="127">
        <v>0</v>
      </c>
      <c r="AN287" s="127">
        <v>0</v>
      </c>
      <c r="AO287" s="127"/>
      <c r="AP287" s="127"/>
      <c r="AQ287" s="127"/>
      <c r="AR287" s="127"/>
      <c r="AS287" s="127"/>
      <c r="AT287" s="127"/>
      <c r="AU287" s="127"/>
      <c r="AV287" s="127"/>
      <c r="AW287" s="127"/>
      <c r="AX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V287" s="127"/>
      <c r="BW287" s="127"/>
      <c r="BX287" s="127"/>
      <c r="BY287" s="127"/>
      <c r="BZ287" s="127"/>
      <c r="CA287" s="127"/>
      <c r="CB287" s="127"/>
      <c r="CC287" s="127"/>
      <c r="CD287" s="127"/>
      <c r="CE287" s="127"/>
      <c r="CF287" s="127"/>
      <c r="CG287" s="127"/>
      <c r="CH287" s="127"/>
      <c r="CI287" s="127"/>
      <c r="CJ287" s="127"/>
      <c r="CK287" s="127"/>
      <c r="CL287" s="127"/>
      <c r="CM287" s="127"/>
      <c r="CN287" s="127"/>
      <c r="CO287" s="127"/>
      <c r="CP287" s="127"/>
      <c r="CQ287" s="127"/>
      <c r="CR287" s="127"/>
      <c r="CS287" s="127"/>
      <c r="CT287" s="127"/>
      <c r="CU287" s="127"/>
      <c r="CV287" s="127"/>
      <c r="CW287" s="127"/>
      <c r="CX287" s="127"/>
      <c r="CY287" s="127"/>
      <c r="CZ287" s="127"/>
      <c r="DA287" s="127"/>
      <c r="DB287" s="127"/>
      <c r="DC287" s="127"/>
      <c r="DD287" s="127"/>
      <c r="DE287" s="127"/>
      <c r="DF287" s="127"/>
      <c r="DG287" s="127"/>
      <c r="DH287" s="127"/>
      <c r="DI287" s="127"/>
      <c r="DJ287" s="127"/>
      <c r="DK287" s="127"/>
      <c r="DL287" s="127"/>
      <c r="DM287" s="127"/>
      <c r="DN287" s="127"/>
    </row>
    <row r="288" spans="1:118" x14ac:dyDescent="0.2">
      <c r="A288" t="s">
        <v>150</v>
      </c>
      <c r="B288" t="s">
        <v>154</v>
      </c>
      <c r="C288">
        <v>5</v>
      </c>
      <c r="D288" t="s">
        <v>135</v>
      </c>
      <c r="E288" s="14">
        <v>0</v>
      </c>
      <c r="F288" s="14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0</v>
      </c>
      <c r="X288" s="127">
        <v>0</v>
      </c>
      <c r="Y288" s="127">
        <v>0</v>
      </c>
      <c r="Z288" s="127">
        <v>0</v>
      </c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  <c r="AI288" s="127">
        <v>0</v>
      </c>
      <c r="AJ288" s="127">
        <v>0</v>
      </c>
      <c r="AK288" s="127">
        <v>0</v>
      </c>
      <c r="AL288" s="127">
        <v>0</v>
      </c>
      <c r="AM288" s="127">
        <v>0</v>
      </c>
      <c r="AN288" s="127">
        <v>0</v>
      </c>
      <c r="AO288" s="127"/>
      <c r="AP288" s="127"/>
      <c r="AQ288" s="127"/>
      <c r="AR288" s="127"/>
      <c r="AS288" s="127"/>
      <c r="AT288" s="127"/>
      <c r="AU288" s="127"/>
      <c r="AV288" s="127"/>
      <c r="AW288" s="127"/>
      <c r="AX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V288" s="127"/>
      <c r="BW288" s="127"/>
      <c r="BX288" s="127"/>
      <c r="BY288" s="127"/>
      <c r="BZ288" s="127"/>
      <c r="CA288" s="127"/>
      <c r="CB288" s="127"/>
      <c r="CC288" s="127"/>
      <c r="CD288" s="127"/>
      <c r="CE288" s="127"/>
      <c r="CF288" s="127"/>
      <c r="CG288" s="127"/>
      <c r="CH288" s="127"/>
      <c r="CI288" s="127"/>
      <c r="CJ288" s="127"/>
      <c r="CK288" s="127"/>
      <c r="CL288" s="127"/>
      <c r="CM288" s="127"/>
      <c r="CN288" s="127"/>
      <c r="CO288" s="127"/>
      <c r="CP288" s="127"/>
      <c r="CQ288" s="127"/>
      <c r="CR288" s="127"/>
      <c r="CS288" s="127"/>
      <c r="CT288" s="127"/>
      <c r="CU288" s="127"/>
      <c r="CV288" s="127"/>
      <c r="CW288" s="127"/>
      <c r="CX288" s="127"/>
      <c r="CY288" s="127"/>
      <c r="CZ288" s="127"/>
      <c r="DA288" s="127"/>
      <c r="DB288" s="127"/>
      <c r="DC288" s="127"/>
      <c r="DD288" s="127"/>
      <c r="DE288" s="127"/>
      <c r="DF288" s="127"/>
      <c r="DG288" s="127"/>
      <c r="DH288" s="127"/>
      <c r="DI288" s="127"/>
      <c r="DJ288" s="127"/>
      <c r="DK288" s="127"/>
      <c r="DL288" s="127"/>
      <c r="DM288" s="127"/>
      <c r="DN288" s="127"/>
    </row>
    <row r="289" spans="1:118" x14ac:dyDescent="0.2">
      <c r="A289" t="s">
        <v>150</v>
      </c>
      <c r="B289" t="s">
        <v>154</v>
      </c>
      <c r="C289">
        <v>6</v>
      </c>
      <c r="D289" t="s">
        <v>29</v>
      </c>
      <c r="E289" s="14">
        <v>-20126908</v>
      </c>
      <c r="F289" s="14">
        <v>-37340050.469999999</v>
      </c>
      <c r="G289" s="127">
        <v>-70019</v>
      </c>
      <c r="H289" s="127">
        <v>256106.05</v>
      </c>
      <c r="I289" s="127">
        <v>-4924</v>
      </c>
      <c r="J289" s="127">
        <v>-36504.54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-15000</v>
      </c>
      <c r="R289" s="127">
        <v>-25650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  <c r="AI289" s="127">
        <v>0</v>
      </c>
      <c r="AJ289" s="127">
        <v>0</v>
      </c>
      <c r="AK289" s="127">
        <v>0</v>
      </c>
      <c r="AL289" s="127">
        <v>0</v>
      </c>
      <c r="AM289" s="127">
        <v>0</v>
      </c>
      <c r="AN289" s="127">
        <v>0</v>
      </c>
      <c r="AO289" s="127"/>
      <c r="AP289" s="127"/>
      <c r="AQ289" s="127"/>
      <c r="AR289" s="127"/>
      <c r="AS289" s="127"/>
      <c r="AT289" s="127"/>
      <c r="AU289" s="127"/>
      <c r="AV289" s="127"/>
      <c r="AW289" s="127"/>
      <c r="AX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V289" s="127"/>
      <c r="BW289" s="127"/>
      <c r="BX289" s="127"/>
      <c r="BY289" s="127"/>
      <c r="BZ289" s="127"/>
      <c r="CA289" s="127"/>
      <c r="CB289" s="127"/>
      <c r="CC289" s="127"/>
      <c r="CD289" s="127"/>
      <c r="CE289" s="127"/>
      <c r="CF289" s="127"/>
      <c r="CG289" s="127"/>
      <c r="CH289" s="127"/>
      <c r="CI289" s="127"/>
      <c r="CJ289" s="127"/>
      <c r="CK289" s="127"/>
      <c r="CL289" s="127"/>
      <c r="CM289" s="127"/>
      <c r="CN289" s="127"/>
      <c r="CO289" s="127"/>
      <c r="CP289" s="127"/>
      <c r="CQ289" s="127"/>
      <c r="CR289" s="127"/>
      <c r="CS289" s="127"/>
      <c r="CT289" s="127"/>
      <c r="CU289" s="127"/>
      <c r="CV289" s="127"/>
      <c r="CW289" s="127"/>
      <c r="CX289" s="127"/>
      <c r="CY289" s="127"/>
      <c r="CZ289" s="127"/>
      <c r="DA289" s="127"/>
      <c r="DB289" s="127"/>
      <c r="DC289" s="127"/>
      <c r="DD289" s="127"/>
      <c r="DE289" s="127"/>
      <c r="DF289" s="127"/>
      <c r="DG289" s="127"/>
      <c r="DH289" s="127"/>
      <c r="DI289" s="127"/>
      <c r="DJ289" s="127"/>
      <c r="DK289" s="127"/>
      <c r="DL289" s="127"/>
      <c r="DM289" s="127"/>
      <c r="DN289" s="127"/>
    </row>
    <row r="290" spans="1:118" x14ac:dyDescent="0.2">
      <c r="A290" t="s">
        <v>150</v>
      </c>
      <c r="B290" t="s">
        <v>154</v>
      </c>
      <c r="C290">
        <v>7</v>
      </c>
      <c r="D290" t="s">
        <v>30</v>
      </c>
      <c r="E290" s="14">
        <v>0</v>
      </c>
      <c r="F290" s="14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0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0</v>
      </c>
      <c r="X290" s="127">
        <v>0</v>
      </c>
      <c r="Y290" s="127">
        <v>0</v>
      </c>
      <c r="Z290" s="127">
        <v>0</v>
      </c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  <c r="AI290" s="127">
        <v>0</v>
      </c>
      <c r="AJ290" s="127">
        <v>0</v>
      </c>
      <c r="AK290" s="127">
        <v>0</v>
      </c>
      <c r="AL290" s="127">
        <v>0</v>
      </c>
      <c r="AM290" s="127">
        <v>0</v>
      </c>
      <c r="AN290" s="127">
        <v>0</v>
      </c>
      <c r="AO290" s="127"/>
      <c r="AP290" s="127"/>
      <c r="AQ290" s="127"/>
      <c r="AR290" s="127"/>
      <c r="AS290" s="127"/>
      <c r="AT290" s="127"/>
      <c r="AU290" s="127"/>
      <c r="AV290" s="127"/>
      <c r="AW290" s="127"/>
      <c r="AX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V290" s="127"/>
      <c r="BW290" s="127"/>
      <c r="BX290" s="127"/>
      <c r="BY290" s="127"/>
      <c r="BZ290" s="127"/>
      <c r="CA290" s="127"/>
      <c r="CB290" s="127"/>
      <c r="CC290" s="127"/>
      <c r="CD290" s="127"/>
      <c r="CE290" s="127"/>
      <c r="CF290" s="127"/>
      <c r="CG290" s="127"/>
      <c r="CH290" s="127"/>
      <c r="CI290" s="127"/>
      <c r="CJ290" s="127"/>
      <c r="CK290" s="127"/>
      <c r="CL290" s="127"/>
      <c r="CM290" s="127"/>
      <c r="CN290" s="127"/>
      <c r="CO290" s="127"/>
      <c r="CP290" s="127"/>
      <c r="CQ290" s="127"/>
      <c r="CR290" s="127"/>
      <c r="CS290" s="127"/>
      <c r="CT290" s="127"/>
      <c r="CU290" s="127"/>
      <c r="CV290" s="127"/>
      <c r="CW290" s="127"/>
      <c r="CX290" s="127"/>
      <c r="CY290" s="127"/>
      <c r="CZ290" s="127"/>
      <c r="DA290" s="127"/>
      <c r="DB290" s="127"/>
      <c r="DC290" s="127"/>
      <c r="DD290" s="127"/>
      <c r="DE290" s="127"/>
      <c r="DF290" s="127"/>
      <c r="DG290" s="127"/>
      <c r="DH290" s="127"/>
      <c r="DI290" s="127"/>
      <c r="DJ290" s="127"/>
      <c r="DK290" s="127"/>
      <c r="DL290" s="127"/>
      <c r="DM290" s="127"/>
      <c r="DN290" s="127"/>
    </row>
    <row r="291" spans="1:118" x14ac:dyDescent="0.2">
      <c r="A291" t="s">
        <v>150</v>
      </c>
      <c r="B291" t="s">
        <v>154</v>
      </c>
      <c r="C291">
        <v>8</v>
      </c>
      <c r="D291" t="s">
        <v>31</v>
      </c>
      <c r="E291" s="14">
        <v>-13572026</v>
      </c>
      <c r="F291" s="14">
        <v>-24645930</v>
      </c>
      <c r="G291" s="127">
        <v>0</v>
      </c>
      <c r="H291" s="127">
        <v>0</v>
      </c>
      <c r="I291" s="127">
        <v>0</v>
      </c>
      <c r="J291" s="127">
        <v>0</v>
      </c>
      <c r="K291" s="127">
        <v>-510</v>
      </c>
      <c r="L291" s="127">
        <v>-984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-1469</v>
      </c>
      <c r="Z291" s="127">
        <v>-2820</v>
      </c>
      <c r="AA291" s="127">
        <v>1979</v>
      </c>
      <c r="AB291" s="127">
        <v>3804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  <c r="AI291" s="127">
        <v>0</v>
      </c>
      <c r="AJ291" s="127">
        <v>0</v>
      </c>
      <c r="AK291" s="127">
        <v>0</v>
      </c>
      <c r="AL291" s="127">
        <v>0</v>
      </c>
      <c r="AM291" s="127">
        <v>0</v>
      </c>
      <c r="AN291" s="127">
        <v>0</v>
      </c>
      <c r="AO291" s="127"/>
      <c r="AP291" s="127"/>
      <c r="AQ291" s="127"/>
      <c r="AR291" s="127"/>
      <c r="AS291" s="127"/>
      <c r="AT291" s="127"/>
      <c r="AU291" s="127"/>
      <c r="AV291" s="127"/>
      <c r="AW291" s="127"/>
      <c r="AX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V291" s="127"/>
      <c r="BW291" s="127"/>
      <c r="BX291" s="127"/>
      <c r="BY291" s="127"/>
      <c r="BZ291" s="127"/>
      <c r="CA291" s="127"/>
      <c r="CB291" s="127"/>
      <c r="CC291" s="127"/>
      <c r="CD291" s="127"/>
      <c r="CE291" s="127"/>
      <c r="CF291" s="127"/>
      <c r="CG291" s="127"/>
      <c r="CH291" s="127"/>
      <c r="CI291" s="127"/>
      <c r="CJ291" s="127"/>
      <c r="CK291" s="127"/>
      <c r="CL291" s="127"/>
      <c r="CM291" s="127"/>
      <c r="CN291" s="127"/>
      <c r="CO291" s="127"/>
      <c r="CP291" s="127"/>
      <c r="CQ291" s="127"/>
      <c r="CR291" s="127"/>
      <c r="CS291" s="127"/>
      <c r="CT291" s="127"/>
      <c r="CU291" s="127"/>
      <c r="CV291" s="127"/>
      <c r="CW291" s="127"/>
      <c r="CX291" s="127"/>
      <c r="CY291" s="127"/>
      <c r="CZ291" s="127"/>
      <c r="DA291" s="127"/>
      <c r="DB291" s="127"/>
      <c r="DC291" s="127"/>
      <c r="DD291" s="127"/>
      <c r="DE291" s="127"/>
      <c r="DF291" s="127"/>
      <c r="DG291" s="127"/>
      <c r="DH291" s="127"/>
      <c r="DI291" s="127"/>
      <c r="DJ291" s="127"/>
      <c r="DK291" s="127"/>
      <c r="DL291" s="127"/>
      <c r="DM291" s="127"/>
      <c r="DN291" s="127"/>
    </row>
    <row r="292" spans="1:118" x14ac:dyDescent="0.2">
      <c r="A292" t="s">
        <v>150</v>
      </c>
      <c r="B292" t="s">
        <v>154</v>
      </c>
      <c r="C292">
        <v>9</v>
      </c>
      <c r="D292" t="s">
        <v>32</v>
      </c>
      <c r="E292" s="14">
        <v>0</v>
      </c>
      <c r="F292" s="14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7">
        <v>0</v>
      </c>
      <c r="P292" s="127">
        <v>0</v>
      </c>
      <c r="Q292" s="127">
        <v>0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7">
        <v>0</v>
      </c>
      <c r="X292" s="127">
        <v>0</v>
      </c>
      <c r="Y292" s="127">
        <v>0</v>
      </c>
      <c r="Z292" s="127">
        <v>0</v>
      </c>
      <c r="AA292" s="127">
        <v>0</v>
      </c>
      <c r="AB292" s="127">
        <v>0</v>
      </c>
      <c r="AC292" s="127">
        <v>0</v>
      </c>
      <c r="AD292" s="127">
        <v>0</v>
      </c>
      <c r="AE292" s="127">
        <v>0</v>
      </c>
      <c r="AF292" s="127">
        <v>0</v>
      </c>
      <c r="AG292" s="127">
        <v>0</v>
      </c>
      <c r="AH292" s="127">
        <v>0</v>
      </c>
      <c r="AI292" s="127">
        <v>0</v>
      </c>
      <c r="AJ292" s="127">
        <v>0</v>
      </c>
      <c r="AK292" s="127">
        <v>0</v>
      </c>
      <c r="AL292" s="127">
        <v>0</v>
      </c>
      <c r="AM292" s="127">
        <v>0</v>
      </c>
      <c r="AN292" s="127">
        <v>0</v>
      </c>
      <c r="AO292" s="127"/>
      <c r="AP292" s="127"/>
      <c r="AQ292" s="127"/>
      <c r="AR292" s="127"/>
      <c r="AS292" s="127"/>
      <c r="AT292" s="127"/>
      <c r="AU292" s="127"/>
      <c r="AV292" s="127"/>
      <c r="AW292" s="127"/>
      <c r="AX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V292" s="127"/>
      <c r="BW292" s="127"/>
      <c r="BX292" s="127"/>
      <c r="BY292" s="127"/>
      <c r="BZ292" s="127"/>
      <c r="CA292" s="127"/>
      <c r="CB292" s="127"/>
      <c r="CC292" s="127"/>
      <c r="CD292" s="127"/>
      <c r="CE292" s="127"/>
      <c r="CF292" s="127"/>
      <c r="CG292" s="127"/>
      <c r="CH292" s="127"/>
      <c r="CI292" s="127"/>
      <c r="CJ292" s="127"/>
      <c r="CK292" s="127"/>
      <c r="CL292" s="127"/>
      <c r="CM292" s="127"/>
      <c r="CN292" s="127"/>
      <c r="CO292" s="127"/>
      <c r="CP292" s="127"/>
      <c r="CQ292" s="127"/>
      <c r="CR292" s="127"/>
      <c r="CS292" s="127"/>
      <c r="CT292" s="127"/>
      <c r="CU292" s="127"/>
      <c r="CV292" s="127"/>
      <c r="CW292" s="127"/>
      <c r="CX292" s="127"/>
      <c r="CY292" s="127"/>
      <c r="CZ292" s="127"/>
      <c r="DA292" s="127"/>
      <c r="DB292" s="127"/>
      <c r="DC292" s="127"/>
      <c r="DD292" s="127"/>
      <c r="DE292" s="127"/>
      <c r="DF292" s="127"/>
      <c r="DG292" s="127"/>
      <c r="DH292" s="127"/>
      <c r="DI292" s="127"/>
      <c r="DJ292" s="127"/>
      <c r="DK292" s="127"/>
      <c r="DL292" s="127"/>
      <c r="DM292" s="127"/>
      <c r="DN292" s="127"/>
    </row>
    <row r="293" spans="1:118" x14ac:dyDescent="0.2">
      <c r="A293" t="s">
        <v>150</v>
      </c>
      <c r="B293" t="s">
        <v>154</v>
      </c>
      <c r="C293">
        <v>10</v>
      </c>
      <c r="D293" t="s">
        <v>36</v>
      </c>
      <c r="E293" s="14">
        <v>279210</v>
      </c>
      <c r="F293" s="14">
        <v>505649.31</v>
      </c>
      <c r="G293" s="127">
        <v>5664</v>
      </c>
      <c r="H293" s="127">
        <v>10257.504000000001</v>
      </c>
      <c r="I293" s="127">
        <v>-63</v>
      </c>
      <c r="J293" s="127">
        <v>-114.093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0</v>
      </c>
      <c r="Q293" s="127">
        <v>0</v>
      </c>
      <c r="R293" s="127">
        <v>0</v>
      </c>
      <c r="S293" s="127">
        <v>0</v>
      </c>
      <c r="T293" s="127">
        <v>0</v>
      </c>
      <c r="U293" s="127">
        <v>0</v>
      </c>
      <c r="V293" s="127">
        <v>0</v>
      </c>
      <c r="W293" s="127">
        <v>0</v>
      </c>
      <c r="X293" s="127">
        <v>0</v>
      </c>
      <c r="Y293" s="127">
        <v>0</v>
      </c>
      <c r="Z293" s="127">
        <v>0</v>
      </c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0</v>
      </c>
      <c r="AH293" s="127">
        <v>0</v>
      </c>
      <c r="AI293" s="127">
        <v>0</v>
      </c>
      <c r="AJ293" s="127">
        <v>0</v>
      </c>
      <c r="AK293" s="127">
        <v>0</v>
      </c>
      <c r="AL293" s="127">
        <v>0</v>
      </c>
      <c r="AM293" s="127">
        <v>0</v>
      </c>
      <c r="AN293" s="127">
        <v>0</v>
      </c>
      <c r="AO293" s="127"/>
      <c r="AP293" s="127"/>
      <c r="AQ293" s="127"/>
      <c r="AR293" s="127"/>
      <c r="AS293" s="127"/>
      <c r="AT293" s="127"/>
      <c r="AU293" s="127"/>
      <c r="AV293" s="127"/>
      <c r="AW293" s="127"/>
      <c r="AX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V293" s="127"/>
      <c r="BW293" s="127"/>
      <c r="BX293" s="127"/>
      <c r="BY293" s="127"/>
      <c r="BZ293" s="127"/>
      <c r="CA293" s="127"/>
      <c r="CB293" s="127"/>
      <c r="CC293" s="127"/>
      <c r="CD293" s="127"/>
      <c r="CE293" s="127"/>
      <c r="CF293" s="127"/>
      <c r="CG293" s="127"/>
      <c r="CH293" s="127"/>
      <c r="CI293" s="127"/>
      <c r="CJ293" s="127"/>
      <c r="CK293" s="127"/>
      <c r="CL293" s="127"/>
      <c r="CM293" s="127"/>
      <c r="CN293" s="127"/>
      <c r="CO293" s="127"/>
      <c r="CP293" s="127"/>
      <c r="CQ293" s="127"/>
      <c r="CR293" s="127"/>
      <c r="CS293" s="127"/>
      <c r="CT293" s="127"/>
      <c r="CU293" s="127"/>
      <c r="CV293" s="127"/>
      <c r="CW293" s="127"/>
      <c r="CX293" s="127"/>
      <c r="CY293" s="127"/>
      <c r="CZ293" s="127"/>
      <c r="DA293" s="127"/>
      <c r="DB293" s="127"/>
      <c r="DC293" s="127"/>
      <c r="DD293" s="127"/>
      <c r="DE293" s="127"/>
      <c r="DF293" s="127"/>
      <c r="DG293" s="127"/>
      <c r="DH293" s="127"/>
      <c r="DI293" s="127"/>
      <c r="DJ293" s="127"/>
      <c r="DK293" s="127"/>
      <c r="DL293" s="127"/>
      <c r="DM293" s="127"/>
      <c r="DN293" s="127"/>
    </row>
    <row r="294" spans="1:118" x14ac:dyDescent="0.2">
      <c r="A294" t="s">
        <v>150</v>
      </c>
      <c r="B294" t="s">
        <v>154</v>
      </c>
      <c r="C294">
        <v>11</v>
      </c>
      <c r="D294" t="s">
        <v>39</v>
      </c>
      <c r="E294" s="14">
        <v>0</v>
      </c>
      <c r="F294" s="14">
        <v>0</v>
      </c>
      <c r="G294" s="127">
        <v>0</v>
      </c>
      <c r="H294" s="127">
        <v>0</v>
      </c>
      <c r="I294" s="127">
        <v>0</v>
      </c>
      <c r="J294" s="127">
        <v>0</v>
      </c>
      <c r="K294" s="127">
        <v>0</v>
      </c>
      <c r="L294" s="127">
        <v>0</v>
      </c>
      <c r="M294" s="127">
        <v>0</v>
      </c>
      <c r="N294" s="127">
        <v>0</v>
      </c>
      <c r="O294" s="127">
        <v>0</v>
      </c>
      <c r="P294" s="127">
        <v>0</v>
      </c>
      <c r="Q294" s="127">
        <v>0</v>
      </c>
      <c r="R294" s="127">
        <v>0</v>
      </c>
      <c r="S294" s="127">
        <v>0</v>
      </c>
      <c r="T294" s="127">
        <v>0</v>
      </c>
      <c r="U294" s="127">
        <v>0</v>
      </c>
      <c r="V294" s="127">
        <v>0</v>
      </c>
      <c r="W294" s="127">
        <v>0</v>
      </c>
      <c r="X294" s="127">
        <v>0</v>
      </c>
      <c r="Y294" s="127">
        <v>0</v>
      </c>
      <c r="Z294" s="127">
        <v>0</v>
      </c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0</v>
      </c>
      <c r="AH294" s="127">
        <v>0</v>
      </c>
      <c r="AI294" s="127">
        <v>0</v>
      </c>
      <c r="AJ294" s="127">
        <v>0</v>
      </c>
      <c r="AK294" s="127">
        <v>0</v>
      </c>
      <c r="AL294" s="127">
        <v>0</v>
      </c>
      <c r="AM294" s="127">
        <v>0</v>
      </c>
      <c r="AN294" s="127">
        <v>0</v>
      </c>
      <c r="AO294" s="127"/>
      <c r="AP294" s="127"/>
      <c r="AQ294" s="127"/>
      <c r="AR294" s="127"/>
      <c r="AS294" s="127"/>
      <c r="AT294" s="127"/>
      <c r="AU294" s="127"/>
      <c r="AV294" s="127"/>
      <c r="AW294" s="127"/>
      <c r="AX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V294" s="127"/>
      <c r="BW294" s="127"/>
      <c r="BX294" s="127"/>
      <c r="BY294" s="127"/>
      <c r="BZ294" s="127"/>
      <c r="CA294" s="127"/>
      <c r="CB294" s="127"/>
      <c r="CC294" s="127"/>
      <c r="CD294" s="127"/>
      <c r="CE294" s="127"/>
      <c r="CF294" s="127"/>
      <c r="CG294" s="127"/>
      <c r="CH294" s="127"/>
      <c r="CI294" s="127"/>
      <c r="CJ294" s="127"/>
      <c r="CK294" s="127"/>
      <c r="CL294" s="127"/>
      <c r="CM294" s="127"/>
      <c r="CN294" s="127"/>
      <c r="CO294" s="127"/>
      <c r="CP294" s="127"/>
      <c r="CQ294" s="127"/>
      <c r="CR294" s="127"/>
      <c r="CS294" s="127"/>
      <c r="CT294" s="127"/>
      <c r="CU294" s="127"/>
      <c r="CV294" s="127"/>
      <c r="CW294" s="127"/>
      <c r="CX294" s="127"/>
      <c r="CY294" s="127"/>
      <c r="CZ294" s="127"/>
      <c r="DA294" s="127"/>
      <c r="DB294" s="127"/>
      <c r="DC294" s="127"/>
      <c r="DD294" s="127"/>
      <c r="DE294" s="127"/>
      <c r="DF294" s="127"/>
      <c r="DG294" s="127"/>
      <c r="DH294" s="127"/>
      <c r="DI294" s="127"/>
      <c r="DJ294" s="127"/>
      <c r="DK294" s="127"/>
      <c r="DL294" s="127"/>
      <c r="DM294" s="127"/>
      <c r="DN294" s="127"/>
    </row>
    <row r="295" spans="1:118" x14ac:dyDescent="0.2">
      <c r="A295" t="s">
        <v>150</v>
      </c>
      <c r="B295" t="s">
        <v>154</v>
      </c>
      <c r="C295">
        <v>12</v>
      </c>
      <c r="D295" t="s">
        <v>40</v>
      </c>
      <c r="E295" s="14">
        <v>0</v>
      </c>
      <c r="F295" s="14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27">
        <v>0</v>
      </c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  <c r="AI295" s="127">
        <v>0</v>
      </c>
      <c r="AJ295" s="127">
        <v>0</v>
      </c>
      <c r="AK295" s="127">
        <v>0</v>
      </c>
      <c r="AL295" s="127">
        <v>0</v>
      </c>
      <c r="AM295" s="127">
        <v>0</v>
      </c>
      <c r="AN295" s="127">
        <v>0</v>
      </c>
      <c r="AO295" s="127"/>
      <c r="AP295" s="127"/>
      <c r="AQ295" s="127"/>
      <c r="AR295" s="127"/>
      <c r="AS295" s="127"/>
      <c r="AT295" s="127"/>
      <c r="AU295" s="127"/>
      <c r="AV295" s="127"/>
      <c r="AW295" s="127"/>
      <c r="AX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V295" s="127"/>
      <c r="BW295" s="127"/>
      <c r="BX295" s="127"/>
      <c r="BY295" s="127"/>
      <c r="BZ295" s="127"/>
      <c r="CA295" s="127"/>
      <c r="CB295" s="127"/>
      <c r="CC295" s="127"/>
      <c r="CD295" s="127"/>
      <c r="CE295" s="127"/>
      <c r="CF295" s="127"/>
      <c r="CG295" s="127"/>
      <c r="CH295" s="127"/>
      <c r="CI295" s="127"/>
      <c r="CJ295" s="127"/>
      <c r="CK295" s="127"/>
      <c r="CL295" s="127"/>
      <c r="CM295" s="127"/>
      <c r="CN295" s="127"/>
      <c r="CO295" s="127"/>
      <c r="CP295" s="127"/>
      <c r="CQ295" s="127"/>
      <c r="CR295" s="127"/>
      <c r="CS295" s="127"/>
      <c r="CT295" s="127"/>
      <c r="CU295" s="127"/>
      <c r="CV295" s="127"/>
      <c r="CW295" s="127"/>
      <c r="CX295" s="127"/>
      <c r="CY295" s="127"/>
      <c r="CZ295" s="127"/>
      <c r="DA295" s="127"/>
      <c r="DB295" s="127"/>
      <c r="DC295" s="127"/>
      <c r="DD295" s="127"/>
      <c r="DE295" s="127"/>
      <c r="DF295" s="127"/>
      <c r="DG295" s="127"/>
      <c r="DH295" s="127"/>
      <c r="DI295" s="127"/>
      <c r="DJ295" s="127"/>
      <c r="DK295" s="127"/>
      <c r="DL295" s="127"/>
      <c r="DM295" s="127"/>
      <c r="DN295" s="127"/>
    </row>
    <row r="296" spans="1:118" x14ac:dyDescent="0.2">
      <c r="A296" t="s">
        <v>150</v>
      </c>
      <c r="B296" t="s">
        <v>154</v>
      </c>
      <c r="C296">
        <v>13</v>
      </c>
      <c r="D296" t="s">
        <v>43</v>
      </c>
      <c r="E296" s="14">
        <v>-40683</v>
      </c>
      <c r="F296" s="14">
        <v>-73676.91</v>
      </c>
      <c r="G296" s="127">
        <v>6059</v>
      </c>
      <c r="H296" s="127">
        <v>15889.454</v>
      </c>
      <c r="I296" s="127">
        <v>-4648</v>
      </c>
      <c r="J296" s="127">
        <v>-1552.5360000000001</v>
      </c>
      <c r="K296" s="127">
        <v>-1976</v>
      </c>
      <c r="L296" s="127">
        <v>-6533.0640000000003</v>
      </c>
      <c r="M296" s="127">
        <v>-3040</v>
      </c>
      <c r="N296" s="127">
        <v>-26245.984</v>
      </c>
      <c r="O296" s="127">
        <v>0</v>
      </c>
      <c r="P296" s="127">
        <v>0</v>
      </c>
      <c r="Q296" s="127">
        <v>0</v>
      </c>
      <c r="R296" s="127">
        <v>-310.01600000000002</v>
      </c>
      <c r="S296" s="127">
        <v>0</v>
      </c>
      <c r="T296" s="127">
        <v>-32241.664000000001</v>
      </c>
      <c r="U296" s="127">
        <v>19786</v>
      </c>
      <c r="V296" s="127">
        <v>60083.872000000003</v>
      </c>
      <c r="W296" s="127">
        <v>0</v>
      </c>
      <c r="X296" s="127">
        <v>390320.49200000003</v>
      </c>
      <c r="Y296" s="127">
        <v>0</v>
      </c>
      <c r="Z296" s="127">
        <v>0</v>
      </c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  <c r="AI296" s="127">
        <v>0</v>
      </c>
      <c r="AJ296" s="127">
        <v>0</v>
      </c>
      <c r="AK296" s="127">
        <v>0</v>
      </c>
      <c r="AL296" s="127">
        <v>0</v>
      </c>
      <c r="AM296" s="127">
        <v>0</v>
      </c>
      <c r="AN296" s="127">
        <v>0</v>
      </c>
      <c r="AO296" s="127"/>
      <c r="AP296" s="127"/>
      <c r="AQ296" s="127"/>
      <c r="AR296" s="127"/>
      <c r="AS296" s="127"/>
      <c r="AT296" s="127"/>
      <c r="AU296" s="127"/>
      <c r="AV296" s="127"/>
      <c r="AW296" s="127"/>
      <c r="AX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V296" s="127"/>
      <c r="BW296" s="127"/>
      <c r="BX296" s="127"/>
      <c r="BY296" s="127"/>
      <c r="BZ296" s="127"/>
      <c r="CA296" s="127"/>
      <c r="CB296" s="127"/>
      <c r="CC296" s="127"/>
      <c r="CD296" s="127"/>
      <c r="CE296" s="127"/>
      <c r="CF296" s="127"/>
      <c r="CG296" s="127"/>
      <c r="CH296" s="127"/>
      <c r="CI296" s="127"/>
      <c r="CJ296" s="127"/>
      <c r="CK296" s="127"/>
      <c r="CL296" s="127"/>
      <c r="CM296" s="127"/>
      <c r="CN296" s="127"/>
      <c r="CO296" s="127"/>
      <c r="CP296" s="127"/>
      <c r="CQ296" s="127"/>
      <c r="CR296" s="127"/>
      <c r="CS296" s="127"/>
      <c r="CT296" s="127"/>
      <c r="CU296" s="127"/>
      <c r="CV296" s="127"/>
      <c r="CW296" s="127"/>
      <c r="CX296" s="127"/>
      <c r="CY296" s="127"/>
      <c r="CZ296" s="127"/>
      <c r="DA296" s="127"/>
      <c r="DB296" s="127"/>
      <c r="DC296" s="127"/>
      <c r="DD296" s="127"/>
      <c r="DE296" s="127"/>
      <c r="DF296" s="127"/>
      <c r="DG296" s="127"/>
      <c r="DH296" s="127"/>
      <c r="DI296" s="127"/>
      <c r="DJ296" s="127"/>
      <c r="DK296" s="127"/>
      <c r="DL296" s="127"/>
      <c r="DM296" s="127"/>
      <c r="DN296" s="127"/>
    </row>
    <row r="297" spans="1:118" x14ac:dyDescent="0.2">
      <c r="A297" t="s">
        <v>150</v>
      </c>
      <c r="B297" t="s">
        <v>154</v>
      </c>
      <c r="C297">
        <v>14</v>
      </c>
      <c r="D297" t="s">
        <v>44</v>
      </c>
      <c r="E297" s="14">
        <v>0</v>
      </c>
      <c r="F297" s="14">
        <v>0</v>
      </c>
      <c r="G297" s="127">
        <v>-22</v>
      </c>
      <c r="H297" s="127">
        <v>-40.14</v>
      </c>
      <c r="I297" s="127">
        <v>-5862</v>
      </c>
      <c r="J297" s="127">
        <v>-10229.19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27">
        <v>0</v>
      </c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  <c r="AI297" s="127">
        <v>0</v>
      </c>
      <c r="AJ297" s="127">
        <v>0</v>
      </c>
      <c r="AK297" s="127">
        <v>0</v>
      </c>
      <c r="AL297" s="127">
        <v>0</v>
      </c>
      <c r="AM297" s="127">
        <v>0</v>
      </c>
      <c r="AN297" s="127">
        <v>0</v>
      </c>
      <c r="AO297" s="127"/>
      <c r="AP297" s="127"/>
      <c r="AQ297" s="127"/>
      <c r="AR297" s="127"/>
      <c r="AS297" s="127"/>
      <c r="AT297" s="127"/>
      <c r="AU297" s="127"/>
      <c r="AV297" s="127"/>
      <c r="AW297" s="127"/>
      <c r="AX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M297" s="127"/>
      <c r="BN297" s="127"/>
      <c r="BO297" s="127"/>
      <c r="BP297" s="127"/>
      <c r="BQ297" s="127"/>
      <c r="BR297" s="127"/>
      <c r="BS297" s="127"/>
      <c r="BT297" s="127"/>
      <c r="BU297" s="127"/>
      <c r="BV297" s="127"/>
      <c r="BW297" s="127"/>
      <c r="BX297" s="127"/>
      <c r="BY297" s="127"/>
      <c r="BZ297" s="127"/>
      <c r="CA297" s="127"/>
      <c r="CB297" s="127"/>
      <c r="CC297" s="127"/>
      <c r="CD297" s="127"/>
      <c r="CE297" s="127"/>
      <c r="CF297" s="127"/>
      <c r="CG297" s="127"/>
      <c r="CH297" s="127"/>
      <c r="CI297" s="127"/>
      <c r="CJ297" s="127"/>
      <c r="CK297" s="127"/>
      <c r="CL297" s="127"/>
      <c r="CM297" s="127"/>
      <c r="CN297" s="127"/>
      <c r="CO297" s="127"/>
      <c r="CP297" s="127"/>
      <c r="CQ297" s="127"/>
      <c r="CR297" s="127"/>
      <c r="CS297" s="127"/>
      <c r="CT297" s="127"/>
      <c r="CU297" s="127"/>
      <c r="CV297" s="127"/>
      <c r="CW297" s="127"/>
      <c r="CX297" s="127"/>
      <c r="CY297" s="127"/>
      <c r="CZ297" s="127"/>
      <c r="DA297" s="127"/>
      <c r="DB297" s="127"/>
      <c r="DC297" s="127"/>
      <c r="DD297" s="127"/>
      <c r="DE297" s="127"/>
      <c r="DF297" s="127"/>
      <c r="DG297" s="127"/>
      <c r="DH297" s="127"/>
      <c r="DI297" s="127"/>
      <c r="DJ297" s="127"/>
      <c r="DK297" s="127"/>
      <c r="DL297" s="127"/>
      <c r="DM297" s="127"/>
      <c r="DN297" s="127"/>
    </row>
    <row r="298" spans="1:118" x14ac:dyDescent="0.2">
      <c r="A298" t="s">
        <v>150</v>
      </c>
      <c r="B298" t="s">
        <v>154</v>
      </c>
      <c r="C298">
        <v>15</v>
      </c>
      <c r="D298" t="s">
        <v>45</v>
      </c>
      <c r="E298" s="14">
        <v>0</v>
      </c>
      <c r="F298" s="14">
        <v>0</v>
      </c>
      <c r="G298" s="127">
        <v>0</v>
      </c>
      <c r="H298" s="127">
        <v>0</v>
      </c>
      <c r="I298" s="127">
        <v>14449</v>
      </c>
      <c r="J298" s="127">
        <v>25213.51</v>
      </c>
      <c r="K298" s="127">
        <v>0</v>
      </c>
      <c r="L298" s="127">
        <v>0</v>
      </c>
      <c r="M298" s="127">
        <v>3040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27">
        <v>0</v>
      </c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  <c r="AI298" s="127">
        <v>0</v>
      </c>
      <c r="AJ298" s="127">
        <v>0</v>
      </c>
      <c r="AK298" s="127">
        <v>0</v>
      </c>
      <c r="AL298" s="127">
        <v>0</v>
      </c>
      <c r="AM298" s="127">
        <v>0</v>
      </c>
      <c r="AN298" s="127">
        <v>0</v>
      </c>
      <c r="AO298" s="127"/>
      <c r="AP298" s="127"/>
      <c r="AQ298" s="127"/>
      <c r="AR298" s="127"/>
      <c r="AS298" s="127"/>
      <c r="AT298" s="127"/>
      <c r="AU298" s="127"/>
      <c r="AV298" s="127"/>
      <c r="AW298" s="127"/>
      <c r="AX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M298" s="127"/>
      <c r="BN298" s="127"/>
      <c r="BO298" s="127"/>
      <c r="BP298" s="127"/>
      <c r="BQ298" s="127"/>
      <c r="BR298" s="127"/>
      <c r="BS298" s="127"/>
      <c r="BT298" s="127"/>
      <c r="BU298" s="127"/>
      <c r="BV298" s="127"/>
      <c r="BW298" s="127"/>
      <c r="BX298" s="127"/>
      <c r="BY298" s="127"/>
      <c r="BZ298" s="127"/>
      <c r="CA298" s="127"/>
      <c r="CB298" s="127"/>
      <c r="CC298" s="127"/>
      <c r="CD298" s="127"/>
      <c r="CE298" s="127"/>
      <c r="CF298" s="127"/>
      <c r="CG298" s="127"/>
      <c r="CH298" s="127"/>
      <c r="CI298" s="127"/>
      <c r="CJ298" s="127"/>
      <c r="CK298" s="127"/>
      <c r="CL298" s="127"/>
      <c r="CM298" s="127"/>
      <c r="CN298" s="127"/>
      <c r="CO298" s="127"/>
      <c r="CP298" s="127"/>
      <c r="CQ298" s="127"/>
      <c r="CR298" s="127"/>
      <c r="CS298" s="127"/>
      <c r="CT298" s="127"/>
      <c r="CU298" s="127"/>
      <c r="CV298" s="127"/>
      <c r="CW298" s="127"/>
      <c r="CX298" s="127"/>
      <c r="CY298" s="127"/>
      <c r="CZ298" s="127"/>
      <c r="DA298" s="127"/>
      <c r="DB298" s="127"/>
      <c r="DC298" s="127"/>
      <c r="DD298" s="127"/>
      <c r="DE298" s="127"/>
      <c r="DF298" s="127"/>
      <c r="DG298" s="127"/>
      <c r="DH298" s="127"/>
      <c r="DI298" s="127"/>
      <c r="DJ298" s="127"/>
      <c r="DK298" s="127"/>
      <c r="DL298" s="127"/>
      <c r="DM298" s="127"/>
      <c r="DN298" s="127"/>
    </row>
    <row r="299" spans="1:118" x14ac:dyDescent="0.2">
      <c r="A299" t="s">
        <v>150</v>
      </c>
      <c r="B299" t="s">
        <v>154</v>
      </c>
      <c r="C299">
        <v>16</v>
      </c>
      <c r="D299" t="s">
        <v>46</v>
      </c>
      <c r="E299" s="14">
        <v>-194676</v>
      </c>
      <c r="F299" s="14">
        <v>0.01</v>
      </c>
      <c r="G299" s="127">
        <v>-12788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0</v>
      </c>
      <c r="Q299" s="127">
        <v>0</v>
      </c>
      <c r="R299" s="127">
        <v>0</v>
      </c>
      <c r="S299" s="127">
        <v>0</v>
      </c>
      <c r="T299" s="127">
        <v>-375717</v>
      </c>
      <c r="U299" s="127">
        <v>0</v>
      </c>
      <c r="V299" s="127">
        <v>0</v>
      </c>
      <c r="W299" s="127">
        <v>0</v>
      </c>
      <c r="X299" s="127">
        <v>0</v>
      </c>
      <c r="Y299" s="127">
        <v>0</v>
      </c>
      <c r="Z299" s="127">
        <v>0</v>
      </c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0</v>
      </c>
      <c r="AH299" s="127">
        <v>0</v>
      </c>
      <c r="AI299" s="127">
        <v>0</v>
      </c>
      <c r="AJ299" s="127">
        <v>0</v>
      </c>
      <c r="AK299" s="127">
        <v>0</v>
      </c>
      <c r="AL299" s="127">
        <v>0</v>
      </c>
      <c r="AM299" s="127">
        <v>0</v>
      </c>
      <c r="AN299" s="127">
        <v>0</v>
      </c>
      <c r="AO299" s="127"/>
      <c r="AP299" s="127"/>
      <c r="AQ299" s="127"/>
      <c r="AR299" s="127"/>
      <c r="AS299" s="127"/>
      <c r="AT299" s="127"/>
      <c r="AU299" s="127"/>
      <c r="AV299" s="127"/>
      <c r="AW299" s="127"/>
      <c r="AX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M299" s="127"/>
      <c r="BN299" s="127"/>
      <c r="BO299" s="127"/>
      <c r="BP299" s="127"/>
      <c r="BQ299" s="127"/>
      <c r="BR299" s="127"/>
      <c r="BS299" s="127"/>
      <c r="BT299" s="127"/>
      <c r="BU299" s="127"/>
      <c r="BV299" s="127"/>
      <c r="BW299" s="127"/>
      <c r="BX299" s="127"/>
      <c r="BY299" s="127"/>
      <c r="BZ299" s="127"/>
      <c r="CA299" s="127"/>
      <c r="CB299" s="127"/>
      <c r="CC299" s="127"/>
      <c r="CD299" s="127"/>
      <c r="CE299" s="127"/>
      <c r="CF299" s="127"/>
      <c r="CG299" s="127"/>
      <c r="CH299" s="127"/>
      <c r="CI299" s="127"/>
      <c r="CJ299" s="127"/>
      <c r="CK299" s="127"/>
      <c r="CL299" s="127"/>
      <c r="CM299" s="127"/>
      <c r="CN299" s="127"/>
      <c r="CO299" s="127"/>
      <c r="CP299" s="127"/>
      <c r="CQ299" s="127"/>
      <c r="CR299" s="127"/>
      <c r="CS299" s="127"/>
      <c r="CT299" s="127"/>
      <c r="CU299" s="127"/>
      <c r="CV299" s="127"/>
      <c r="CW299" s="127"/>
      <c r="CX299" s="127"/>
      <c r="CY299" s="127"/>
      <c r="CZ299" s="127"/>
      <c r="DA299" s="127"/>
      <c r="DB299" s="127"/>
      <c r="DC299" s="127"/>
      <c r="DD299" s="127"/>
      <c r="DE299" s="127"/>
      <c r="DF299" s="127"/>
      <c r="DG299" s="127"/>
      <c r="DH299" s="127"/>
      <c r="DI299" s="127"/>
      <c r="DJ299" s="127"/>
      <c r="DK299" s="127"/>
      <c r="DL299" s="127"/>
      <c r="DM299" s="127"/>
      <c r="DN299" s="127"/>
    </row>
    <row r="300" spans="1:118" x14ac:dyDescent="0.2">
      <c r="A300" t="s">
        <v>150</v>
      </c>
      <c r="B300" t="s">
        <v>154</v>
      </c>
      <c r="C300">
        <v>17</v>
      </c>
      <c r="D300" t="s">
        <v>136</v>
      </c>
      <c r="E300" s="14">
        <v>0</v>
      </c>
      <c r="F300" s="14">
        <v>0</v>
      </c>
      <c r="G300" s="127">
        <v>0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27">
        <v>0</v>
      </c>
      <c r="Q300" s="127">
        <v>0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0</v>
      </c>
      <c r="X300" s="127">
        <v>0</v>
      </c>
      <c r="Y300" s="127">
        <v>0</v>
      </c>
      <c r="Z300" s="127">
        <v>0</v>
      </c>
      <c r="AA300" s="127">
        <v>0</v>
      </c>
      <c r="AB300" s="127">
        <v>0</v>
      </c>
      <c r="AC300" s="127">
        <v>0</v>
      </c>
      <c r="AD300" s="127">
        <v>0</v>
      </c>
      <c r="AE300" s="127">
        <v>0</v>
      </c>
      <c r="AF300" s="127">
        <v>0</v>
      </c>
      <c r="AG300" s="127">
        <v>0</v>
      </c>
      <c r="AH300" s="127">
        <v>0</v>
      </c>
      <c r="AI300" s="127">
        <v>0</v>
      </c>
      <c r="AJ300" s="127">
        <v>0</v>
      </c>
      <c r="AK300" s="127">
        <v>0</v>
      </c>
      <c r="AL300" s="127">
        <v>0</v>
      </c>
      <c r="AM300" s="127">
        <v>0</v>
      </c>
      <c r="AN300" s="127">
        <v>0</v>
      </c>
      <c r="AO300" s="127"/>
      <c r="AP300" s="127"/>
      <c r="AQ300" s="127"/>
      <c r="AR300" s="127"/>
      <c r="AS300" s="127"/>
      <c r="AT300" s="127"/>
      <c r="AU300" s="127"/>
      <c r="AV300" s="127"/>
      <c r="AW300" s="127"/>
      <c r="AX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M300" s="127"/>
      <c r="BN300" s="127"/>
      <c r="BO300" s="127"/>
      <c r="BP300" s="127"/>
      <c r="BQ300" s="127"/>
      <c r="BR300" s="127"/>
      <c r="BS300" s="127"/>
      <c r="BT300" s="127"/>
      <c r="BU300" s="127"/>
      <c r="BV300" s="127"/>
      <c r="BW300" s="127"/>
      <c r="BX300" s="127"/>
      <c r="BY300" s="127"/>
      <c r="BZ300" s="127"/>
      <c r="CA300" s="127"/>
      <c r="CB300" s="127"/>
      <c r="CC300" s="127"/>
      <c r="CD300" s="127"/>
      <c r="CE300" s="127"/>
      <c r="CF300" s="127"/>
      <c r="CG300" s="127"/>
      <c r="CH300" s="127"/>
      <c r="CI300" s="127"/>
      <c r="CJ300" s="127"/>
      <c r="CK300" s="127"/>
      <c r="CL300" s="127"/>
      <c r="CM300" s="127"/>
      <c r="CN300" s="127"/>
      <c r="CO300" s="127"/>
      <c r="CP300" s="127"/>
      <c r="CQ300" s="127"/>
      <c r="CR300" s="127"/>
      <c r="CS300" s="127"/>
      <c r="CT300" s="127"/>
      <c r="CU300" s="127"/>
      <c r="CV300" s="127"/>
      <c r="CW300" s="127"/>
      <c r="CX300" s="127"/>
      <c r="CY300" s="127"/>
      <c r="CZ300" s="127"/>
      <c r="DA300" s="127"/>
      <c r="DB300" s="127"/>
      <c r="DC300" s="127"/>
      <c r="DD300" s="127"/>
      <c r="DE300" s="127"/>
      <c r="DF300" s="127"/>
      <c r="DG300" s="127"/>
      <c r="DH300" s="127"/>
      <c r="DI300" s="127"/>
      <c r="DJ300" s="127"/>
      <c r="DK300" s="127"/>
      <c r="DL300" s="127"/>
      <c r="DM300" s="127"/>
      <c r="DN300" s="127"/>
    </row>
    <row r="301" spans="1:118" x14ac:dyDescent="0.2">
      <c r="A301" t="s">
        <v>150</v>
      </c>
      <c r="B301" t="s">
        <v>154</v>
      </c>
      <c r="C301">
        <v>18</v>
      </c>
      <c r="D301" t="s">
        <v>137</v>
      </c>
      <c r="E301" s="14">
        <v>-19917</v>
      </c>
      <c r="F301" s="14">
        <v>-33281.31</v>
      </c>
      <c r="G301" s="127">
        <v>-21723</v>
      </c>
      <c r="H301" s="127">
        <v>-36299.129999999997</v>
      </c>
      <c r="I301" s="127">
        <v>-213</v>
      </c>
      <c r="J301" s="127">
        <v>-420.43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  <c r="AI301" s="127">
        <v>0</v>
      </c>
      <c r="AJ301" s="127">
        <v>0</v>
      </c>
      <c r="AK301" s="127">
        <v>0</v>
      </c>
      <c r="AL301" s="127">
        <v>0</v>
      </c>
      <c r="AM301" s="127">
        <v>0</v>
      </c>
      <c r="AN301" s="127">
        <v>0</v>
      </c>
      <c r="AO301" s="127"/>
      <c r="AP301" s="127"/>
      <c r="AQ301" s="127"/>
      <c r="AR301" s="127"/>
      <c r="AS301" s="127"/>
      <c r="AT301" s="127"/>
      <c r="AU301" s="127"/>
      <c r="AV301" s="127"/>
      <c r="AW301" s="127"/>
      <c r="AX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M301" s="127"/>
      <c r="BN301" s="127"/>
      <c r="BO301" s="127"/>
      <c r="BP301" s="127"/>
      <c r="BQ301" s="127"/>
      <c r="BR301" s="127"/>
      <c r="BS301" s="127"/>
      <c r="BT301" s="127"/>
      <c r="BU301" s="127"/>
      <c r="BV301" s="127"/>
      <c r="BW301" s="127"/>
      <c r="BX301" s="127"/>
      <c r="BY301" s="127"/>
      <c r="BZ301" s="127"/>
      <c r="CA301" s="127"/>
      <c r="CB301" s="127"/>
      <c r="CC301" s="127"/>
      <c r="CD301" s="127"/>
      <c r="CE301" s="127"/>
      <c r="CF301" s="127"/>
      <c r="CG301" s="127"/>
      <c r="CH301" s="127"/>
      <c r="CI301" s="127"/>
      <c r="CJ301" s="127"/>
      <c r="CK301" s="127"/>
      <c r="CL301" s="127"/>
      <c r="CM301" s="127"/>
      <c r="CN301" s="127"/>
      <c r="CO301" s="127"/>
      <c r="CP301" s="127"/>
      <c r="CQ301" s="127"/>
      <c r="CR301" s="127"/>
      <c r="CS301" s="127"/>
      <c r="CT301" s="127"/>
      <c r="CU301" s="127"/>
      <c r="CV301" s="127"/>
      <c r="CW301" s="127"/>
      <c r="CX301" s="127"/>
      <c r="CY301" s="127"/>
      <c r="CZ301" s="127"/>
      <c r="DA301" s="127"/>
      <c r="DB301" s="127"/>
      <c r="DC301" s="127"/>
      <c r="DD301" s="127"/>
      <c r="DE301" s="127"/>
      <c r="DF301" s="127"/>
      <c r="DG301" s="127"/>
      <c r="DH301" s="127"/>
      <c r="DI301" s="127"/>
      <c r="DJ301" s="127"/>
      <c r="DK301" s="127"/>
      <c r="DL301" s="127"/>
      <c r="DM301" s="127"/>
      <c r="DN301" s="127"/>
    </row>
    <row r="302" spans="1:118" x14ac:dyDescent="0.2">
      <c r="A302" t="s">
        <v>150</v>
      </c>
      <c r="B302" t="s">
        <v>154</v>
      </c>
      <c r="C302">
        <v>19</v>
      </c>
      <c r="D302" t="s">
        <v>51</v>
      </c>
      <c r="E302" s="14">
        <v>0</v>
      </c>
      <c r="F302" s="14">
        <v>0</v>
      </c>
      <c r="G302" s="127">
        <v>0</v>
      </c>
      <c r="H302" s="127">
        <v>0</v>
      </c>
      <c r="I302" s="127">
        <v>0</v>
      </c>
      <c r="J302" s="127">
        <v>0</v>
      </c>
      <c r="K302" s="127">
        <v>0</v>
      </c>
      <c r="L302" s="127">
        <v>0</v>
      </c>
      <c r="M302" s="127">
        <v>0</v>
      </c>
      <c r="N302" s="127">
        <v>0</v>
      </c>
      <c r="O302" s="127">
        <v>0</v>
      </c>
      <c r="P302" s="127">
        <v>0</v>
      </c>
      <c r="Q302" s="127">
        <v>0</v>
      </c>
      <c r="R302" s="127">
        <v>0</v>
      </c>
      <c r="S302" s="127">
        <v>0</v>
      </c>
      <c r="T302" s="127">
        <v>0</v>
      </c>
      <c r="U302" s="127">
        <v>0</v>
      </c>
      <c r="V302" s="127">
        <v>0</v>
      </c>
      <c r="W302" s="127">
        <v>0</v>
      </c>
      <c r="X302" s="127">
        <v>0</v>
      </c>
      <c r="Y302" s="127">
        <v>0</v>
      </c>
      <c r="Z302" s="127">
        <v>0</v>
      </c>
      <c r="AA302" s="127">
        <v>0</v>
      </c>
      <c r="AB302" s="127">
        <v>0</v>
      </c>
      <c r="AC302" s="127">
        <v>0</v>
      </c>
      <c r="AD302" s="127">
        <v>0</v>
      </c>
      <c r="AE302" s="127">
        <v>0</v>
      </c>
      <c r="AF302" s="127">
        <v>0</v>
      </c>
      <c r="AG302" s="127">
        <v>0</v>
      </c>
      <c r="AH302" s="127">
        <v>0</v>
      </c>
      <c r="AI302" s="127">
        <v>0</v>
      </c>
      <c r="AJ302" s="127">
        <v>0</v>
      </c>
      <c r="AK302" s="127">
        <v>0</v>
      </c>
      <c r="AL302" s="127">
        <v>0</v>
      </c>
      <c r="AM302" s="127">
        <v>0</v>
      </c>
      <c r="AN302" s="127">
        <v>0</v>
      </c>
      <c r="AO302" s="127"/>
      <c r="AP302" s="127"/>
      <c r="AQ302" s="127"/>
      <c r="AR302" s="127"/>
      <c r="AS302" s="127"/>
      <c r="AT302" s="127"/>
      <c r="AU302" s="127"/>
      <c r="AV302" s="127"/>
      <c r="AW302" s="127"/>
      <c r="AX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M302" s="127"/>
      <c r="BN302" s="127"/>
      <c r="BO302" s="127"/>
      <c r="BP302" s="127"/>
      <c r="BQ302" s="127"/>
      <c r="BR302" s="127"/>
      <c r="BS302" s="127"/>
      <c r="BT302" s="127"/>
      <c r="BU302" s="127"/>
      <c r="BV302" s="127"/>
      <c r="BW302" s="127"/>
      <c r="BX302" s="127"/>
      <c r="BY302" s="127"/>
      <c r="BZ302" s="127"/>
      <c r="CA302" s="127"/>
      <c r="CB302" s="127"/>
      <c r="CC302" s="127"/>
      <c r="CD302" s="127"/>
      <c r="CE302" s="127"/>
      <c r="CF302" s="127"/>
      <c r="CG302" s="127"/>
      <c r="CH302" s="127"/>
      <c r="CI302" s="127"/>
      <c r="CJ302" s="127"/>
      <c r="CK302" s="127"/>
      <c r="CL302" s="127"/>
      <c r="CM302" s="127"/>
      <c r="CN302" s="127"/>
      <c r="CO302" s="127"/>
      <c r="CP302" s="127"/>
      <c r="CQ302" s="127"/>
      <c r="CR302" s="127"/>
      <c r="CS302" s="127"/>
      <c r="CT302" s="127"/>
      <c r="CU302" s="127"/>
      <c r="CV302" s="127"/>
      <c r="CW302" s="127"/>
      <c r="CX302" s="127"/>
      <c r="CY302" s="127"/>
      <c r="CZ302" s="127"/>
      <c r="DA302" s="127"/>
      <c r="DB302" s="127"/>
      <c r="DC302" s="127"/>
      <c r="DD302" s="127"/>
      <c r="DE302" s="127"/>
      <c r="DF302" s="127"/>
      <c r="DG302" s="127"/>
      <c r="DH302" s="127"/>
      <c r="DI302" s="127"/>
      <c r="DJ302" s="127"/>
      <c r="DK302" s="127"/>
      <c r="DL302" s="127"/>
      <c r="DM302" s="127"/>
      <c r="DN302" s="127"/>
    </row>
    <row r="303" spans="1:118" x14ac:dyDescent="0.2">
      <c r="A303" t="s">
        <v>150</v>
      </c>
      <c r="B303" t="s">
        <v>154</v>
      </c>
      <c r="C303">
        <v>20</v>
      </c>
      <c r="D303" t="s">
        <v>138</v>
      </c>
      <c r="E303" s="14">
        <v>0</v>
      </c>
      <c r="F303" s="14">
        <v>0</v>
      </c>
      <c r="G303" s="127">
        <v>0</v>
      </c>
      <c r="H303" s="127">
        <v>0</v>
      </c>
      <c r="I303" s="127">
        <v>0</v>
      </c>
      <c r="J303" s="127">
        <v>0</v>
      </c>
      <c r="K303" s="127">
        <v>0</v>
      </c>
      <c r="L303" s="127">
        <v>0</v>
      </c>
      <c r="M303" s="127">
        <v>0</v>
      </c>
      <c r="N303" s="127">
        <v>0</v>
      </c>
      <c r="O303" s="127">
        <v>0</v>
      </c>
      <c r="P303" s="127">
        <v>0</v>
      </c>
      <c r="Q303" s="127">
        <v>0</v>
      </c>
      <c r="R303" s="127">
        <v>0</v>
      </c>
      <c r="S303" s="127">
        <v>0</v>
      </c>
      <c r="T303" s="127">
        <v>0</v>
      </c>
      <c r="U303" s="127">
        <v>0</v>
      </c>
      <c r="V303" s="127">
        <v>0</v>
      </c>
      <c r="W303" s="127">
        <v>0</v>
      </c>
      <c r="X303" s="127">
        <v>0</v>
      </c>
      <c r="Y303" s="127">
        <v>0</v>
      </c>
      <c r="Z303" s="127">
        <v>0</v>
      </c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0</v>
      </c>
      <c r="AH303" s="127">
        <v>0</v>
      </c>
      <c r="AI303" s="127">
        <v>0</v>
      </c>
      <c r="AJ303" s="127">
        <v>0</v>
      </c>
      <c r="AK303" s="127">
        <v>0</v>
      </c>
      <c r="AL303" s="127">
        <v>0</v>
      </c>
      <c r="AM303" s="127">
        <v>0</v>
      </c>
      <c r="AN303" s="127">
        <v>0</v>
      </c>
      <c r="AO303" s="127"/>
      <c r="AP303" s="127"/>
      <c r="AQ303" s="127"/>
      <c r="AR303" s="127"/>
      <c r="AS303" s="127"/>
      <c r="AT303" s="127"/>
      <c r="AU303" s="127"/>
      <c r="AV303" s="127"/>
      <c r="AW303" s="127"/>
      <c r="AX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M303" s="127"/>
      <c r="BN303" s="127"/>
      <c r="BO303" s="127"/>
      <c r="BP303" s="127"/>
      <c r="BQ303" s="127"/>
      <c r="BR303" s="127"/>
      <c r="BS303" s="127"/>
      <c r="BT303" s="127"/>
      <c r="BU303" s="127"/>
      <c r="BV303" s="127"/>
      <c r="BW303" s="127"/>
      <c r="BX303" s="127"/>
      <c r="BY303" s="127"/>
      <c r="BZ303" s="127"/>
      <c r="CA303" s="127"/>
      <c r="CB303" s="127"/>
      <c r="CC303" s="127"/>
      <c r="CD303" s="127"/>
      <c r="CE303" s="127"/>
      <c r="CF303" s="127"/>
      <c r="CG303" s="127"/>
      <c r="CH303" s="127"/>
      <c r="CI303" s="127"/>
      <c r="CJ303" s="127"/>
      <c r="CK303" s="127"/>
      <c r="CL303" s="127"/>
      <c r="CM303" s="127"/>
      <c r="CN303" s="127"/>
      <c r="CO303" s="127"/>
      <c r="CP303" s="127"/>
      <c r="CQ303" s="127"/>
      <c r="CR303" s="127"/>
      <c r="CS303" s="127"/>
      <c r="CT303" s="127"/>
      <c r="CU303" s="127"/>
      <c r="CV303" s="127"/>
      <c r="CW303" s="127"/>
      <c r="CX303" s="127"/>
      <c r="CY303" s="127"/>
      <c r="CZ303" s="127"/>
      <c r="DA303" s="127"/>
      <c r="DB303" s="127"/>
      <c r="DC303" s="127"/>
      <c r="DD303" s="127"/>
      <c r="DE303" s="127"/>
      <c r="DF303" s="127"/>
      <c r="DG303" s="127"/>
      <c r="DH303" s="127"/>
      <c r="DI303" s="127"/>
      <c r="DJ303" s="127"/>
      <c r="DK303" s="127"/>
      <c r="DL303" s="127"/>
      <c r="DM303" s="127"/>
      <c r="DN303" s="127"/>
    </row>
    <row r="304" spans="1:118" x14ac:dyDescent="0.2">
      <c r="A304" t="s">
        <v>150</v>
      </c>
      <c r="B304" t="s">
        <v>154</v>
      </c>
      <c r="C304">
        <v>21</v>
      </c>
      <c r="D304" t="s">
        <v>139</v>
      </c>
      <c r="E304" s="14">
        <v>0</v>
      </c>
      <c r="F304" s="14">
        <v>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0</v>
      </c>
      <c r="Q304" s="127">
        <v>0</v>
      </c>
      <c r="R304" s="127">
        <v>0</v>
      </c>
      <c r="S304" s="127">
        <v>0</v>
      </c>
      <c r="T304" s="127">
        <v>0</v>
      </c>
      <c r="U304" s="127">
        <v>0</v>
      </c>
      <c r="V304" s="127">
        <v>0</v>
      </c>
      <c r="W304" s="127">
        <v>0</v>
      </c>
      <c r="X304" s="127">
        <v>0</v>
      </c>
      <c r="Y304" s="127">
        <v>0</v>
      </c>
      <c r="Z304" s="127">
        <v>0</v>
      </c>
      <c r="AA304" s="127">
        <v>0</v>
      </c>
      <c r="AB304" s="127">
        <v>0</v>
      </c>
      <c r="AC304" s="127">
        <v>0</v>
      </c>
      <c r="AD304" s="127">
        <v>0</v>
      </c>
      <c r="AE304" s="127">
        <v>0</v>
      </c>
      <c r="AF304" s="127">
        <v>0</v>
      </c>
      <c r="AG304" s="127">
        <v>0</v>
      </c>
      <c r="AH304" s="127">
        <v>0</v>
      </c>
      <c r="AI304" s="127">
        <v>0</v>
      </c>
      <c r="AJ304" s="127">
        <v>0</v>
      </c>
      <c r="AK304" s="127">
        <v>0</v>
      </c>
      <c r="AL304" s="127">
        <v>0</v>
      </c>
      <c r="AM304" s="127">
        <v>0</v>
      </c>
      <c r="AN304" s="127">
        <v>0</v>
      </c>
      <c r="AO304" s="127"/>
      <c r="AP304" s="127"/>
      <c r="AQ304" s="127"/>
      <c r="AR304" s="127"/>
      <c r="AS304" s="127"/>
      <c r="AT304" s="127"/>
      <c r="AU304" s="127"/>
      <c r="AV304" s="127"/>
      <c r="AW304" s="127"/>
      <c r="AX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M304" s="127"/>
      <c r="BN304" s="127"/>
      <c r="BO304" s="127"/>
      <c r="BP304" s="127"/>
      <c r="BQ304" s="127"/>
      <c r="BR304" s="127"/>
      <c r="BS304" s="127"/>
      <c r="BT304" s="127"/>
      <c r="BU304" s="127"/>
      <c r="BV304" s="127"/>
      <c r="BW304" s="127"/>
      <c r="BX304" s="127"/>
      <c r="BY304" s="127"/>
      <c r="BZ304" s="127"/>
      <c r="CA304" s="127"/>
      <c r="CB304" s="127"/>
      <c r="CC304" s="127"/>
      <c r="CD304" s="127"/>
      <c r="CE304" s="127"/>
      <c r="CF304" s="127"/>
      <c r="CG304" s="127"/>
      <c r="CH304" s="127"/>
      <c r="CI304" s="127"/>
      <c r="CJ304" s="127"/>
      <c r="CK304" s="127"/>
      <c r="CL304" s="127"/>
      <c r="CM304" s="127"/>
      <c r="CN304" s="127"/>
      <c r="CO304" s="127"/>
      <c r="CP304" s="127"/>
      <c r="CQ304" s="127"/>
      <c r="CR304" s="127"/>
      <c r="CS304" s="127"/>
      <c r="CT304" s="127"/>
      <c r="CU304" s="127"/>
      <c r="CV304" s="127"/>
      <c r="CW304" s="127"/>
      <c r="CX304" s="127"/>
      <c r="CY304" s="127"/>
      <c r="CZ304" s="127"/>
      <c r="DA304" s="127"/>
      <c r="DB304" s="127"/>
      <c r="DC304" s="127"/>
      <c r="DD304" s="127"/>
      <c r="DE304" s="127"/>
      <c r="DF304" s="127"/>
      <c r="DG304" s="127"/>
      <c r="DH304" s="127"/>
      <c r="DI304" s="127"/>
      <c r="DJ304" s="127"/>
      <c r="DK304" s="127"/>
      <c r="DL304" s="127"/>
      <c r="DM304" s="127"/>
      <c r="DN304" s="127"/>
    </row>
    <row r="305" spans="1:118" x14ac:dyDescent="0.2">
      <c r="A305" t="s">
        <v>150</v>
      </c>
      <c r="B305" t="s">
        <v>154</v>
      </c>
      <c r="C305">
        <v>22</v>
      </c>
      <c r="D305" t="s">
        <v>140</v>
      </c>
      <c r="E305" s="14">
        <v>702</v>
      </c>
      <c r="F305" s="14">
        <v>1271.3219999999999</v>
      </c>
      <c r="G305" s="127">
        <v>34955</v>
      </c>
      <c r="H305" s="127">
        <v>63303.504999999997</v>
      </c>
      <c r="I305" s="127">
        <v>-27704</v>
      </c>
      <c r="J305" s="127">
        <v>-50171.944000000003</v>
      </c>
      <c r="K305" s="127">
        <v>3053</v>
      </c>
      <c r="L305" s="127">
        <v>978278.56299999997</v>
      </c>
      <c r="M305" s="127">
        <v>-1976</v>
      </c>
      <c r="N305" s="127">
        <v>-976328.53599999996</v>
      </c>
      <c r="O305" s="127">
        <v>0</v>
      </c>
      <c r="P305" s="127">
        <v>0</v>
      </c>
      <c r="Q305" s="127">
        <v>15000</v>
      </c>
      <c r="R305" s="127">
        <v>27165</v>
      </c>
      <c r="S305" s="127">
        <v>0</v>
      </c>
      <c r="T305" s="127">
        <v>0</v>
      </c>
      <c r="U305" s="127">
        <v>-15000</v>
      </c>
      <c r="V305" s="127">
        <v>-27165</v>
      </c>
      <c r="W305" s="127">
        <v>0</v>
      </c>
      <c r="X305" s="127">
        <v>0</v>
      </c>
      <c r="Y305" s="127">
        <v>0</v>
      </c>
      <c r="Z305" s="127">
        <v>0</v>
      </c>
      <c r="AA305" s="127">
        <v>-1078</v>
      </c>
      <c r="AB305" s="127">
        <v>-1952.258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  <c r="AI305" s="127">
        <v>0</v>
      </c>
      <c r="AJ305" s="127">
        <v>0</v>
      </c>
      <c r="AK305" s="127">
        <v>0</v>
      </c>
      <c r="AL305" s="127">
        <v>0</v>
      </c>
      <c r="AM305" s="127">
        <v>0</v>
      </c>
      <c r="AN305" s="127">
        <v>0</v>
      </c>
      <c r="AO305" s="127"/>
      <c r="AP305" s="127"/>
      <c r="AQ305" s="127"/>
      <c r="AR305" s="127"/>
      <c r="AS305" s="127"/>
      <c r="AT305" s="127"/>
      <c r="AU305" s="127"/>
      <c r="AV305" s="127"/>
      <c r="AW305" s="127"/>
      <c r="AX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M305" s="127"/>
      <c r="BN305" s="127"/>
      <c r="BO305" s="127"/>
      <c r="BP305" s="127"/>
      <c r="BQ305" s="127"/>
      <c r="BR305" s="127"/>
      <c r="BS305" s="127"/>
      <c r="BT305" s="127"/>
      <c r="BU305" s="127"/>
      <c r="BV305" s="127"/>
      <c r="BW305" s="127"/>
      <c r="BX305" s="127"/>
      <c r="BY305" s="127"/>
      <c r="BZ305" s="127"/>
      <c r="CA305" s="127"/>
      <c r="CB305" s="127"/>
      <c r="CC305" s="127"/>
      <c r="CD305" s="127"/>
      <c r="CE305" s="127"/>
      <c r="CF305" s="127"/>
      <c r="CG305" s="127"/>
      <c r="CH305" s="127"/>
      <c r="CI305" s="127"/>
      <c r="CJ305" s="127"/>
      <c r="CK305" s="127"/>
      <c r="CL305" s="127"/>
      <c r="CM305" s="127"/>
      <c r="CN305" s="127"/>
      <c r="CO305" s="127"/>
      <c r="CP305" s="127"/>
      <c r="CQ305" s="127"/>
      <c r="CR305" s="127"/>
      <c r="CS305" s="127"/>
      <c r="CT305" s="127"/>
      <c r="CU305" s="127"/>
      <c r="CV305" s="127"/>
      <c r="CW305" s="127"/>
      <c r="CX305" s="127"/>
      <c r="CY305" s="127"/>
      <c r="CZ305" s="127"/>
      <c r="DA305" s="127"/>
      <c r="DB305" s="127"/>
      <c r="DC305" s="127"/>
      <c r="DD305" s="127"/>
      <c r="DE305" s="127"/>
      <c r="DF305" s="127"/>
      <c r="DG305" s="127"/>
      <c r="DH305" s="127"/>
      <c r="DI305" s="127"/>
      <c r="DJ305" s="127"/>
      <c r="DK305" s="127"/>
      <c r="DL305" s="127"/>
      <c r="DM305" s="127"/>
      <c r="DN305" s="127"/>
    </row>
    <row r="306" spans="1:118" x14ac:dyDescent="0.2">
      <c r="A306" t="s">
        <v>150</v>
      </c>
      <c r="B306" t="s">
        <v>154</v>
      </c>
      <c r="C306">
        <v>23</v>
      </c>
      <c r="D306" t="s">
        <v>141</v>
      </c>
      <c r="E306" s="14">
        <v>-279210</v>
      </c>
      <c r="F306" s="14">
        <v>-505649.31</v>
      </c>
      <c r="G306" s="127">
        <v>-5664</v>
      </c>
      <c r="H306" s="127">
        <v>-10257.504000000001</v>
      </c>
      <c r="I306" s="127">
        <v>63</v>
      </c>
      <c r="J306" s="127">
        <v>114.093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7">
        <v>0</v>
      </c>
      <c r="AB306" s="127">
        <v>0</v>
      </c>
      <c r="AC306" s="127">
        <v>0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  <c r="AI306" s="127">
        <v>0</v>
      </c>
      <c r="AJ306" s="127">
        <v>0</v>
      </c>
      <c r="AK306" s="127">
        <v>0</v>
      </c>
      <c r="AL306" s="127">
        <v>0</v>
      </c>
      <c r="AM306" s="127">
        <v>0</v>
      </c>
      <c r="AN306" s="127">
        <v>0</v>
      </c>
      <c r="AO306" s="127"/>
      <c r="AP306" s="127"/>
      <c r="AQ306" s="127"/>
      <c r="AR306" s="127"/>
      <c r="AS306" s="127"/>
      <c r="AT306" s="127"/>
      <c r="AU306" s="127"/>
      <c r="AV306" s="127"/>
      <c r="AW306" s="127"/>
      <c r="AX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M306" s="127"/>
      <c r="BN306" s="127"/>
      <c r="BO306" s="127"/>
      <c r="BP306" s="127"/>
      <c r="BQ306" s="127"/>
      <c r="BR306" s="127"/>
      <c r="BS306" s="127"/>
      <c r="BT306" s="127"/>
      <c r="BU306" s="127"/>
      <c r="BV306" s="127"/>
      <c r="BW306" s="127"/>
      <c r="BX306" s="127"/>
      <c r="BY306" s="127"/>
      <c r="BZ306" s="127"/>
      <c r="CA306" s="127"/>
      <c r="CB306" s="127"/>
      <c r="CC306" s="127"/>
      <c r="CD306" s="127"/>
      <c r="CE306" s="127"/>
      <c r="CF306" s="127"/>
      <c r="CG306" s="127"/>
      <c r="CH306" s="127"/>
      <c r="CI306" s="127"/>
      <c r="CJ306" s="127"/>
      <c r="CK306" s="127"/>
      <c r="CL306" s="127"/>
      <c r="CM306" s="127"/>
      <c r="CN306" s="127"/>
      <c r="CO306" s="127"/>
      <c r="CP306" s="127"/>
      <c r="CQ306" s="127"/>
      <c r="CR306" s="127"/>
      <c r="CS306" s="127"/>
      <c r="CT306" s="127"/>
      <c r="CU306" s="127"/>
      <c r="CV306" s="127"/>
      <c r="CW306" s="127"/>
      <c r="CX306" s="127"/>
      <c r="CY306" s="127"/>
      <c r="CZ306" s="127"/>
      <c r="DA306" s="127"/>
      <c r="DB306" s="127"/>
      <c r="DC306" s="127"/>
      <c r="DD306" s="127"/>
      <c r="DE306" s="127"/>
      <c r="DF306" s="127"/>
      <c r="DG306" s="127"/>
      <c r="DH306" s="127"/>
      <c r="DI306" s="127"/>
      <c r="DJ306" s="127"/>
      <c r="DK306" s="127"/>
      <c r="DL306" s="127"/>
      <c r="DM306" s="127"/>
      <c r="DN306" s="127"/>
    </row>
    <row r="307" spans="1:118" x14ac:dyDescent="0.2">
      <c r="A307" t="s">
        <v>150</v>
      </c>
      <c r="B307" t="s">
        <v>154</v>
      </c>
      <c r="C307">
        <v>24</v>
      </c>
      <c r="D307" t="s">
        <v>59</v>
      </c>
      <c r="E307" s="14">
        <v>-10028135</v>
      </c>
      <c r="F307" s="14">
        <v>-43446.99</v>
      </c>
      <c r="G307" s="127">
        <v>-1557306</v>
      </c>
      <c r="H307" s="127">
        <v>-78686.69</v>
      </c>
      <c r="I307" s="127">
        <v>0</v>
      </c>
      <c r="J307" s="127">
        <v>-348.42</v>
      </c>
      <c r="K307" s="127">
        <v>0</v>
      </c>
      <c r="L307" s="127">
        <v>0</v>
      </c>
      <c r="M307" s="127">
        <v>0</v>
      </c>
      <c r="N307" s="127">
        <v>89.87</v>
      </c>
      <c r="O307" s="127">
        <v>0</v>
      </c>
      <c r="P307" s="127">
        <v>-83.58</v>
      </c>
      <c r="Q307" s="127">
        <v>-356</v>
      </c>
      <c r="R307" s="127">
        <v>1552.68</v>
      </c>
      <c r="S307" s="127">
        <v>0</v>
      </c>
      <c r="T307" s="127">
        <v>0</v>
      </c>
      <c r="U307" s="127">
        <v>0</v>
      </c>
      <c r="V307" s="127">
        <v>0</v>
      </c>
      <c r="W307" s="127">
        <v>0</v>
      </c>
      <c r="X307" s="127">
        <v>0</v>
      </c>
      <c r="Y307" s="127">
        <v>0</v>
      </c>
      <c r="Z307" s="127">
        <v>0</v>
      </c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  <c r="AI307" s="127">
        <v>0</v>
      </c>
      <c r="AJ307" s="127">
        <v>0</v>
      </c>
      <c r="AK307" s="127">
        <v>0</v>
      </c>
      <c r="AL307" s="127">
        <v>0</v>
      </c>
      <c r="AM307" s="127">
        <v>0</v>
      </c>
      <c r="AN307" s="127">
        <v>0</v>
      </c>
      <c r="AO307" s="127"/>
      <c r="AP307" s="127"/>
      <c r="AQ307" s="127"/>
      <c r="AR307" s="127"/>
      <c r="AS307" s="127"/>
      <c r="AT307" s="127"/>
      <c r="AU307" s="127"/>
      <c r="AV307" s="127"/>
      <c r="AW307" s="127"/>
      <c r="AX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V307" s="127"/>
      <c r="BW307" s="127"/>
      <c r="BX307" s="127"/>
      <c r="BY307" s="127"/>
      <c r="BZ307" s="127"/>
      <c r="CA307" s="127"/>
      <c r="CB307" s="127"/>
      <c r="CC307" s="127"/>
      <c r="CD307" s="127"/>
      <c r="CE307" s="127"/>
      <c r="CF307" s="127"/>
      <c r="CG307" s="127"/>
      <c r="CH307" s="127"/>
      <c r="CI307" s="127"/>
      <c r="CJ307" s="127"/>
      <c r="CK307" s="127"/>
      <c r="CL307" s="127"/>
      <c r="CM307" s="127"/>
      <c r="CN307" s="127"/>
      <c r="CO307" s="127"/>
      <c r="CP307" s="127"/>
      <c r="CQ307" s="127"/>
      <c r="CR307" s="127"/>
      <c r="CS307" s="127"/>
      <c r="CT307" s="127"/>
      <c r="CU307" s="127"/>
      <c r="CV307" s="127"/>
      <c r="CW307" s="127"/>
      <c r="CX307" s="127"/>
      <c r="CY307" s="127"/>
      <c r="CZ307" s="127"/>
      <c r="DA307" s="127"/>
      <c r="DB307" s="127"/>
      <c r="DC307" s="127"/>
      <c r="DD307" s="127"/>
      <c r="DE307" s="127"/>
      <c r="DF307" s="127"/>
      <c r="DG307" s="127"/>
      <c r="DH307" s="127"/>
      <c r="DI307" s="127"/>
      <c r="DJ307" s="127"/>
      <c r="DK307" s="127"/>
      <c r="DL307" s="127"/>
      <c r="DM307" s="127"/>
      <c r="DN307" s="127"/>
    </row>
    <row r="308" spans="1:118" x14ac:dyDescent="0.2">
      <c r="A308" t="s">
        <v>150</v>
      </c>
      <c r="B308" t="s">
        <v>154</v>
      </c>
      <c r="C308">
        <v>25</v>
      </c>
      <c r="D308" t="s">
        <v>60</v>
      </c>
      <c r="E308" s="14">
        <v>0</v>
      </c>
      <c r="F308" s="14">
        <v>-2780044.42</v>
      </c>
      <c r="G308" s="127">
        <v>0</v>
      </c>
      <c r="H308" s="127">
        <v>44038.42</v>
      </c>
      <c r="I308" s="127">
        <v>0</v>
      </c>
      <c r="J308" s="127">
        <v>-1996.42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0</v>
      </c>
      <c r="Q308" s="127">
        <v>0</v>
      </c>
      <c r="R308" s="127">
        <v>0</v>
      </c>
      <c r="S308" s="127">
        <v>0</v>
      </c>
      <c r="T308" s="127">
        <v>0</v>
      </c>
      <c r="U308" s="127">
        <v>0</v>
      </c>
      <c r="V308" s="127">
        <v>0</v>
      </c>
      <c r="W308" s="127">
        <v>0</v>
      </c>
      <c r="X308" s="127">
        <v>0</v>
      </c>
      <c r="Y308" s="127">
        <v>0</v>
      </c>
      <c r="Z308" s="127">
        <v>0</v>
      </c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  <c r="AI308" s="127">
        <v>0</v>
      </c>
      <c r="AJ308" s="127">
        <v>0</v>
      </c>
      <c r="AK308" s="127">
        <v>0</v>
      </c>
      <c r="AL308" s="127">
        <v>0</v>
      </c>
      <c r="AM308" s="127">
        <v>0</v>
      </c>
      <c r="AN308" s="127">
        <v>0</v>
      </c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7"/>
      <c r="CE308" s="127"/>
      <c r="CF308" s="127"/>
      <c r="CG308" s="127"/>
      <c r="CH308" s="127"/>
      <c r="CI308" s="127"/>
      <c r="CJ308" s="127"/>
      <c r="CK308" s="127"/>
      <c r="CL308" s="127"/>
      <c r="CM308" s="127"/>
      <c r="CN308" s="127"/>
      <c r="CO308" s="127"/>
      <c r="CP308" s="127"/>
      <c r="CQ308" s="127"/>
      <c r="CR308" s="127"/>
      <c r="CS308" s="127"/>
      <c r="CT308" s="127"/>
      <c r="CU308" s="127"/>
      <c r="CV308" s="127"/>
      <c r="CW308" s="127"/>
      <c r="CX308" s="127"/>
      <c r="CY308" s="127"/>
      <c r="CZ308" s="127"/>
      <c r="DA308" s="127"/>
      <c r="DB308" s="127"/>
      <c r="DC308" s="127"/>
      <c r="DD308" s="127"/>
      <c r="DE308" s="127"/>
      <c r="DF308" s="127"/>
      <c r="DG308" s="127"/>
      <c r="DH308" s="127"/>
      <c r="DI308" s="127"/>
      <c r="DJ308" s="127"/>
      <c r="DK308" s="127"/>
      <c r="DL308" s="127"/>
      <c r="DM308" s="127"/>
      <c r="DN308" s="127"/>
    </row>
    <row r="309" spans="1:118" x14ac:dyDescent="0.2">
      <c r="A309" t="s">
        <v>150</v>
      </c>
      <c r="B309" t="s">
        <v>154</v>
      </c>
      <c r="C309">
        <v>26</v>
      </c>
      <c r="D309" t="s">
        <v>142</v>
      </c>
      <c r="E309" s="14">
        <v>0</v>
      </c>
      <c r="F309" s="14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  <c r="AI309" s="127">
        <v>0</v>
      </c>
      <c r="AJ309" s="127">
        <v>0</v>
      </c>
      <c r="AK309" s="127">
        <v>0</v>
      </c>
      <c r="AL309" s="127">
        <v>0</v>
      </c>
      <c r="AM309" s="127">
        <v>0</v>
      </c>
      <c r="AN309" s="127">
        <v>0</v>
      </c>
      <c r="AO309" s="127"/>
      <c r="AP309" s="127"/>
      <c r="AQ309" s="127"/>
      <c r="AR309" s="127"/>
      <c r="AS309" s="127"/>
      <c r="AT309" s="127"/>
      <c r="AU309" s="127"/>
      <c r="AV309" s="127"/>
      <c r="AW309" s="127"/>
      <c r="AX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M309" s="127"/>
      <c r="BN309" s="127"/>
      <c r="BO309" s="127"/>
      <c r="BP309" s="127"/>
      <c r="BQ309" s="127"/>
      <c r="BR309" s="127"/>
      <c r="BS309" s="127"/>
      <c r="BT309" s="127"/>
      <c r="BU309" s="127"/>
      <c r="BV309" s="127"/>
      <c r="BW309" s="127"/>
      <c r="BX309" s="127"/>
      <c r="BY309" s="127"/>
      <c r="BZ309" s="127"/>
      <c r="CA309" s="127"/>
      <c r="CB309" s="127"/>
      <c r="CC309" s="127"/>
      <c r="CD309" s="127"/>
      <c r="CE309" s="127"/>
      <c r="CF309" s="127"/>
      <c r="CG309" s="127"/>
      <c r="CH309" s="127"/>
      <c r="CI309" s="127"/>
      <c r="CJ309" s="127"/>
      <c r="CK309" s="127"/>
      <c r="CL309" s="127"/>
      <c r="CM309" s="127"/>
      <c r="CN309" s="127"/>
      <c r="CO309" s="127"/>
      <c r="CP309" s="127"/>
      <c r="CQ309" s="127"/>
      <c r="CR309" s="127"/>
      <c r="CS309" s="127"/>
      <c r="CT309" s="127"/>
      <c r="CU309" s="127"/>
      <c r="CV309" s="127"/>
      <c r="CW309" s="127"/>
      <c r="CX309" s="127"/>
      <c r="CY309" s="127"/>
      <c r="CZ309" s="127"/>
      <c r="DA309" s="127"/>
      <c r="DB309" s="127"/>
      <c r="DC309" s="127"/>
      <c r="DD309" s="127"/>
      <c r="DE309" s="127"/>
      <c r="DF309" s="127"/>
      <c r="DG309" s="127"/>
      <c r="DH309" s="127"/>
      <c r="DI309" s="127"/>
      <c r="DJ309" s="127"/>
      <c r="DK309" s="127"/>
      <c r="DL309" s="127"/>
      <c r="DM309" s="127"/>
      <c r="DN309" s="127"/>
    </row>
    <row r="310" spans="1:118" x14ac:dyDescent="0.2">
      <c r="A310" t="s">
        <v>150</v>
      </c>
      <c r="B310" t="s">
        <v>154</v>
      </c>
      <c r="C310">
        <v>27</v>
      </c>
      <c r="D310" t="s">
        <v>143</v>
      </c>
      <c r="E310" s="14">
        <v>0</v>
      </c>
      <c r="F310" s="14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  <c r="AI310" s="127">
        <v>0</v>
      </c>
      <c r="AJ310" s="127">
        <v>0</v>
      </c>
      <c r="AK310" s="127">
        <v>0</v>
      </c>
      <c r="AL310" s="127">
        <v>0</v>
      </c>
      <c r="AM310" s="127">
        <v>0</v>
      </c>
      <c r="AN310" s="127">
        <v>0</v>
      </c>
      <c r="AO310" s="127"/>
      <c r="AP310" s="127"/>
      <c r="AQ310" s="127"/>
      <c r="AR310" s="127"/>
      <c r="AS310" s="127"/>
      <c r="AT310" s="127"/>
      <c r="AU310" s="127"/>
      <c r="AV310" s="127"/>
      <c r="AW310" s="127"/>
      <c r="AX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V310" s="127"/>
      <c r="BW310" s="127"/>
      <c r="BX310" s="127"/>
      <c r="BY310" s="127"/>
      <c r="BZ310" s="127"/>
      <c r="CA310" s="127"/>
      <c r="CB310" s="127"/>
      <c r="CC310" s="127"/>
      <c r="CD310" s="127"/>
      <c r="CE310" s="127"/>
      <c r="CF310" s="127"/>
      <c r="CG310" s="127"/>
      <c r="CH310" s="127"/>
      <c r="CI310" s="127"/>
      <c r="CJ310" s="127"/>
      <c r="CK310" s="127"/>
      <c r="CL310" s="127"/>
      <c r="CM310" s="127"/>
      <c r="CN310" s="127"/>
      <c r="CO310" s="127"/>
      <c r="CP310" s="127"/>
      <c r="CQ310" s="127"/>
      <c r="CR310" s="127"/>
      <c r="CS310" s="127"/>
      <c r="CT310" s="127"/>
      <c r="CU310" s="127"/>
      <c r="CV310" s="127"/>
      <c r="CW310" s="127"/>
      <c r="CX310" s="127"/>
      <c r="CY310" s="127"/>
      <c r="CZ310" s="127"/>
      <c r="DA310" s="127"/>
      <c r="DB310" s="127"/>
      <c r="DC310" s="127"/>
      <c r="DD310" s="127"/>
      <c r="DE310" s="127"/>
      <c r="DF310" s="127"/>
      <c r="DG310" s="127"/>
      <c r="DH310" s="127"/>
      <c r="DI310" s="127"/>
      <c r="DJ310" s="127"/>
      <c r="DK310" s="127"/>
      <c r="DL310" s="127"/>
      <c r="DM310" s="127"/>
      <c r="DN310" s="127"/>
    </row>
    <row r="311" spans="1:118" x14ac:dyDescent="0.2">
      <c r="A311" t="s">
        <v>150</v>
      </c>
      <c r="B311" t="s">
        <v>154</v>
      </c>
      <c r="C311">
        <v>28</v>
      </c>
      <c r="D311" t="s">
        <v>144</v>
      </c>
      <c r="E311" s="14">
        <v>0</v>
      </c>
      <c r="F311" s="14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0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  <c r="AI311" s="127">
        <v>0</v>
      </c>
      <c r="AJ311" s="127">
        <v>0</v>
      </c>
      <c r="AK311" s="127">
        <v>0</v>
      </c>
      <c r="AL311" s="127">
        <v>0</v>
      </c>
      <c r="AM311" s="127">
        <v>0</v>
      </c>
      <c r="AN311" s="127">
        <v>0</v>
      </c>
      <c r="AO311" s="127"/>
      <c r="AP311" s="127"/>
      <c r="AQ311" s="127"/>
      <c r="AR311" s="127"/>
      <c r="AS311" s="127"/>
      <c r="AT311" s="127"/>
      <c r="AU311" s="127"/>
      <c r="AV311" s="127"/>
      <c r="AW311" s="127"/>
      <c r="AX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V311" s="127"/>
      <c r="BW311" s="127"/>
      <c r="BX311" s="127"/>
      <c r="BY311" s="127"/>
      <c r="BZ311" s="127"/>
      <c r="CA311" s="127"/>
      <c r="CB311" s="127"/>
      <c r="CC311" s="127"/>
      <c r="CD311" s="127"/>
      <c r="CE311" s="127"/>
      <c r="CF311" s="127"/>
      <c r="CG311" s="127"/>
      <c r="CH311" s="127"/>
      <c r="CI311" s="127"/>
      <c r="CJ311" s="127"/>
      <c r="CK311" s="127"/>
      <c r="CL311" s="127"/>
      <c r="CM311" s="127"/>
      <c r="CN311" s="127"/>
      <c r="CO311" s="127"/>
      <c r="CP311" s="127"/>
      <c r="CQ311" s="127"/>
      <c r="CR311" s="127"/>
      <c r="CS311" s="127"/>
      <c r="CT311" s="127"/>
      <c r="CU311" s="127"/>
      <c r="CV311" s="127"/>
      <c r="CW311" s="127"/>
      <c r="CX311" s="127"/>
      <c r="CY311" s="127"/>
      <c r="CZ311" s="127"/>
      <c r="DA311" s="127"/>
      <c r="DB311" s="127"/>
      <c r="DC311" s="127"/>
      <c r="DD311" s="127"/>
      <c r="DE311" s="127"/>
      <c r="DF311" s="127"/>
      <c r="DG311" s="127"/>
      <c r="DH311" s="127"/>
      <c r="DI311" s="127"/>
      <c r="DJ311" s="127"/>
      <c r="DK311" s="127"/>
      <c r="DL311" s="127"/>
      <c r="DM311" s="127"/>
      <c r="DN311" s="127"/>
    </row>
    <row r="312" spans="1:118" x14ac:dyDescent="0.2">
      <c r="A312" t="s">
        <v>150</v>
      </c>
      <c r="B312" t="s">
        <v>154</v>
      </c>
      <c r="C312">
        <v>29</v>
      </c>
      <c r="D312" t="s">
        <v>145</v>
      </c>
      <c r="E312" s="14">
        <v>0</v>
      </c>
      <c r="F312" s="14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0</v>
      </c>
      <c r="Q312" s="127">
        <v>0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0</v>
      </c>
      <c r="X312" s="127">
        <v>0</v>
      </c>
      <c r="Y312" s="127">
        <v>0</v>
      </c>
      <c r="Z312" s="127">
        <v>0</v>
      </c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0</v>
      </c>
      <c r="AH312" s="127">
        <v>0</v>
      </c>
      <c r="AI312" s="127">
        <v>0</v>
      </c>
      <c r="AJ312" s="127">
        <v>0</v>
      </c>
      <c r="AK312" s="127">
        <v>0</v>
      </c>
      <c r="AL312" s="127">
        <v>0</v>
      </c>
      <c r="AM312" s="127">
        <v>0</v>
      </c>
      <c r="AN312" s="127">
        <v>0</v>
      </c>
      <c r="AO312" s="127"/>
      <c r="AP312" s="127"/>
      <c r="AQ312" s="127"/>
      <c r="AR312" s="127"/>
      <c r="AS312" s="127"/>
      <c r="AT312" s="127"/>
      <c r="AU312" s="127"/>
      <c r="AV312" s="127"/>
      <c r="AW312" s="127"/>
      <c r="AX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V312" s="127"/>
      <c r="BW312" s="127"/>
      <c r="BX312" s="127"/>
      <c r="BY312" s="127"/>
      <c r="BZ312" s="127"/>
      <c r="CA312" s="127"/>
      <c r="CB312" s="127"/>
      <c r="CC312" s="127"/>
      <c r="CD312" s="127"/>
      <c r="CE312" s="127"/>
      <c r="CF312" s="127"/>
      <c r="CG312" s="127"/>
      <c r="CH312" s="127"/>
      <c r="CI312" s="127"/>
      <c r="CJ312" s="127"/>
      <c r="CK312" s="127"/>
      <c r="CL312" s="127"/>
      <c r="CM312" s="127"/>
      <c r="CN312" s="127"/>
      <c r="CO312" s="127"/>
      <c r="CP312" s="127"/>
      <c r="CQ312" s="127"/>
      <c r="CR312" s="127"/>
      <c r="CS312" s="127"/>
      <c r="CT312" s="127"/>
      <c r="CU312" s="127"/>
      <c r="CV312" s="127"/>
      <c r="CW312" s="127"/>
      <c r="CX312" s="127"/>
      <c r="CY312" s="127"/>
      <c r="CZ312" s="127"/>
      <c r="DA312" s="127"/>
      <c r="DB312" s="127"/>
      <c r="DC312" s="127"/>
      <c r="DD312" s="127"/>
      <c r="DE312" s="127"/>
      <c r="DF312" s="127"/>
      <c r="DG312" s="127"/>
      <c r="DH312" s="127"/>
      <c r="DI312" s="127"/>
      <c r="DJ312" s="127"/>
      <c r="DK312" s="127"/>
      <c r="DL312" s="127"/>
      <c r="DM312" s="127"/>
      <c r="DN312" s="127"/>
    </row>
    <row r="313" spans="1:118" x14ac:dyDescent="0.2">
      <c r="A313" t="s">
        <v>150</v>
      </c>
      <c r="B313" t="s">
        <v>154</v>
      </c>
      <c r="C313">
        <v>30</v>
      </c>
      <c r="D313" t="s">
        <v>146</v>
      </c>
      <c r="E313" s="14">
        <v>0</v>
      </c>
      <c r="F313" s="14">
        <v>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0</v>
      </c>
      <c r="Q313" s="127">
        <v>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  <c r="AI313" s="127">
        <v>0</v>
      </c>
      <c r="AJ313" s="127">
        <v>0</v>
      </c>
      <c r="AK313" s="127">
        <v>0</v>
      </c>
      <c r="AL313" s="127">
        <v>0</v>
      </c>
      <c r="AM313" s="127">
        <v>0</v>
      </c>
      <c r="AN313" s="127">
        <v>0</v>
      </c>
      <c r="AO313" s="127"/>
      <c r="AP313" s="127"/>
      <c r="AQ313" s="127"/>
      <c r="AR313" s="127"/>
      <c r="AS313" s="127"/>
      <c r="AT313" s="127"/>
      <c r="AU313" s="127"/>
      <c r="AV313" s="127"/>
      <c r="AW313" s="127"/>
      <c r="AX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V313" s="127"/>
      <c r="BW313" s="127"/>
      <c r="BX313" s="127"/>
      <c r="BY313" s="127"/>
      <c r="BZ313" s="127"/>
      <c r="CA313" s="127"/>
      <c r="CB313" s="127"/>
      <c r="CC313" s="127"/>
      <c r="CD313" s="127"/>
      <c r="CE313" s="127"/>
      <c r="CF313" s="127"/>
      <c r="CG313" s="127"/>
      <c r="CH313" s="127"/>
      <c r="CI313" s="127"/>
      <c r="CJ313" s="127"/>
      <c r="CK313" s="127"/>
      <c r="CL313" s="127"/>
      <c r="CM313" s="127"/>
      <c r="CN313" s="127"/>
      <c r="CO313" s="127"/>
      <c r="CP313" s="127"/>
      <c r="CQ313" s="127"/>
      <c r="CR313" s="127"/>
      <c r="CS313" s="127"/>
      <c r="CT313" s="127"/>
      <c r="CU313" s="127"/>
      <c r="CV313" s="127"/>
      <c r="CW313" s="127"/>
      <c r="CX313" s="127"/>
      <c r="CY313" s="127"/>
      <c r="CZ313" s="127"/>
      <c r="DA313" s="127"/>
      <c r="DB313" s="127"/>
      <c r="DC313" s="127"/>
      <c r="DD313" s="127"/>
      <c r="DE313" s="127"/>
      <c r="DF313" s="127"/>
      <c r="DG313" s="127"/>
      <c r="DH313" s="127"/>
      <c r="DI313" s="127"/>
      <c r="DJ313" s="127"/>
      <c r="DK313" s="127"/>
      <c r="DL313" s="127"/>
      <c r="DM313" s="127"/>
      <c r="DN313" s="127"/>
    </row>
    <row r="314" spans="1:118" x14ac:dyDescent="0.2">
      <c r="A314" t="s">
        <v>150</v>
      </c>
      <c r="B314" t="s">
        <v>154</v>
      </c>
      <c r="C314">
        <v>31</v>
      </c>
      <c r="D314" t="s">
        <v>147</v>
      </c>
      <c r="E314" s="14">
        <v>0</v>
      </c>
      <c r="F314" s="14">
        <v>0</v>
      </c>
      <c r="G314" s="127">
        <v>0</v>
      </c>
      <c r="H314" s="127">
        <v>0</v>
      </c>
      <c r="I314" s="127">
        <v>0</v>
      </c>
      <c r="J314" s="127">
        <v>0</v>
      </c>
      <c r="K314" s="127">
        <v>0</v>
      </c>
      <c r="L314" s="127">
        <v>0</v>
      </c>
      <c r="M314" s="127">
        <v>0</v>
      </c>
      <c r="N314" s="127">
        <v>0</v>
      </c>
      <c r="O314" s="127">
        <v>0</v>
      </c>
      <c r="P314" s="127">
        <v>0</v>
      </c>
      <c r="Q314" s="127">
        <v>0</v>
      </c>
      <c r="R314" s="127">
        <v>0</v>
      </c>
      <c r="S314" s="127">
        <v>0</v>
      </c>
      <c r="T314" s="127">
        <v>0</v>
      </c>
      <c r="U314" s="127">
        <v>0</v>
      </c>
      <c r="V314" s="127">
        <v>0</v>
      </c>
      <c r="W314" s="127">
        <v>0</v>
      </c>
      <c r="X314" s="127">
        <v>0</v>
      </c>
      <c r="Y314" s="127">
        <v>0</v>
      </c>
      <c r="Z314" s="127">
        <v>0</v>
      </c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0</v>
      </c>
      <c r="AH314" s="127">
        <v>0</v>
      </c>
      <c r="AI314" s="127">
        <v>0</v>
      </c>
      <c r="AJ314" s="127">
        <v>0</v>
      </c>
      <c r="AK314" s="127">
        <v>0</v>
      </c>
      <c r="AL314" s="127">
        <v>0</v>
      </c>
      <c r="AM314" s="127">
        <v>0</v>
      </c>
      <c r="AN314" s="127">
        <v>0</v>
      </c>
      <c r="AO314" s="127"/>
      <c r="AP314" s="127"/>
      <c r="AQ314" s="127"/>
      <c r="AR314" s="127"/>
      <c r="AS314" s="127"/>
      <c r="AT314" s="127"/>
      <c r="AU314" s="127"/>
      <c r="AV314" s="127"/>
      <c r="AW314" s="127"/>
      <c r="AX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V314" s="127"/>
      <c r="BW314" s="127"/>
      <c r="BX314" s="127"/>
      <c r="BY314" s="127"/>
      <c r="BZ314" s="127"/>
      <c r="CA314" s="127"/>
      <c r="CB314" s="127"/>
      <c r="CC314" s="127"/>
      <c r="CD314" s="127"/>
      <c r="CE314" s="127"/>
      <c r="CF314" s="127"/>
      <c r="CG314" s="127"/>
      <c r="CH314" s="127"/>
      <c r="CI314" s="127"/>
      <c r="CJ314" s="127"/>
      <c r="CK314" s="127"/>
      <c r="CL314" s="127"/>
      <c r="CM314" s="127"/>
      <c r="CN314" s="127"/>
      <c r="CO314" s="127"/>
      <c r="CP314" s="127"/>
      <c r="CQ314" s="127"/>
      <c r="CR314" s="127"/>
      <c r="CS314" s="127"/>
      <c r="CT314" s="127"/>
      <c r="CU314" s="127"/>
      <c r="CV314" s="127"/>
      <c r="CW314" s="127"/>
      <c r="CX314" s="127"/>
      <c r="CY314" s="127"/>
      <c r="CZ314" s="127"/>
      <c r="DA314" s="127"/>
      <c r="DB314" s="127"/>
      <c r="DC314" s="127"/>
      <c r="DD314" s="127"/>
      <c r="DE314" s="127"/>
      <c r="DF314" s="127"/>
      <c r="DG314" s="127"/>
      <c r="DH314" s="127"/>
      <c r="DI314" s="127"/>
      <c r="DJ314" s="127"/>
      <c r="DK314" s="127"/>
      <c r="DL314" s="127"/>
      <c r="DM314" s="127"/>
      <c r="DN314" s="127"/>
    </row>
    <row r="315" spans="1:118" x14ac:dyDescent="0.2">
      <c r="A315" t="s">
        <v>150</v>
      </c>
      <c r="B315" t="s">
        <v>154</v>
      </c>
      <c r="C315">
        <v>32</v>
      </c>
      <c r="D315" t="s">
        <v>74</v>
      </c>
      <c r="E315" s="14">
        <v>0</v>
      </c>
      <c r="F315" s="14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0</v>
      </c>
      <c r="X315" s="127">
        <v>0</v>
      </c>
      <c r="Y315" s="127">
        <v>0</v>
      </c>
      <c r="Z315" s="127">
        <v>0</v>
      </c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  <c r="AI315" s="127">
        <v>0</v>
      </c>
      <c r="AJ315" s="127">
        <v>0</v>
      </c>
      <c r="AK315" s="127">
        <v>0</v>
      </c>
      <c r="AL315" s="127">
        <v>0</v>
      </c>
      <c r="AM315" s="127">
        <v>0</v>
      </c>
      <c r="AN315" s="127">
        <v>0</v>
      </c>
      <c r="AO315" s="127"/>
      <c r="AP315" s="127"/>
      <c r="AQ315" s="127"/>
      <c r="AR315" s="127"/>
      <c r="AS315" s="127"/>
      <c r="AT315" s="127"/>
      <c r="AU315" s="127"/>
      <c r="AV315" s="127"/>
      <c r="AW315" s="127"/>
      <c r="AX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V315" s="127"/>
      <c r="BW315" s="127"/>
      <c r="BX315" s="127"/>
      <c r="BY315" s="127"/>
      <c r="BZ315" s="127"/>
      <c r="CA315" s="127"/>
      <c r="CB315" s="127"/>
      <c r="CC315" s="127"/>
      <c r="CD315" s="127"/>
      <c r="CE315" s="127"/>
      <c r="CF315" s="127"/>
      <c r="CG315" s="127"/>
      <c r="CH315" s="127"/>
      <c r="CI315" s="127"/>
      <c r="CJ315" s="127"/>
      <c r="CK315" s="127"/>
      <c r="CL315" s="127"/>
      <c r="CM315" s="127"/>
      <c r="CN315" s="127"/>
      <c r="CO315" s="127"/>
      <c r="CP315" s="127"/>
      <c r="CQ315" s="127"/>
      <c r="CR315" s="127"/>
      <c r="CS315" s="127"/>
      <c r="CT315" s="127"/>
      <c r="CU315" s="127"/>
      <c r="CV315" s="127"/>
      <c r="CW315" s="127"/>
      <c r="CX315" s="127"/>
      <c r="CY315" s="127"/>
      <c r="CZ315" s="127"/>
      <c r="DA315" s="127"/>
      <c r="DB315" s="127"/>
      <c r="DC315" s="127"/>
      <c r="DD315" s="127"/>
      <c r="DE315" s="127"/>
      <c r="DF315" s="127"/>
      <c r="DG315" s="127"/>
      <c r="DH315" s="127"/>
      <c r="DI315" s="127"/>
      <c r="DJ315" s="127"/>
      <c r="DK315" s="127"/>
      <c r="DL315" s="127"/>
      <c r="DM315" s="127"/>
      <c r="DN315" s="127"/>
    </row>
    <row r="316" spans="1:118" x14ac:dyDescent="0.2">
      <c r="A316" t="s">
        <v>150</v>
      </c>
      <c r="B316" t="s">
        <v>154</v>
      </c>
      <c r="C316">
        <v>33</v>
      </c>
      <c r="D316" t="s">
        <v>75</v>
      </c>
      <c r="E316" s="14">
        <v>0</v>
      </c>
      <c r="F316" s="14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  <c r="AI316" s="127">
        <v>0</v>
      </c>
      <c r="AJ316" s="127">
        <v>0</v>
      </c>
      <c r="AK316" s="127">
        <v>0</v>
      </c>
      <c r="AL316" s="127">
        <v>0</v>
      </c>
      <c r="AM316" s="127">
        <v>0</v>
      </c>
      <c r="AN316" s="127">
        <v>0</v>
      </c>
      <c r="AO316" s="127"/>
      <c r="AP316" s="127"/>
      <c r="AQ316" s="127"/>
      <c r="AR316" s="127"/>
      <c r="AS316" s="127"/>
      <c r="AT316" s="127"/>
      <c r="AU316" s="127"/>
      <c r="AV316" s="127"/>
      <c r="AW316" s="127"/>
      <c r="AX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V316" s="127"/>
      <c r="BW316" s="127"/>
      <c r="BX316" s="127"/>
      <c r="BY316" s="127"/>
      <c r="BZ316" s="127"/>
      <c r="CA316" s="127"/>
      <c r="CB316" s="127"/>
      <c r="CC316" s="127"/>
      <c r="CD316" s="127"/>
      <c r="CE316" s="127"/>
      <c r="CF316" s="127"/>
      <c r="CG316" s="127"/>
      <c r="CH316" s="127"/>
      <c r="CI316" s="127"/>
      <c r="CJ316" s="127"/>
      <c r="CK316" s="127"/>
      <c r="CL316" s="127"/>
      <c r="CM316" s="127"/>
      <c r="CN316" s="127"/>
      <c r="CO316" s="127"/>
      <c r="CP316" s="127"/>
      <c r="CQ316" s="127"/>
      <c r="CR316" s="127"/>
      <c r="CS316" s="127"/>
      <c r="CT316" s="127"/>
      <c r="CU316" s="127"/>
      <c r="CV316" s="127"/>
      <c r="CW316" s="127"/>
      <c r="CX316" s="127"/>
      <c r="CY316" s="127"/>
      <c r="CZ316" s="127"/>
      <c r="DA316" s="127"/>
      <c r="DB316" s="127"/>
      <c r="DC316" s="127"/>
      <c r="DD316" s="127"/>
      <c r="DE316" s="127"/>
      <c r="DF316" s="127"/>
      <c r="DG316" s="127"/>
      <c r="DH316" s="127"/>
      <c r="DI316" s="127"/>
      <c r="DJ316" s="127"/>
      <c r="DK316" s="127"/>
      <c r="DL316" s="127"/>
      <c r="DM316" s="127"/>
      <c r="DN316" s="127"/>
    </row>
    <row r="317" spans="1:118" x14ac:dyDescent="0.2">
      <c r="A317" t="s">
        <v>150</v>
      </c>
      <c r="B317" t="s">
        <v>154</v>
      </c>
      <c r="C317">
        <v>34</v>
      </c>
      <c r="D317" t="s">
        <v>76</v>
      </c>
      <c r="E317" s="14">
        <v>0</v>
      </c>
      <c r="F317" s="14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0</v>
      </c>
      <c r="Q317" s="127">
        <v>0</v>
      </c>
      <c r="R317" s="127">
        <v>0</v>
      </c>
      <c r="S317" s="127">
        <v>0</v>
      </c>
      <c r="T317" s="127">
        <v>0</v>
      </c>
      <c r="U317" s="127">
        <v>0</v>
      </c>
      <c r="V317" s="127">
        <v>0</v>
      </c>
      <c r="W317" s="127">
        <v>0</v>
      </c>
      <c r="X317" s="127">
        <v>0</v>
      </c>
      <c r="Y317" s="127">
        <v>0</v>
      </c>
      <c r="Z317" s="127">
        <v>0</v>
      </c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  <c r="AI317" s="127">
        <v>0</v>
      </c>
      <c r="AJ317" s="127">
        <v>0</v>
      </c>
      <c r="AK317" s="127">
        <v>0</v>
      </c>
      <c r="AL317" s="127">
        <v>0</v>
      </c>
      <c r="AM317" s="127">
        <v>0</v>
      </c>
      <c r="AN317" s="127">
        <v>0</v>
      </c>
      <c r="AO317" s="127"/>
      <c r="AP317" s="127"/>
      <c r="AQ317" s="127"/>
      <c r="AR317" s="127"/>
      <c r="AS317" s="127"/>
      <c r="AT317" s="127"/>
      <c r="AU317" s="127"/>
      <c r="AV317" s="127"/>
      <c r="AW317" s="127"/>
      <c r="AX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V317" s="127"/>
      <c r="BW317" s="127"/>
      <c r="BX317" s="127"/>
      <c r="BY317" s="127"/>
      <c r="BZ317" s="127"/>
      <c r="CA317" s="127"/>
      <c r="CB317" s="127"/>
      <c r="CC317" s="127"/>
      <c r="CD317" s="127"/>
      <c r="CE317" s="127"/>
      <c r="CF317" s="127"/>
      <c r="CG317" s="127"/>
      <c r="CH317" s="127"/>
      <c r="CI317" s="127"/>
      <c r="CJ317" s="127"/>
      <c r="CK317" s="127"/>
      <c r="CL317" s="127"/>
      <c r="CM317" s="127"/>
      <c r="CN317" s="127"/>
      <c r="CO317" s="127"/>
      <c r="CP317" s="127"/>
      <c r="CQ317" s="127"/>
      <c r="CR317" s="127"/>
      <c r="CS317" s="127"/>
      <c r="CT317" s="127"/>
      <c r="CU317" s="127"/>
      <c r="CV317" s="127"/>
      <c r="CW317" s="127"/>
      <c r="CX317" s="127"/>
      <c r="CY317" s="127"/>
      <c r="CZ317" s="127"/>
      <c r="DA317" s="127"/>
      <c r="DB317" s="127"/>
      <c r="DC317" s="127"/>
      <c r="DD317" s="127"/>
      <c r="DE317" s="127"/>
      <c r="DF317" s="127"/>
      <c r="DG317" s="127"/>
      <c r="DH317" s="127"/>
      <c r="DI317" s="127"/>
      <c r="DJ317" s="127"/>
      <c r="DK317" s="127"/>
      <c r="DL317" s="127"/>
      <c r="DM317" s="127"/>
      <c r="DN317" s="127"/>
    </row>
    <row r="318" spans="1:118" x14ac:dyDescent="0.2">
      <c r="A318" t="s">
        <v>150</v>
      </c>
      <c r="B318" t="s">
        <v>154</v>
      </c>
      <c r="C318">
        <v>35</v>
      </c>
      <c r="D318" t="s">
        <v>77</v>
      </c>
      <c r="E318" s="14">
        <v>0</v>
      </c>
      <c r="F318" s="14">
        <v>0</v>
      </c>
      <c r="G318" s="127">
        <v>0</v>
      </c>
      <c r="H318" s="127">
        <v>-13946.28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127">
        <v>0</v>
      </c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  <c r="AI318" s="127">
        <v>0</v>
      </c>
      <c r="AJ318" s="127">
        <v>0</v>
      </c>
      <c r="AK318" s="127">
        <v>0</v>
      </c>
      <c r="AL318" s="127">
        <v>0</v>
      </c>
      <c r="AM318" s="127">
        <v>0</v>
      </c>
      <c r="AN318" s="127">
        <v>0</v>
      </c>
      <c r="AO318" s="127"/>
      <c r="AP318" s="127"/>
      <c r="AQ318" s="127"/>
      <c r="AR318" s="127"/>
      <c r="AS318" s="127"/>
      <c r="AT318" s="127"/>
      <c r="AU318" s="127"/>
      <c r="AV318" s="127"/>
      <c r="AW318" s="127"/>
      <c r="AX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V318" s="127"/>
      <c r="BW318" s="127"/>
      <c r="BX318" s="127"/>
      <c r="BY318" s="127"/>
      <c r="BZ318" s="127"/>
      <c r="CA318" s="127"/>
      <c r="CB318" s="127"/>
      <c r="CC318" s="127"/>
      <c r="CD318" s="127"/>
      <c r="CE318" s="127"/>
      <c r="CF318" s="127"/>
      <c r="CG318" s="127"/>
      <c r="CH318" s="127"/>
      <c r="CI318" s="127"/>
      <c r="CJ318" s="127"/>
      <c r="CK318" s="127"/>
      <c r="CL318" s="127"/>
      <c r="CM318" s="127"/>
      <c r="CN318" s="127"/>
      <c r="CO318" s="127"/>
      <c r="CP318" s="127"/>
      <c r="CQ318" s="127"/>
      <c r="CR318" s="127"/>
      <c r="CS318" s="127"/>
      <c r="CT318" s="127"/>
      <c r="CU318" s="127"/>
      <c r="CV318" s="127"/>
      <c r="CW318" s="127"/>
      <c r="CX318" s="127"/>
      <c r="CY318" s="127"/>
      <c r="CZ318" s="127"/>
      <c r="DA318" s="127"/>
      <c r="DB318" s="127"/>
      <c r="DC318" s="127"/>
      <c r="DD318" s="127"/>
      <c r="DE318" s="127"/>
      <c r="DF318" s="127"/>
      <c r="DG318" s="127"/>
      <c r="DH318" s="127"/>
      <c r="DI318" s="127"/>
      <c r="DJ318" s="127"/>
      <c r="DK318" s="127"/>
      <c r="DL318" s="127"/>
      <c r="DM318" s="127"/>
      <c r="DN318" s="127"/>
    </row>
    <row r="319" spans="1:118" x14ac:dyDescent="0.2">
      <c r="A319" t="s">
        <v>150</v>
      </c>
      <c r="B319" t="s">
        <v>154</v>
      </c>
      <c r="C319">
        <v>36</v>
      </c>
      <c r="D319" t="s">
        <v>78</v>
      </c>
      <c r="E319" s="14">
        <v>0</v>
      </c>
      <c r="F319" s="14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127">
        <v>0</v>
      </c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  <c r="AI319" s="127">
        <v>0</v>
      </c>
      <c r="AJ319" s="127">
        <v>0</v>
      </c>
      <c r="AK319" s="127">
        <v>0</v>
      </c>
      <c r="AL319" s="127">
        <v>0</v>
      </c>
      <c r="AM319" s="127">
        <v>0</v>
      </c>
      <c r="AN319" s="127">
        <v>0</v>
      </c>
      <c r="AO319" s="127"/>
      <c r="AP319" s="127"/>
      <c r="AQ319" s="127"/>
      <c r="AR319" s="127"/>
      <c r="AS319" s="127"/>
      <c r="AT319" s="127"/>
      <c r="AU319" s="127"/>
      <c r="AV319" s="127"/>
      <c r="AW319" s="127"/>
      <c r="AX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V319" s="127"/>
      <c r="BW319" s="127"/>
      <c r="BX319" s="127"/>
      <c r="BY319" s="127"/>
      <c r="BZ319" s="127"/>
      <c r="CA319" s="127"/>
      <c r="CB319" s="127"/>
      <c r="CC319" s="127"/>
      <c r="CD319" s="127"/>
      <c r="CE319" s="127"/>
      <c r="CF319" s="127"/>
      <c r="CG319" s="127"/>
      <c r="CH319" s="127"/>
      <c r="CI319" s="127"/>
      <c r="CJ319" s="127"/>
      <c r="CK319" s="127"/>
      <c r="CL319" s="127"/>
      <c r="CM319" s="127"/>
      <c r="CN319" s="127"/>
      <c r="CO319" s="127"/>
      <c r="CP319" s="127"/>
      <c r="CQ319" s="127"/>
      <c r="CR319" s="127"/>
      <c r="CS319" s="127"/>
      <c r="CT319" s="127"/>
      <c r="CU319" s="127"/>
      <c r="CV319" s="127"/>
      <c r="CW319" s="127"/>
      <c r="CX319" s="127"/>
      <c r="CY319" s="127"/>
      <c r="CZ319" s="127"/>
      <c r="DA319" s="127"/>
      <c r="DB319" s="127"/>
      <c r="DC319" s="127"/>
      <c r="DD319" s="127"/>
      <c r="DE319" s="127"/>
      <c r="DF319" s="127"/>
      <c r="DG319" s="127"/>
      <c r="DH319" s="127"/>
      <c r="DI319" s="127"/>
      <c r="DJ319" s="127"/>
      <c r="DK319" s="127"/>
      <c r="DL319" s="127"/>
      <c r="DM319" s="127"/>
      <c r="DN319" s="127"/>
    </row>
    <row r="320" spans="1:118" x14ac:dyDescent="0.2">
      <c r="A320" t="s">
        <v>150</v>
      </c>
      <c r="B320" t="s">
        <v>154</v>
      </c>
      <c r="C320">
        <v>37</v>
      </c>
      <c r="D320" t="s">
        <v>79</v>
      </c>
      <c r="E320" s="14">
        <v>0</v>
      </c>
      <c r="F320" s="14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  <c r="AI320" s="127">
        <v>0</v>
      </c>
      <c r="AJ320" s="127">
        <v>0</v>
      </c>
      <c r="AK320" s="127">
        <v>0</v>
      </c>
      <c r="AL320" s="127">
        <v>0</v>
      </c>
      <c r="AM320" s="127">
        <v>0</v>
      </c>
      <c r="AN320" s="127">
        <v>0</v>
      </c>
      <c r="AO320" s="127"/>
      <c r="AP320" s="127"/>
      <c r="AQ320" s="127"/>
      <c r="AR320" s="127"/>
      <c r="AS320" s="127"/>
      <c r="AT320" s="127"/>
      <c r="AU320" s="127"/>
      <c r="AV320" s="127"/>
      <c r="AW320" s="127"/>
      <c r="AX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V320" s="127"/>
      <c r="BW320" s="127"/>
      <c r="BX320" s="127"/>
      <c r="BY320" s="127"/>
      <c r="BZ320" s="127"/>
      <c r="CA320" s="127"/>
      <c r="CB320" s="127"/>
      <c r="CC320" s="127"/>
      <c r="CD320" s="127"/>
      <c r="CE320" s="127"/>
      <c r="CF320" s="127"/>
      <c r="CG320" s="127"/>
      <c r="CH320" s="127"/>
      <c r="CI320" s="127"/>
      <c r="CJ320" s="127"/>
      <c r="CK320" s="127"/>
      <c r="CL320" s="127"/>
      <c r="CM320" s="127"/>
      <c r="CN320" s="127"/>
      <c r="CO320" s="127"/>
      <c r="CP320" s="127"/>
      <c r="CQ320" s="127"/>
      <c r="CR320" s="127"/>
      <c r="CS320" s="127"/>
      <c r="CT320" s="127"/>
      <c r="CU320" s="127"/>
      <c r="CV320" s="127"/>
      <c r="CW320" s="127"/>
      <c r="CX320" s="127"/>
      <c r="CY320" s="127"/>
      <c r="CZ320" s="127"/>
      <c r="DA320" s="127"/>
      <c r="DB320" s="127"/>
      <c r="DC320" s="127"/>
      <c r="DD320" s="127"/>
      <c r="DE320" s="127"/>
      <c r="DF320" s="127"/>
      <c r="DG320" s="127"/>
      <c r="DH320" s="127"/>
      <c r="DI320" s="127"/>
      <c r="DJ320" s="127"/>
      <c r="DK320" s="127"/>
      <c r="DL320" s="127"/>
      <c r="DM320" s="127"/>
      <c r="DN320" s="127"/>
    </row>
    <row r="321" spans="1:118" x14ac:dyDescent="0.2">
      <c r="A321" t="s">
        <v>150</v>
      </c>
      <c r="B321" t="s">
        <v>154</v>
      </c>
      <c r="C321">
        <v>38</v>
      </c>
      <c r="D321" t="s">
        <v>80</v>
      </c>
      <c r="E321" s="14">
        <v>0</v>
      </c>
      <c r="F321" s="14">
        <v>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7">
        <v>0</v>
      </c>
      <c r="P321" s="127">
        <v>0</v>
      </c>
      <c r="Q321" s="127">
        <v>0</v>
      </c>
      <c r="R321" s="127">
        <v>0</v>
      </c>
      <c r="S321" s="127">
        <v>0</v>
      </c>
      <c r="T321" s="127">
        <v>0</v>
      </c>
      <c r="U321" s="127">
        <v>0</v>
      </c>
      <c r="V321" s="127">
        <v>0</v>
      </c>
      <c r="W321" s="127">
        <v>0</v>
      </c>
      <c r="X321" s="127">
        <v>0</v>
      </c>
      <c r="Y321" s="127">
        <v>0</v>
      </c>
      <c r="Z321" s="127">
        <v>0</v>
      </c>
      <c r="AA321" s="127">
        <v>0</v>
      </c>
      <c r="AB321" s="127">
        <v>0</v>
      </c>
      <c r="AC321" s="127">
        <v>0</v>
      </c>
      <c r="AD321" s="127">
        <v>0</v>
      </c>
      <c r="AE321" s="127">
        <v>0</v>
      </c>
      <c r="AF321" s="127">
        <v>0</v>
      </c>
      <c r="AG321" s="127">
        <v>0</v>
      </c>
      <c r="AH321" s="127">
        <v>0</v>
      </c>
      <c r="AI321" s="127">
        <v>0</v>
      </c>
      <c r="AJ321" s="127">
        <v>0</v>
      </c>
      <c r="AK321" s="127">
        <v>0</v>
      </c>
      <c r="AL321" s="127">
        <v>0</v>
      </c>
      <c r="AM321" s="127">
        <v>0</v>
      </c>
      <c r="AN321" s="127">
        <v>0</v>
      </c>
      <c r="AO321" s="127"/>
      <c r="AP321" s="127"/>
      <c r="AQ321" s="127"/>
      <c r="AR321" s="127"/>
      <c r="AS321" s="127"/>
      <c r="AT321" s="127"/>
      <c r="AU321" s="127"/>
      <c r="AV321" s="127"/>
      <c r="AW321" s="127"/>
      <c r="AX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V321" s="127"/>
      <c r="BW321" s="127"/>
      <c r="BX321" s="127"/>
      <c r="BY321" s="127"/>
      <c r="BZ321" s="127"/>
      <c r="CA321" s="127"/>
      <c r="CB321" s="127"/>
      <c r="CC321" s="127"/>
      <c r="CD321" s="127"/>
      <c r="CE321" s="127"/>
      <c r="CF321" s="127"/>
      <c r="CG321" s="127"/>
      <c r="CH321" s="127"/>
      <c r="CI321" s="127"/>
      <c r="CJ321" s="127"/>
      <c r="CK321" s="127"/>
      <c r="CL321" s="127"/>
      <c r="CM321" s="127"/>
      <c r="CN321" s="127"/>
      <c r="CO321" s="127"/>
      <c r="CP321" s="127"/>
      <c r="CQ321" s="127"/>
      <c r="CR321" s="127"/>
      <c r="CS321" s="127"/>
      <c r="CT321" s="127"/>
      <c r="CU321" s="127"/>
      <c r="CV321" s="127"/>
      <c r="CW321" s="127"/>
      <c r="CX321" s="127"/>
      <c r="CY321" s="127"/>
      <c r="CZ321" s="127"/>
      <c r="DA321" s="127"/>
      <c r="DB321" s="127"/>
      <c r="DC321" s="127"/>
      <c r="DD321" s="127"/>
      <c r="DE321" s="127"/>
      <c r="DF321" s="127"/>
      <c r="DG321" s="127"/>
      <c r="DH321" s="127"/>
      <c r="DI321" s="127"/>
      <c r="DJ321" s="127"/>
      <c r="DK321" s="127"/>
      <c r="DL321" s="127"/>
      <c r="DM321" s="127"/>
      <c r="DN321" s="127"/>
    </row>
    <row r="322" spans="1:118" x14ac:dyDescent="0.2">
      <c r="A322" t="s">
        <v>150</v>
      </c>
      <c r="B322" t="s">
        <v>154</v>
      </c>
      <c r="C322">
        <v>39</v>
      </c>
      <c r="D322" t="s">
        <v>81</v>
      </c>
      <c r="E322" s="14">
        <v>0</v>
      </c>
      <c r="F322" s="14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0</v>
      </c>
      <c r="Q322" s="127">
        <v>0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0</v>
      </c>
      <c r="X322" s="127">
        <v>0</v>
      </c>
      <c r="Y322" s="127">
        <v>0</v>
      </c>
      <c r="Z322" s="127">
        <v>0</v>
      </c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  <c r="AI322" s="127">
        <v>0</v>
      </c>
      <c r="AJ322" s="127">
        <v>0</v>
      </c>
      <c r="AK322" s="127">
        <v>0</v>
      </c>
      <c r="AL322" s="127">
        <v>0</v>
      </c>
      <c r="AM322" s="127">
        <v>0</v>
      </c>
      <c r="AN322" s="127">
        <v>0</v>
      </c>
      <c r="AO322" s="127"/>
      <c r="AP322" s="127"/>
      <c r="AQ322" s="127"/>
      <c r="AR322" s="127"/>
      <c r="AS322" s="127"/>
      <c r="AT322" s="127"/>
      <c r="AU322" s="127"/>
      <c r="AV322" s="127"/>
      <c r="AW322" s="127"/>
      <c r="AX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V322" s="127"/>
      <c r="BW322" s="127"/>
      <c r="BX322" s="127"/>
      <c r="BY322" s="127"/>
      <c r="BZ322" s="127"/>
      <c r="CA322" s="127"/>
      <c r="CB322" s="127"/>
      <c r="CC322" s="127"/>
      <c r="CD322" s="127"/>
      <c r="CE322" s="127"/>
      <c r="CF322" s="127"/>
      <c r="CG322" s="127"/>
      <c r="CH322" s="127"/>
      <c r="CI322" s="127"/>
      <c r="CJ322" s="127"/>
      <c r="CK322" s="127"/>
      <c r="CL322" s="127"/>
      <c r="CM322" s="127"/>
      <c r="CN322" s="127"/>
      <c r="CO322" s="127"/>
      <c r="CP322" s="127"/>
      <c r="CQ322" s="127"/>
      <c r="CR322" s="127"/>
      <c r="CS322" s="127"/>
      <c r="CT322" s="127"/>
      <c r="CU322" s="127"/>
      <c r="CV322" s="127"/>
      <c r="CW322" s="127"/>
      <c r="CX322" s="127"/>
      <c r="CY322" s="127"/>
      <c r="CZ322" s="127"/>
      <c r="DA322" s="127"/>
      <c r="DB322" s="127"/>
      <c r="DC322" s="127"/>
      <c r="DD322" s="127"/>
      <c r="DE322" s="127"/>
      <c r="DF322" s="127"/>
      <c r="DG322" s="127"/>
      <c r="DH322" s="127"/>
      <c r="DI322" s="127"/>
      <c r="DJ322" s="127"/>
      <c r="DK322" s="127"/>
      <c r="DL322" s="127"/>
      <c r="DM322" s="127"/>
      <c r="DN322" s="127"/>
    </row>
    <row r="323" spans="1:118" x14ac:dyDescent="0.2">
      <c r="A323" t="s">
        <v>150</v>
      </c>
      <c r="B323" t="s">
        <v>154</v>
      </c>
      <c r="C323">
        <v>40</v>
      </c>
      <c r="D323" t="s">
        <v>82</v>
      </c>
      <c r="E323" s="14">
        <v>0</v>
      </c>
      <c r="F323" s="14">
        <v>61397.86</v>
      </c>
      <c r="G323" s="127">
        <v>0</v>
      </c>
      <c r="H323" s="127">
        <v>-2339.0300000000002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0</v>
      </c>
      <c r="Q323" s="127">
        <v>0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0</v>
      </c>
      <c r="X323" s="127">
        <v>0</v>
      </c>
      <c r="Y323" s="127">
        <v>0</v>
      </c>
      <c r="Z323" s="127">
        <v>0</v>
      </c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  <c r="AI323" s="127">
        <v>0</v>
      </c>
      <c r="AJ323" s="127">
        <v>0</v>
      </c>
      <c r="AK323" s="127">
        <v>0</v>
      </c>
      <c r="AL323" s="127">
        <v>0</v>
      </c>
      <c r="AM323" s="127">
        <v>0</v>
      </c>
      <c r="AN323" s="127">
        <v>0</v>
      </c>
      <c r="AO323" s="127"/>
      <c r="AP323" s="127"/>
      <c r="AQ323" s="127"/>
      <c r="AR323" s="127"/>
      <c r="AS323" s="127"/>
      <c r="AT323" s="127"/>
      <c r="AU323" s="127"/>
      <c r="AV323" s="127"/>
      <c r="AW323" s="127"/>
      <c r="AX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V323" s="127"/>
      <c r="BW323" s="127"/>
      <c r="BX323" s="127"/>
      <c r="BY323" s="127"/>
      <c r="BZ323" s="127"/>
      <c r="CA323" s="127"/>
      <c r="CB323" s="127"/>
      <c r="CC323" s="127"/>
      <c r="CD323" s="127"/>
      <c r="CE323" s="127"/>
      <c r="CF323" s="127"/>
      <c r="CG323" s="127"/>
      <c r="CH323" s="127"/>
      <c r="CI323" s="127"/>
      <c r="CJ323" s="127"/>
      <c r="CK323" s="127"/>
      <c r="CL323" s="127"/>
      <c r="CM323" s="127"/>
      <c r="CN323" s="127"/>
      <c r="CO323" s="127"/>
      <c r="CP323" s="127"/>
      <c r="CQ323" s="127"/>
      <c r="CR323" s="127"/>
      <c r="CS323" s="127"/>
      <c r="CT323" s="127"/>
      <c r="CU323" s="127"/>
      <c r="CV323" s="127"/>
      <c r="CW323" s="127"/>
      <c r="CX323" s="127"/>
      <c r="CY323" s="127"/>
      <c r="CZ323" s="127"/>
      <c r="DA323" s="127"/>
      <c r="DB323" s="127"/>
      <c r="DC323" s="127"/>
      <c r="DD323" s="127"/>
      <c r="DE323" s="127"/>
      <c r="DF323" s="127"/>
      <c r="DG323" s="127"/>
      <c r="DH323" s="127"/>
      <c r="DI323" s="127"/>
      <c r="DJ323" s="127"/>
      <c r="DK323" s="127"/>
      <c r="DL323" s="127"/>
      <c r="DM323" s="127"/>
      <c r="DN323" s="127"/>
    </row>
    <row r="324" spans="1:118" x14ac:dyDescent="0.2">
      <c r="A324" t="s">
        <v>155</v>
      </c>
      <c r="B324" t="s">
        <v>156</v>
      </c>
      <c r="C324">
        <v>1</v>
      </c>
      <c r="D324" t="s">
        <v>29</v>
      </c>
      <c r="E324" s="14">
        <v>0</v>
      </c>
      <c r="F324" s="14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0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0</v>
      </c>
      <c r="X324" s="127">
        <v>0</v>
      </c>
      <c r="Y324" s="127">
        <v>0</v>
      </c>
      <c r="Z324" s="127">
        <v>0</v>
      </c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0</v>
      </c>
      <c r="AH324" s="127">
        <v>0</v>
      </c>
      <c r="AI324" s="127">
        <v>0</v>
      </c>
      <c r="AJ324" s="127">
        <v>0</v>
      </c>
      <c r="AK324" s="127">
        <v>0</v>
      </c>
      <c r="AL324" s="127">
        <v>0</v>
      </c>
      <c r="AM324" s="127">
        <v>0</v>
      </c>
      <c r="AN324" s="127">
        <v>0</v>
      </c>
      <c r="AO324" s="127"/>
      <c r="AP324" s="127"/>
      <c r="AQ324" s="127"/>
      <c r="AR324" s="127"/>
      <c r="AS324" s="127"/>
      <c r="AT324" s="127"/>
      <c r="AU324" s="127"/>
      <c r="AV324" s="127"/>
      <c r="AW324" s="127"/>
      <c r="AX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V324" s="127"/>
      <c r="BW324" s="127"/>
      <c r="BX324" s="127"/>
      <c r="BY324" s="127"/>
      <c r="BZ324" s="127"/>
      <c r="CA324" s="127"/>
      <c r="CB324" s="127"/>
      <c r="CC324" s="127"/>
      <c r="CD324" s="127"/>
      <c r="CE324" s="127"/>
      <c r="CF324" s="127"/>
      <c r="CG324" s="127"/>
      <c r="CH324" s="127"/>
      <c r="CI324" s="127"/>
      <c r="CJ324" s="127"/>
      <c r="CK324" s="127"/>
      <c r="CL324" s="127"/>
      <c r="CM324" s="127"/>
      <c r="CN324" s="127"/>
      <c r="CO324" s="127"/>
      <c r="CP324" s="127"/>
      <c r="CQ324" s="127"/>
      <c r="CR324" s="127"/>
      <c r="CS324" s="127"/>
      <c r="CT324" s="127"/>
      <c r="CU324" s="127"/>
      <c r="CV324" s="127"/>
      <c r="CW324" s="127"/>
      <c r="CX324" s="127"/>
      <c r="CY324" s="127"/>
      <c r="CZ324" s="127"/>
      <c r="DA324" s="127"/>
      <c r="DB324" s="127"/>
      <c r="DC324" s="127"/>
      <c r="DD324" s="127"/>
      <c r="DE324" s="127"/>
      <c r="DF324" s="127"/>
      <c r="DG324" s="127"/>
      <c r="DH324" s="127"/>
      <c r="DI324" s="127"/>
      <c r="DJ324" s="127"/>
      <c r="DK324" s="127"/>
      <c r="DL324" s="127"/>
      <c r="DM324" s="127"/>
      <c r="DN324" s="127"/>
    </row>
    <row r="325" spans="1:118" x14ac:dyDescent="0.2">
      <c r="A325" t="s">
        <v>155</v>
      </c>
      <c r="B325" t="s">
        <v>156</v>
      </c>
      <c r="C325">
        <v>2</v>
      </c>
      <c r="D325" t="s">
        <v>30</v>
      </c>
      <c r="E325" s="14">
        <v>0</v>
      </c>
      <c r="F325" s="14">
        <v>0</v>
      </c>
      <c r="G325" s="127">
        <v>0</v>
      </c>
      <c r="H325" s="127">
        <v>0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>
        <v>0</v>
      </c>
      <c r="Q325" s="127">
        <v>0</v>
      </c>
      <c r="R325" s="127">
        <v>0</v>
      </c>
      <c r="S325" s="127">
        <v>0</v>
      </c>
      <c r="T325" s="127">
        <v>0</v>
      </c>
      <c r="U325" s="127">
        <v>0</v>
      </c>
      <c r="V325" s="127">
        <v>0</v>
      </c>
      <c r="W325" s="127">
        <v>0</v>
      </c>
      <c r="X325" s="127">
        <v>0</v>
      </c>
      <c r="Y325" s="127">
        <v>0</v>
      </c>
      <c r="Z325" s="127">
        <v>0</v>
      </c>
      <c r="AA325" s="127">
        <v>0</v>
      </c>
      <c r="AB325" s="127">
        <v>0</v>
      </c>
      <c r="AC325" s="127">
        <v>0</v>
      </c>
      <c r="AD325" s="127">
        <v>0</v>
      </c>
      <c r="AE325" s="127">
        <v>0</v>
      </c>
      <c r="AF325" s="127">
        <v>0</v>
      </c>
      <c r="AG325" s="127">
        <v>0</v>
      </c>
      <c r="AH325" s="127">
        <v>0</v>
      </c>
      <c r="AI325" s="127">
        <v>0</v>
      </c>
      <c r="AJ325" s="127">
        <v>0</v>
      </c>
      <c r="AK325" s="127">
        <v>0</v>
      </c>
      <c r="AL325" s="127">
        <v>0</v>
      </c>
      <c r="AM325" s="127">
        <v>0</v>
      </c>
      <c r="AN325" s="127">
        <v>0</v>
      </c>
      <c r="AO325" s="127"/>
      <c r="AP325" s="127"/>
      <c r="AQ325" s="127"/>
      <c r="AR325" s="127"/>
      <c r="AS325" s="127"/>
      <c r="AT325" s="127"/>
      <c r="AU325" s="127"/>
      <c r="AV325" s="127"/>
      <c r="AW325" s="127"/>
      <c r="AX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V325" s="127"/>
      <c r="BW325" s="127"/>
      <c r="BX325" s="127"/>
      <c r="BY325" s="127"/>
      <c r="BZ325" s="127"/>
      <c r="CA325" s="127"/>
      <c r="CB325" s="127"/>
      <c r="CC325" s="127"/>
      <c r="CD325" s="127"/>
      <c r="CE325" s="127"/>
      <c r="CF325" s="127"/>
      <c r="CG325" s="127"/>
      <c r="CH325" s="127"/>
      <c r="CI325" s="127"/>
      <c r="CJ325" s="127"/>
      <c r="CK325" s="127"/>
      <c r="CL325" s="127"/>
      <c r="CM325" s="127"/>
      <c r="CN325" s="127"/>
      <c r="CO325" s="127"/>
      <c r="CP325" s="127"/>
      <c r="CQ325" s="127"/>
      <c r="CR325" s="127"/>
      <c r="CS325" s="127"/>
      <c r="CT325" s="127"/>
      <c r="CU325" s="127"/>
      <c r="CV325" s="127"/>
      <c r="CW325" s="127"/>
      <c r="CX325" s="127"/>
      <c r="CY325" s="127"/>
      <c r="CZ325" s="127"/>
      <c r="DA325" s="127"/>
      <c r="DB325" s="127"/>
      <c r="DC325" s="127"/>
      <c r="DD325" s="127"/>
      <c r="DE325" s="127"/>
      <c r="DF325" s="127"/>
      <c r="DG325" s="127"/>
      <c r="DH325" s="127"/>
      <c r="DI325" s="127"/>
      <c r="DJ325" s="127"/>
      <c r="DK325" s="127"/>
      <c r="DL325" s="127"/>
      <c r="DM325" s="127"/>
      <c r="DN325" s="127"/>
    </row>
    <row r="326" spans="1:118" x14ac:dyDescent="0.2">
      <c r="A326" t="s">
        <v>155</v>
      </c>
      <c r="B326" t="s">
        <v>156</v>
      </c>
      <c r="C326">
        <v>3</v>
      </c>
      <c r="D326" t="s">
        <v>31</v>
      </c>
      <c r="E326" s="14">
        <v>0</v>
      </c>
      <c r="F326" s="14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0</v>
      </c>
      <c r="P326" s="127">
        <v>0</v>
      </c>
      <c r="Q326" s="127">
        <v>0</v>
      </c>
      <c r="R326" s="127">
        <v>0</v>
      </c>
      <c r="S326" s="127">
        <v>0</v>
      </c>
      <c r="T326" s="127">
        <v>0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7">
        <v>0</v>
      </c>
      <c r="AB326" s="127">
        <v>0</v>
      </c>
      <c r="AC326" s="127">
        <v>0</v>
      </c>
      <c r="AD326" s="127">
        <v>0</v>
      </c>
      <c r="AE326" s="127">
        <v>0</v>
      </c>
      <c r="AF326" s="127">
        <v>0</v>
      </c>
      <c r="AG326" s="127">
        <v>0</v>
      </c>
      <c r="AH326" s="127">
        <v>0</v>
      </c>
      <c r="AI326" s="127">
        <v>0</v>
      </c>
      <c r="AJ326" s="127">
        <v>0</v>
      </c>
      <c r="AK326" s="127">
        <v>0</v>
      </c>
      <c r="AL326" s="127">
        <v>0</v>
      </c>
      <c r="AM326" s="127">
        <v>0</v>
      </c>
      <c r="AN326" s="127">
        <v>0</v>
      </c>
      <c r="AO326" s="127"/>
      <c r="AP326" s="127"/>
      <c r="AQ326" s="127"/>
      <c r="AR326" s="127"/>
      <c r="AS326" s="127"/>
      <c r="AT326" s="127"/>
      <c r="AU326" s="127"/>
      <c r="AV326" s="127"/>
      <c r="AW326" s="127"/>
      <c r="AX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V326" s="127"/>
      <c r="BW326" s="127"/>
      <c r="BX326" s="127"/>
      <c r="BY326" s="127"/>
      <c r="BZ326" s="127"/>
      <c r="CA326" s="127"/>
      <c r="CB326" s="127"/>
      <c r="CC326" s="127"/>
      <c r="CD326" s="127"/>
      <c r="CE326" s="127"/>
      <c r="CF326" s="127"/>
      <c r="CG326" s="127"/>
      <c r="CH326" s="127"/>
      <c r="CI326" s="127"/>
      <c r="CJ326" s="127"/>
      <c r="CK326" s="127"/>
      <c r="CL326" s="127"/>
      <c r="CM326" s="127"/>
      <c r="CN326" s="127"/>
      <c r="CO326" s="127"/>
      <c r="CP326" s="127"/>
      <c r="CQ326" s="127"/>
      <c r="CR326" s="127"/>
      <c r="CS326" s="127"/>
      <c r="CT326" s="127"/>
      <c r="CU326" s="127"/>
      <c r="CV326" s="127"/>
      <c r="CW326" s="127"/>
      <c r="CX326" s="127"/>
      <c r="CY326" s="127"/>
      <c r="CZ326" s="127"/>
      <c r="DA326" s="127"/>
      <c r="DB326" s="127"/>
      <c r="DC326" s="127"/>
      <c r="DD326" s="127"/>
      <c r="DE326" s="127"/>
      <c r="DF326" s="127"/>
      <c r="DG326" s="127"/>
      <c r="DH326" s="127"/>
      <c r="DI326" s="127"/>
      <c r="DJ326" s="127"/>
      <c r="DK326" s="127"/>
      <c r="DL326" s="127"/>
      <c r="DM326" s="127"/>
      <c r="DN326" s="127"/>
    </row>
    <row r="327" spans="1:118" x14ac:dyDescent="0.2">
      <c r="A327" t="s">
        <v>155</v>
      </c>
      <c r="B327" t="s">
        <v>156</v>
      </c>
      <c r="C327">
        <v>4</v>
      </c>
      <c r="D327" t="s">
        <v>32</v>
      </c>
      <c r="E327" s="14">
        <v>0</v>
      </c>
      <c r="F327" s="14">
        <v>0</v>
      </c>
      <c r="G327" s="127">
        <v>0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0</v>
      </c>
      <c r="N327" s="127">
        <v>0</v>
      </c>
      <c r="O327" s="127">
        <v>0</v>
      </c>
      <c r="P327" s="127">
        <v>0</v>
      </c>
      <c r="Q327" s="127">
        <v>0</v>
      </c>
      <c r="R327" s="127">
        <v>0</v>
      </c>
      <c r="S327" s="127">
        <v>0</v>
      </c>
      <c r="T327" s="127">
        <v>0</v>
      </c>
      <c r="U327" s="127">
        <v>0</v>
      </c>
      <c r="V327" s="127">
        <v>0</v>
      </c>
      <c r="W327" s="127">
        <v>0</v>
      </c>
      <c r="X327" s="127">
        <v>0</v>
      </c>
      <c r="Y327" s="127">
        <v>0</v>
      </c>
      <c r="Z327" s="127">
        <v>0</v>
      </c>
      <c r="AA327" s="127">
        <v>0</v>
      </c>
      <c r="AB327" s="127">
        <v>0</v>
      </c>
      <c r="AC327" s="127">
        <v>0</v>
      </c>
      <c r="AD327" s="127">
        <v>0</v>
      </c>
      <c r="AE327" s="127">
        <v>0</v>
      </c>
      <c r="AF327" s="127">
        <v>0</v>
      </c>
      <c r="AG327" s="127">
        <v>0</v>
      </c>
      <c r="AH327" s="127">
        <v>0</v>
      </c>
      <c r="AI327" s="127">
        <v>0</v>
      </c>
      <c r="AJ327" s="127">
        <v>0</v>
      </c>
      <c r="AK327" s="127">
        <v>0</v>
      </c>
      <c r="AL327" s="127">
        <v>0</v>
      </c>
      <c r="AM327" s="127">
        <v>0</v>
      </c>
      <c r="AN327" s="127">
        <v>0</v>
      </c>
      <c r="AO327" s="127"/>
      <c r="AP327" s="127"/>
      <c r="AQ327" s="127"/>
      <c r="AR327" s="127"/>
      <c r="AS327" s="127"/>
      <c r="AT327" s="127"/>
      <c r="AU327" s="127"/>
      <c r="AV327" s="127"/>
      <c r="AW327" s="127"/>
      <c r="AX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V327" s="127"/>
      <c r="BW327" s="127"/>
      <c r="BX327" s="127"/>
      <c r="BY327" s="127"/>
      <c r="BZ327" s="127"/>
      <c r="CA327" s="127"/>
      <c r="CB327" s="127"/>
      <c r="CC327" s="127"/>
      <c r="CD327" s="127"/>
      <c r="CE327" s="127"/>
      <c r="CF327" s="127"/>
      <c r="CG327" s="127"/>
      <c r="CH327" s="127"/>
      <c r="CI327" s="127"/>
      <c r="CJ327" s="127"/>
      <c r="CK327" s="127"/>
      <c r="CL327" s="127"/>
      <c r="CM327" s="127"/>
      <c r="CN327" s="127"/>
      <c r="CO327" s="127"/>
      <c r="CP327" s="127"/>
      <c r="CQ327" s="127"/>
      <c r="CR327" s="127"/>
      <c r="CS327" s="127"/>
      <c r="CT327" s="127"/>
      <c r="CU327" s="127"/>
      <c r="CV327" s="127"/>
      <c r="CW327" s="127"/>
      <c r="CX327" s="127"/>
      <c r="CY327" s="127"/>
      <c r="CZ327" s="127"/>
      <c r="DA327" s="127"/>
      <c r="DB327" s="127"/>
      <c r="DC327" s="127"/>
      <c r="DD327" s="127"/>
      <c r="DE327" s="127"/>
      <c r="DF327" s="127"/>
      <c r="DG327" s="127"/>
      <c r="DH327" s="127"/>
      <c r="DI327" s="127"/>
      <c r="DJ327" s="127"/>
      <c r="DK327" s="127"/>
      <c r="DL327" s="127"/>
      <c r="DM327" s="127"/>
      <c r="DN327" s="127"/>
    </row>
    <row r="328" spans="1:118" x14ac:dyDescent="0.2">
      <c r="A328" t="s">
        <v>155</v>
      </c>
      <c r="B328" t="s">
        <v>156</v>
      </c>
      <c r="C328">
        <v>5</v>
      </c>
      <c r="D328" t="s">
        <v>135</v>
      </c>
      <c r="E328" s="14">
        <v>0</v>
      </c>
      <c r="F328" s="14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0</v>
      </c>
      <c r="Q328" s="127">
        <v>0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0</v>
      </c>
      <c r="X328" s="127">
        <v>0</v>
      </c>
      <c r="Y328" s="127">
        <v>0</v>
      </c>
      <c r="Z328" s="127">
        <v>0</v>
      </c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  <c r="AI328" s="127">
        <v>0</v>
      </c>
      <c r="AJ328" s="127">
        <v>0</v>
      </c>
      <c r="AK328" s="127">
        <v>0</v>
      </c>
      <c r="AL328" s="127">
        <v>0</v>
      </c>
      <c r="AM328" s="127">
        <v>0</v>
      </c>
      <c r="AN328" s="127">
        <v>0</v>
      </c>
      <c r="AO328" s="127"/>
      <c r="AP328" s="127"/>
      <c r="AQ328" s="127"/>
      <c r="AR328" s="127"/>
      <c r="AS328" s="127"/>
      <c r="AT328" s="127"/>
      <c r="AU328" s="127"/>
      <c r="AV328" s="127"/>
      <c r="AW328" s="127"/>
      <c r="AX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V328" s="127"/>
      <c r="BW328" s="127"/>
      <c r="BX328" s="127"/>
      <c r="BY328" s="127"/>
      <c r="BZ328" s="127"/>
      <c r="CA328" s="127"/>
      <c r="CB328" s="127"/>
      <c r="CC328" s="127"/>
      <c r="CD328" s="127"/>
      <c r="CE328" s="127"/>
      <c r="CF328" s="127"/>
      <c r="CG328" s="127"/>
      <c r="CH328" s="127"/>
      <c r="CI328" s="127"/>
      <c r="CJ328" s="127"/>
      <c r="CK328" s="127"/>
      <c r="CL328" s="127"/>
      <c r="CM328" s="127"/>
      <c r="CN328" s="127"/>
      <c r="CO328" s="127"/>
      <c r="CP328" s="127"/>
      <c r="CQ328" s="127"/>
      <c r="CR328" s="127"/>
      <c r="CS328" s="127"/>
      <c r="CT328" s="127"/>
      <c r="CU328" s="127"/>
      <c r="CV328" s="127"/>
      <c r="CW328" s="127"/>
      <c r="CX328" s="127"/>
      <c r="CY328" s="127"/>
      <c r="CZ328" s="127"/>
      <c r="DA328" s="127"/>
      <c r="DB328" s="127"/>
      <c r="DC328" s="127"/>
      <c r="DD328" s="127"/>
      <c r="DE328" s="127"/>
      <c r="DF328" s="127"/>
      <c r="DG328" s="127"/>
      <c r="DH328" s="127"/>
      <c r="DI328" s="127"/>
      <c r="DJ328" s="127"/>
      <c r="DK328" s="127"/>
      <c r="DL328" s="127"/>
      <c r="DM328" s="127"/>
      <c r="DN328" s="127"/>
    </row>
    <row r="329" spans="1:118" x14ac:dyDescent="0.2">
      <c r="A329" t="s">
        <v>155</v>
      </c>
      <c r="B329" t="s">
        <v>156</v>
      </c>
      <c r="C329">
        <v>6</v>
      </c>
      <c r="D329" t="s">
        <v>29</v>
      </c>
      <c r="E329" s="14">
        <v>0</v>
      </c>
      <c r="F329" s="14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127">
        <v>0</v>
      </c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  <c r="AI329" s="127">
        <v>0</v>
      </c>
      <c r="AJ329" s="127">
        <v>0</v>
      </c>
      <c r="AK329" s="127">
        <v>0</v>
      </c>
      <c r="AL329" s="127">
        <v>0</v>
      </c>
      <c r="AM329" s="127">
        <v>0</v>
      </c>
      <c r="AN329" s="127">
        <v>0</v>
      </c>
      <c r="AO329" s="127"/>
      <c r="AP329" s="127"/>
      <c r="AQ329" s="127"/>
      <c r="AR329" s="127"/>
      <c r="AS329" s="127"/>
      <c r="AT329" s="127"/>
      <c r="AU329" s="127"/>
      <c r="AV329" s="127"/>
      <c r="AW329" s="127"/>
      <c r="AX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V329" s="127"/>
      <c r="BW329" s="127"/>
      <c r="BX329" s="127"/>
      <c r="BY329" s="127"/>
      <c r="BZ329" s="127"/>
      <c r="CA329" s="127"/>
      <c r="CB329" s="127"/>
      <c r="CC329" s="127"/>
      <c r="CD329" s="127"/>
      <c r="CE329" s="127"/>
      <c r="CF329" s="127"/>
      <c r="CG329" s="127"/>
      <c r="CH329" s="127"/>
      <c r="CI329" s="127"/>
      <c r="CJ329" s="127"/>
      <c r="CK329" s="127"/>
      <c r="CL329" s="127"/>
      <c r="CM329" s="127"/>
      <c r="CN329" s="127"/>
      <c r="CO329" s="127"/>
      <c r="CP329" s="127"/>
      <c r="CQ329" s="127"/>
      <c r="CR329" s="127"/>
      <c r="CS329" s="127"/>
      <c r="CT329" s="127"/>
      <c r="CU329" s="127"/>
      <c r="CV329" s="127"/>
      <c r="CW329" s="127"/>
      <c r="CX329" s="127"/>
      <c r="CY329" s="127"/>
      <c r="CZ329" s="127"/>
      <c r="DA329" s="127"/>
      <c r="DB329" s="127"/>
      <c r="DC329" s="127"/>
      <c r="DD329" s="127"/>
      <c r="DE329" s="127"/>
      <c r="DF329" s="127"/>
      <c r="DG329" s="127"/>
      <c r="DH329" s="127"/>
      <c r="DI329" s="127"/>
      <c r="DJ329" s="127"/>
      <c r="DK329" s="127"/>
      <c r="DL329" s="127"/>
      <c r="DM329" s="127"/>
      <c r="DN329" s="127"/>
    </row>
    <row r="330" spans="1:118" x14ac:dyDescent="0.2">
      <c r="A330" t="s">
        <v>155</v>
      </c>
      <c r="B330" t="s">
        <v>156</v>
      </c>
      <c r="C330">
        <v>7</v>
      </c>
      <c r="D330" t="s">
        <v>30</v>
      </c>
      <c r="E330" s="14">
        <v>0</v>
      </c>
      <c r="F330" s="14">
        <v>0</v>
      </c>
      <c r="G330" s="127">
        <v>0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0</v>
      </c>
      <c r="Q330" s="127">
        <v>0</v>
      </c>
      <c r="R330" s="127">
        <v>0</v>
      </c>
      <c r="S330" s="127">
        <v>0</v>
      </c>
      <c r="T330" s="127">
        <v>0</v>
      </c>
      <c r="U330" s="127">
        <v>0</v>
      </c>
      <c r="V330" s="127">
        <v>0</v>
      </c>
      <c r="W330" s="127">
        <v>0</v>
      </c>
      <c r="X330" s="127">
        <v>0</v>
      </c>
      <c r="Y330" s="127">
        <v>0</v>
      </c>
      <c r="Z330" s="127">
        <v>0</v>
      </c>
      <c r="AA330" s="127">
        <v>0</v>
      </c>
      <c r="AB330" s="127">
        <v>0</v>
      </c>
      <c r="AC330" s="127">
        <v>0</v>
      </c>
      <c r="AD330" s="127">
        <v>0</v>
      </c>
      <c r="AE330" s="127">
        <v>0</v>
      </c>
      <c r="AF330" s="127">
        <v>0</v>
      </c>
      <c r="AG330" s="127">
        <v>0</v>
      </c>
      <c r="AH330" s="127">
        <v>0</v>
      </c>
      <c r="AI330" s="127">
        <v>0</v>
      </c>
      <c r="AJ330" s="127">
        <v>0</v>
      </c>
      <c r="AK330" s="127">
        <v>0</v>
      </c>
      <c r="AL330" s="127">
        <v>0</v>
      </c>
      <c r="AM330" s="127">
        <v>0</v>
      </c>
      <c r="AN330" s="127">
        <v>0</v>
      </c>
      <c r="AO330" s="127"/>
      <c r="AP330" s="127"/>
      <c r="AQ330" s="127"/>
      <c r="AR330" s="127"/>
      <c r="AS330" s="127"/>
      <c r="AT330" s="127"/>
      <c r="AU330" s="127"/>
      <c r="AV330" s="127"/>
      <c r="AW330" s="127"/>
      <c r="AX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V330" s="127"/>
      <c r="BW330" s="127"/>
      <c r="BX330" s="127"/>
      <c r="BY330" s="127"/>
      <c r="BZ330" s="127"/>
      <c r="CA330" s="127"/>
      <c r="CB330" s="127"/>
      <c r="CC330" s="127"/>
      <c r="CD330" s="127"/>
      <c r="CE330" s="127"/>
      <c r="CF330" s="127"/>
      <c r="CG330" s="127"/>
      <c r="CH330" s="127"/>
      <c r="CI330" s="127"/>
      <c r="CJ330" s="127"/>
      <c r="CK330" s="127"/>
      <c r="CL330" s="127"/>
      <c r="CM330" s="127"/>
      <c r="CN330" s="127"/>
      <c r="CO330" s="127"/>
      <c r="CP330" s="127"/>
      <c r="CQ330" s="127"/>
      <c r="CR330" s="127"/>
      <c r="CS330" s="127"/>
      <c r="CT330" s="127"/>
      <c r="CU330" s="127"/>
      <c r="CV330" s="127"/>
      <c r="CW330" s="127"/>
      <c r="CX330" s="127"/>
      <c r="CY330" s="127"/>
      <c r="CZ330" s="127"/>
      <c r="DA330" s="127"/>
      <c r="DB330" s="127"/>
      <c r="DC330" s="127"/>
      <c r="DD330" s="127"/>
      <c r="DE330" s="127"/>
      <c r="DF330" s="127"/>
      <c r="DG330" s="127"/>
      <c r="DH330" s="127"/>
      <c r="DI330" s="127"/>
      <c r="DJ330" s="127"/>
      <c r="DK330" s="127"/>
      <c r="DL330" s="127"/>
      <c r="DM330" s="127"/>
      <c r="DN330" s="127"/>
    </row>
    <row r="331" spans="1:118" x14ac:dyDescent="0.2">
      <c r="A331" t="s">
        <v>155</v>
      </c>
      <c r="B331" t="s">
        <v>156</v>
      </c>
      <c r="C331">
        <v>8</v>
      </c>
      <c r="D331" t="s">
        <v>31</v>
      </c>
      <c r="E331" s="14">
        <v>0</v>
      </c>
      <c r="F331" s="14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127">
        <v>0</v>
      </c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  <c r="AI331" s="127">
        <v>0</v>
      </c>
      <c r="AJ331" s="127">
        <v>0</v>
      </c>
      <c r="AK331" s="127">
        <v>0</v>
      </c>
      <c r="AL331" s="127">
        <v>0</v>
      </c>
      <c r="AM331" s="127">
        <v>0</v>
      </c>
      <c r="AN331" s="127">
        <v>0</v>
      </c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127"/>
      <c r="BO331" s="127"/>
      <c r="BP331" s="127"/>
      <c r="BQ331" s="127"/>
      <c r="BR331" s="127"/>
      <c r="BS331" s="127"/>
      <c r="BT331" s="127"/>
      <c r="BU331" s="127"/>
      <c r="BV331" s="127"/>
      <c r="BW331" s="127"/>
      <c r="BX331" s="127"/>
      <c r="BY331" s="127"/>
      <c r="BZ331" s="127"/>
      <c r="CA331" s="127"/>
      <c r="CB331" s="127"/>
      <c r="CC331" s="127"/>
      <c r="CD331" s="127"/>
      <c r="CE331" s="127"/>
      <c r="CF331" s="127"/>
      <c r="CG331" s="127"/>
      <c r="CH331" s="127"/>
      <c r="CI331" s="127"/>
      <c r="CJ331" s="127"/>
      <c r="CK331" s="127"/>
      <c r="CL331" s="127"/>
      <c r="CM331" s="127"/>
      <c r="CN331" s="127"/>
      <c r="CO331" s="127"/>
      <c r="CP331" s="127"/>
      <c r="CQ331" s="127"/>
      <c r="CR331" s="127"/>
      <c r="CS331" s="127"/>
      <c r="CT331" s="127"/>
      <c r="CU331" s="127"/>
      <c r="CV331" s="127"/>
      <c r="CW331" s="127"/>
      <c r="CX331" s="127"/>
      <c r="CY331" s="127"/>
      <c r="CZ331" s="127"/>
      <c r="DA331" s="127"/>
      <c r="DB331" s="127"/>
      <c r="DC331" s="127"/>
      <c r="DD331" s="127"/>
      <c r="DE331" s="127"/>
      <c r="DF331" s="127"/>
      <c r="DG331" s="127"/>
      <c r="DH331" s="127"/>
      <c r="DI331" s="127"/>
      <c r="DJ331" s="127"/>
      <c r="DK331" s="127"/>
      <c r="DL331" s="127"/>
      <c r="DM331" s="127"/>
      <c r="DN331" s="127"/>
    </row>
    <row r="332" spans="1:118" x14ac:dyDescent="0.2">
      <c r="A332" t="s">
        <v>155</v>
      </c>
      <c r="B332" t="s">
        <v>156</v>
      </c>
      <c r="C332">
        <v>9</v>
      </c>
      <c r="D332" t="s">
        <v>32</v>
      </c>
      <c r="E332" s="14">
        <v>0</v>
      </c>
      <c r="F332" s="14">
        <v>0</v>
      </c>
      <c r="G332" s="127">
        <v>0</v>
      </c>
      <c r="H332" s="127">
        <v>0</v>
      </c>
      <c r="I332" s="127">
        <v>0</v>
      </c>
      <c r="J332" s="127">
        <v>0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0</v>
      </c>
      <c r="Q332" s="127">
        <v>0</v>
      </c>
      <c r="R332" s="127">
        <v>0</v>
      </c>
      <c r="S332" s="127">
        <v>0</v>
      </c>
      <c r="T332" s="127">
        <v>0</v>
      </c>
      <c r="U332" s="127">
        <v>0</v>
      </c>
      <c r="V332" s="127">
        <v>0</v>
      </c>
      <c r="W332" s="127">
        <v>0</v>
      </c>
      <c r="X332" s="127">
        <v>0</v>
      </c>
      <c r="Y332" s="127">
        <v>0</v>
      </c>
      <c r="Z332" s="127">
        <v>0</v>
      </c>
      <c r="AA332" s="127">
        <v>0</v>
      </c>
      <c r="AB332" s="127">
        <v>0</v>
      </c>
      <c r="AC332" s="127">
        <v>0</v>
      </c>
      <c r="AD332" s="127">
        <v>0</v>
      </c>
      <c r="AE332" s="127">
        <v>0</v>
      </c>
      <c r="AF332" s="127">
        <v>0</v>
      </c>
      <c r="AG332" s="127">
        <v>0</v>
      </c>
      <c r="AH332" s="127">
        <v>0</v>
      </c>
      <c r="AI332" s="127">
        <v>0</v>
      </c>
      <c r="AJ332" s="127">
        <v>0</v>
      </c>
      <c r="AK332" s="127">
        <v>0</v>
      </c>
      <c r="AL332" s="127">
        <v>0</v>
      </c>
      <c r="AM332" s="127">
        <v>0</v>
      </c>
      <c r="AN332" s="127">
        <v>0</v>
      </c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127"/>
      <c r="BO332" s="127"/>
      <c r="BP332" s="127"/>
      <c r="BQ332" s="127"/>
      <c r="BR332" s="127"/>
      <c r="BS332" s="127"/>
      <c r="BT332" s="127"/>
      <c r="BU332" s="127"/>
      <c r="BV332" s="127"/>
      <c r="BW332" s="127"/>
      <c r="BX332" s="127"/>
      <c r="BY332" s="127"/>
      <c r="BZ332" s="127"/>
      <c r="CA332" s="127"/>
      <c r="CB332" s="127"/>
      <c r="CC332" s="127"/>
      <c r="CD332" s="127"/>
      <c r="CE332" s="127"/>
      <c r="CF332" s="127"/>
      <c r="CG332" s="127"/>
      <c r="CH332" s="127"/>
      <c r="CI332" s="127"/>
      <c r="CJ332" s="127"/>
      <c r="CK332" s="127"/>
      <c r="CL332" s="127"/>
      <c r="CM332" s="127"/>
      <c r="CN332" s="127"/>
      <c r="CO332" s="127"/>
      <c r="CP332" s="127"/>
      <c r="CQ332" s="127"/>
      <c r="CR332" s="127"/>
      <c r="CS332" s="127"/>
      <c r="CT332" s="127"/>
      <c r="CU332" s="127"/>
      <c r="CV332" s="127"/>
      <c r="CW332" s="127"/>
      <c r="CX332" s="127"/>
      <c r="CY332" s="127"/>
      <c r="CZ332" s="127"/>
      <c r="DA332" s="127"/>
      <c r="DB332" s="127"/>
      <c r="DC332" s="127"/>
      <c r="DD332" s="127"/>
      <c r="DE332" s="127"/>
      <c r="DF332" s="127"/>
      <c r="DG332" s="127"/>
      <c r="DH332" s="127"/>
      <c r="DI332" s="127"/>
      <c r="DJ332" s="127"/>
      <c r="DK332" s="127"/>
      <c r="DL332" s="127"/>
      <c r="DM332" s="127"/>
      <c r="DN332" s="127"/>
    </row>
    <row r="333" spans="1:118" x14ac:dyDescent="0.2">
      <c r="A333" t="s">
        <v>155</v>
      </c>
      <c r="B333" t="s">
        <v>156</v>
      </c>
      <c r="C333">
        <v>10</v>
      </c>
      <c r="D333" t="s">
        <v>36</v>
      </c>
      <c r="E333" s="14">
        <v>0</v>
      </c>
      <c r="F333" s="14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  <c r="AI333" s="127">
        <v>0</v>
      </c>
      <c r="AJ333" s="127">
        <v>0</v>
      </c>
      <c r="AK333" s="127">
        <v>0</v>
      </c>
      <c r="AL333" s="127">
        <v>0</v>
      </c>
      <c r="AM333" s="127">
        <v>0</v>
      </c>
      <c r="AN333" s="127">
        <v>0</v>
      </c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127"/>
      <c r="BO333" s="127"/>
      <c r="BP333" s="127"/>
      <c r="BQ333" s="127"/>
      <c r="BR333" s="127"/>
      <c r="BS333" s="127"/>
      <c r="BT333" s="127"/>
      <c r="BU333" s="127"/>
      <c r="BV333" s="127"/>
      <c r="BW333" s="127"/>
      <c r="BX333" s="127"/>
      <c r="BY333" s="127"/>
      <c r="BZ333" s="127"/>
      <c r="CA333" s="127"/>
      <c r="CB333" s="127"/>
      <c r="CC333" s="127"/>
      <c r="CD333" s="127"/>
      <c r="CE333" s="127"/>
      <c r="CF333" s="127"/>
      <c r="CG333" s="127"/>
      <c r="CH333" s="127"/>
      <c r="CI333" s="127"/>
      <c r="CJ333" s="127"/>
      <c r="CK333" s="127"/>
      <c r="CL333" s="127"/>
      <c r="CM333" s="127"/>
      <c r="CN333" s="127"/>
      <c r="CO333" s="127"/>
      <c r="CP333" s="127"/>
      <c r="CQ333" s="127"/>
      <c r="CR333" s="127"/>
      <c r="CS333" s="127"/>
      <c r="CT333" s="127"/>
      <c r="CU333" s="127"/>
      <c r="CV333" s="127"/>
      <c r="CW333" s="127"/>
      <c r="CX333" s="127"/>
      <c r="CY333" s="127"/>
      <c r="CZ333" s="127"/>
      <c r="DA333" s="127"/>
      <c r="DB333" s="127"/>
      <c r="DC333" s="127"/>
      <c r="DD333" s="127"/>
      <c r="DE333" s="127"/>
      <c r="DF333" s="127"/>
      <c r="DG333" s="127"/>
      <c r="DH333" s="127"/>
      <c r="DI333" s="127"/>
      <c r="DJ333" s="127"/>
      <c r="DK333" s="127"/>
      <c r="DL333" s="127"/>
      <c r="DM333" s="127"/>
      <c r="DN333" s="127"/>
    </row>
    <row r="334" spans="1:118" x14ac:dyDescent="0.2">
      <c r="A334" t="s">
        <v>155</v>
      </c>
      <c r="B334" t="s">
        <v>156</v>
      </c>
      <c r="C334">
        <v>11</v>
      </c>
      <c r="D334" t="s">
        <v>39</v>
      </c>
      <c r="E334" s="14">
        <v>0</v>
      </c>
      <c r="F334" s="14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127">
        <v>0</v>
      </c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  <c r="AI334" s="127">
        <v>0</v>
      </c>
      <c r="AJ334" s="127">
        <v>0</v>
      </c>
      <c r="AK334" s="127">
        <v>0</v>
      </c>
      <c r="AL334" s="127">
        <v>0</v>
      </c>
      <c r="AM334" s="127">
        <v>0</v>
      </c>
      <c r="AN334" s="127">
        <v>0</v>
      </c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127"/>
      <c r="BO334" s="127"/>
      <c r="BP334" s="127"/>
      <c r="BQ334" s="127"/>
      <c r="BR334" s="127"/>
      <c r="BS334" s="127"/>
      <c r="BT334" s="127"/>
      <c r="BU334" s="127"/>
      <c r="BV334" s="127"/>
      <c r="BW334" s="127"/>
      <c r="BX334" s="127"/>
      <c r="BY334" s="127"/>
      <c r="BZ334" s="127"/>
      <c r="CA334" s="127"/>
      <c r="CB334" s="127"/>
      <c r="CC334" s="127"/>
      <c r="CD334" s="127"/>
      <c r="CE334" s="127"/>
      <c r="CF334" s="127"/>
      <c r="CG334" s="127"/>
      <c r="CH334" s="127"/>
      <c r="CI334" s="127"/>
      <c r="CJ334" s="127"/>
      <c r="CK334" s="127"/>
      <c r="CL334" s="127"/>
      <c r="CM334" s="127"/>
      <c r="CN334" s="127"/>
      <c r="CO334" s="127"/>
      <c r="CP334" s="127"/>
      <c r="CQ334" s="127"/>
      <c r="CR334" s="127"/>
      <c r="CS334" s="127"/>
      <c r="CT334" s="127"/>
      <c r="CU334" s="127"/>
      <c r="CV334" s="127"/>
      <c r="CW334" s="127"/>
      <c r="CX334" s="127"/>
      <c r="CY334" s="127"/>
      <c r="CZ334" s="127"/>
      <c r="DA334" s="127"/>
      <c r="DB334" s="127"/>
      <c r="DC334" s="127"/>
      <c r="DD334" s="127"/>
      <c r="DE334" s="127"/>
      <c r="DF334" s="127"/>
      <c r="DG334" s="127"/>
      <c r="DH334" s="127"/>
      <c r="DI334" s="127"/>
      <c r="DJ334" s="127"/>
      <c r="DK334" s="127"/>
      <c r="DL334" s="127"/>
      <c r="DM334" s="127"/>
      <c r="DN334" s="127"/>
    </row>
    <row r="335" spans="1:118" x14ac:dyDescent="0.2">
      <c r="A335" t="s">
        <v>155</v>
      </c>
      <c r="B335" t="s">
        <v>156</v>
      </c>
      <c r="C335">
        <v>12</v>
      </c>
      <c r="D335" t="s">
        <v>40</v>
      </c>
      <c r="E335" s="14">
        <v>0</v>
      </c>
      <c r="F335" s="14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127">
        <v>0</v>
      </c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  <c r="AI335" s="127">
        <v>0</v>
      </c>
      <c r="AJ335" s="127">
        <v>0</v>
      </c>
      <c r="AK335" s="127">
        <v>0</v>
      </c>
      <c r="AL335" s="127">
        <v>0</v>
      </c>
      <c r="AM335" s="127">
        <v>0</v>
      </c>
      <c r="AN335" s="127">
        <v>0</v>
      </c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127"/>
      <c r="BO335" s="127"/>
      <c r="BP335" s="127"/>
      <c r="BQ335" s="127"/>
      <c r="BR335" s="127"/>
      <c r="BS335" s="127"/>
      <c r="BT335" s="127"/>
      <c r="BU335" s="127"/>
      <c r="BV335" s="127"/>
      <c r="BW335" s="127"/>
      <c r="BX335" s="127"/>
      <c r="BY335" s="127"/>
      <c r="BZ335" s="127"/>
      <c r="CA335" s="127"/>
      <c r="CB335" s="127"/>
      <c r="CC335" s="127"/>
      <c r="CD335" s="127"/>
      <c r="CE335" s="127"/>
      <c r="CF335" s="127"/>
      <c r="CG335" s="127"/>
      <c r="CH335" s="127"/>
      <c r="CI335" s="127"/>
      <c r="CJ335" s="127"/>
      <c r="CK335" s="127"/>
      <c r="CL335" s="127"/>
      <c r="CM335" s="127"/>
      <c r="CN335" s="127"/>
      <c r="CO335" s="127"/>
      <c r="CP335" s="127"/>
      <c r="CQ335" s="127"/>
      <c r="CR335" s="127"/>
      <c r="CS335" s="127"/>
      <c r="CT335" s="127"/>
      <c r="CU335" s="127"/>
      <c r="CV335" s="127"/>
      <c r="CW335" s="127"/>
      <c r="CX335" s="127"/>
      <c r="CY335" s="127"/>
      <c r="CZ335" s="127"/>
      <c r="DA335" s="127"/>
      <c r="DB335" s="127"/>
      <c r="DC335" s="127"/>
      <c r="DD335" s="127"/>
      <c r="DE335" s="127"/>
      <c r="DF335" s="127"/>
      <c r="DG335" s="127"/>
      <c r="DH335" s="127"/>
      <c r="DI335" s="127"/>
      <c r="DJ335" s="127"/>
      <c r="DK335" s="127"/>
      <c r="DL335" s="127"/>
      <c r="DM335" s="127"/>
      <c r="DN335" s="127"/>
    </row>
    <row r="336" spans="1:118" x14ac:dyDescent="0.2">
      <c r="A336" t="s">
        <v>155</v>
      </c>
      <c r="B336" t="s">
        <v>156</v>
      </c>
      <c r="C336">
        <v>13</v>
      </c>
      <c r="D336" t="s">
        <v>43</v>
      </c>
      <c r="E336" s="14">
        <v>0</v>
      </c>
      <c r="F336" s="14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  <c r="AI336" s="127">
        <v>0</v>
      </c>
      <c r="AJ336" s="127">
        <v>0</v>
      </c>
      <c r="AK336" s="127">
        <v>0</v>
      </c>
      <c r="AL336" s="127">
        <v>0</v>
      </c>
      <c r="AM336" s="127">
        <v>0</v>
      </c>
      <c r="AN336" s="127">
        <v>0</v>
      </c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127"/>
      <c r="BO336" s="127"/>
      <c r="BP336" s="127"/>
      <c r="BQ336" s="127"/>
      <c r="BR336" s="127"/>
      <c r="BS336" s="127"/>
      <c r="BT336" s="127"/>
      <c r="BU336" s="127"/>
      <c r="BV336" s="127"/>
      <c r="BW336" s="127"/>
      <c r="BX336" s="127"/>
      <c r="BY336" s="127"/>
      <c r="BZ336" s="127"/>
      <c r="CA336" s="127"/>
      <c r="CB336" s="127"/>
      <c r="CC336" s="127"/>
      <c r="CD336" s="127"/>
      <c r="CE336" s="127"/>
      <c r="CF336" s="127"/>
      <c r="CG336" s="127"/>
      <c r="CH336" s="127"/>
      <c r="CI336" s="127"/>
      <c r="CJ336" s="127"/>
      <c r="CK336" s="127"/>
      <c r="CL336" s="127"/>
      <c r="CM336" s="127"/>
      <c r="CN336" s="127"/>
      <c r="CO336" s="127"/>
      <c r="CP336" s="127"/>
      <c r="CQ336" s="127"/>
      <c r="CR336" s="127"/>
      <c r="CS336" s="127"/>
      <c r="CT336" s="127"/>
      <c r="CU336" s="127"/>
      <c r="CV336" s="127"/>
      <c r="CW336" s="127"/>
      <c r="CX336" s="127"/>
      <c r="CY336" s="127"/>
      <c r="CZ336" s="127"/>
      <c r="DA336" s="127"/>
      <c r="DB336" s="127"/>
      <c r="DC336" s="127"/>
      <c r="DD336" s="127"/>
      <c r="DE336" s="127"/>
      <c r="DF336" s="127"/>
      <c r="DG336" s="127"/>
      <c r="DH336" s="127"/>
      <c r="DI336" s="127"/>
      <c r="DJ336" s="127"/>
      <c r="DK336" s="127"/>
      <c r="DL336" s="127"/>
      <c r="DM336" s="127"/>
      <c r="DN336" s="127"/>
    </row>
    <row r="337" spans="1:118" x14ac:dyDescent="0.2">
      <c r="A337" t="s">
        <v>155</v>
      </c>
      <c r="B337" t="s">
        <v>156</v>
      </c>
      <c r="C337">
        <v>14</v>
      </c>
      <c r="D337" t="s">
        <v>44</v>
      </c>
      <c r="E337" s="14">
        <v>0</v>
      </c>
      <c r="F337" s="14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  <c r="AI337" s="127">
        <v>0</v>
      </c>
      <c r="AJ337" s="127">
        <v>0</v>
      </c>
      <c r="AK337" s="127">
        <v>0</v>
      </c>
      <c r="AL337" s="127">
        <v>0</v>
      </c>
      <c r="AM337" s="127">
        <v>0</v>
      </c>
      <c r="AN337" s="127">
        <v>0</v>
      </c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127"/>
      <c r="BO337" s="127"/>
      <c r="BP337" s="127"/>
      <c r="BQ337" s="127"/>
      <c r="BR337" s="127"/>
      <c r="BS337" s="127"/>
      <c r="BT337" s="127"/>
      <c r="BU337" s="127"/>
      <c r="BV337" s="127"/>
      <c r="BW337" s="127"/>
      <c r="BX337" s="127"/>
      <c r="BY337" s="127"/>
      <c r="BZ337" s="127"/>
      <c r="CA337" s="127"/>
      <c r="CB337" s="127"/>
      <c r="CC337" s="127"/>
      <c r="CD337" s="127"/>
      <c r="CE337" s="127"/>
      <c r="CF337" s="127"/>
      <c r="CG337" s="127"/>
      <c r="CH337" s="127"/>
      <c r="CI337" s="127"/>
      <c r="CJ337" s="127"/>
      <c r="CK337" s="127"/>
      <c r="CL337" s="127"/>
      <c r="CM337" s="127"/>
      <c r="CN337" s="127"/>
      <c r="CO337" s="127"/>
      <c r="CP337" s="127"/>
      <c r="CQ337" s="127"/>
      <c r="CR337" s="127"/>
      <c r="CS337" s="127"/>
      <c r="CT337" s="127"/>
      <c r="CU337" s="127"/>
      <c r="CV337" s="127"/>
      <c r="CW337" s="127"/>
      <c r="CX337" s="127"/>
      <c r="CY337" s="127"/>
      <c r="CZ337" s="127"/>
      <c r="DA337" s="127"/>
      <c r="DB337" s="127"/>
      <c r="DC337" s="127"/>
      <c r="DD337" s="127"/>
      <c r="DE337" s="127"/>
      <c r="DF337" s="127"/>
      <c r="DG337" s="127"/>
      <c r="DH337" s="127"/>
      <c r="DI337" s="127"/>
      <c r="DJ337" s="127"/>
      <c r="DK337" s="127"/>
      <c r="DL337" s="127"/>
      <c r="DM337" s="127"/>
      <c r="DN337" s="127"/>
    </row>
    <row r="338" spans="1:118" x14ac:dyDescent="0.2">
      <c r="A338" t="s">
        <v>155</v>
      </c>
      <c r="B338" t="s">
        <v>156</v>
      </c>
      <c r="C338">
        <v>15</v>
      </c>
      <c r="D338" t="s">
        <v>45</v>
      </c>
      <c r="E338" s="14">
        <v>0</v>
      </c>
      <c r="F338" s="14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0</v>
      </c>
      <c r="X338" s="127">
        <v>0</v>
      </c>
      <c r="Y338" s="127">
        <v>0</v>
      </c>
      <c r="Z338" s="127">
        <v>0</v>
      </c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  <c r="AI338" s="127">
        <v>0</v>
      </c>
      <c r="AJ338" s="127">
        <v>0</v>
      </c>
      <c r="AK338" s="127">
        <v>0</v>
      </c>
      <c r="AL338" s="127">
        <v>0</v>
      </c>
      <c r="AM338" s="127">
        <v>0</v>
      </c>
      <c r="AN338" s="127">
        <v>0</v>
      </c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127"/>
      <c r="BO338" s="127"/>
      <c r="BP338" s="127"/>
      <c r="BQ338" s="127"/>
      <c r="BR338" s="127"/>
      <c r="BS338" s="127"/>
      <c r="BT338" s="127"/>
      <c r="BU338" s="127"/>
      <c r="BV338" s="127"/>
      <c r="BW338" s="127"/>
      <c r="BX338" s="127"/>
      <c r="BY338" s="127"/>
      <c r="BZ338" s="127"/>
      <c r="CA338" s="127"/>
      <c r="CB338" s="127"/>
      <c r="CC338" s="127"/>
      <c r="CD338" s="127"/>
      <c r="CE338" s="127"/>
      <c r="CF338" s="127"/>
      <c r="CG338" s="127"/>
      <c r="CH338" s="127"/>
      <c r="CI338" s="127"/>
      <c r="CJ338" s="127"/>
      <c r="CK338" s="127"/>
      <c r="CL338" s="127"/>
      <c r="CM338" s="127"/>
      <c r="CN338" s="127"/>
      <c r="CO338" s="127"/>
      <c r="CP338" s="127"/>
      <c r="CQ338" s="127"/>
      <c r="CR338" s="127"/>
      <c r="CS338" s="127"/>
      <c r="CT338" s="127"/>
      <c r="CU338" s="127"/>
      <c r="CV338" s="127"/>
      <c r="CW338" s="127"/>
      <c r="CX338" s="127"/>
      <c r="CY338" s="127"/>
      <c r="CZ338" s="127"/>
      <c r="DA338" s="127"/>
      <c r="DB338" s="127"/>
      <c r="DC338" s="127"/>
      <c r="DD338" s="127"/>
      <c r="DE338" s="127"/>
      <c r="DF338" s="127"/>
      <c r="DG338" s="127"/>
      <c r="DH338" s="127"/>
      <c r="DI338" s="127"/>
      <c r="DJ338" s="127"/>
      <c r="DK338" s="127"/>
      <c r="DL338" s="127"/>
      <c r="DM338" s="127"/>
      <c r="DN338" s="127"/>
    </row>
    <row r="339" spans="1:118" x14ac:dyDescent="0.2">
      <c r="A339" t="s">
        <v>155</v>
      </c>
      <c r="B339" t="s">
        <v>156</v>
      </c>
      <c r="C339">
        <v>16</v>
      </c>
      <c r="D339" t="s">
        <v>46</v>
      </c>
      <c r="E339" s="14">
        <v>0</v>
      </c>
      <c r="F339" s="14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  <c r="AI339" s="127">
        <v>0</v>
      </c>
      <c r="AJ339" s="127">
        <v>0</v>
      </c>
      <c r="AK339" s="127">
        <v>0</v>
      </c>
      <c r="AL339" s="127">
        <v>0</v>
      </c>
      <c r="AM339" s="127">
        <v>0</v>
      </c>
      <c r="AN339" s="127">
        <v>0</v>
      </c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127"/>
      <c r="BO339" s="127"/>
      <c r="BP339" s="127"/>
      <c r="BQ339" s="127"/>
      <c r="BR339" s="127"/>
      <c r="BS339" s="127"/>
      <c r="BT339" s="127"/>
      <c r="BU339" s="127"/>
      <c r="BV339" s="127"/>
      <c r="BW339" s="127"/>
      <c r="BX339" s="127"/>
      <c r="BY339" s="127"/>
      <c r="BZ339" s="127"/>
      <c r="CA339" s="127"/>
      <c r="CB339" s="127"/>
      <c r="CC339" s="127"/>
      <c r="CD339" s="127"/>
      <c r="CE339" s="127"/>
      <c r="CF339" s="127"/>
      <c r="CG339" s="127"/>
      <c r="CH339" s="127"/>
      <c r="CI339" s="127"/>
      <c r="CJ339" s="127"/>
      <c r="CK339" s="127"/>
      <c r="CL339" s="127"/>
      <c r="CM339" s="127"/>
      <c r="CN339" s="127"/>
      <c r="CO339" s="127"/>
      <c r="CP339" s="127"/>
      <c r="CQ339" s="127"/>
      <c r="CR339" s="127"/>
      <c r="CS339" s="127"/>
      <c r="CT339" s="127"/>
      <c r="CU339" s="127"/>
      <c r="CV339" s="127"/>
      <c r="CW339" s="127"/>
      <c r="CX339" s="127"/>
      <c r="CY339" s="127"/>
      <c r="CZ339" s="127"/>
      <c r="DA339" s="127"/>
      <c r="DB339" s="127"/>
      <c r="DC339" s="127"/>
      <c r="DD339" s="127"/>
      <c r="DE339" s="127"/>
      <c r="DF339" s="127"/>
      <c r="DG339" s="127"/>
      <c r="DH339" s="127"/>
      <c r="DI339" s="127"/>
      <c r="DJ339" s="127"/>
      <c r="DK339" s="127"/>
      <c r="DL339" s="127"/>
      <c r="DM339" s="127"/>
      <c r="DN339" s="127"/>
    </row>
    <row r="340" spans="1:118" x14ac:dyDescent="0.2">
      <c r="A340" t="s">
        <v>155</v>
      </c>
      <c r="B340" t="s">
        <v>156</v>
      </c>
      <c r="C340">
        <v>17</v>
      </c>
      <c r="D340" t="s">
        <v>136</v>
      </c>
      <c r="E340" s="14">
        <v>0</v>
      </c>
      <c r="F340" s="14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127">
        <v>0</v>
      </c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  <c r="AI340" s="127">
        <v>0</v>
      </c>
      <c r="AJ340" s="127">
        <v>0</v>
      </c>
      <c r="AK340" s="127">
        <v>0</v>
      </c>
      <c r="AL340" s="127">
        <v>0</v>
      </c>
      <c r="AM340" s="127">
        <v>0</v>
      </c>
      <c r="AN340" s="127">
        <v>0</v>
      </c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127"/>
      <c r="BO340" s="127"/>
      <c r="BP340" s="127"/>
      <c r="BQ340" s="127"/>
      <c r="BR340" s="127"/>
      <c r="BS340" s="127"/>
      <c r="BT340" s="127"/>
      <c r="BU340" s="127"/>
      <c r="BV340" s="127"/>
      <c r="BW340" s="127"/>
      <c r="BX340" s="127"/>
      <c r="BY340" s="127"/>
      <c r="BZ340" s="127"/>
      <c r="CA340" s="127"/>
      <c r="CB340" s="127"/>
      <c r="CC340" s="127"/>
      <c r="CD340" s="127"/>
      <c r="CE340" s="127"/>
      <c r="CF340" s="127"/>
      <c r="CG340" s="127"/>
      <c r="CH340" s="127"/>
      <c r="CI340" s="127"/>
      <c r="CJ340" s="127"/>
      <c r="CK340" s="127"/>
      <c r="CL340" s="127"/>
      <c r="CM340" s="127"/>
      <c r="CN340" s="127"/>
      <c r="CO340" s="127"/>
      <c r="CP340" s="127"/>
      <c r="CQ340" s="127"/>
      <c r="CR340" s="127"/>
      <c r="CS340" s="127"/>
      <c r="CT340" s="127"/>
      <c r="CU340" s="127"/>
      <c r="CV340" s="127"/>
      <c r="CW340" s="127"/>
      <c r="CX340" s="127"/>
      <c r="CY340" s="127"/>
      <c r="CZ340" s="127"/>
      <c r="DA340" s="127"/>
      <c r="DB340" s="127"/>
      <c r="DC340" s="127"/>
      <c r="DD340" s="127"/>
      <c r="DE340" s="127"/>
      <c r="DF340" s="127"/>
      <c r="DG340" s="127"/>
      <c r="DH340" s="127"/>
      <c r="DI340" s="127"/>
      <c r="DJ340" s="127"/>
      <c r="DK340" s="127"/>
      <c r="DL340" s="127"/>
      <c r="DM340" s="127"/>
      <c r="DN340" s="127"/>
    </row>
    <row r="341" spans="1:118" s="129" customFormat="1" x14ac:dyDescent="0.2">
      <c r="A341" s="129" t="s">
        <v>155</v>
      </c>
      <c r="B341" s="129" t="s">
        <v>156</v>
      </c>
      <c r="C341" s="129">
        <v>18</v>
      </c>
      <c r="D341" s="129" t="s">
        <v>137</v>
      </c>
      <c r="E341" s="14">
        <v>0</v>
      </c>
      <c r="F341" s="14">
        <v>0</v>
      </c>
      <c r="G341" s="130">
        <v>0</v>
      </c>
      <c r="H341" s="130">
        <v>0</v>
      </c>
      <c r="I341" s="130">
        <v>0</v>
      </c>
      <c r="J341" s="130">
        <v>0</v>
      </c>
      <c r="K341" s="130">
        <v>0</v>
      </c>
      <c r="L341" s="130">
        <v>0</v>
      </c>
      <c r="M341" s="130">
        <v>0</v>
      </c>
      <c r="N341" s="130">
        <v>0</v>
      </c>
      <c r="O341" s="130">
        <v>0</v>
      </c>
      <c r="P341" s="130">
        <v>0</v>
      </c>
      <c r="Q341" s="130">
        <v>0</v>
      </c>
      <c r="R341" s="130">
        <v>0</v>
      </c>
      <c r="S341" s="130">
        <v>0</v>
      </c>
      <c r="T341" s="130">
        <v>0</v>
      </c>
      <c r="U341" s="130">
        <v>0</v>
      </c>
      <c r="V341" s="130">
        <v>0</v>
      </c>
      <c r="W341" s="130">
        <v>0</v>
      </c>
      <c r="X341" s="130">
        <v>0</v>
      </c>
      <c r="Y341" s="130">
        <v>0</v>
      </c>
      <c r="Z341" s="130">
        <v>0</v>
      </c>
      <c r="AA341" s="130">
        <v>0</v>
      </c>
      <c r="AB341" s="130">
        <v>0</v>
      </c>
      <c r="AC341" s="130">
        <v>0</v>
      </c>
      <c r="AD341" s="130">
        <v>0</v>
      </c>
      <c r="AE341" s="130">
        <v>0</v>
      </c>
      <c r="AF341" s="130">
        <v>0</v>
      </c>
      <c r="AG341" s="130">
        <v>0</v>
      </c>
      <c r="AH341" s="130">
        <v>0</v>
      </c>
      <c r="AI341" s="130">
        <v>0</v>
      </c>
      <c r="AJ341" s="130">
        <v>0</v>
      </c>
      <c r="AK341" s="130">
        <v>0</v>
      </c>
      <c r="AL341" s="130">
        <v>0</v>
      </c>
      <c r="AM341" s="130">
        <v>0</v>
      </c>
      <c r="AN341" s="130">
        <v>0</v>
      </c>
      <c r="AO341" s="130"/>
      <c r="AP341" s="130"/>
      <c r="AQ341" s="130"/>
      <c r="AR341" s="130"/>
      <c r="AS341" s="130"/>
      <c r="AT341" s="130"/>
      <c r="AU341" s="130"/>
      <c r="AV341" s="130"/>
      <c r="AW341" s="130"/>
      <c r="AX341" s="130"/>
      <c r="AY341" s="130"/>
      <c r="AZ341" s="130"/>
      <c r="BA341" s="130"/>
      <c r="BB341" s="130"/>
      <c r="BC341" s="130"/>
      <c r="BD341" s="130"/>
      <c r="BE341" s="130"/>
      <c r="BF341" s="130"/>
      <c r="BG341" s="130"/>
      <c r="BH341" s="130"/>
      <c r="BI341" s="130"/>
      <c r="BJ341" s="130"/>
      <c r="BK341" s="130"/>
      <c r="BL341" s="130"/>
      <c r="BM341" s="130"/>
      <c r="BN341" s="130"/>
      <c r="BO341" s="130"/>
      <c r="BP341" s="130"/>
      <c r="BQ341" s="130"/>
      <c r="BR341" s="130"/>
      <c r="BS341" s="130"/>
      <c r="BT341" s="130"/>
      <c r="BU341" s="130"/>
      <c r="BV341" s="130"/>
      <c r="BW341" s="130"/>
      <c r="BX341" s="130"/>
      <c r="BY341" s="130"/>
      <c r="BZ341" s="130"/>
      <c r="CA341" s="130"/>
      <c r="CB341" s="130"/>
      <c r="CC341" s="130"/>
      <c r="CD341" s="130"/>
      <c r="CE341" s="130"/>
      <c r="CF341" s="130"/>
      <c r="CG341" s="130"/>
      <c r="CH341" s="130"/>
      <c r="CI341" s="130"/>
      <c r="CJ341" s="130"/>
      <c r="CK341" s="130"/>
      <c r="CL341" s="130"/>
      <c r="CM341" s="130"/>
      <c r="CN341" s="130"/>
      <c r="CO341" s="130"/>
      <c r="CP341" s="130"/>
      <c r="CQ341" s="130"/>
      <c r="CR341" s="130"/>
      <c r="CS341" s="130"/>
      <c r="CT341" s="130"/>
      <c r="CU341" s="130"/>
      <c r="CV341" s="130"/>
      <c r="CW341" s="130"/>
      <c r="CX341" s="130"/>
      <c r="CY341" s="130"/>
      <c r="CZ341" s="130"/>
      <c r="DA341" s="130"/>
      <c r="DB341" s="130"/>
      <c r="DC341" s="130"/>
      <c r="DD341" s="130"/>
      <c r="DE341" s="130"/>
      <c r="DF341" s="130"/>
      <c r="DG341" s="130"/>
      <c r="DH341" s="130"/>
      <c r="DI341" s="130"/>
      <c r="DJ341" s="130"/>
      <c r="DK341" s="130"/>
      <c r="DL341" s="130"/>
      <c r="DM341" s="130"/>
      <c r="DN341" s="130"/>
    </row>
    <row r="342" spans="1:118" x14ac:dyDescent="0.2">
      <c r="A342" t="s">
        <v>155</v>
      </c>
      <c r="B342" t="s">
        <v>156</v>
      </c>
      <c r="C342">
        <v>19</v>
      </c>
      <c r="D342" t="s">
        <v>51</v>
      </c>
      <c r="E342" s="14">
        <v>0</v>
      </c>
      <c r="F342" s="14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  <c r="AI342" s="127">
        <v>0</v>
      </c>
      <c r="AJ342" s="127">
        <v>0</v>
      </c>
      <c r="AK342" s="127">
        <v>0</v>
      </c>
      <c r="AL342" s="127">
        <v>0</v>
      </c>
      <c r="AM342" s="127">
        <v>0</v>
      </c>
      <c r="AN342" s="127">
        <v>0</v>
      </c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127"/>
      <c r="BO342" s="127"/>
      <c r="BP342" s="127"/>
      <c r="BQ342" s="127"/>
      <c r="BR342" s="127"/>
      <c r="BS342" s="127"/>
      <c r="BT342" s="127"/>
      <c r="BU342" s="127"/>
      <c r="BV342" s="127"/>
      <c r="BW342" s="127"/>
      <c r="BX342" s="127"/>
      <c r="BY342" s="127"/>
      <c r="BZ342" s="127"/>
      <c r="CA342" s="127"/>
      <c r="CB342" s="127"/>
      <c r="CC342" s="127"/>
      <c r="CD342" s="127"/>
      <c r="CE342" s="127"/>
      <c r="CF342" s="127"/>
      <c r="CG342" s="127"/>
      <c r="CH342" s="127"/>
      <c r="CI342" s="127"/>
      <c r="CJ342" s="127"/>
      <c r="CK342" s="127"/>
      <c r="CL342" s="127"/>
      <c r="CM342" s="127"/>
      <c r="CN342" s="127"/>
      <c r="CO342" s="127"/>
      <c r="CP342" s="127"/>
      <c r="CQ342" s="127"/>
      <c r="CR342" s="127"/>
      <c r="CS342" s="127"/>
      <c r="CT342" s="127"/>
      <c r="CU342" s="127"/>
      <c r="CV342" s="127"/>
      <c r="CW342" s="127"/>
      <c r="CX342" s="127"/>
      <c r="CY342" s="127"/>
      <c r="CZ342" s="127"/>
      <c r="DA342" s="127"/>
      <c r="DB342" s="127"/>
      <c r="DC342" s="127"/>
      <c r="DD342" s="127"/>
      <c r="DE342" s="127"/>
      <c r="DF342" s="127"/>
      <c r="DG342" s="127"/>
      <c r="DH342" s="127"/>
      <c r="DI342" s="127"/>
      <c r="DJ342" s="127"/>
      <c r="DK342" s="127"/>
      <c r="DL342" s="127"/>
      <c r="DM342" s="127"/>
      <c r="DN342" s="127"/>
    </row>
    <row r="343" spans="1:118" x14ac:dyDescent="0.2">
      <c r="A343" t="s">
        <v>155</v>
      </c>
      <c r="B343" t="s">
        <v>156</v>
      </c>
      <c r="C343">
        <v>20</v>
      </c>
      <c r="D343" t="s">
        <v>138</v>
      </c>
      <c r="E343" s="14">
        <v>0</v>
      </c>
      <c r="F343" s="14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127">
        <v>0</v>
      </c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  <c r="AI343" s="127">
        <v>0</v>
      </c>
      <c r="AJ343" s="127">
        <v>0</v>
      </c>
      <c r="AK343" s="127">
        <v>0</v>
      </c>
      <c r="AL343" s="127">
        <v>0</v>
      </c>
      <c r="AM343" s="127">
        <v>0</v>
      </c>
      <c r="AN343" s="127">
        <v>0</v>
      </c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127"/>
      <c r="BO343" s="127"/>
      <c r="BP343" s="127"/>
      <c r="BQ343" s="127"/>
      <c r="BR343" s="127"/>
      <c r="BS343" s="127"/>
      <c r="BT343" s="127"/>
      <c r="BU343" s="127"/>
      <c r="BV343" s="127"/>
      <c r="BW343" s="127"/>
      <c r="BX343" s="127"/>
      <c r="BY343" s="127"/>
      <c r="BZ343" s="127"/>
      <c r="CA343" s="127"/>
      <c r="CB343" s="127"/>
      <c r="CC343" s="127"/>
      <c r="CD343" s="127"/>
      <c r="CE343" s="127"/>
      <c r="CF343" s="127"/>
      <c r="CG343" s="127"/>
      <c r="CH343" s="127"/>
      <c r="CI343" s="127"/>
      <c r="CJ343" s="127"/>
      <c r="CK343" s="127"/>
      <c r="CL343" s="127"/>
      <c r="CM343" s="127"/>
      <c r="CN343" s="127"/>
      <c r="CO343" s="127"/>
      <c r="CP343" s="127"/>
      <c r="CQ343" s="127"/>
      <c r="CR343" s="127"/>
      <c r="CS343" s="127"/>
      <c r="CT343" s="127"/>
      <c r="CU343" s="127"/>
      <c r="CV343" s="127"/>
      <c r="CW343" s="127"/>
      <c r="CX343" s="127"/>
      <c r="CY343" s="127"/>
      <c r="CZ343" s="127"/>
      <c r="DA343" s="127"/>
      <c r="DB343" s="127"/>
      <c r="DC343" s="127"/>
      <c r="DD343" s="127"/>
      <c r="DE343" s="127"/>
      <c r="DF343" s="127"/>
      <c r="DG343" s="127"/>
      <c r="DH343" s="127"/>
      <c r="DI343" s="127"/>
      <c r="DJ343" s="127"/>
      <c r="DK343" s="127"/>
      <c r="DL343" s="127"/>
      <c r="DM343" s="127"/>
      <c r="DN343" s="127"/>
    </row>
    <row r="344" spans="1:118" x14ac:dyDescent="0.2">
      <c r="A344" t="s">
        <v>155</v>
      </c>
      <c r="B344" t="s">
        <v>156</v>
      </c>
      <c r="C344">
        <v>21</v>
      </c>
      <c r="D344" t="s">
        <v>139</v>
      </c>
      <c r="E344" s="14">
        <v>0</v>
      </c>
      <c r="F344" s="14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127">
        <v>0</v>
      </c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  <c r="AI344" s="127">
        <v>0</v>
      </c>
      <c r="AJ344" s="127">
        <v>0</v>
      </c>
      <c r="AK344" s="127">
        <v>0</v>
      </c>
      <c r="AL344" s="127">
        <v>0</v>
      </c>
      <c r="AM344" s="127">
        <v>0</v>
      </c>
      <c r="AN344" s="127">
        <v>0</v>
      </c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7"/>
      <c r="CE344" s="127"/>
      <c r="CF344" s="127"/>
      <c r="CG344" s="127"/>
      <c r="CH344" s="127"/>
      <c r="CI344" s="127"/>
      <c r="CJ344" s="127"/>
      <c r="CK344" s="127"/>
      <c r="CL344" s="127"/>
      <c r="CM344" s="127"/>
      <c r="CN344" s="127"/>
      <c r="CO344" s="127"/>
      <c r="CP344" s="127"/>
      <c r="CQ344" s="127"/>
      <c r="CR344" s="127"/>
      <c r="CS344" s="127"/>
      <c r="CT344" s="127"/>
      <c r="CU344" s="127"/>
      <c r="CV344" s="127"/>
      <c r="CW344" s="127"/>
      <c r="CX344" s="127"/>
      <c r="CY344" s="127"/>
      <c r="CZ344" s="127"/>
      <c r="DA344" s="127"/>
      <c r="DB344" s="127"/>
      <c r="DC344" s="127"/>
      <c r="DD344" s="127"/>
      <c r="DE344" s="127"/>
      <c r="DF344" s="127"/>
      <c r="DG344" s="127"/>
      <c r="DH344" s="127"/>
      <c r="DI344" s="127"/>
      <c r="DJ344" s="127"/>
      <c r="DK344" s="127"/>
      <c r="DL344" s="127"/>
      <c r="DM344" s="127"/>
      <c r="DN344" s="127"/>
    </row>
    <row r="345" spans="1:118" x14ac:dyDescent="0.2">
      <c r="A345" t="s">
        <v>155</v>
      </c>
      <c r="B345" t="s">
        <v>156</v>
      </c>
      <c r="C345">
        <v>22</v>
      </c>
      <c r="D345" t="s">
        <v>140</v>
      </c>
      <c r="E345" s="14">
        <v>0</v>
      </c>
      <c r="F345" s="14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127">
        <v>0</v>
      </c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  <c r="AI345" s="127">
        <v>0</v>
      </c>
      <c r="AJ345" s="127">
        <v>0</v>
      </c>
      <c r="AK345" s="127">
        <v>0</v>
      </c>
      <c r="AL345" s="127">
        <v>0</v>
      </c>
      <c r="AM345" s="127">
        <v>0</v>
      </c>
      <c r="AN345" s="127">
        <v>0</v>
      </c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127"/>
      <c r="BO345" s="127"/>
      <c r="BP345" s="127"/>
      <c r="BQ345" s="127"/>
      <c r="BR345" s="127"/>
      <c r="BS345" s="127"/>
      <c r="BT345" s="127"/>
      <c r="BU345" s="127"/>
      <c r="BV345" s="127"/>
      <c r="BW345" s="127"/>
      <c r="BX345" s="127"/>
      <c r="BY345" s="127"/>
      <c r="BZ345" s="127"/>
      <c r="CA345" s="127"/>
      <c r="CB345" s="127"/>
      <c r="CC345" s="127"/>
      <c r="CD345" s="127"/>
      <c r="CE345" s="127"/>
      <c r="CF345" s="127"/>
      <c r="CG345" s="127"/>
      <c r="CH345" s="127"/>
      <c r="CI345" s="127"/>
      <c r="CJ345" s="127"/>
      <c r="CK345" s="127"/>
      <c r="CL345" s="127"/>
      <c r="CM345" s="127"/>
      <c r="CN345" s="127"/>
      <c r="CO345" s="127"/>
      <c r="CP345" s="127"/>
      <c r="CQ345" s="127"/>
      <c r="CR345" s="127"/>
      <c r="CS345" s="127"/>
      <c r="CT345" s="127"/>
      <c r="CU345" s="127"/>
      <c r="CV345" s="127"/>
      <c r="CW345" s="127"/>
      <c r="CX345" s="127"/>
      <c r="CY345" s="127"/>
      <c r="CZ345" s="127"/>
      <c r="DA345" s="127"/>
      <c r="DB345" s="127"/>
      <c r="DC345" s="127"/>
      <c r="DD345" s="127"/>
      <c r="DE345" s="127"/>
      <c r="DF345" s="127"/>
      <c r="DG345" s="127"/>
      <c r="DH345" s="127"/>
      <c r="DI345" s="127"/>
      <c r="DJ345" s="127"/>
      <c r="DK345" s="127"/>
      <c r="DL345" s="127"/>
      <c r="DM345" s="127"/>
      <c r="DN345" s="127"/>
    </row>
    <row r="346" spans="1:118" x14ac:dyDescent="0.2">
      <c r="A346" t="s">
        <v>155</v>
      </c>
      <c r="B346" t="s">
        <v>156</v>
      </c>
      <c r="C346">
        <v>23</v>
      </c>
      <c r="D346" t="s">
        <v>141</v>
      </c>
      <c r="E346" s="14">
        <v>0</v>
      </c>
      <c r="F346" s="14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127">
        <v>0</v>
      </c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  <c r="AI346" s="127">
        <v>0</v>
      </c>
      <c r="AJ346" s="127">
        <v>0</v>
      </c>
      <c r="AK346" s="127">
        <v>0</v>
      </c>
      <c r="AL346" s="127">
        <v>0</v>
      </c>
      <c r="AM346" s="127">
        <v>0</v>
      </c>
      <c r="AN346" s="127">
        <v>0</v>
      </c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127"/>
      <c r="BO346" s="127"/>
      <c r="BP346" s="127"/>
      <c r="BQ346" s="127"/>
      <c r="BR346" s="127"/>
      <c r="BS346" s="127"/>
      <c r="BT346" s="127"/>
      <c r="BU346" s="127"/>
      <c r="BV346" s="127"/>
      <c r="BW346" s="127"/>
      <c r="BX346" s="127"/>
      <c r="BY346" s="127"/>
      <c r="BZ346" s="127"/>
      <c r="CA346" s="127"/>
      <c r="CB346" s="127"/>
      <c r="CC346" s="127"/>
      <c r="CD346" s="127"/>
      <c r="CE346" s="127"/>
      <c r="CF346" s="127"/>
      <c r="CG346" s="127"/>
      <c r="CH346" s="127"/>
      <c r="CI346" s="127"/>
      <c r="CJ346" s="127"/>
      <c r="CK346" s="127"/>
      <c r="CL346" s="127"/>
      <c r="CM346" s="127"/>
      <c r="CN346" s="127"/>
      <c r="CO346" s="127"/>
      <c r="CP346" s="127"/>
      <c r="CQ346" s="127"/>
      <c r="CR346" s="127"/>
      <c r="CS346" s="127"/>
      <c r="CT346" s="127"/>
      <c r="CU346" s="127"/>
      <c r="CV346" s="127"/>
      <c r="CW346" s="127"/>
      <c r="CX346" s="127"/>
      <c r="CY346" s="127"/>
      <c r="CZ346" s="127"/>
      <c r="DA346" s="127"/>
      <c r="DB346" s="127"/>
      <c r="DC346" s="127"/>
      <c r="DD346" s="127"/>
      <c r="DE346" s="127"/>
      <c r="DF346" s="127"/>
      <c r="DG346" s="127"/>
      <c r="DH346" s="127"/>
      <c r="DI346" s="127"/>
      <c r="DJ346" s="127"/>
      <c r="DK346" s="127"/>
      <c r="DL346" s="127"/>
      <c r="DM346" s="127"/>
      <c r="DN346" s="127"/>
    </row>
    <row r="347" spans="1:118" x14ac:dyDescent="0.2">
      <c r="A347" t="s">
        <v>155</v>
      </c>
      <c r="B347" t="s">
        <v>156</v>
      </c>
      <c r="C347">
        <v>24</v>
      </c>
      <c r="D347" t="s">
        <v>59</v>
      </c>
      <c r="E347" s="14">
        <v>0</v>
      </c>
      <c r="F347" s="14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  <c r="AI347" s="127">
        <v>0</v>
      </c>
      <c r="AJ347" s="127">
        <v>0</v>
      </c>
      <c r="AK347" s="127">
        <v>0</v>
      </c>
      <c r="AL347" s="127">
        <v>0</v>
      </c>
      <c r="AM347" s="127">
        <v>0</v>
      </c>
      <c r="AN347" s="127">
        <v>0</v>
      </c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7"/>
      <c r="BK347" s="127"/>
      <c r="BL347" s="127"/>
      <c r="BM347" s="127"/>
      <c r="BN347" s="127"/>
      <c r="BO347" s="127"/>
      <c r="BP347" s="127"/>
      <c r="BQ347" s="127"/>
      <c r="BR347" s="127"/>
      <c r="BS347" s="127"/>
      <c r="BT347" s="127"/>
      <c r="BU347" s="127"/>
      <c r="BV347" s="127"/>
      <c r="BW347" s="127"/>
      <c r="BX347" s="127"/>
      <c r="BY347" s="127"/>
      <c r="BZ347" s="127"/>
      <c r="CA347" s="127"/>
      <c r="CB347" s="127"/>
      <c r="CC347" s="127"/>
      <c r="CD347" s="127"/>
      <c r="CE347" s="127"/>
      <c r="CF347" s="127"/>
      <c r="CG347" s="127"/>
      <c r="CH347" s="127"/>
      <c r="CI347" s="127"/>
      <c r="CJ347" s="127"/>
      <c r="CK347" s="127"/>
      <c r="CL347" s="127"/>
      <c r="CM347" s="127"/>
      <c r="CN347" s="127"/>
      <c r="CO347" s="127"/>
      <c r="CP347" s="127"/>
      <c r="CQ347" s="127"/>
      <c r="CR347" s="127"/>
      <c r="CS347" s="127"/>
      <c r="CT347" s="127"/>
      <c r="CU347" s="127"/>
      <c r="CV347" s="127"/>
      <c r="CW347" s="127"/>
      <c r="CX347" s="127"/>
      <c r="CY347" s="127"/>
      <c r="CZ347" s="127"/>
      <c r="DA347" s="127"/>
      <c r="DB347" s="127"/>
      <c r="DC347" s="127"/>
      <c r="DD347" s="127"/>
      <c r="DE347" s="127"/>
      <c r="DF347" s="127"/>
      <c r="DG347" s="127"/>
      <c r="DH347" s="127"/>
      <c r="DI347" s="127"/>
      <c r="DJ347" s="127"/>
      <c r="DK347" s="127"/>
      <c r="DL347" s="127"/>
      <c r="DM347" s="127"/>
      <c r="DN347" s="127"/>
    </row>
    <row r="348" spans="1:118" x14ac:dyDescent="0.2">
      <c r="A348" t="s">
        <v>155</v>
      </c>
      <c r="B348" t="s">
        <v>156</v>
      </c>
      <c r="C348">
        <v>25</v>
      </c>
      <c r="D348" t="s">
        <v>60</v>
      </c>
      <c r="E348" s="14">
        <v>0</v>
      </c>
      <c r="F348" s="14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127">
        <v>0</v>
      </c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  <c r="AI348" s="127">
        <v>0</v>
      </c>
      <c r="AJ348" s="127">
        <v>0</v>
      </c>
      <c r="AK348" s="127">
        <v>0</v>
      </c>
      <c r="AL348" s="127">
        <v>0</v>
      </c>
      <c r="AM348" s="127">
        <v>0</v>
      </c>
      <c r="AN348" s="127">
        <v>0</v>
      </c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127"/>
      <c r="BH348" s="127"/>
      <c r="BI348" s="127"/>
      <c r="BJ348" s="127"/>
      <c r="BK348" s="127"/>
      <c r="BL348" s="127"/>
      <c r="BM348" s="127"/>
      <c r="BN348" s="127"/>
      <c r="BO348" s="127"/>
      <c r="BP348" s="127"/>
      <c r="BQ348" s="127"/>
      <c r="BR348" s="127"/>
      <c r="BS348" s="127"/>
      <c r="BT348" s="127"/>
      <c r="BU348" s="127"/>
      <c r="BV348" s="127"/>
      <c r="BW348" s="127"/>
      <c r="BX348" s="127"/>
      <c r="BY348" s="127"/>
      <c r="BZ348" s="127"/>
      <c r="CA348" s="127"/>
      <c r="CB348" s="127"/>
      <c r="CC348" s="127"/>
      <c r="CD348" s="127"/>
      <c r="CE348" s="127"/>
      <c r="CF348" s="127"/>
      <c r="CG348" s="127"/>
      <c r="CH348" s="127"/>
      <c r="CI348" s="127"/>
      <c r="CJ348" s="127"/>
      <c r="CK348" s="127"/>
      <c r="CL348" s="127"/>
      <c r="CM348" s="127"/>
      <c r="CN348" s="127"/>
      <c r="CO348" s="127"/>
      <c r="CP348" s="127"/>
      <c r="CQ348" s="127"/>
      <c r="CR348" s="127"/>
      <c r="CS348" s="127"/>
      <c r="CT348" s="127"/>
      <c r="CU348" s="127"/>
      <c r="CV348" s="127"/>
      <c r="CW348" s="127"/>
      <c r="CX348" s="127"/>
      <c r="CY348" s="127"/>
      <c r="CZ348" s="127"/>
      <c r="DA348" s="127"/>
      <c r="DB348" s="127"/>
      <c r="DC348" s="127"/>
      <c r="DD348" s="127"/>
      <c r="DE348" s="127"/>
      <c r="DF348" s="127"/>
      <c r="DG348" s="127"/>
      <c r="DH348" s="127"/>
      <c r="DI348" s="127"/>
      <c r="DJ348" s="127"/>
      <c r="DK348" s="127"/>
      <c r="DL348" s="127"/>
      <c r="DM348" s="127"/>
      <c r="DN348" s="127"/>
    </row>
    <row r="349" spans="1:118" x14ac:dyDescent="0.2">
      <c r="A349" t="s">
        <v>155</v>
      </c>
      <c r="B349" t="s">
        <v>156</v>
      </c>
      <c r="C349">
        <v>26</v>
      </c>
      <c r="D349" t="s">
        <v>142</v>
      </c>
      <c r="E349" s="14">
        <v>0</v>
      </c>
      <c r="F349" s="14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127">
        <v>0</v>
      </c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  <c r="AI349" s="127">
        <v>0</v>
      </c>
      <c r="AJ349" s="127">
        <v>0</v>
      </c>
      <c r="AK349" s="127">
        <v>0</v>
      </c>
      <c r="AL349" s="127">
        <v>0</v>
      </c>
      <c r="AM349" s="127">
        <v>0</v>
      </c>
      <c r="AN349" s="127">
        <v>0</v>
      </c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  <c r="BD349" s="127"/>
      <c r="BE349" s="127"/>
      <c r="BF349" s="127"/>
      <c r="BG349" s="127"/>
      <c r="BH349" s="127"/>
      <c r="BI349" s="127"/>
      <c r="BJ349" s="127"/>
      <c r="BK349" s="127"/>
      <c r="BL349" s="127"/>
      <c r="BM349" s="127"/>
      <c r="BN349" s="127"/>
      <c r="BO349" s="127"/>
      <c r="BP349" s="127"/>
      <c r="BQ349" s="127"/>
      <c r="BR349" s="127"/>
      <c r="BS349" s="127"/>
      <c r="BT349" s="127"/>
      <c r="BU349" s="127"/>
      <c r="BV349" s="127"/>
      <c r="BW349" s="127"/>
      <c r="BX349" s="127"/>
      <c r="BY349" s="127"/>
      <c r="BZ349" s="127"/>
      <c r="CA349" s="127"/>
      <c r="CB349" s="127"/>
      <c r="CC349" s="127"/>
      <c r="CD349" s="127"/>
      <c r="CE349" s="127"/>
      <c r="CF349" s="127"/>
      <c r="CG349" s="127"/>
      <c r="CH349" s="127"/>
      <c r="CI349" s="127"/>
      <c r="CJ349" s="127"/>
      <c r="CK349" s="127"/>
      <c r="CL349" s="127"/>
      <c r="CM349" s="127"/>
      <c r="CN349" s="127"/>
      <c r="CO349" s="127"/>
      <c r="CP349" s="127"/>
      <c r="CQ349" s="127"/>
      <c r="CR349" s="127"/>
      <c r="CS349" s="127"/>
      <c r="CT349" s="127"/>
      <c r="CU349" s="127"/>
      <c r="CV349" s="127"/>
      <c r="CW349" s="127"/>
      <c r="CX349" s="127"/>
      <c r="CY349" s="127"/>
      <c r="CZ349" s="127"/>
      <c r="DA349" s="127"/>
      <c r="DB349" s="127"/>
      <c r="DC349" s="127"/>
      <c r="DD349" s="127"/>
      <c r="DE349" s="127"/>
      <c r="DF349" s="127"/>
      <c r="DG349" s="127"/>
      <c r="DH349" s="127"/>
      <c r="DI349" s="127"/>
      <c r="DJ349" s="127"/>
      <c r="DK349" s="127"/>
      <c r="DL349" s="127"/>
      <c r="DM349" s="127"/>
      <c r="DN349" s="127"/>
    </row>
    <row r="350" spans="1:118" x14ac:dyDescent="0.2">
      <c r="A350" t="s">
        <v>155</v>
      </c>
      <c r="B350" t="s">
        <v>156</v>
      </c>
      <c r="C350">
        <v>27</v>
      </c>
      <c r="D350" t="s">
        <v>143</v>
      </c>
      <c r="E350" s="14">
        <v>0</v>
      </c>
      <c r="F350" s="14">
        <v>0</v>
      </c>
      <c r="G350" s="127">
        <v>0</v>
      </c>
      <c r="H350" s="127">
        <v>0</v>
      </c>
      <c r="I350" s="127">
        <v>0</v>
      </c>
      <c r="J350" s="127">
        <v>0</v>
      </c>
      <c r="K350" s="127">
        <v>0</v>
      </c>
      <c r="L350" s="127">
        <v>0</v>
      </c>
      <c r="M350" s="127">
        <v>0</v>
      </c>
      <c r="N350" s="127">
        <v>0</v>
      </c>
      <c r="O350" s="127">
        <v>0</v>
      </c>
      <c r="P350" s="127">
        <v>0</v>
      </c>
      <c r="Q350" s="127">
        <v>0</v>
      </c>
      <c r="R350" s="127">
        <v>0</v>
      </c>
      <c r="S350" s="127">
        <v>0</v>
      </c>
      <c r="T350" s="127">
        <v>0</v>
      </c>
      <c r="U350" s="127">
        <v>0</v>
      </c>
      <c r="V350" s="127">
        <v>0</v>
      </c>
      <c r="W350" s="127">
        <v>0</v>
      </c>
      <c r="X350" s="127">
        <v>0</v>
      </c>
      <c r="Y350" s="127">
        <v>0</v>
      </c>
      <c r="Z350" s="127">
        <v>0</v>
      </c>
      <c r="AA350" s="127">
        <v>0</v>
      </c>
      <c r="AB350" s="127">
        <v>0</v>
      </c>
      <c r="AC350" s="127">
        <v>0</v>
      </c>
      <c r="AD350" s="127">
        <v>0</v>
      </c>
      <c r="AE350" s="127">
        <v>0</v>
      </c>
      <c r="AF350" s="127">
        <v>0</v>
      </c>
      <c r="AG350" s="127">
        <v>0</v>
      </c>
      <c r="AH350" s="127">
        <v>0</v>
      </c>
      <c r="AI350" s="127">
        <v>0</v>
      </c>
      <c r="AJ350" s="127">
        <v>0</v>
      </c>
      <c r="AK350" s="127">
        <v>0</v>
      </c>
      <c r="AL350" s="127">
        <v>0</v>
      </c>
      <c r="AM350" s="127">
        <v>0</v>
      </c>
      <c r="AN350" s="127">
        <v>0</v>
      </c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127"/>
      <c r="BH350" s="127"/>
      <c r="BI350" s="127"/>
      <c r="BJ350" s="127"/>
      <c r="BK350" s="127"/>
      <c r="BL350" s="127"/>
      <c r="BM350" s="127"/>
      <c r="BN350" s="127"/>
      <c r="BO350" s="127"/>
      <c r="BP350" s="127"/>
      <c r="BQ350" s="127"/>
      <c r="BR350" s="127"/>
      <c r="BS350" s="127"/>
      <c r="BT350" s="127"/>
      <c r="BU350" s="127"/>
      <c r="BV350" s="127"/>
      <c r="BW350" s="127"/>
      <c r="BX350" s="127"/>
      <c r="BY350" s="127"/>
      <c r="BZ350" s="127"/>
      <c r="CA350" s="127"/>
      <c r="CB350" s="127"/>
      <c r="CC350" s="127"/>
      <c r="CD350" s="127"/>
      <c r="CE350" s="127"/>
      <c r="CF350" s="127"/>
      <c r="CG350" s="127"/>
      <c r="CH350" s="127"/>
      <c r="CI350" s="127"/>
      <c r="CJ350" s="127"/>
      <c r="CK350" s="127"/>
      <c r="CL350" s="127"/>
      <c r="CM350" s="127"/>
      <c r="CN350" s="127"/>
      <c r="CO350" s="127"/>
      <c r="CP350" s="127"/>
      <c r="CQ350" s="127"/>
      <c r="CR350" s="127"/>
      <c r="CS350" s="127"/>
      <c r="CT350" s="127"/>
      <c r="CU350" s="127"/>
      <c r="CV350" s="127"/>
      <c r="CW350" s="127"/>
      <c r="CX350" s="127"/>
      <c r="CY350" s="127"/>
      <c r="CZ350" s="127"/>
      <c r="DA350" s="127"/>
      <c r="DB350" s="127"/>
      <c r="DC350" s="127"/>
      <c r="DD350" s="127"/>
      <c r="DE350" s="127"/>
      <c r="DF350" s="127"/>
      <c r="DG350" s="127"/>
      <c r="DH350" s="127"/>
      <c r="DI350" s="127"/>
      <c r="DJ350" s="127"/>
      <c r="DK350" s="127"/>
      <c r="DL350" s="127"/>
      <c r="DM350" s="127"/>
      <c r="DN350" s="127"/>
    </row>
    <row r="351" spans="1:118" x14ac:dyDescent="0.2">
      <c r="A351" t="s">
        <v>155</v>
      </c>
      <c r="B351" t="s">
        <v>156</v>
      </c>
      <c r="C351">
        <v>28</v>
      </c>
      <c r="D351" t="s">
        <v>144</v>
      </c>
      <c r="E351" s="131">
        <v>0</v>
      </c>
      <c r="F351" s="131">
        <v>0</v>
      </c>
      <c r="G351" s="132">
        <v>0</v>
      </c>
      <c r="H351" s="132">
        <v>0</v>
      </c>
      <c r="I351" s="132">
        <v>0</v>
      </c>
      <c r="J351" s="132">
        <v>0</v>
      </c>
      <c r="K351" s="132">
        <v>0</v>
      </c>
      <c r="L351" s="127">
        <v>0</v>
      </c>
      <c r="M351" s="127">
        <v>0</v>
      </c>
      <c r="N351" s="127">
        <v>0</v>
      </c>
      <c r="O351" s="127">
        <v>0</v>
      </c>
      <c r="P351" s="127">
        <v>0</v>
      </c>
      <c r="Q351" s="127">
        <v>0</v>
      </c>
      <c r="R351" s="127">
        <v>0</v>
      </c>
      <c r="S351" s="127">
        <v>0</v>
      </c>
      <c r="T351" s="127">
        <v>0</v>
      </c>
      <c r="U351" s="127">
        <v>0</v>
      </c>
      <c r="V351" s="127">
        <v>0</v>
      </c>
      <c r="W351" s="127">
        <v>0</v>
      </c>
      <c r="X351" s="127">
        <v>0</v>
      </c>
      <c r="Y351" s="127">
        <v>0</v>
      </c>
      <c r="Z351" s="127">
        <v>0</v>
      </c>
      <c r="AA351" s="127">
        <v>0</v>
      </c>
      <c r="AB351" s="127">
        <v>0</v>
      </c>
      <c r="AC351" s="127">
        <v>0</v>
      </c>
      <c r="AD351" s="127">
        <v>0</v>
      </c>
      <c r="AE351" s="127">
        <v>0</v>
      </c>
      <c r="AF351" s="127">
        <v>0</v>
      </c>
      <c r="AG351" s="127">
        <v>0</v>
      </c>
      <c r="AH351" s="127">
        <v>0</v>
      </c>
      <c r="AI351" s="127">
        <v>0</v>
      </c>
      <c r="AJ351" s="127">
        <v>0</v>
      </c>
      <c r="AK351" s="127">
        <v>0</v>
      </c>
      <c r="AL351" s="127">
        <v>0</v>
      </c>
      <c r="AM351" s="127">
        <v>0</v>
      </c>
      <c r="AN351" s="127">
        <v>0</v>
      </c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  <c r="BD351" s="127"/>
      <c r="BE351" s="127"/>
      <c r="BF351" s="127"/>
      <c r="BG351" s="127"/>
      <c r="BH351" s="127"/>
      <c r="BI351" s="127"/>
      <c r="BJ351" s="127"/>
      <c r="BK351" s="127"/>
      <c r="BL351" s="127"/>
      <c r="BM351" s="127"/>
      <c r="BN351" s="127"/>
      <c r="BO351" s="127"/>
      <c r="BP351" s="127"/>
      <c r="BQ351" s="127"/>
      <c r="BR351" s="127"/>
      <c r="BS351" s="127"/>
      <c r="BT351" s="127"/>
      <c r="BU351" s="127"/>
      <c r="BV351" s="127"/>
      <c r="BW351" s="127"/>
      <c r="BX351" s="127"/>
      <c r="BY351" s="127"/>
      <c r="BZ351" s="127"/>
      <c r="CA351" s="127"/>
      <c r="CB351" s="127"/>
      <c r="CC351" s="127"/>
      <c r="CD351" s="127"/>
      <c r="CE351" s="127"/>
      <c r="CF351" s="127"/>
      <c r="CG351" s="127"/>
      <c r="CH351" s="127"/>
      <c r="CI351" s="127"/>
      <c r="CJ351" s="127"/>
      <c r="CK351" s="127"/>
      <c r="CL351" s="127"/>
      <c r="CM351" s="127"/>
      <c r="CN351" s="127"/>
      <c r="CO351" s="127"/>
      <c r="CP351" s="127"/>
      <c r="CQ351" s="127"/>
      <c r="CR351" s="127"/>
      <c r="CS351" s="127"/>
      <c r="CT351" s="127"/>
      <c r="CU351" s="127"/>
      <c r="CV351" s="127"/>
      <c r="CW351" s="127"/>
      <c r="CX351" s="127"/>
      <c r="CY351" s="127"/>
      <c r="CZ351" s="127"/>
      <c r="DA351" s="127"/>
      <c r="DB351" s="127"/>
      <c r="DC351" s="127"/>
      <c r="DD351" s="127"/>
      <c r="DE351" s="127"/>
      <c r="DF351" s="127"/>
      <c r="DG351" s="127"/>
      <c r="DH351" s="127"/>
      <c r="DI351" s="127"/>
      <c r="DJ351" s="127"/>
      <c r="DK351" s="127"/>
      <c r="DL351" s="127"/>
      <c r="DM351" s="127"/>
      <c r="DN351" s="127"/>
    </row>
    <row r="352" spans="1:118" x14ac:dyDescent="0.2">
      <c r="A352" t="s">
        <v>155</v>
      </c>
      <c r="B352" t="s">
        <v>156</v>
      </c>
      <c r="C352">
        <v>29</v>
      </c>
      <c r="D352" t="s">
        <v>145</v>
      </c>
      <c r="E352" s="14">
        <v>0</v>
      </c>
      <c r="F352" s="14">
        <v>0</v>
      </c>
      <c r="G352" s="127">
        <v>0</v>
      </c>
      <c r="H352" s="127">
        <v>0</v>
      </c>
      <c r="I352" s="127">
        <v>0</v>
      </c>
      <c r="J352" s="127">
        <v>0</v>
      </c>
      <c r="K352" s="127">
        <v>0</v>
      </c>
      <c r="L352" s="127">
        <v>0</v>
      </c>
      <c r="M352" s="127">
        <v>0</v>
      </c>
      <c r="N352" s="127">
        <v>0</v>
      </c>
      <c r="O352" s="127">
        <v>0</v>
      </c>
      <c r="P352" s="127">
        <v>0</v>
      </c>
      <c r="Q352" s="127">
        <v>0</v>
      </c>
      <c r="R352" s="127">
        <v>0</v>
      </c>
      <c r="S352" s="127">
        <v>0</v>
      </c>
      <c r="T352" s="127">
        <v>0</v>
      </c>
      <c r="U352" s="127">
        <v>0</v>
      </c>
      <c r="V352" s="127">
        <v>0</v>
      </c>
      <c r="W352" s="127">
        <v>0</v>
      </c>
      <c r="X352" s="127">
        <v>0</v>
      </c>
      <c r="Y352" s="127">
        <v>0</v>
      </c>
      <c r="Z352" s="127">
        <v>0</v>
      </c>
      <c r="AA352" s="127">
        <v>0</v>
      </c>
      <c r="AB352" s="127">
        <v>0</v>
      </c>
      <c r="AC352" s="127">
        <v>0</v>
      </c>
      <c r="AD352" s="127">
        <v>0</v>
      </c>
      <c r="AE352" s="127">
        <v>0</v>
      </c>
      <c r="AF352" s="127">
        <v>0</v>
      </c>
      <c r="AG352" s="127">
        <v>0</v>
      </c>
      <c r="AH352" s="127">
        <v>0</v>
      </c>
      <c r="AI352" s="127">
        <v>0</v>
      </c>
      <c r="AJ352" s="127">
        <v>0</v>
      </c>
      <c r="AK352" s="127">
        <v>0</v>
      </c>
      <c r="AL352" s="127">
        <v>0</v>
      </c>
      <c r="AM352" s="127">
        <v>0</v>
      </c>
      <c r="AN352" s="127">
        <v>0</v>
      </c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27"/>
      <c r="BJ352" s="127"/>
      <c r="BK352" s="127"/>
      <c r="BL352" s="127"/>
      <c r="BM352" s="127"/>
      <c r="BN352" s="127"/>
      <c r="BO352" s="127"/>
      <c r="BP352" s="127"/>
      <c r="BQ352" s="127"/>
      <c r="BR352" s="127"/>
      <c r="BS352" s="127"/>
      <c r="BT352" s="127"/>
      <c r="BU352" s="127"/>
      <c r="BV352" s="127"/>
      <c r="BW352" s="127"/>
      <c r="BX352" s="127"/>
      <c r="BY352" s="127"/>
      <c r="BZ352" s="127"/>
      <c r="CA352" s="127"/>
      <c r="CB352" s="127"/>
      <c r="CC352" s="127"/>
      <c r="CD352" s="127"/>
      <c r="CE352" s="127"/>
      <c r="CF352" s="127"/>
      <c r="CG352" s="127"/>
      <c r="CH352" s="127"/>
      <c r="CI352" s="127"/>
      <c r="CJ352" s="127"/>
      <c r="CK352" s="127"/>
      <c r="CL352" s="127"/>
      <c r="CM352" s="127"/>
      <c r="CN352" s="127"/>
      <c r="CO352" s="127"/>
      <c r="CP352" s="127"/>
      <c r="CQ352" s="127"/>
      <c r="CR352" s="127"/>
      <c r="CS352" s="127"/>
      <c r="CT352" s="127"/>
      <c r="CU352" s="127"/>
      <c r="CV352" s="127"/>
      <c r="CW352" s="127"/>
      <c r="CX352" s="127"/>
      <c r="CY352" s="127"/>
      <c r="CZ352" s="127"/>
      <c r="DA352" s="127"/>
      <c r="DB352" s="127"/>
      <c r="DC352" s="127"/>
      <c r="DD352" s="127"/>
      <c r="DE352" s="127"/>
      <c r="DF352" s="127"/>
      <c r="DG352" s="127"/>
      <c r="DH352" s="127"/>
      <c r="DI352" s="127"/>
      <c r="DJ352" s="127"/>
      <c r="DK352" s="127"/>
      <c r="DL352" s="127"/>
      <c r="DM352" s="127"/>
      <c r="DN352" s="127"/>
    </row>
    <row r="353" spans="1:118" x14ac:dyDescent="0.2">
      <c r="A353" t="s">
        <v>155</v>
      </c>
      <c r="B353" t="s">
        <v>156</v>
      </c>
      <c r="C353">
        <v>30</v>
      </c>
      <c r="D353" t="s">
        <v>146</v>
      </c>
      <c r="E353" s="14">
        <v>0</v>
      </c>
      <c r="F353" s="14">
        <v>0</v>
      </c>
      <c r="G353" s="127">
        <v>0</v>
      </c>
      <c r="H353" s="127">
        <v>0</v>
      </c>
      <c r="I353" s="127">
        <v>0</v>
      </c>
      <c r="J353" s="127">
        <v>0</v>
      </c>
      <c r="K353" s="127">
        <v>0</v>
      </c>
      <c r="L353" s="127">
        <v>0</v>
      </c>
      <c r="M353" s="127">
        <v>0</v>
      </c>
      <c r="N353" s="127">
        <v>0</v>
      </c>
      <c r="O353" s="127">
        <v>0</v>
      </c>
      <c r="P353" s="127">
        <v>0</v>
      </c>
      <c r="Q353" s="127">
        <v>0</v>
      </c>
      <c r="R353" s="127">
        <v>0</v>
      </c>
      <c r="S353" s="127">
        <v>0</v>
      </c>
      <c r="T353" s="127">
        <v>0</v>
      </c>
      <c r="U353" s="127">
        <v>0</v>
      </c>
      <c r="V353" s="127">
        <v>0</v>
      </c>
      <c r="W353" s="127">
        <v>0</v>
      </c>
      <c r="X353" s="127">
        <v>0</v>
      </c>
      <c r="Y353" s="127">
        <v>0</v>
      </c>
      <c r="Z353" s="127">
        <v>0</v>
      </c>
      <c r="AA353" s="127">
        <v>0</v>
      </c>
      <c r="AB353" s="127">
        <v>0</v>
      </c>
      <c r="AC353" s="127">
        <v>0</v>
      </c>
      <c r="AD353" s="127">
        <v>0</v>
      </c>
      <c r="AE353" s="127">
        <v>0</v>
      </c>
      <c r="AF353" s="127">
        <v>0</v>
      </c>
      <c r="AG353" s="127">
        <v>0</v>
      </c>
      <c r="AH353" s="127">
        <v>0</v>
      </c>
      <c r="AI353" s="127">
        <v>0</v>
      </c>
      <c r="AJ353" s="127">
        <v>0</v>
      </c>
      <c r="AK353" s="127">
        <v>0</v>
      </c>
      <c r="AL353" s="127">
        <v>0</v>
      </c>
      <c r="AM353" s="127">
        <v>0</v>
      </c>
      <c r="AN353" s="127">
        <v>0</v>
      </c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127"/>
      <c r="BH353" s="127"/>
      <c r="BI353" s="127"/>
      <c r="BJ353" s="127"/>
      <c r="BK353" s="127"/>
      <c r="BL353" s="127"/>
      <c r="BM353" s="127"/>
      <c r="BN353" s="127"/>
      <c r="BO353" s="127"/>
      <c r="BP353" s="127"/>
      <c r="BQ353" s="127"/>
      <c r="BR353" s="127"/>
      <c r="BS353" s="127"/>
      <c r="BT353" s="127"/>
      <c r="BU353" s="127"/>
      <c r="BV353" s="127"/>
      <c r="BW353" s="127"/>
      <c r="BX353" s="127"/>
      <c r="BY353" s="127"/>
      <c r="BZ353" s="127"/>
      <c r="CA353" s="127"/>
      <c r="CB353" s="127"/>
      <c r="CC353" s="127"/>
      <c r="CD353" s="127"/>
      <c r="CE353" s="127"/>
      <c r="CF353" s="127"/>
      <c r="CG353" s="127"/>
      <c r="CH353" s="127"/>
      <c r="CI353" s="127"/>
      <c r="CJ353" s="127"/>
      <c r="CK353" s="127"/>
      <c r="CL353" s="127"/>
      <c r="CM353" s="127"/>
      <c r="CN353" s="127"/>
      <c r="CO353" s="127"/>
      <c r="CP353" s="127"/>
      <c r="CQ353" s="127"/>
      <c r="CR353" s="127"/>
      <c r="CS353" s="127"/>
      <c r="CT353" s="127"/>
      <c r="CU353" s="127"/>
      <c r="CV353" s="127"/>
      <c r="CW353" s="127"/>
      <c r="CX353" s="127"/>
      <c r="CY353" s="127"/>
      <c r="CZ353" s="127"/>
      <c r="DA353" s="127"/>
      <c r="DB353" s="127"/>
      <c r="DC353" s="127"/>
      <c r="DD353" s="127"/>
      <c r="DE353" s="127"/>
      <c r="DF353" s="127"/>
      <c r="DG353" s="127"/>
      <c r="DH353" s="127"/>
      <c r="DI353" s="127"/>
      <c r="DJ353" s="127"/>
      <c r="DK353" s="127"/>
      <c r="DL353" s="127"/>
      <c r="DM353" s="127"/>
      <c r="DN353" s="127"/>
    </row>
    <row r="354" spans="1:118" x14ac:dyDescent="0.2">
      <c r="A354" t="s">
        <v>155</v>
      </c>
      <c r="B354" t="s">
        <v>156</v>
      </c>
      <c r="C354">
        <v>31</v>
      </c>
      <c r="D354" t="s">
        <v>147</v>
      </c>
      <c r="E354" s="14">
        <v>0</v>
      </c>
      <c r="F354" s="14">
        <v>0</v>
      </c>
      <c r="G354" s="127">
        <v>0</v>
      </c>
      <c r="H354" s="127">
        <v>0</v>
      </c>
      <c r="I354" s="127">
        <v>0</v>
      </c>
      <c r="J354" s="127">
        <v>0</v>
      </c>
      <c r="K354" s="127">
        <v>0</v>
      </c>
      <c r="L354" s="127">
        <v>0</v>
      </c>
      <c r="M354" s="127">
        <v>0</v>
      </c>
      <c r="N354" s="127">
        <v>0</v>
      </c>
      <c r="O354" s="127">
        <v>0</v>
      </c>
      <c r="P354" s="127">
        <v>0</v>
      </c>
      <c r="Q354" s="127">
        <v>0</v>
      </c>
      <c r="R354" s="127">
        <v>0</v>
      </c>
      <c r="S354" s="127">
        <v>0</v>
      </c>
      <c r="T354" s="127">
        <v>0</v>
      </c>
      <c r="U354" s="127">
        <v>0</v>
      </c>
      <c r="V354" s="127">
        <v>0</v>
      </c>
      <c r="W354" s="127">
        <v>0</v>
      </c>
      <c r="X354" s="127">
        <v>0</v>
      </c>
      <c r="Y354" s="127">
        <v>0</v>
      </c>
      <c r="Z354" s="127">
        <v>0</v>
      </c>
      <c r="AA354" s="127">
        <v>0</v>
      </c>
      <c r="AB354" s="127">
        <v>0</v>
      </c>
      <c r="AC354" s="127">
        <v>0</v>
      </c>
      <c r="AD354" s="127">
        <v>0</v>
      </c>
      <c r="AE354" s="127">
        <v>0</v>
      </c>
      <c r="AF354" s="127">
        <v>0</v>
      </c>
      <c r="AG354" s="127">
        <v>0</v>
      </c>
      <c r="AH354" s="127">
        <v>0</v>
      </c>
      <c r="AI354" s="127">
        <v>0</v>
      </c>
      <c r="AJ354" s="127">
        <v>0</v>
      </c>
      <c r="AK354" s="127">
        <v>0</v>
      </c>
      <c r="AL354" s="127">
        <v>0</v>
      </c>
      <c r="AM354" s="127">
        <v>0</v>
      </c>
      <c r="AN354" s="127">
        <v>0</v>
      </c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127"/>
      <c r="BH354" s="127"/>
      <c r="BI354" s="127"/>
      <c r="BJ354" s="127"/>
      <c r="BK354" s="127"/>
      <c r="BL354" s="127"/>
      <c r="BM354" s="127"/>
      <c r="BN354" s="127"/>
      <c r="BO354" s="127"/>
      <c r="BP354" s="127"/>
      <c r="BQ354" s="127"/>
      <c r="BR354" s="127"/>
      <c r="BS354" s="127"/>
      <c r="BT354" s="127"/>
      <c r="BU354" s="127"/>
      <c r="BV354" s="127"/>
      <c r="BW354" s="127"/>
      <c r="BX354" s="127"/>
      <c r="BY354" s="127"/>
      <c r="BZ354" s="127"/>
      <c r="CA354" s="127"/>
      <c r="CB354" s="127"/>
      <c r="CC354" s="127"/>
      <c r="CD354" s="127"/>
      <c r="CE354" s="127"/>
      <c r="CF354" s="127"/>
      <c r="CG354" s="127"/>
      <c r="CH354" s="127"/>
      <c r="CI354" s="127"/>
      <c r="CJ354" s="127"/>
      <c r="CK354" s="127"/>
      <c r="CL354" s="127"/>
      <c r="CM354" s="127"/>
      <c r="CN354" s="127"/>
      <c r="CO354" s="127"/>
      <c r="CP354" s="127"/>
      <c r="CQ354" s="127"/>
      <c r="CR354" s="127"/>
      <c r="CS354" s="127"/>
      <c r="CT354" s="127"/>
      <c r="CU354" s="127"/>
      <c r="CV354" s="127"/>
      <c r="CW354" s="127"/>
      <c r="CX354" s="127"/>
      <c r="CY354" s="127"/>
      <c r="CZ354" s="127"/>
      <c r="DA354" s="127"/>
      <c r="DB354" s="127"/>
      <c r="DC354" s="127"/>
      <c r="DD354" s="127"/>
      <c r="DE354" s="127"/>
      <c r="DF354" s="127"/>
      <c r="DG354" s="127"/>
      <c r="DH354" s="127"/>
      <c r="DI354" s="127"/>
      <c r="DJ354" s="127"/>
      <c r="DK354" s="127"/>
      <c r="DL354" s="127"/>
      <c r="DM354" s="127"/>
      <c r="DN354" s="127"/>
    </row>
    <row r="355" spans="1:118" x14ac:dyDescent="0.2">
      <c r="A355" t="s">
        <v>155</v>
      </c>
      <c r="B355" t="s">
        <v>156</v>
      </c>
      <c r="C355">
        <v>32</v>
      </c>
      <c r="D355" t="s">
        <v>74</v>
      </c>
      <c r="E355" s="14">
        <v>0</v>
      </c>
      <c r="F355" s="14">
        <v>0</v>
      </c>
      <c r="G355" s="127">
        <v>0</v>
      </c>
      <c r="H355" s="127">
        <v>0</v>
      </c>
      <c r="I355" s="127">
        <v>0</v>
      </c>
      <c r="J355" s="127">
        <v>0</v>
      </c>
      <c r="K355" s="127">
        <v>0</v>
      </c>
      <c r="L355" s="127">
        <v>0</v>
      </c>
      <c r="M355" s="127">
        <v>0</v>
      </c>
      <c r="N355" s="127">
        <v>0</v>
      </c>
      <c r="O355" s="127">
        <v>0</v>
      </c>
      <c r="P355" s="127">
        <v>0</v>
      </c>
      <c r="Q355" s="127">
        <v>0</v>
      </c>
      <c r="R355" s="127">
        <v>0</v>
      </c>
      <c r="S355" s="127">
        <v>0</v>
      </c>
      <c r="T355" s="127">
        <v>0</v>
      </c>
      <c r="U355" s="127">
        <v>0</v>
      </c>
      <c r="V355" s="127">
        <v>0</v>
      </c>
      <c r="W355" s="127">
        <v>0</v>
      </c>
      <c r="X355" s="127">
        <v>0</v>
      </c>
      <c r="Y355" s="127">
        <v>0</v>
      </c>
      <c r="Z355" s="127">
        <v>0</v>
      </c>
      <c r="AA355" s="127">
        <v>0</v>
      </c>
      <c r="AB355" s="127">
        <v>0</v>
      </c>
      <c r="AC355" s="127">
        <v>0</v>
      </c>
      <c r="AD355" s="127">
        <v>0</v>
      </c>
      <c r="AE355" s="127">
        <v>0</v>
      </c>
      <c r="AF355" s="127">
        <v>0</v>
      </c>
      <c r="AG355" s="127">
        <v>0</v>
      </c>
      <c r="AH355" s="127">
        <v>0</v>
      </c>
      <c r="AI355" s="127">
        <v>0</v>
      </c>
      <c r="AJ355" s="127">
        <v>0</v>
      </c>
      <c r="AK355" s="127">
        <v>0</v>
      </c>
      <c r="AL355" s="127">
        <v>0</v>
      </c>
      <c r="AM355" s="127">
        <v>0</v>
      </c>
      <c r="AN355" s="127">
        <v>0</v>
      </c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127"/>
      <c r="BH355" s="127"/>
      <c r="BI355" s="127"/>
      <c r="BJ355" s="127"/>
      <c r="BK355" s="127"/>
      <c r="BL355" s="127"/>
      <c r="BM355" s="127"/>
      <c r="BN355" s="127"/>
      <c r="BO355" s="127"/>
      <c r="BP355" s="127"/>
      <c r="BQ355" s="127"/>
      <c r="BR355" s="127"/>
      <c r="BS355" s="127"/>
      <c r="BT355" s="127"/>
      <c r="BU355" s="127"/>
      <c r="BV355" s="127"/>
      <c r="BW355" s="127"/>
      <c r="BX355" s="127"/>
      <c r="BY355" s="127"/>
      <c r="BZ355" s="127"/>
      <c r="CA355" s="127"/>
      <c r="CB355" s="127"/>
      <c r="CC355" s="127"/>
      <c r="CD355" s="127"/>
      <c r="CE355" s="127"/>
      <c r="CF355" s="127"/>
      <c r="CG355" s="127"/>
      <c r="CH355" s="127"/>
      <c r="CI355" s="127"/>
      <c r="CJ355" s="127"/>
      <c r="CK355" s="127"/>
      <c r="CL355" s="127"/>
      <c r="CM355" s="127"/>
      <c r="CN355" s="127"/>
      <c r="CO355" s="127"/>
      <c r="CP355" s="127"/>
      <c r="CQ355" s="127"/>
      <c r="CR355" s="127"/>
      <c r="CS355" s="127"/>
      <c r="CT355" s="127"/>
      <c r="CU355" s="127"/>
      <c r="CV355" s="127"/>
      <c r="CW355" s="127"/>
      <c r="CX355" s="127"/>
      <c r="CY355" s="127"/>
      <c r="CZ355" s="127"/>
      <c r="DA355" s="127"/>
      <c r="DB355" s="127"/>
      <c r="DC355" s="127"/>
      <c r="DD355" s="127"/>
      <c r="DE355" s="127"/>
      <c r="DF355" s="127"/>
      <c r="DG355" s="127"/>
      <c r="DH355" s="127"/>
      <c r="DI355" s="127"/>
      <c r="DJ355" s="127"/>
      <c r="DK355" s="127"/>
      <c r="DL355" s="127"/>
      <c r="DM355" s="127"/>
      <c r="DN355" s="127"/>
    </row>
    <row r="356" spans="1:118" x14ac:dyDescent="0.2">
      <c r="A356" t="s">
        <v>155</v>
      </c>
      <c r="B356" t="s">
        <v>156</v>
      </c>
      <c r="C356">
        <v>33</v>
      </c>
      <c r="D356" t="s">
        <v>75</v>
      </c>
      <c r="E356" s="14">
        <v>0</v>
      </c>
      <c r="F356" s="14">
        <v>0</v>
      </c>
      <c r="G356" s="127">
        <v>0</v>
      </c>
      <c r="H356" s="127">
        <v>0</v>
      </c>
      <c r="I356" s="127">
        <v>0</v>
      </c>
      <c r="J356" s="127">
        <v>0</v>
      </c>
      <c r="K356" s="127">
        <v>0</v>
      </c>
      <c r="L356" s="127">
        <v>0</v>
      </c>
      <c r="M356" s="127">
        <v>0</v>
      </c>
      <c r="N356" s="127">
        <v>0</v>
      </c>
      <c r="O356" s="127">
        <v>0</v>
      </c>
      <c r="P356" s="127">
        <v>0</v>
      </c>
      <c r="Q356" s="127">
        <v>0</v>
      </c>
      <c r="R356" s="127">
        <v>0</v>
      </c>
      <c r="S356" s="127">
        <v>0</v>
      </c>
      <c r="T356" s="127">
        <v>0</v>
      </c>
      <c r="U356" s="127">
        <v>0</v>
      </c>
      <c r="V356" s="127">
        <v>0</v>
      </c>
      <c r="W356" s="127">
        <v>0</v>
      </c>
      <c r="X356" s="127">
        <v>0</v>
      </c>
      <c r="Y356" s="127">
        <v>0</v>
      </c>
      <c r="Z356" s="127">
        <v>0</v>
      </c>
      <c r="AA356" s="127">
        <v>0</v>
      </c>
      <c r="AB356" s="127">
        <v>0</v>
      </c>
      <c r="AC356" s="127">
        <v>0</v>
      </c>
      <c r="AD356" s="127">
        <v>0</v>
      </c>
      <c r="AE356" s="127">
        <v>0</v>
      </c>
      <c r="AF356" s="127">
        <v>0</v>
      </c>
      <c r="AG356" s="127">
        <v>0</v>
      </c>
      <c r="AH356" s="127">
        <v>0</v>
      </c>
      <c r="AI356" s="127">
        <v>0</v>
      </c>
      <c r="AJ356" s="127">
        <v>0</v>
      </c>
      <c r="AK356" s="127">
        <v>0</v>
      </c>
      <c r="AL356" s="127">
        <v>0</v>
      </c>
      <c r="AM356" s="127">
        <v>0</v>
      </c>
      <c r="AN356" s="127">
        <v>0</v>
      </c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127"/>
      <c r="BH356" s="127"/>
      <c r="BI356" s="127"/>
      <c r="BJ356" s="127"/>
      <c r="BK356" s="127"/>
      <c r="BL356" s="127"/>
      <c r="BM356" s="127"/>
      <c r="BN356" s="127"/>
      <c r="BO356" s="127"/>
      <c r="BP356" s="127"/>
      <c r="BQ356" s="127"/>
      <c r="BR356" s="127"/>
      <c r="BS356" s="127"/>
      <c r="BT356" s="127"/>
      <c r="BU356" s="127"/>
      <c r="BV356" s="127"/>
      <c r="BW356" s="127"/>
      <c r="BX356" s="127"/>
      <c r="BY356" s="127"/>
      <c r="BZ356" s="127"/>
      <c r="CA356" s="127"/>
      <c r="CB356" s="127"/>
      <c r="CC356" s="127"/>
      <c r="CD356" s="127"/>
      <c r="CE356" s="127"/>
      <c r="CF356" s="127"/>
      <c r="CG356" s="127"/>
      <c r="CH356" s="127"/>
      <c r="CI356" s="127"/>
      <c r="CJ356" s="127"/>
      <c r="CK356" s="127"/>
      <c r="CL356" s="127"/>
      <c r="CM356" s="127"/>
      <c r="CN356" s="127"/>
      <c r="CO356" s="127"/>
      <c r="CP356" s="127"/>
      <c r="CQ356" s="127"/>
      <c r="CR356" s="127"/>
      <c r="CS356" s="127"/>
      <c r="CT356" s="127"/>
      <c r="CU356" s="127"/>
      <c r="CV356" s="127"/>
      <c r="CW356" s="127"/>
      <c r="CX356" s="127"/>
      <c r="CY356" s="127"/>
      <c r="CZ356" s="127"/>
      <c r="DA356" s="127"/>
      <c r="DB356" s="127"/>
      <c r="DC356" s="127"/>
      <c r="DD356" s="127"/>
      <c r="DE356" s="127"/>
      <c r="DF356" s="127"/>
      <c r="DG356" s="127"/>
      <c r="DH356" s="127"/>
      <c r="DI356" s="127"/>
      <c r="DJ356" s="127"/>
      <c r="DK356" s="127"/>
      <c r="DL356" s="127"/>
      <c r="DM356" s="127"/>
      <c r="DN356" s="127"/>
    </row>
    <row r="357" spans="1:118" x14ac:dyDescent="0.2">
      <c r="A357" t="s">
        <v>155</v>
      </c>
      <c r="B357" t="s">
        <v>156</v>
      </c>
      <c r="C357">
        <v>34</v>
      </c>
      <c r="D357" t="s">
        <v>76</v>
      </c>
      <c r="E357" s="14">
        <v>0</v>
      </c>
      <c r="F357" s="14">
        <v>0</v>
      </c>
      <c r="G357" s="127">
        <v>0</v>
      </c>
      <c r="H357" s="127">
        <v>0</v>
      </c>
      <c r="I357" s="127">
        <v>0</v>
      </c>
      <c r="J357" s="127">
        <v>0</v>
      </c>
      <c r="K357" s="127">
        <v>0</v>
      </c>
      <c r="L357" s="127">
        <v>0</v>
      </c>
      <c r="M357" s="127">
        <v>0</v>
      </c>
      <c r="N357" s="127">
        <v>0</v>
      </c>
      <c r="O357" s="127">
        <v>0</v>
      </c>
      <c r="P357" s="127">
        <v>0</v>
      </c>
      <c r="Q357" s="127">
        <v>0</v>
      </c>
      <c r="R357" s="127">
        <v>0</v>
      </c>
      <c r="S357" s="127">
        <v>0</v>
      </c>
      <c r="T357" s="127">
        <v>0</v>
      </c>
      <c r="U357" s="127">
        <v>0</v>
      </c>
      <c r="V357" s="127">
        <v>0</v>
      </c>
      <c r="W357" s="127">
        <v>0</v>
      </c>
      <c r="X357" s="127">
        <v>0</v>
      </c>
      <c r="Y357" s="127">
        <v>0</v>
      </c>
      <c r="Z357" s="127">
        <v>0</v>
      </c>
      <c r="AA357" s="127">
        <v>0</v>
      </c>
      <c r="AB357" s="127">
        <v>0</v>
      </c>
      <c r="AC357" s="127">
        <v>0</v>
      </c>
      <c r="AD357" s="127">
        <v>0</v>
      </c>
      <c r="AE357" s="127">
        <v>0</v>
      </c>
      <c r="AF357" s="127">
        <v>0</v>
      </c>
      <c r="AG357" s="127">
        <v>0</v>
      </c>
      <c r="AH357" s="127">
        <v>0</v>
      </c>
      <c r="AI357" s="127">
        <v>0</v>
      </c>
      <c r="AJ357" s="127">
        <v>0</v>
      </c>
      <c r="AK357" s="127">
        <v>0</v>
      </c>
      <c r="AL357" s="127">
        <v>0</v>
      </c>
      <c r="AM357" s="127">
        <v>0</v>
      </c>
      <c r="AN357" s="127">
        <v>0</v>
      </c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127"/>
      <c r="BH357" s="127"/>
      <c r="BI357" s="127"/>
      <c r="BJ357" s="127"/>
      <c r="BK357" s="127"/>
      <c r="BL357" s="127"/>
      <c r="BM357" s="127"/>
      <c r="BN357" s="127"/>
      <c r="BO357" s="127"/>
      <c r="BP357" s="127"/>
      <c r="BQ357" s="127"/>
      <c r="BR357" s="127"/>
      <c r="BS357" s="127"/>
      <c r="BT357" s="127"/>
      <c r="BU357" s="127"/>
      <c r="BV357" s="127"/>
      <c r="BW357" s="127"/>
      <c r="BX357" s="127"/>
      <c r="BY357" s="127"/>
      <c r="BZ357" s="127"/>
      <c r="CA357" s="127"/>
      <c r="CB357" s="127"/>
      <c r="CC357" s="127"/>
      <c r="CD357" s="127"/>
      <c r="CE357" s="127"/>
      <c r="CF357" s="127"/>
      <c r="CG357" s="127"/>
      <c r="CH357" s="127"/>
      <c r="CI357" s="127"/>
      <c r="CJ357" s="127"/>
      <c r="CK357" s="127"/>
      <c r="CL357" s="127"/>
      <c r="CM357" s="127"/>
      <c r="CN357" s="127"/>
      <c r="CO357" s="127"/>
      <c r="CP357" s="127"/>
      <c r="CQ357" s="127"/>
      <c r="CR357" s="127"/>
      <c r="CS357" s="127"/>
      <c r="CT357" s="127"/>
      <c r="CU357" s="127"/>
      <c r="CV357" s="127"/>
      <c r="CW357" s="127"/>
      <c r="CX357" s="127"/>
      <c r="CY357" s="127"/>
      <c r="CZ357" s="127"/>
      <c r="DA357" s="127"/>
      <c r="DB357" s="127"/>
      <c r="DC357" s="127"/>
      <c r="DD357" s="127"/>
      <c r="DE357" s="127"/>
      <c r="DF357" s="127"/>
      <c r="DG357" s="127"/>
      <c r="DH357" s="127"/>
      <c r="DI357" s="127"/>
      <c r="DJ357" s="127"/>
      <c r="DK357" s="127"/>
      <c r="DL357" s="127"/>
      <c r="DM357" s="127"/>
      <c r="DN357" s="127"/>
    </row>
    <row r="358" spans="1:118" x14ac:dyDescent="0.2">
      <c r="A358" t="s">
        <v>155</v>
      </c>
      <c r="B358" t="s">
        <v>156</v>
      </c>
      <c r="C358">
        <v>35</v>
      </c>
      <c r="D358" t="s">
        <v>77</v>
      </c>
      <c r="E358" s="14">
        <v>0</v>
      </c>
      <c r="F358" s="14">
        <v>0</v>
      </c>
      <c r="G358" s="127">
        <v>0</v>
      </c>
      <c r="H358" s="127">
        <v>0</v>
      </c>
      <c r="I358" s="127">
        <v>0</v>
      </c>
      <c r="J358" s="127">
        <v>0</v>
      </c>
      <c r="K358" s="127">
        <v>0</v>
      </c>
      <c r="L358" s="127">
        <v>0</v>
      </c>
      <c r="M358" s="127">
        <v>0</v>
      </c>
      <c r="N358" s="127">
        <v>0</v>
      </c>
      <c r="O358" s="127">
        <v>0</v>
      </c>
      <c r="P358" s="127">
        <v>0</v>
      </c>
      <c r="Q358" s="127">
        <v>0</v>
      </c>
      <c r="R358" s="127">
        <v>0</v>
      </c>
      <c r="S358" s="127">
        <v>0</v>
      </c>
      <c r="T358" s="127">
        <v>0</v>
      </c>
      <c r="U358" s="127">
        <v>0</v>
      </c>
      <c r="V358" s="127">
        <v>0</v>
      </c>
      <c r="W358" s="127">
        <v>0</v>
      </c>
      <c r="X358" s="127">
        <v>0</v>
      </c>
      <c r="Y358" s="127">
        <v>0</v>
      </c>
      <c r="Z358" s="127">
        <v>0</v>
      </c>
      <c r="AA358" s="127">
        <v>0</v>
      </c>
      <c r="AB358" s="127">
        <v>0</v>
      </c>
      <c r="AC358" s="127">
        <v>0</v>
      </c>
      <c r="AD358" s="127">
        <v>0</v>
      </c>
      <c r="AE358" s="127">
        <v>0</v>
      </c>
      <c r="AF358" s="127">
        <v>0</v>
      </c>
      <c r="AG358" s="127">
        <v>0</v>
      </c>
      <c r="AH358" s="127">
        <v>0</v>
      </c>
      <c r="AI358" s="127">
        <v>0</v>
      </c>
      <c r="AJ358" s="127">
        <v>0</v>
      </c>
      <c r="AK358" s="127">
        <v>0</v>
      </c>
      <c r="AL358" s="127">
        <v>0</v>
      </c>
      <c r="AM358" s="127">
        <v>0</v>
      </c>
      <c r="AN358" s="127">
        <v>0</v>
      </c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127"/>
      <c r="BH358" s="127"/>
      <c r="BI358" s="127"/>
      <c r="BJ358" s="127"/>
      <c r="BK358" s="127"/>
      <c r="BL358" s="127"/>
      <c r="BM358" s="127"/>
      <c r="BN358" s="127"/>
      <c r="BO358" s="127"/>
      <c r="BP358" s="127"/>
      <c r="BQ358" s="127"/>
      <c r="BR358" s="127"/>
      <c r="BS358" s="127"/>
      <c r="BT358" s="127"/>
      <c r="BU358" s="127"/>
      <c r="BV358" s="127"/>
      <c r="BW358" s="127"/>
      <c r="BX358" s="127"/>
      <c r="BY358" s="127"/>
      <c r="BZ358" s="127"/>
      <c r="CA358" s="127"/>
      <c r="CB358" s="127"/>
      <c r="CC358" s="127"/>
      <c r="CD358" s="127"/>
      <c r="CE358" s="127"/>
      <c r="CF358" s="127"/>
      <c r="CG358" s="127"/>
      <c r="CH358" s="127"/>
      <c r="CI358" s="127"/>
      <c r="CJ358" s="127"/>
      <c r="CK358" s="127"/>
      <c r="CL358" s="127"/>
      <c r="CM358" s="127"/>
      <c r="CN358" s="127"/>
      <c r="CO358" s="127"/>
      <c r="CP358" s="127"/>
      <c r="CQ358" s="127"/>
      <c r="CR358" s="127"/>
      <c r="CS358" s="127"/>
      <c r="CT358" s="127"/>
      <c r="CU358" s="127"/>
      <c r="CV358" s="127"/>
      <c r="CW358" s="127"/>
      <c r="CX358" s="127"/>
      <c r="CY358" s="127"/>
      <c r="CZ358" s="127"/>
      <c r="DA358" s="127"/>
      <c r="DB358" s="127"/>
      <c r="DC358" s="127"/>
      <c r="DD358" s="127"/>
      <c r="DE358" s="127"/>
      <c r="DF358" s="127"/>
      <c r="DG358" s="127"/>
      <c r="DH358" s="127"/>
      <c r="DI358" s="127"/>
      <c r="DJ358" s="127"/>
      <c r="DK358" s="127"/>
      <c r="DL358" s="127"/>
      <c r="DM358" s="127"/>
      <c r="DN358" s="127"/>
    </row>
    <row r="359" spans="1:118" x14ac:dyDescent="0.2">
      <c r="A359" t="s">
        <v>155</v>
      </c>
      <c r="B359" t="s">
        <v>156</v>
      </c>
      <c r="C359">
        <v>36</v>
      </c>
      <c r="D359" t="s">
        <v>78</v>
      </c>
      <c r="E359" s="14">
        <v>0</v>
      </c>
      <c r="F359" s="14">
        <v>0</v>
      </c>
      <c r="G359" s="127">
        <v>0</v>
      </c>
      <c r="H359" s="127">
        <v>0</v>
      </c>
      <c r="I359" s="127">
        <v>0</v>
      </c>
      <c r="J359" s="127">
        <v>0</v>
      </c>
      <c r="K359" s="127">
        <v>0</v>
      </c>
      <c r="L359" s="127">
        <v>0</v>
      </c>
      <c r="M359" s="127">
        <v>0</v>
      </c>
      <c r="N359" s="127">
        <v>0</v>
      </c>
      <c r="O359" s="127">
        <v>0</v>
      </c>
      <c r="P359" s="127">
        <v>0</v>
      </c>
      <c r="Q359" s="127">
        <v>0</v>
      </c>
      <c r="R359" s="127">
        <v>0</v>
      </c>
      <c r="S359" s="127">
        <v>0</v>
      </c>
      <c r="T359" s="127">
        <v>0</v>
      </c>
      <c r="U359" s="127">
        <v>0</v>
      </c>
      <c r="V359" s="127">
        <v>0</v>
      </c>
      <c r="W359" s="127">
        <v>0</v>
      </c>
      <c r="X359" s="127">
        <v>0</v>
      </c>
      <c r="Y359" s="127">
        <v>0</v>
      </c>
      <c r="Z359" s="127">
        <v>0</v>
      </c>
      <c r="AA359" s="127">
        <v>0</v>
      </c>
      <c r="AB359" s="127">
        <v>0</v>
      </c>
      <c r="AC359" s="127">
        <v>0</v>
      </c>
      <c r="AD359" s="127">
        <v>0</v>
      </c>
      <c r="AE359" s="127">
        <v>0</v>
      </c>
      <c r="AF359" s="127">
        <v>0</v>
      </c>
      <c r="AG359" s="127">
        <v>0</v>
      </c>
      <c r="AH359" s="127">
        <v>0</v>
      </c>
      <c r="AI359" s="127">
        <v>0</v>
      </c>
      <c r="AJ359" s="127">
        <v>0</v>
      </c>
      <c r="AK359" s="127">
        <v>0</v>
      </c>
      <c r="AL359" s="127">
        <v>0</v>
      </c>
      <c r="AM359" s="127">
        <v>0</v>
      </c>
      <c r="AN359" s="127">
        <v>0</v>
      </c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127"/>
      <c r="BH359" s="127"/>
      <c r="BI359" s="127"/>
      <c r="BJ359" s="127"/>
      <c r="BK359" s="127"/>
      <c r="BL359" s="127"/>
      <c r="BM359" s="127"/>
      <c r="BN359" s="127"/>
      <c r="BO359" s="127"/>
      <c r="BP359" s="127"/>
      <c r="BQ359" s="127"/>
      <c r="BR359" s="127"/>
      <c r="BS359" s="127"/>
      <c r="BT359" s="127"/>
      <c r="BU359" s="127"/>
      <c r="BV359" s="127"/>
      <c r="BW359" s="127"/>
      <c r="BX359" s="127"/>
      <c r="BY359" s="127"/>
      <c r="BZ359" s="127"/>
      <c r="CA359" s="127"/>
      <c r="CB359" s="127"/>
      <c r="CC359" s="127"/>
      <c r="CD359" s="127"/>
      <c r="CE359" s="127"/>
      <c r="CF359" s="127"/>
      <c r="CG359" s="127"/>
      <c r="CH359" s="127"/>
      <c r="CI359" s="127"/>
      <c r="CJ359" s="127"/>
      <c r="CK359" s="127"/>
      <c r="CL359" s="127"/>
      <c r="CM359" s="127"/>
      <c r="CN359" s="127"/>
      <c r="CO359" s="127"/>
      <c r="CP359" s="127"/>
      <c r="CQ359" s="127"/>
      <c r="CR359" s="127"/>
      <c r="CS359" s="127"/>
      <c r="CT359" s="127"/>
      <c r="CU359" s="127"/>
      <c r="CV359" s="127"/>
      <c r="CW359" s="127"/>
      <c r="CX359" s="127"/>
      <c r="CY359" s="127"/>
      <c r="CZ359" s="127"/>
      <c r="DA359" s="127"/>
      <c r="DB359" s="127"/>
      <c r="DC359" s="127"/>
      <c r="DD359" s="127"/>
      <c r="DE359" s="127"/>
      <c r="DF359" s="127"/>
      <c r="DG359" s="127"/>
      <c r="DH359" s="127"/>
      <c r="DI359" s="127"/>
      <c r="DJ359" s="127"/>
      <c r="DK359" s="127"/>
      <c r="DL359" s="127"/>
      <c r="DM359" s="127"/>
      <c r="DN359" s="127"/>
    </row>
    <row r="360" spans="1:118" x14ac:dyDescent="0.2">
      <c r="A360" t="s">
        <v>155</v>
      </c>
      <c r="B360" t="s">
        <v>156</v>
      </c>
      <c r="C360">
        <v>37</v>
      </c>
      <c r="D360" t="s">
        <v>79</v>
      </c>
      <c r="E360" s="14">
        <v>0</v>
      </c>
      <c r="F360" s="14">
        <v>0</v>
      </c>
      <c r="G360" s="127">
        <v>0</v>
      </c>
      <c r="H360" s="127">
        <v>0</v>
      </c>
      <c r="I360" s="127">
        <v>0</v>
      </c>
      <c r="J360" s="127">
        <v>0</v>
      </c>
      <c r="K360" s="127">
        <v>0</v>
      </c>
      <c r="L360" s="127">
        <v>0</v>
      </c>
      <c r="M360" s="127">
        <v>0</v>
      </c>
      <c r="N360" s="127">
        <v>0</v>
      </c>
      <c r="O360" s="127">
        <v>0</v>
      </c>
      <c r="P360" s="127">
        <v>0</v>
      </c>
      <c r="Q360" s="127">
        <v>0</v>
      </c>
      <c r="R360" s="127">
        <v>0</v>
      </c>
      <c r="S360" s="127">
        <v>0</v>
      </c>
      <c r="T360" s="127">
        <v>0</v>
      </c>
      <c r="U360" s="127">
        <v>0</v>
      </c>
      <c r="V360" s="127">
        <v>0</v>
      </c>
      <c r="W360" s="127">
        <v>0</v>
      </c>
      <c r="X360" s="127">
        <v>0</v>
      </c>
      <c r="Y360" s="127">
        <v>0</v>
      </c>
      <c r="Z360" s="127">
        <v>0</v>
      </c>
      <c r="AA360" s="127">
        <v>0</v>
      </c>
      <c r="AB360" s="127">
        <v>0</v>
      </c>
      <c r="AC360" s="127">
        <v>0</v>
      </c>
      <c r="AD360" s="127">
        <v>0</v>
      </c>
      <c r="AE360" s="127">
        <v>0</v>
      </c>
      <c r="AF360" s="127">
        <v>0</v>
      </c>
      <c r="AG360" s="127">
        <v>0</v>
      </c>
      <c r="AH360" s="127">
        <v>0</v>
      </c>
      <c r="AI360" s="127">
        <v>0</v>
      </c>
      <c r="AJ360" s="127">
        <v>0</v>
      </c>
      <c r="AK360" s="127">
        <v>0</v>
      </c>
      <c r="AL360" s="127">
        <v>0</v>
      </c>
      <c r="AM360" s="127">
        <v>0</v>
      </c>
      <c r="AN360" s="127">
        <v>0</v>
      </c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127"/>
      <c r="BH360" s="127"/>
      <c r="BI360" s="127"/>
      <c r="BJ360" s="127"/>
      <c r="BK360" s="127"/>
      <c r="BL360" s="127"/>
      <c r="BM360" s="127"/>
      <c r="BN360" s="127"/>
      <c r="BO360" s="127"/>
      <c r="BP360" s="127"/>
      <c r="BQ360" s="127"/>
      <c r="BR360" s="127"/>
      <c r="BS360" s="127"/>
      <c r="BT360" s="127"/>
      <c r="BU360" s="127"/>
      <c r="BV360" s="127"/>
      <c r="BW360" s="127"/>
      <c r="BX360" s="127"/>
      <c r="BY360" s="127"/>
      <c r="BZ360" s="127"/>
      <c r="CA360" s="127"/>
      <c r="CB360" s="127"/>
      <c r="CC360" s="127"/>
      <c r="CD360" s="127"/>
      <c r="CE360" s="127"/>
      <c r="CF360" s="127"/>
      <c r="CG360" s="127"/>
      <c r="CH360" s="127"/>
      <c r="CI360" s="127"/>
      <c r="CJ360" s="127"/>
      <c r="CK360" s="127"/>
      <c r="CL360" s="127"/>
      <c r="CM360" s="127"/>
      <c r="CN360" s="127"/>
      <c r="CO360" s="127"/>
      <c r="CP360" s="127"/>
      <c r="CQ360" s="127"/>
      <c r="CR360" s="127"/>
      <c r="CS360" s="127"/>
      <c r="CT360" s="127"/>
      <c r="CU360" s="127"/>
      <c r="CV360" s="127"/>
      <c r="CW360" s="127"/>
      <c r="CX360" s="127"/>
      <c r="CY360" s="127"/>
      <c r="CZ360" s="127"/>
      <c r="DA360" s="127"/>
      <c r="DB360" s="127"/>
      <c r="DC360" s="127"/>
      <c r="DD360" s="127"/>
      <c r="DE360" s="127"/>
      <c r="DF360" s="127"/>
      <c r="DG360" s="127"/>
      <c r="DH360" s="127"/>
      <c r="DI360" s="127"/>
      <c r="DJ360" s="127"/>
      <c r="DK360" s="127"/>
      <c r="DL360" s="127"/>
      <c r="DM360" s="127"/>
      <c r="DN360" s="127"/>
    </row>
    <row r="361" spans="1:118" x14ac:dyDescent="0.2">
      <c r="A361" t="s">
        <v>155</v>
      </c>
      <c r="B361" t="s">
        <v>156</v>
      </c>
      <c r="C361">
        <v>38</v>
      </c>
      <c r="D361" t="s">
        <v>80</v>
      </c>
      <c r="E361" s="14">
        <v>0</v>
      </c>
      <c r="F361" s="14">
        <v>0</v>
      </c>
      <c r="G361" s="127">
        <v>0</v>
      </c>
      <c r="H361" s="127">
        <v>0</v>
      </c>
      <c r="I361" s="127">
        <v>0</v>
      </c>
      <c r="J361" s="127">
        <v>0</v>
      </c>
      <c r="K361" s="127">
        <v>0</v>
      </c>
      <c r="L361" s="127">
        <v>0</v>
      </c>
      <c r="M361" s="127">
        <v>0</v>
      </c>
      <c r="N361" s="127">
        <v>0</v>
      </c>
      <c r="O361" s="127">
        <v>0</v>
      </c>
      <c r="P361" s="127">
        <v>0</v>
      </c>
      <c r="Q361" s="127">
        <v>0</v>
      </c>
      <c r="R361" s="127">
        <v>0</v>
      </c>
      <c r="S361" s="127">
        <v>0</v>
      </c>
      <c r="T361" s="127">
        <v>0</v>
      </c>
      <c r="U361" s="127">
        <v>0</v>
      </c>
      <c r="V361" s="127">
        <v>0</v>
      </c>
      <c r="W361" s="127">
        <v>0</v>
      </c>
      <c r="X361" s="127">
        <v>0</v>
      </c>
      <c r="Y361" s="127">
        <v>0</v>
      </c>
      <c r="Z361" s="127">
        <v>0</v>
      </c>
      <c r="AA361" s="127">
        <v>0</v>
      </c>
      <c r="AB361" s="127">
        <v>0</v>
      </c>
      <c r="AC361" s="127">
        <v>0</v>
      </c>
      <c r="AD361" s="127">
        <v>0</v>
      </c>
      <c r="AE361" s="127">
        <v>0</v>
      </c>
      <c r="AF361" s="127">
        <v>0</v>
      </c>
      <c r="AG361" s="127">
        <v>0</v>
      </c>
      <c r="AH361" s="127">
        <v>0</v>
      </c>
      <c r="AI361" s="127">
        <v>0</v>
      </c>
      <c r="AJ361" s="127">
        <v>0</v>
      </c>
      <c r="AK361" s="127">
        <v>0</v>
      </c>
      <c r="AL361" s="127">
        <v>0</v>
      </c>
      <c r="AM361" s="127">
        <v>0</v>
      </c>
      <c r="AN361" s="127">
        <v>0</v>
      </c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  <c r="BD361" s="127"/>
      <c r="BE361" s="127"/>
      <c r="BF361" s="127"/>
      <c r="BG361" s="127"/>
      <c r="BH361" s="127"/>
      <c r="BI361" s="127"/>
      <c r="BJ361" s="127"/>
      <c r="BK361" s="127"/>
      <c r="BL361" s="127"/>
      <c r="BM361" s="127"/>
      <c r="BN361" s="127"/>
      <c r="BO361" s="127"/>
      <c r="BP361" s="127"/>
      <c r="BQ361" s="127"/>
      <c r="BR361" s="127"/>
      <c r="BS361" s="127"/>
      <c r="BT361" s="127"/>
      <c r="BU361" s="127"/>
      <c r="BV361" s="127"/>
      <c r="BW361" s="127"/>
      <c r="BX361" s="127"/>
      <c r="BY361" s="127"/>
      <c r="BZ361" s="127"/>
      <c r="CA361" s="127"/>
      <c r="CB361" s="127"/>
      <c r="CC361" s="127"/>
      <c r="CD361" s="127"/>
      <c r="CE361" s="127"/>
      <c r="CF361" s="127"/>
      <c r="CG361" s="127"/>
      <c r="CH361" s="127"/>
      <c r="CI361" s="127"/>
      <c r="CJ361" s="127"/>
      <c r="CK361" s="127"/>
      <c r="CL361" s="127"/>
      <c r="CM361" s="127"/>
      <c r="CN361" s="127"/>
      <c r="CO361" s="127"/>
      <c r="CP361" s="127"/>
      <c r="CQ361" s="127"/>
      <c r="CR361" s="127"/>
      <c r="CS361" s="127"/>
      <c r="CT361" s="127"/>
      <c r="CU361" s="127"/>
      <c r="CV361" s="127"/>
      <c r="CW361" s="127"/>
      <c r="CX361" s="127"/>
      <c r="CY361" s="127"/>
      <c r="CZ361" s="127"/>
      <c r="DA361" s="127"/>
      <c r="DB361" s="127"/>
      <c r="DC361" s="127"/>
      <c r="DD361" s="127"/>
      <c r="DE361" s="127"/>
      <c r="DF361" s="127"/>
      <c r="DG361" s="127"/>
      <c r="DH361" s="127"/>
      <c r="DI361" s="127"/>
      <c r="DJ361" s="127"/>
      <c r="DK361" s="127"/>
      <c r="DL361" s="127"/>
      <c r="DM361" s="127"/>
      <c r="DN361" s="127"/>
    </row>
    <row r="362" spans="1:118" x14ac:dyDescent="0.2">
      <c r="A362" t="s">
        <v>155</v>
      </c>
      <c r="B362" t="s">
        <v>156</v>
      </c>
      <c r="C362">
        <v>39</v>
      </c>
      <c r="D362" t="s">
        <v>81</v>
      </c>
      <c r="E362" s="14">
        <v>0</v>
      </c>
      <c r="F362" s="14">
        <v>0</v>
      </c>
      <c r="G362" s="127">
        <v>0</v>
      </c>
      <c r="H362" s="127">
        <v>0</v>
      </c>
      <c r="I362" s="127">
        <v>0</v>
      </c>
      <c r="J362" s="127">
        <v>0</v>
      </c>
      <c r="K362" s="127">
        <v>0</v>
      </c>
      <c r="L362" s="127">
        <v>0</v>
      </c>
      <c r="M362" s="127">
        <v>0</v>
      </c>
      <c r="N362" s="127">
        <v>0</v>
      </c>
      <c r="O362" s="127">
        <v>0</v>
      </c>
      <c r="P362" s="127">
        <v>0</v>
      </c>
      <c r="Q362" s="127">
        <v>0</v>
      </c>
      <c r="R362" s="127">
        <v>0</v>
      </c>
      <c r="S362" s="127">
        <v>0</v>
      </c>
      <c r="T362" s="127">
        <v>0</v>
      </c>
      <c r="U362" s="127">
        <v>0</v>
      </c>
      <c r="V362" s="127">
        <v>0</v>
      </c>
      <c r="W362" s="127">
        <v>0</v>
      </c>
      <c r="X362" s="127">
        <v>0</v>
      </c>
      <c r="Y362" s="127">
        <v>0</v>
      </c>
      <c r="Z362" s="127">
        <v>0</v>
      </c>
      <c r="AA362" s="127">
        <v>0</v>
      </c>
      <c r="AB362" s="127">
        <v>0</v>
      </c>
      <c r="AC362" s="127">
        <v>0</v>
      </c>
      <c r="AD362" s="127">
        <v>0</v>
      </c>
      <c r="AE362" s="127">
        <v>0</v>
      </c>
      <c r="AF362" s="127">
        <v>0</v>
      </c>
      <c r="AG362" s="127">
        <v>0</v>
      </c>
      <c r="AH362" s="127">
        <v>0</v>
      </c>
      <c r="AI362" s="127">
        <v>0</v>
      </c>
      <c r="AJ362" s="127">
        <v>0</v>
      </c>
      <c r="AK362" s="127">
        <v>0</v>
      </c>
      <c r="AL362" s="127">
        <v>0</v>
      </c>
      <c r="AM362" s="127">
        <v>0</v>
      </c>
      <c r="AN362" s="127">
        <v>0</v>
      </c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  <c r="BD362" s="127"/>
      <c r="BE362" s="127"/>
      <c r="BF362" s="127"/>
      <c r="BG362" s="127"/>
      <c r="BH362" s="127"/>
      <c r="BI362" s="127"/>
      <c r="BJ362" s="127"/>
      <c r="BK362" s="127"/>
      <c r="BL362" s="127"/>
      <c r="BM362" s="127"/>
      <c r="BN362" s="127"/>
      <c r="BO362" s="127"/>
      <c r="BP362" s="127"/>
      <c r="BQ362" s="127"/>
      <c r="BR362" s="127"/>
      <c r="BS362" s="127"/>
      <c r="BT362" s="127"/>
      <c r="BU362" s="127"/>
      <c r="BV362" s="127"/>
      <c r="BW362" s="127"/>
      <c r="BX362" s="127"/>
      <c r="BY362" s="127"/>
      <c r="BZ362" s="127"/>
      <c r="CA362" s="127"/>
      <c r="CB362" s="127"/>
      <c r="CC362" s="127"/>
      <c r="CD362" s="127"/>
      <c r="CE362" s="127"/>
      <c r="CF362" s="127"/>
      <c r="CG362" s="127"/>
      <c r="CH362" s="127"/>
      <c r="CI362" s="127"/>
      <c r="CJ362" s="127"/>
      <c r="CK362" s="127"/>
      <c r="CL362" s="127"/>
      <c r="CM362" s="127"/>
      <c r="CN362" s="127"/>
      <c r="CO362" s="127"/>
      <c r="CP362" s="127"/>
      <c r="CQ362" s="127"/>
      <c r="CR362" s="127"/>
      <c r="CS362" s="127"/>
      <c r="CT362" s="127"/>
      <c r="CU362" s="127"/>
      <c r="CV362" s="127"/>
      <c r="CW362" s="127"/>
      <c r="CX362" s="127"/>
      <c r="CY362" s="127"/>
      <c r="CZ362" s="127"/>
      <c r="DA362" s="127"/>
      <c r="DB362" s="127"/>
      <c r="DC362" s="127"/>
      <c r="DD362" s="127"/>
      <c r="DE362" s="127"/>
      <c r="DF362" s="127"/>
      <c r="DG362" s="127"/>
      <c r="DH362" s="127"/>
      <c r="DI362" s="127"/>
      <c r="DJ362" s="127"/>
      <c r="DK362" s="127"/>
      <c r="DL362" s="127"/>
      <c r="DM362" s="127"/>
      <c r="DN362" s="127"/>
    </row>
    <row r="363" spans="1:118" x14ac:dyDescent="0.2">
      <c r="A363" t="s">
        <v>155</v>
      </c>
      <c r="B363" t="s">
        <v>156</v>
      </c>
      <c r="C363">
        <v>40</v>
      </c>
      <c r="D363" t="s">
        <v>82</v>
      </c>
      <c r="E363" s="14">
        <v>0</v>
      </c>
      <c r="F363" s="14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0</v>
      </c>
      <c r="L363" s="127">
        <v>0</v>
      </c>
      <c r="M363" s="127">
        <v>0</v>
      </c>
      <c r="N363" s="127">
        <v>0</v>
      </c>
      <c r="O363" s="127">
        <v>0</v>
      </c>
      <c r="P363" s="127">
        <v>0</v>
      </c>
      <c r="Q363" s="127">
        <v>0</v>
      </c>
      <c r="R363" s="127">
        <v>0</v>
      </c>
      <c r="S363" s="127">
        <v>0</v>
      </c>
      <c r="T363" s="127">
        <v>0</v>
      </c>
      <c r="U363" s="127">
        <v>0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7">
        <v>0</v>
      </c>
      <c r="AE363" s="127">
        <v>0</v>
      </c>
      <c r="AF363" s="127">
        <v>0</v>
      </c>
      <c r="AG363" s="127">
        <v>0</v>
      </c>
      <c r="AH363" s="127">
        <v>0</v>
      </c>
      <c r="AI363" s="127">
        <v>0</v>
      </c>
      <c r="AJ363" s="127">
        <v>0</v>
      </c>
      <c r="AK363" s="127">
        <v>0</v>
      </c>
      <c r="AL363" s="127">
        <v>0</v>
      </c>
      <c r="AM363" s="127">
        <v>0</v>
      </c>
      <c r="AN363" s="127">
        <v>0</v>
      </c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  <c r="BD363" s="127"/>
      <c r="BE363" s="127"/>
      <c r="BF363" s="127"/>
      <c r="BG363" s="127"/>
      <c r="BH363" s="127"/>
      <c r="BI363" s="127"/>
      <c r="BJ363" s="127"/>
      <c r="BK363" s="127"/>
      <c r="BL363" s="127"/>
      <c r="BM363" s="127"/>
      <c r="BN363" s="127"/>
      <c r="BO363" s="127"/>
      <c r="BP363" s="127"/>
      <c r="BQ363" s="127"/>
      <c r="BR363" s="127"/>
      <c r="BS363" s="127"/>
      <c r="BT363" s="127"/>
      <c r="BU363" s="127"/>
      <c r="BV363" s="127"/>
      <c r="BW363" s="127"/>
      <c r="BX363" s="127"/>
      <c r="BY363" s="127"/>
      <c r="BZ363" s="127"/>
      <c r="CA363" s="127"/>
      <c r="CB363" s="127"/>
      <c r="CC363" s="127"/>
      <c r="CD363" s="127"/>
      <c r="CE363" s="127"/>
      <c r="CF363" s="127"/>
      <c r="CG363" s="127"/>
      <c r="CH363" s="127"/>
      <c r="CI363" s="127"/>
      <c r="CJ363" s="127"/>
      <c r="CK363" s="127"/>
      <c r="CL363" s="127"/>
      <c r="CM363" s="127"/>
      <c r="CN363" s="127"/>
      <c r="CO363" s="127"/>
      <c r="CP363" s="127"/>
      <c r="CQ363" s="127"/>
      <c r="CR363" s="127"/>
      <c r="CS363" s="127"/>
      <c r="CT363" s="127"/>
      <c r="CU363" s="127"/>
      <c r="CV363" s="127"/>
      <c r="CW363" s="127"/>
      <c r="CX363" s="127"/>
      <c r="CY363" s="127"/>
      <c r="CZ363" s="127"/>
      <c r="DA363" s="127"/>
      <c r="DB363" s="127"/>
      <c r="DC363" s="127"/>
      <c r="DD363" s="127"/>
      <c r="DE363" s="127"/>
      <c r="DF363" s="127"/>
      <c r="DG363" s="127"/>
      <c r="DH363" s="127"/>
      <c r="DI363" s="127"/>
      <c r="DJ363" s="127"/>
      <c r="DK363" s="127"/>
      <c r="DL363" s="127"/>
      <c r="DM363" s="127"/>
      <c r="DN363" s="127"/>
    </row>
    <row r="364" spans="1:118" x14ac:dyDescent="0.2">
      <c r="A364" t="s">
        <v>157</v>
      </c>
      <c r="B364" t="s">
        <v>158</v>
      </c>
      <c r="C364">
        <v>1</v>
      </c>
      <c r="D364" t="s">
        <v>29</v>
      </c>
      <c r="E364" s="14">
        <v>0</v>
      </c>
      <c r="F364" s="14">
        <v>0</v>
      </c>
      <c r="G364" s="127">
        <v>0</v>
      </c>
      <c r="H364" s="127">
        <v>0</v>
      </c>
      <c r="I364" s="127">
        <v>0</v>
      </c>
      <c r="J364" s="127">
        <v>0</v>
      </c>
      <c r="K364" s="127">
        <v>0</v>
      </c>
      <c r="L364" s="127">
        <v>0</v>
      </c>
      <c r="M364" s="127">
        <v>0</v>
      </c>
      <c r="N364" s="127">
        <v>0</v>
      </c>
      <c r="O364" s="127">
        <v>0</v>
      </c>
      <c r="P364" s="127">
        <v>0</v>
      </c>
      <c r="Q364" s="127">
        <v>0</v>
      </c>
      <c r="R364" s="127">
        <v>0</v>
      </c>
      <c r="S364" s="127">
        <v>0</v>
      </c>
      <c r="T364" s="127">
        <v>0</v>
      </c>
      <c r="U364" s="127">
        <v>0</v>
      </c>
      <c r="V364" s="127">
        <v>0</v>
      </c>
      <c r="W364" s="127">
        <v>0</v>
      </c>
      <c r="X364" s="127">
        <v>0</v>
      </c>
      <c r="Y364" s="127">
        <v>0</v>
      </c>
      <c r="Z364" s="127">
        <v>0</v>
      </c>
      <c r="AA364" s="127">
        <v>0</v>
      </c>
      <c r="AB364" s="127">
        <v>0</v>
      </c>
      <c r="AC364" s="127">
        <v>0</v>
      </c>
      <c r="AD364" s="127">
        <v>0</v>
      </c>
      <c r="AE364" s="127">
        <v>0</v>
      </c>
      <c r="AF364" s="127">
        <v>0</v>
      </c>
      <c r="AG364" s="127">
        <v>0</v>
      </c>
      <c r="AH364" s="127">
        <v>0</v>
      </c>
      <c r="AI364" s="127">
        <v>0</v>
      </c>
      <c r="AJ364" s="127">
        <v>0</v>
      </c>
      <c r="AK364" s="127">
        <v>0</v>
      </c>
      <c r="AL364" s="127">
        <v>0</v>
      </c>
      <c r="AM364" s="127">
        <v>0</v>
      </c>
      <c r="AN364" s="127">
        <v>0</v>
      </c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  <c r="BD364" s="127"/>
      <c r="BE364" s="127"/>
      <c r="BF364" s="127"/>
      <c r="BG364" s="127"/>
      <c r="BH364" s="127"/>
      <c r="BI364" s="127"/>
      <c r="BJ364" s="127"/>
      <c r="BK364" s="127"/>
      <c r="BL364" s="127"/>
      <c r="BM364" s="127"/>
      <c r="BN364" s="127"/>
      <c r="BO364" s="127"/>
      <c r="BP364" s="127"/>
      <c r="BQ364" s="127"/>
      <c r="BR364" s="127"/>
      <c r="BS364" s="127"/>
      <c r="BT364" s="127"/>
      <c r="BU364" s="127"/>
      <c r="BV364" s="127"/>
      <c r="BW364" s="127"/>
      <c r="BX364" s="127"/>
      <c r="BY364" s="127"/>
      <c r="BZ364" s="127"/>
      <c r="CA364" s="127"/>
      <c r="CB364" s="127"/>
      <c r="CC364" s="127"/>
      <c r="CD364" s="127"/>
      <c r="CE364" s="127"/>
      <c r="CF364" s="127"/>
      <c r="CG364" s="127"/>
      <c r="CH364" s="127"/>
      <c r="CI364" s="127"/>
      <c r="CJ364" s="127"/>
      <c r="CK364" s="127"/>
      <c r="CL364" s="127"/>
      <c r="CM364" s="127"/>
      <c r="CN364" s="127"/>
      <c r="CO364" s="127"/>
      <c r="CP364" s="127"/>
      <c r="CQ364" s="127"/>
      <c r="CR364" s="127"/>
      <c r="CS364" s="127"/>
      <c r="CT364" s="127"/>
      <c r="CU364" s="127"/>
      <c r="CV364" s="127"/>
      <c r="CW364" s="127"/>
      <c r="CX364" s="127"/>
      <c r="CY364" s="127"/>
      <c r="CZ364" s="127"/>
      <c r="DA364" s="127"/>
      <c r="DB364" s="127"/>
      <c r="DC364" s="127"/>
      <c r="DD364" s="127"/>
      <c r="DE364" s="127"/>
      <c r="DF364" s="127"/>
      <c r="DG364" s="127"/>
      <c r="DH364" s="127"/>
      <c r="DI364" s="127"/>
      <c r="DJ364" s="127"/>
      <c r="DK364" s="127"/>
      <c r="DL364" s="127"/>
      <c r="DM364" s="127"/>
      <c r="DN364" s="127"/>
    </row>
    <row r="365" spans="1:118" x14ac:dyDescent="0.2">
      <c r="A365" t="s">
        <v>157</v>
      </c>
      <c r="B365" t="s">
        <v>158</v>
      </c>
      <c r="C365">
        <v>2</v>
      </c>
      <c r="D365" t="s">
        <v>30</v>
      </c>
      <c r="E365" s="14">
        <v>0</v>
      </c>
      <c r="F365" s="14">
        <v>0</v>
      </c>
      <c r="G365" s="127">
        <v>0</v>
      </c>
      <c r="H365" s="127">
        <v>0</v>
      </c>
      <c r="I365" s="127">
        <v>0</v>
      </c>
      <c r="J365" s="127">
        <v>0</v>
      </c>
      <c r="K365" s="127">
        <v>0</v>
      </c>
      <c r="L365" s="127">
        <v>0</v>
      </c>
      <c r="M365" s="127">
        <v>0</v>
      </c>
      <c r="N365" s="127">
        <v>0</v>
      </c>
      <c r="O365" s="127">
        <v>0</v>
      </c>
      <c r="P365" s="127">
        <v>0</v>
      </c>
      <c r="Q365" s="127">
        <v>0</v>
      </c>
      <c r="R365" s="127">
        <v>0</v>
      </c>
      <c r="S365" s="127">
        <v>0</v>
      </c>
      <c r="T365" s="127">
        <v>0</v>
      </c>
      <c r="U365" s="127">
        <v>0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7">
        <v>0</v>
      </c>
      <c r="AE365" s="127">
        <v>0</v>
      </c>
      <c r="AF365" s="127">
        <v>0</v>
      </c>
      <c r="AG365" s="127">
        <v>0</v>
      </c>
      <c r="AH365" s="127">
        <v>0</v>
      </c>
      <c r="AI365" s="127">
        <v>0</v>
      </c>
      <c r="AJ365" s="127">
        <v>0</v>
      </c>
      <c r="AK365" s="127">
        <v>0</v>
      </c>
      <c r="AL365" s="127">
        <v>0</v>
      </c>
      <c r="AM365" s="127">
        <v>0</v>
      </c>
      <c r="AN365" s="127">
        <v>0</v>
      </c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  <c r="BD365" s="127"/>
      <c r="BE365" s="127"/>
      <c r="BF365" s="127"/>
      <c r="BG365" s="127"/>
      <c r="BH365" s="127"/>
      <c r="BI365" s="127"/>
      <c r="BJ365" s="127"/>
      <c r="BK365" s="127"/>
      <c r="BL365" s="127"/>
      <c r="BM365" s="127"/>
      <c r="BN365" s="127"/>
      <c r="BO365" s="127"/>
      <c r="BP365" s="127"/>
      <c r="BQ365" s="127"/>
      <c r="BR365" s="127"/>
      <c r="BS365" s="127"/>
      <c r="BT365" s="127"/>
      <c r="BU365" s="127"/>
      <c r="BV365" s="127"/>
      <c r="BW365" s="127"/>
      <c r="BX365" s="127"/>
      <c r="BY365" s="127"/>
      <c r="BZ365" s="127"/>
      <c r="CA365" s="127"/>
      <c r="CB365" s="127"/>
      <c r="CC365" s="127"/>
      <c r="CD365" s="127"/>
      <c r="CE365" s="127"/>
      <c r="CF365" s="127"/>
      <c r="CG365" s="127"/>
      <c r="CH365" s="127"/>
      <c r="CI365" s="127"/>
      <c r="CJ365" s="127"/>
      <c r="CK365" s="127"/>
      <c r="CL365" s="127"/>
      <c r="CM365" s="127"/>
      <c r="CN365" s="127"/>
      <c r="CO365" s="127"/>
      <c r="CP365" s="127"/>
      <c r="CQ365" s="127"/>
      <c r="CR365" s="127"/>
      <c r="CS365" s="127"/>
      <c r="CT365" s="127"/>
      <c r="CU365" s="127"/>
      <c r="CV365" s="127"/>
      <c r="CW365" s="127"/>
      <c r="CX365" s="127"/>
      <c r="CY365" s="127"/>
      <c r="CZ365" s="127"/>
      <c r="DA365" s="127"/>
      <c r="DB365" s="127"/>
      <c r="DC365" s="127"/>
      <c r="DD365" s="127"/>
      <c r="DE365" s="127"/>
      <c r="DF365" s="127"/>
      <c r="DG365" s="127"/>
      <c r="DH365" s="127"/>
      <c r="DI365" s="127"/>
      <c r="DJ365" s="127"/>
      <c r="DK365" s="127"/>
      <c r="DL365" s="127"/>
      <c r="DM365" s="127"/>
      <c r="DN365" s="127"/>
    </row>
    <row r="366" spans="1:118" x14ac:dyDescent="0.2">
      <c r="A366" t="s">
        <v>157</v>
      </c>
      <c r="B366" t="s">
        <v>158</v>
      </c>
      <c r="C366">
        <v>3</v>
      </c>
      <c r="D366" t="s">
        <v>31</v>
      </c>
      <c r="E366" s="14">
        <v>0</v>
      </c>
      <c r="F366" s="14">
        <v>0</v>
      </c>
      <c r="G366" s="127">
        <v>0</v>
      </c>
      <c r="H366" s="127">
        <v>0</v>
      </c>
      <c r="I366" s="127">
        <v>0</v>
      </c>
      <c r="J366" s="127">
        <v>0</v>
      </c>
      <c r="K366" s="127">
        <v>0</v>
      </c>
      <c r="L366" s="127">
        <v>0</v>
      </c>
      <c r="M366" s="127">
        <v>0</v>
      </c>
      <c r="N366" s="127">
        <v>0</v>
      </c>
      <c r="O366" s="127">
        <v>0</v>
      </c>
      <c r="P366" s="127">
        <v>0</v>
      </c>
      <c r="Q366" s="127">
        <v>0</v>
      </c>
      <c r="R366" s="127">
        <v>0</v>
      </c>
      <c r="S366" s="127">
        <v>0</v>
      </c>
      <c r="T366" s="127">
        <v>0</v>
      </c>
      <c r="U366" s="127">
        <v>0</v>
      </c>
      <c r="V366" s="127">
        <v>0</v>
      </c>
      <c r="W366" s="127">
        <v>0</v>
      </c>
      <c r="X366" s="127">
        <v>0</v>
      </c>
      <c r="Y366" s="127">
        <v>0</v>
      </c>
      <c r="Z366" s="127">
        <v>0</v>
      </c>
      <c r="AA366" s="127">
        <v>0</v>
      </c>
      <c r="AB366" s="127">
        <v>0</v>
      </c>
      <c r="AC366" s="127">
        <v>0</v>
      </c>
      <c r="AD366" s="127">
        <v>0</v>
      </c>
      <c r="AE366" s="127">
        <v>0</v>
      </c>
      <c r="AF366" s="127">
        <v>0</v>
      </c>
      <c r="AG366" s="127">
        <v>0</v>
      </c>
      <c r="AH366" s="127">
        <v>0</v>
      </c>
      <c r="AI366" s="127">
        <v>0</v>
      </c>
      <c r="AJ366" s="127">
        <v>0</v>
      </c>
      <c r="AK366" s="127">
        <v>0</v>
      </c>
      <c r="AL366" s="127">
        <v>0</v>
      </c>
      <c r="AM366" s="127">
        <v>0</v>
      </c>
      <c r="AN366" s="127">
        <v>0</v>
      </c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  <c r="BD366" s="127"/>
      <c r="BE366" s="127"/>
      <c r="BF366" s="127"/>
      <c r="BG366" s="127"/>
      <c r="BH366" s="127"/>
      <c r="BI366" s="127"/>
      <c r="BJ366" s="127"/>
      <c r="BK366" s="127"/>
      <c r="BL366" s="127"/>
      <c r="BM366" s="127"/>
      <c r="BN366" s="127"/>
      <c r="BO366" s="127"/>
      <c r="BP366" s="127"/>
      <c r="BQ366" s="127"/>
      <c r="BR366" s="127"/>
      <c r="BS366" s="127"/>
      <c r="BT366" s="127"/>
      <c r="BU366" s="127"/>
      <c r="BV366" s="127"/>
      <c r="BW366" s="127"/>
      <c r="BX366" s="127"/>
      <c r="BY366" s="127"/>
      <c r="BZ366" s="127"/>
      <c r="CA366" s="127"/>
      <c r="CB366" s="127"/>
      <c r="CC366" s="127"/>
      <c r="CD366" s="127"/>
      <c r="CE366" s="127"/>
      <c r="CF366" s="127"/>
      <c r="CG366" s="127"/>
      <c r="CH366" s="127"/>
      <c r="CI366" s="127"/>
      <c r="CJ366" s="127"/>
      <c r="CK366" s="127"/>
      <c r="CL366" s="127"/>
      <c r="CM366" s="127"/>
      <c r="CN366" s="127"/>
      <c r="CO366" s="127"/>
      <c r="CP366" s="127"/>
      <c r="CQ366" s="127"/>
      <c r="CR366" s="127"/>
      <c r="CS366" s="127"/>
      <c r="CT366" s="127"/>
      <c r="CU366" s="127"/>
      <c r="CV366" s="127"/>
      <c r="CW366" s="127"/>
      <c r="CX366" s="127"/>
      <c r="CY366" s="127"/>
      <c r="CZ366" s="127"/>
      <c r="DA366" s="127"/>
      <c r="DB366" s="127"/>
      <c r="DC366" s="127"/>
      <c r="DD366" s="127"/>
      <c r="DE366" s="127"/>
      <c r="DF366" s="127"/>
      <c r="DG366" s="127"/>
      <c r="DH366" s="127"/>
      <c r="DI366" s="127"/>
      <c r="DJ366" s="127"/>
      <c r="DK366" s="127"/>
      <c r="DL366" s="127"/>
      <c r="DM366" s="127"/>
      <c r="DN366" s="127"/>
    </row>
    <row r="367" spans="1:118" x14ac:dyDescent="0.2">
      <c r="A367" t="s">
        <v>157</v>
      </c>
      <c r="B367" t="s">
        <v>158</v>
      </c>
      <c r="C367">
        <v>4</v>
      </c>
      <c r="D367" t="s">
        <v>32</v>
      </c>
      <c r="E367" s="14">
        <v>0</v>
      </c>
      <c r="F367" s="14">
        <v>0</v>
      </c>
      <c r="G367" s="127">
        <v>0</v>
      </c>
      <c r="H367" s="127">
        <v>0</v>
      </c>
      <c r="I367" s="127">
        <v>0</v>
      </c>
      <c r="J367" s="127">
        <v>0</v>
      </c>
      <c r="K367" s="127">
        <v>0</v>
      </c>
      <c r="L367" s="127">
        <v>0</v>
      </c>
      <c r="M367" s="127">
        <v>0</v>
      </c>
      <c r="N367" s="127">
        <v>0</v>
      </c>
      <c r="O367" s="127">
        <v>0</v>
      </c>
      <c r="P367" s="127">
        <v>0</v>
      </c>
      <c r="Q367" s="127">
        <v>0</v>
      </c>
      <c r="R367" s="127">
        <v>0</v>
      </c>
      <c r="S367" s="127">
        <v>0</v>
      </c>
      <c r="T367" s="127">
        <v>0</v>
      </c>
      <c r="U367" s="127">
        <v>0</v>
      </c>
      <c r="V367" s="127">
        <v>0</v>
      </c>
      <c r="W367" s="127">
        <v>0</v>
      </c>
      <c r="X367" s="127">
        <v>0</v>
      </c>
      <c r="Y367" s="127">
        <v>0</v>
      </c>
      <c r="Z367" s="127">
        <v>0</v>
      </c>
      <c r="AA367" s="127">
        <v>0</v>
      </c>
      <c r="AB367" s="127">
        <v>0</v>
      </c>
      <c r="AC367" s="127">
        <v>0</v>
      </c>
      <c r="AD367" s="127">
        <v>0</v>
      </c>
      <c r="AE367" s="127">
        <v>0</v>
      </c>
      <c r="AF367" s="127">
        <v>0</v>
      </c>
      <c r="AG367" s="127">
        <v>0</v>
      </c>
      <c r="AH367" s="127">
        <v>0</v>
      </c>
      <c r="AI367" s="127">
        <v>0</v>
      </c>
      <c r="AJ367" s="127">
        <v>0</v>
      </c>
      <c r="AK367" s="127">
        <v>0</v>
      </c>
      <c r="AL367" s="127">
        <v>0</v>
      </c>
      <c r="AM367" s="127">
        <v>0</v>
      </c>
      <c r="AN367" s="127">
        <v>0</v>
      </c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  <c r="BD367" s="127"/>
      <c r="BE367" s="127"/>
      <c r="BF367" s="127"/>
      <c r="BG367" s="127"/>
      <c r="BH367" s="127"/>
      <c r="BI367" s="127"/>
      <c r="BJ367" s="127"/>
      <c r="BK367" s="127"/>
      <c r="BL367" s="127"/>
      <c r="BM367" s="127"/>
      <c r="BN367" s="127"/>
      <c r="BO367" s="127"/>
      <c r="BP367" s="127"/>
      <c r="BQ367" s="127"/>
      <c r="BR367" s="127"/>
      <c r="BS367" s="127"/>
      <c r="BT367" s="127"/>
      <c r="BU367" s="127"/>
      <c r="BV367" s="127"/>
      <c r="BW367" s="127"/>
      <c r="BX367" s="127"/>
      <c r="BY367" s="127"/>
      <c r="BZ367" s="127"/>
      <c r="CA367" s="127"/>
      <c r="CB367" s="127"/>
      <c r="CC367" s="127"/>
      <c r="CD367" s="127"/>
      <c r="CE367" s="127"/>
      <c r="CF367" s="127"/>
      <c r="CG367" s="127"/>
      <c r="CH367" s="127"/>
      <c r="CI367" s="127"/>
      <c r="CJ367" s="127"/>
      <c r="CK367" s="127"/>
      <c r="CL367" s="127"/>
      <c r="CM367" s="127"/>
      <c r="CN367" s="127"/>
      <c r="CO367" s="127"/>
      <c r="CP367" s="127"/>
      <c r="CQ367" s="127"/>
      <c r="CR367" s="127"/>
      <c r="CS367" s="127"/>
      <c r="CT367" s="127"/>
      <c r="CU367" s="127"/>
      <c r="CV367" s="127"/>
      <c r="CW367" s="127"/>
      <c r="CX367" s="127"/>
      <c r="CY367" s="127"/>
      <c r="CZ367" s="127"/>
      <c r="DA367" s="127"/>
      <c r="DB367" s="127"/>
      <c r="DC367" s="127"/>
      <c r="DD367" s="127"/>
      <c r="DE367" s="127"/>
      <c r="DF367" s="127"/>
      <c r="DG367" s="127"/>
      <c r="DH367" s="127"/>
      <c r="DI367" s="127"/>
      <c r="DJ367" s="127"/>
      <c r="DK367" s="127"/>
      <c r="DL367" s="127"/>
      <c r="DM367" s="127"/>
      <c r="DN367" s="127"/>
    </row>
    <row r="368" spans="1:118" x14ac:dyDescent="0.2">
      <c r="A368" t="s">
        <v>157</v>
      </c>
      <c r="B368" t="s">
        <v>158</v>
      </c>
      <c r="C368">
        <v>5</v>
      </c>
      <c r="D368" t="s">
        <v>135</v>
      </c>
      <c r="E368" s="14">
        <v>0</v>
      </c>
      <c r="F368" s="14">
        <v>0</v>
      </c>
      <c r="G368" s="127">
        <v>0</v>
      </c>
      <c r="H368" s="127">
        <v>0</v>
      </c>
      <c r="I368" s="127">
        <v>0</v>
      </c>
      <c r="J368" s="127">
        <v>0</v>
      </c>
      <c r="K368" s="127">
        <v>0</v>
      </c>
      <c r="L368" s="127">
        <v>0</v>
      </c>
      <c r="M368" s="127">
        <v>0</v>
      </c>
      <c r="N368" s="127">
        <v>0</v>
      </c>
      <c r="O368" s="127">
        <v>0</v>
      </c>
      <c r="P368" s="127">
        <v>0</v>
      </c>
      <c r="Q368" s="127">
        <v>0</v>
      </c>
      <c r="R368" s="127">
        <v>0</v>
      </c>
      <c r="S368" s="127">
        <v>0</v>
      </c>
      <c r="T368" s="127">
        <v>0</v>
      </c>
      <c r="U368" s="127">
        <v>0</v>
      </c>
      <c r="V368" s="127">
        <v>0</v>
      </c>
      <c r="W368" s="127">
        <v>0</v>
      </c>
      <c r="X368" s="127">
        <v>0</v>
      </c>
      <c r="Y368" s="127">
        <v>0</v>
      </c>
      <c r="Z368" s="127">
        <v>0</v>
      </c>
      <c r="AA368" s="127">
        <v>0</v>
      </c>
      <c r="AB368" s="127">
        <v>0</v>
      </c>
      <c r="AC368" s="127">
        <v>0</v>
      </c>
      <c r="AD368" s="127">
        <v>0</v>
      </c>
      <c r="AE368" s="127">
        <v>0</v>
      </c>
      <c r="AF368" s="127">
        <v>0</v>
      </c>
      <c r="AG368" s="127">
        <v>0</v>
      </c>
      <c r="AH368" s="127">
        <v>0</v>
      </c>
      <c r="AI368" s="127">
        <v>0</v>
      </c>
      <c r="AJ368" s="127">
        <v>0</v>
      </c>
      <c r="AK368" s="127">
        <v>0</v>
      </c>
      <c r="AL368" s="127">
        <v>0</v>
      </c>
      <c r="AM368" s="127">
        <v>0</v>
      </c>
      <c r="AN368" s="127">
        <v>0</v>
      </c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  <c r="BD368" s="127"/>
      <c r="BE368" s="127"/>
      <c r="BF368" s="127"/>
      <c r="BG368" s="127"/>
      <c r="BH368" s="127"/>
      <c r="BI368" s="127"/>
      <c r="BJ368" s="127"/>
      <c r="BK368" s="127"/>
      <c r="BL368" s="127"/>
      <c r="BM368" s="127"/>
      <c r="BN368" s="127"/>
      <c r="BO368" s="127"/>
      <c r="BP368" s="127"/>
      <c r="BQ368" s="127"/>
      <c r="BR368" s="127"/>
      <c r="BS368" s="127"/>
      <c r="BT368" s="127"/>
      <c r="BU368" s="127"/>
      <c r="BV368" s="127"/>
      <c r="BW368" s="127"/>
      <c r="BX368" s="127"/>
      <c r="BY368" s="127"/>
      <c r="BZ368" s="127"/>
      <c r="CA368" s="127"/>
      <c r="CB368" s="127"/>
      <c r="CC368" s="127"/>
      <c r="CD368" s="127"/>
      <c r="CE368" s="127"/>
      <c r="CF368" s="127"/>
      <c r="CG368" s="127"/>
      <c r="CH368" s="127"/>
      <c r="CI368" s="127"/>
      <c r="CJ368" s="127"/>
      <c r="CK368" s="127"/>
      <c r="CL368" s="127"/>
      <c r="CM368" s="127"/>
      <c r="CN368" s="127"/>
      <c r="CO368" s="127"/>
      <c r="CP368" s="127"/>
      <c r="CQ368" s="127"/>
      <c r="CR368" s="127"/>
      <c r="CS368" s="127"/>
      <c r="CT368" s="127"/>
      <c r="CU368" s="127"/>
      <c r="CV368" s="127"/>
      <c r="CW368" s="127"/>
      <c r="CX368" s="127"/>
      <c r="CY368" s="127"/>
      <c r="CZ368" s="127"/>
      <c r="DA368" s="127"/>
      <c r="DB368" s="127"/>
      <c r="DC368" s="127"/>
      <c r="DD368" s="127"/>
      <c r="DE368" s="127"/>
      <c r="DF368" s="127"/>
      <c r="DG368" s="127"/>
      <c r="DH368" s="127"/>
      <c r="DI368" s="127"/>
      <c r="DJ368" s="127"/>
      <c r="DK368" s="127"/>
      <c r="DL368" s="127"/>
      <c r="DM368" s="127"/>
      <c r="DN368" s="127"/>
    </row>
    <row r="369" spans="1:118" x14ac:dyDescent="0.2">
      <c r="A369" t="s">
        <v>157</v>
      </c>
      <c r="B369" t="s">
        <v>158</v>
      </c>
      <c r="C369">
        <v>6</v>
      </c>
      <c r="D369" t="s">
        <v>29</v>
      </c>
      <c r="E369" s="14">
        <v>0</v>
      </c>
      <c r="F369" s="14">
        <v>0</v>
      </c>
      <c r="G369" s="127">
        <v>0</v>
      </c>
      <c r="H369" s="127">
        <v>0</v>
      </c>
      <c r="I369" s="127">
        <v>0</v>
      </c>
      <c r="J369" s="127">
        <v>0</v>
      </c>
      <c r="K369" s="127">
        <v>0</v>
      </c>
      <c r="L369" s="127">
        <v>0</v>
      </c>
      <c r="M369" s="127">
        <v>0</v>
      </c>
      <c r="N369" s="127">
        <v>0</v>
      </c>
      <c r="O369" s="127">
        <v>0</v>
      </c>
      <c r="P369" s="127">
        <v>0</v>
      </c>
      <c r="Q369" s="127">
        <v>0</v>
      </c>
      <c r="R369" s="127">
        <v>0</v>
      </c>
      <c r="S369" s="127">
        <v>0</v>
      </c>
      <c r="T369" s="127">
        <v>0</v>
      </c>
      <c r="U369" s="127">
        <v>0</v>
      </c>
      <c r="V369" s="127">
        <v>0</v>
      </c>
      <c r="W369" s="127">
        <v>0</v>
      </c>
      <c r="X369" s="127">
        <v>0</v>
      </c>
      <c r="Y369" s="127">
        <v>0</v>
      </c>
      <c r="Z369" s="127">
        <v>0</v>
      </c>
      <c r="AA369" s="127">
        <v>0</v>
      </c>
      <c r="AB369" s="127">
        <v>0</v>
      </c>
      <c r="AC369" s="127">
        <v>0</v>
      </c>
      <c r="AD369" s="127">
        <v>0</v>
      </c>
      <c r="AE369" s="127">
        <v>0</v>
      </c>
      <c r="AF369" s="127">
        <v>0</v>
      </c>
      <c r="AG369" s="127">
        <v>0</v>
      </c>
      <c r="AH369" s="127">
        <v>0</v>
      </c>
      <c r="AI369" s="127">
        <v>0</v>
      </c>
      <c r="AJ369" s="127">
        <v>0</v>
      </c>
      <c r="AK369" s="127">
        <v>0</v>
      </c>
      <c r="AL369" s="127">
        <v>0</v>
      </c>
      <c r="AM369" s="127">
        <v>0</v>
      </c>
      <c r="AN369" s="127">
        <v>0</v>
      </c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  <c r="BD369" s="127"/>
      <c r="BE369" s="127"/>
      <c r="BF369" s="127"/>
      <c r="BG369" s="127"/>
      <c r="BH369" s="127"/>
      <c r="BI369" s="127"/>
      <c r="BJ369" s="127"/>
      <c r="BK369" s="127"/>
      <c r="BL369" s="127"/>
      <c r="BM369" s="127"/>
      <c r="BN369" s="127"/>
      <c r="BO369" s="127"/>
      <c r="BP369" s="127"/>
      <c r="BQ369" s="127"/>
      <c r="BR369" s="127"/>
      <c r="BS369" s="127"/>
      <c r="BT369" s="127"/>
      <c r="BU369" s="127"/>
      <c r="BV369" s="127"/>
      <c r="BW369" s="127"/>
      <c r="BX369" s="127"/>
      <c r="BY369" s="127"/>
      <c r="BZ369" s="127"/>
      <c r="CA369" s="127"/>
      <c r="CB369" s="127"/>
      <c r="CC369" s="127"/>
      <c r="CD369" s="127"/>
      <c r="CE369" s="127"/>
      <c r="CF369" s="127"/>
      <c r="CG369" s="127"/>
      <c r="CH369" s="127"/>
      <c r="CI369" s="127"/>
      <c r="CJ369" s="127"/>
      <c r="CK369" s="127"/>
      <c r="CL369" s="127"/>
      <c r="CM369" s="127"/>
      <c r="CN369" s="127"/>
      <c r="CO369" s="127"/>
      <c r="CP369" s="127"/>
      <c r="CQ369" s="127"/>
      <c r="CR369" s="127"/>
      <c r="CS369" s="127"/>
      <c r="CT369" s="127"/>
      <c r="CU369" s="127"/>
      <c r="CV369" s="127"/>
      <c r="CW369" s="127"/>
      <c r="CX369" s="127"/>
      <c r="CY369" s="127"/>
      <c r="CZ369" s="127"/>
      <c r="DA369" s="127"/>
      <c r="DB369" s="127"/>
      <c r="DC369" s="127"/>
      <c r="DD369" s="127"/>
      <c r="DE369" s="127"/>
      <c r="DF369" s="127"/>
      <c r="DG369" s="127"/>
      <c r="DH369" s="127"/>
      <c r="DI369" s="127"/>
      <c r="DJ369" s="127"/>
      <c r="DK369" s="127"/>
      <c r="DL369" s="127"/>
      <c r="DM369" s="127"/>
      <c r="DN369" s="127"/>
    </row>
    <row r="370" spans="1:118" x14ac:dyDescent="0.2">
      <c r="A370" t="s">
        <v>157</v>
      </c>
      <c r="B370" t="s">
        <v>158</v>
      </c>
      <c r="C370">
        <v>7</v>
      </c>
      <c r="D370" t="s">
        <v>30</v>
      </c>
      <c r="E370" s="14">
        <v>0</v>
      </c>
      <c r="F370" s="14">
        <v>0</v>
      </c>
      <c r="G370" s="127">
        <v>0</v>
      </c>
      <c r="H370" s="127">
        <v>0</v>
      </c>
      <c r="I370" s="127">
        <v>0</v>
      </c>
      <c r="J370" s="127">
        <v>0</v>
      </c>
      <c r="K370" s="127">
        <v>0</v>
      </c>
      <c r="L370" s="127">
        <v>0</v>
      </c>
      <c r="M370" s="127">
        <v>0</v>
      </c>
      <c r="N370" s="127">
        <v>0</v>
      </c>
      <c r="O370" s="127">
        <v>0</v>
      </c>
      <c r="P370" s="127">
        <v>0</v>
      </c>
      <c r="Q370" s="127">
        <v>0</v>
      </c>
      <c r="R370" s="127">
        <v>0</v>
      </c>
      <c r="S370" s="127">
        <v>0</v>
      </c>
      <c r="T370" s="127">
        <v>0</v>
      </c>
      <c r="U370" s="127">
        <v>0</v>
      </c>
      <c r="V370" s="127">
        <v>0</v>
      </c>
      <c r="W370" s="127">
        <v>0</v>
      </c>
      <c r="X370" s="127">
        <v>0</v>
      </c>
      <c r="Y370" s="127">
        <v>0</v>
      </c>
      <c r="Z370" s="127">
        <v>0</v>
      </c>
      <c r="AA370" s="127">
        <v>0</v>
      </c>
      <c r="AB370" s="127">
        <v>0</v>
      </c>
      <c r="AC370" s="127">
        <v>0</v>
      </c>
      <c r="AD370" s="127">
        <v>0</v>
      </c>
      <c r="AE370" s="127">
        <v>0</v>
      </c>
      <c r="AF370" s="127">
        <v>0</v>
      </c>
      <c r="AG370" s="127">
        <v>0</v>
      </c>
      <c r="AH370" s="127">
        <v>0</v>
      </c>
      <c r="AI370" s="127">
        <v>0</v>
      </c>
      <c r="AJ370" s="127">
        <v>0</v>
      </c>
      <c r="AK370" s="127">
        <v>0</v>
      </c>
      <c r="AL370" s="127">
        <v>0</v>
      </c>
      <c r="AM370" s="127">
        <v>0</v>
      </c>
      <c r="AN370" s="127">
        <v>0</v>
      </c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  <c r="BD370" s="127"/>
      <c r="BE370" s="127"/>
      <c r="BF370" s="127"/>
      <c r="BG370" s="127"/>
      <c r="BH370" s="127"/>
      <c r="BI370" s="127"/>
      <c r="BJ370" s="127"/>
      <c r="BK370" s="127"/>
      <c r="BL370" s="127"/>
      <c r="BM370" s="127"/>
      <c r="BN370" s="127"/>
      <c r="BO370" s="127"/>
      <c r="BP370" s="127"/>
      <c r="BQ370" s="127"/>
      <c r="BR370" s="127"/>
      <c r="BS370" s="127"/>
      <c r="BT370" s="127"/>
      <c r="BU370" s="127"/>
      <c r="BV370" s="127"/>
      <c r="BW370" s="127"/>
      <c r="BX370" s="127"/>
      <c r="BY370" s="127"/>
      <c r="BZ370" s="127"/>
      <c r="CA370" s="127"/>
      <c r="CB370" s="127"/>
      <c r="CC370" s="127"/>
      <c r="CD370" s="127"/>
      <c r="CE370" s="127"/>
      <c r="CF370" s="127"/>
      <c r="CG370" s="127"/>
      <c r="CH370" s="127"/>
      <c r="CI370" s="127"/>
      <c r="CJ370" s="127"/>
      <c r="CK370" s="127"/>
      <c r="CL370" s="127"/>
      <c r="CM370" s="127"/>
      <c r="CN370" s="127"/>
      <c r="CO370" s="127"/>
      <c r="CP370" s="127"/>
      <c r="CQ370" s="127"/>
      <c r="CR370" s="127"/>
      <c r="CS370" s="127"/>
      <c r="CT370" s="127"/>
      <c r="CU370" s="127"/>
      <c r="CV370" s="127"/>
      <c r="CW370" s="127"/>
      <c r="CX370" s="127"/>
      <c r="CY370" s="127"/>
      <c r="CZ370" s="127"/>
      <c r="DA370" s="127"/>
      <c r="DB370" s="127"/>
      <c r="DC370" s="127"/>
      <c r="DD370" s="127"/>
      <c r="DE370" s="127"/>
      <c r="DF370" s="127"/>
      <c r="DG370" s="127"/>
      <c r="DH370" s="127"/>
      <c r="DI370" s="127"/>
      <c r="DJ370" s="127"/>
      <c r="DK370" s="127"/>
      <c r="DL370" s="127"/>
      <c r="DM370" s="127"/>
      <c r="DN370" s="127"/>
    </row>
    <row r="371" spans="1:118" x14ac:dyDescent="0.2">
      <c r="A371" t="s">
        <v>157</v>
      </c>
      <c r="B371" t="s">
        <v>158</v>
      </c>
      <c r="C371">
        <v>8</v>
      </c>
      <c r="D371" t="s">
        <v>31</v>
      </c>
      <c r="E371" s="14">
        <v>0</v>
      </c>
      <c r="F371" s="14">
        <v>0</v>
      </c>
      <c r="G371" s="127">
        <v>0</v>
      </c>
      <c r="H371" s="127">
        <v>0</v>
      </c>
      <c r="I371" s="127">
        <v>0</v>
      </c>
      <c r="J371" s="127">
        <v>0</v>
      </c>
      <c r="K371" s="127">
        <v>0</v>
      </c>
      <c r="L371" s="127">
        <v>0</v>
      </c>
      <c r="M371" s="127">
        <v>0</v>
      </c>
      <c r="N371" s="127">
        <v>0</v>
      </c>
      <c r="O371" s="127">
        <v>0</v>
      </c>
      <c r="P371" s="127">
        <v>0</v>
      </c>
      <c r="Q371" s="127">
        <v>0</v>
      </c>
      <c r="R371" s="127">
        <v>0</v>
      </c>
      <c r="S371" s="127">
        <v>0</v>
      </c>
      <c r="T371" s="127">
        <v>0</v>
      </c>
      <c r="U371" s="127">
        <v>0</v>
      </c>
      <c r="V371" s="127">
        <v>0</v>
      </c>
      <c r="W371" s="127">
        <v>0</v>
      </c>
      <c r="X371" s="127">
        <v>0</v>
      </c>
      <c r="Y371" s="127">
        <v>0</v>
      </c>
      <c r="Z371" s="127">
        <v>0</v>
      </c>
      <c r="AA371" s="127">
        <v>0</v>
      </c>
      <c r="AB371" s="127">
        <v>0</v>
      </c>
      <c r="AC371" s="127">
        <v>0</v>
      </c>
      <c r="AD371" s="127">
        <v>0</v>
      </c>
      <c r="AE371" s="127">
        <v>0</v>
      </c>
      <c r="AF371" s="127">
        <v>0</v>
      </c>
      <c r="AG371" s="127">
        <v>0</v>
      </c>
      <c r="AH371" s="127">
        <v>0</v>
      </c>
      <c r="AI371" s="127">
        <v>0</v>
      </c>
      <c r="AJ371" s="127">
        <v>0</v>
      </c>
      <c r="AK371" s="127">
        <v>0</v>
      </c>
      <c r="AL371" s="127">
        <v>0</v>
      </c>
      <c r="AM371" s="127">
        <v>0</v>
      </c>
      <c r="AN371" s="127">
        <v>0</v>
      </c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  <c r="BD371" s="127"/>
      <c r="BE371" s="127"/>
      <c r="BF371" s="127"/>
      <c r="BG371" s="127"/>
      <c r="BH371" s="127"/>
      <c r="BI371" s="127"/>
      <c r="BJ371" s="127"/>
      <c r="BK371" s="127"/>
      <c r="BL371" s="127"/>
      <c r="BM371" s="127"/>
      <c r="BN371" s="127"/>
      <c r="BO371" s="127"/>
      <c r="BP371" s="127"/>
      <c r="BQ371" s="127"/>
      <c r="BR371" s="127"/>
      <c r="BS371" s="127"/>
      <c r="BT371" s="127"/>
      <c r="BU371" s="127"/>
      <c r="BV371" s="127"/>
      <c r="BW371" s="127"/>
      <c r="BX371" s="127"/>
      <c r="BY371" s="127"/>
      <c r="BZ371" s="127"/>
      <c r="CA371" s="127"/>
      <c r="CB371" s="127"/>
      <c r="CC371" s="127"/>
      <c r="CD371" s="127"/>
      <c r="CE371" s="127"/>
      <c r="CF371" s="127"/>
      <c r="CG371" s="127"/>
      <c r="CH371" s="127"/>
      <c r="CI371" s="127"/>
      <c r="CJ371" s="127"/>
      <c r="CK371" s="127"/>
      <c r="CL371" s="127"/>
      <c r="CM371" s="127"/>
      <c r="CN371" s="127"/>
      <c r="CO371" s="127"/>
      <c r="CP371" s="127"/>
      <c r="CQ371" s="127"/>
      <c r="CR371" s="127"/>
      <c r="CS371" s="127"/>
      <c r="CT371" s="127"/>
      <c r="CU371" s="127"/>
      <c r="CV371" s="127"/>
      <c r="CW371" s="127"/>
      <c r="CX371" s="127"/>
      <c r="CY371" s="127"/>
      <c r="CZ371" s="127"/>
      <c r="DA371" s="127"/>
      <c r="DB371" s="127"/>
      <c r="DC371" s="127"/>
      <c r="DD371" s="127"/>
      <c r="DE371" s="127"/>
      <c r="DF371" s="127"/>
      <c r="DG371" s="127"/>
      <c r="DH371" s="127"/>
      <c r="DI371" s="127"/>
      <c r="DJ371" s="127"/>
      <c r="DK371" s="127"/>
      <c r="DL371" s="127"/>
      <c r="DM371" s="127"/>
      <c r="DN371" s="127"/>
    </row>
    <row r="372" spans="1:118" x14ac:dyDescent="0.2">
      <c r="A372" t="s">
        <v>157</v>
      </c>
      <c r="B372" t="s">
        <v>158</v>
      </c>
      <c r="C372">
        <v>9</v>
      </c>
      <c r="D372" t="s">
        <v>32</v>
      </c>
      <c r="E372" s="14">
        <v>0</v>
      </c>
      <c r="F372" s="14">
        <v>0</v>
      </c>
      <c r="G372" s="127">
        <v>0</v>
      </c>
      <c r="H372" s="127">
        <v>0</v>
      </c>
      <c r="I372" s="127">
        <v>0</v>
      </c>
      <c r="J372" s="127">
        <v>0</v>
      </c>
      <c r="K372" s="127">
        <v>0</v>
      </c>
      <c r="L372" s="127">
        <v>0</v>
      </c>
      <c r="M372" s="127">
        <v>0</v>
      </c>
      <c r="N372" s="127">
        <v>0</v>
      </c>
      <c r="O372" s="127">
        <v>0</v>
      </c>
      <c r="P372" s="127">
        <v>0</v>
      </c>
      <c r="Q372" s="127">
        <v>0</v>
      </c>
      <c r="R372" s="127">
        <v>0</v>
      </c>
      <c r="S372" s="127">
        <v>0</v>
      </c>
      <c r="T372" s="127">
        <v>0</v>
      </c>
      <c r="U372" s="127">
        <v>0</v>
      </c>
      <c r="V372" s="127">
        <v>0</v>
      </c>
      <c r="W372" s="127">
        <v>0</v>
      </c>
      <c r="X372" s="127">
        <v>0</v>
      </c>
      <c r="Y372" s="127">
        <v>0</v>
      </c>
      <c r="Z372" s="127">
        <v>0</v>
      </c>
      <c r="AA372" s="127">
        <v>0</v>
      </c>
      <c r="AB372" s="127">
        <v>0</v>
      </c>
      <c r="AC372" s="127">
        <v>0</v>
      </c>
      <c r="AD372" s="127">
        <v>0</v>
      </c>
      <c r="AE372" s="127">
        <v>0</v>
      </c>
      <c r="AF372" s="127">
        <v>0</v>
      </c>
      <c r="AG372" s="127">
        <v>0</v>
      </c>
      <c r="AH372" s="127">
        <v>0</v>
      </c>
      <c r="AI372" s="127">
        <v>0</v>
      </c>
      <c r="AJ372" s="127">
        <v>0</v>
      </c>
      <c r="AK372" s="127">
        <v>0</v>
      </c>
      <c r="AL372" s="127">
        <v>0</v>
      </c>
      <c r="AM372" s="127">
        <v>0</v>
      </c>
      <c r="AN372" s="127">
        <v>0</v>
      </c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  <c r="BD372" s="127"/>
      <c r="BE372" s="127"/>
      <c r="BF372" s="127"/>
      <c r="BG372" s="127"/>
      <c r="BH372" s="127"/>
      <c r="BI372" s="127"/>
      <c r="BJ372" s="127"/>
      <c r="BK372" s="127"/>
      <c r="BL372" s="127"/>
      <c r="BM372" s="127"/>
      <c r="BN372" s="127"/>
      <c r="BO372" s="127"/>
      <c r="BP372" s="127"/>
      <c r="BQ372" s="127"/>
      <c r="BR372" s="127"/>
      <c r="BS372" s="127"/>
      <c r="BT372" s="127"/>
      <c r="BU372" s="127"/>
      <c r="BV372" s="127"/>
      <c r="BW372" s="127"/>
      <c r="BX372" s="127"/>
      <c r="BY372" s="127"/>
      <c r="BZ372" s="127"/>
      <c r="CA372" s="127"/>
      <c r="CB372" s="127"/>
      <c r="CC372" s="127"/>
      <c r="CD372" s="127"/>
      <c r="CE372" s="127"/>
      <c r="CF372" s="127"/>
      <c r="CG372" s="127"/>
      <c r="CH372" s="127"/>
      <c r="CI372" s="127"/>
      <c r="CJ372" s="127"/>
      <c r="CK372" s="127"/>
      <c r="CL372" s="127"/>
      <c r="CM372" s="127"/>
      <c r="CN372" s="127"/>
      <c r="CO372" s="127"/>
      <c r="CP372" s="127"/>
      <c r="CQ372" s="127"/>
      <c r="CR372" s="127"/>
      <c r="CS372" s="127"/>
      <c r="CT372" s="127"/>
      <c r="CU372" s="127"/>
      <c r="CV372" s="127"/>
      <c r="CW372" s="127"/>
      <c r="CX372" s="127"/>
      <c r="CY372" s="127"/>
      <c r="CZ372" s="127"/>
      <c r="DA372" s="127"/>
      <c r="DB372" s="127"/>
      <c r="DC372" s="127"/>
      <c r="DD372" s="127"/>
      <c r="DE372" s="127"/>
      <c r="DF372" s="127"/>
      <c r="DG372" s="127"/>
      <c r="DH372" s="127"/>
      <c r="DI372" s="127"/>
      <c r="DJ372" s="127"/>
      <c r="DK372" s="127"/>
      <c r="DL372" s="127"/>
      <c r="DM372" s="127"/>
      <c r="DN372" s="127"/>
    </row>
    <row r="373" spans="1:118" x14ac:dyDescent="0.2">
      <c r="A373" t="s">
        <v>157</v>
      </c>
      <c r="B373" t="s">
        <v>158</v>
      </c>
      <c r="C373">
        <v>10</v>
      </c>
      <c r="D373" t="s">
        <v>36</v>
      </c>
      <c r="E373" s="14">
        <v>0</v>
      </c>
      <c r="F373" s="14">
        <v>0</v>
      </c>
      <c r="G373" s="127">
        <v>0</v>
      </c>
      <c r="H373" s="127">
        <v>0</v>
      </c>
      <c r="I373" s="127">
        <v>0</v>
      </c>
      <c r="J373" s="127">
        <v>0</v>
      </c>
      <c r="K373" s="127">
        <v>0</v>
      </c>
      <c r="L373" s="127">
        <v>0</v>
      </c>
      <c r="M373" s="127">
        <v>0</v>
      </c>
      <c r="N373" s="127">
        <v>0</v>
      </c>
      <c r="O373" s="127">
        <v>0</v>
      </c>
      <c r="P373" s="127">
        <v>0</v>
      </c>
      <c r="Q373" s="127">
        <v>0</v>
      </c>
      <c r="R373" s="127">
        <v>0</v>
      </c>
      <c r="S373" s="127">
        <v>0</v>
      </c>
      <c r="T373" s="127">
        <v>0</v>
      </c>
      <c r="U373" s="127">
        <v>0</v>
      </c>
      <c r="V373" s="127">
        <v>0</v>
      </c>
      <c r="W373" s="127">
        <v>0</v>
      </c>
      <c r="X373" s="127">
        <v>0</v>
      </c>
      <c r="Y373" s="127">
        <v>0</v>
      </c>
      <c r="Z373" s="127">
        <v>0</v>
      </c>
      <c r="AA373" s="127">
        <v>0</v>
      </c>
      <c r="AB373" s="127">
        <v>0</v>
      </c>
      <c r="AC373" s="127">
        <v>0</v>
      </c>
      <c r="AD373" s="127">
        <v>0</v>
      </c>
      <c r="AE373" s="127">
        <v>0</v>
      </c>
      <c r="AF373" s="127">
        <v>0</v>
      </c>
      <c r="AG373" s="127">
        <v>0</v>
      </c>
      <c r="AH373" s="127">
        <v>0</v>
      </c>
      <c r="AI373" s="127">
        <v>0</v>
      </c>
      <c r="AJ373" s="127">
        <v>0</v>
      </c>
      <c r="AK373" s="127">
        <v>0</v>
      </c>
      <c r="AL373" s="127">
        <v>0</v>
      </c>
      <c r="AM373" s="127">
        <v>0</v>
      </c>
      <c r="AN373" s="127">
        <v>0</v>
      </c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  <c r="BD373" s="127"/>
      <c r="BE373" s="127"/>
      <c r="BF373" s="127"/>
      <c r="BG373" s="127"/>
      <c r="BH373" s="127"/>
      <c r="BI373" s="127"/>
      <c r="BJ373" s="127"/>
      <c r="BK373" s="127"/>
      <c r="BL373" s="127"/>
      <c r="BM373" s="127"/>
      <c r="BN373" s="127"/>
      <c r="BO373" s="127"/>
      <c r="BP373" s="127"/>
      <c r="BQ373" s="127"/>
      <c r="BR373" s="127"/>
      <c r="BS373" s="127"/>
      <c r="BT373" s="127"/>
      <c r="BU373" s="127"/>
      <c r="BV373" s="127"/>
      <c r="BW373" s="127"/>
      <c r="BX373" s="127"/>
      <c r="BY373" s="127"/>
      <c r="BZ373" s="127"/>
      <c r="CA373" s="127"/>
      <c r="CB373" s="127"/>
      <c r="CC373" s="127"/>
      <c r="CD373" s="127"/>
      <c r="CE373" s="127"/>
      <c r="CF373" s="127"/>
      <c r="CG373" s="127"/>
      <c r="CH373" s="127"/>
      <c r="CI373" s="127"/>
      <c r="CJ373" s="127"/>
      <c r="CK373" s="127"/>
      <c r="CL373" s="127"/>
      <c r="CM373" s="127"/>
      <c r="CN373" s="127"/>
      <c r="CO373" s="127"/>
      <c r="CP373" s="127"/>
      <c r="CQ373" s="127"/>
      <c r="CR373" s="127"/>
      <c r="CS373" s="127"/>
      <c r="CT373" s="127"/>
      <c r="CU373" s="127"/>
      <c r="CV373" s="127"/>
      <c r="CW373" s="127"/>
      <c r="CX373" s="127"/>
      <c r="CY373" s="127"/>
      <c r="CZ373" s="127"/>
      <c r="DA373" s="127"/>
      <c r="DB373" s="127"/>
      <c r="DC373" s="127"/>
      <c r="DD373" s="127"/>
      <c r="DE373" s="127"/>
      <c r="DF373" s="127"/>
      <c r="DG373" s="127"/>
      <c r="DH373" s="127"/>
      <c r="DI373" s="127"/>
      <c r="DJ373" s="127"/>
      <c r="DK373" s="127"/>
      <c r="DL373" s="127"/>
      <c r="DM373" s="127"/>
      <c r="DN373" s="127"/>
    </row>
    <row r="374" spans="1:118" x14ac:dyDescent="0.2">
      <c r="A374" t="s">
        <v>157</v>
      </c>
      <c r="B374" t="s">
        <v>158</v>
      </c>
      <c r="C374">
        <v>11</v>
      </c>
      <c r="D374" t="s">
        <v>39</v>
      </c>
      <c r="E374" s="14">
        <v>0</v>
      </c>
      <c r="F374" s="14">
        <v>0</v>
      </c>
      <c r="G374" s="127">
        <v>0</v>
      </c>
      <c r="H374" s="127">
        <v>0</v>
      </c>
      <c r="I374" s="127">
        <v>0</v>
      </c>
      <c r="J374" s="127">
        <v>0</v>
      </c>
      <c r="K374" s="127">
        <v>0</v>
      </c>
      <c r="L374" s="127">
        <v>0</v>
      </c>
      <c r="M374" s="127">
        <v>0</v>
      </c>
      <c r="N374" s="127">
        <v>0</v>
      </c>
      <c r="O374" s="127">
        <v>0</v>
      </c>
      <c r="P374" s="127">
        <v>0</v>
      </c>
      <c r="Q374" s="127">
        <v>0</v>
      </c>
      <c r="R374" s="127">
        <v>0</v>
      </c>
      <c r="S374" s="127">
        <v>0</v>
      </c>
      <c r="T374" s="127">
        <v>0</v>
      </c>
      <c r="U374" s="127">
        <v>0</v>
      </c>
      <c r="V374" s="127">
        <v>0</v>
      </c>
      <c r="W374" s="127">
        <v>0</v>
      </c>
      <c r="X374" s="127">
        <v>0</v>
      </c>
      <c r="Y374" s="127">
        <v>0</v>
      </c>
      <c r="Z374" s="127">
        <v>0</v>
      </c>
      <c r="AA374" s="127">
        <v>0</v>
      </c>
      <c r="AB374" s="127">
        <v>0</v>
      </c>
      <c r="AC374" s="127">
        <v>0</v>
      </c>
      <c r="AD374" s="127">
        <v>0</v>
      </c>
      <c r="AE374" s="127">
        <v>0</v>
      </c>
      <c r="AF374" s="127">
        <v>0</v>
      </c>
      <c r="AG374" s="127">
        <v>0</v>
      </c>
      <c r="AH374" s="127">
        <v>0</v>
      </c>
      <c r="AI374" s="127">
        <v>0</v>
      </c>
      <c r="AJ374" s="127">
        <v>0</v>
      </c>
      <c r="AK374" s="127">
        <v>0</v>
      </c>
      <c r="AL374" s="127">
        <v>0</v>
      </c>
      <c r="AM374" s="127">
        <v>0</v>
      </c>
      <c r="AN374" s="127">
        <v>0</v>
      </c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  <c r="BD374" s="127"/>
      <c r="BE374" s="127"/>
      <c r="BF374" s="127"/>
      <c r="BG374" s="127"/>
      <c r="BH374" s="127"/>
      <c r="BI374" s="127"/>
      <c r="BJ374" s="127"/>
      <c r="BK374" s="127"/>
      <c r="BL374" s="127"/>
      <c r="BM374" s="127"/>
      <c r="BN374" s="127"/>
      <c r="BO374" s="127"/>
      <c r="BP374" s="127"/>
      <c r="BQ374" s="127"/>
      <c r="BR374" s="127"/>
      <c r="BS374" s="127"/>
      <c r="BT374" s="127"/>
      <c r="BU374" s="127"/>
      <c r="BV374" s="127"/>
      <c r="BW374" s="127"/>
      <c r="BX374" s="127"/>
      <c r="BY374" s="127"/>
      <c r="BZ374" s="127"/>
      <c r="CA374" s="127"/>
      <c r="CB374" s="127"/>
      <c r="CC374" s="127"/>
      <c r="CD374" s="127"/>
      <c r="CE374" s="127"/>
      <c r="CF374" s="127"/>
      <c r="CG374" s="127"/>
      <c r="CH374" s="127"/>
      <c r="CI374" s="127"/>
      <c r="CJ374" s="127"/>
      <c r="CK374" s="127"/>
      <c r="CL374" s="127"/>
      <c r="CM374" s="127"/>
      <c r="CN374" s="127"/>
      <c r="CO374" s="127"/>
      <c r="CP374" s="127"/>
      <c r="CQ374" s="127"/>
      <c r="CR374" s="127"/>
      <c r="CS374" s="127"/>
      <c r="CT374" s="127"/>
      <c r="CU374" s="127"/>
      <c r="CV374" s="127"/>
      <c r="CW374" s="127"/>
      <c r="CX374" s="127"/>
      <c r="CY374" s="127"/>
      <c r="CZ374" s="127"/>
      <c r="DA374" s="127"/>
      <c r="DB374" s="127"/>
      <c r="DC374" s="127"/>
      <c r="DD374" s="127"/>
      <c r="DE374" s="127"/>
      <c r="DF374" s="127"/>
      <c r="DG374" s="127"/>
      <c r="DH374" s="127"/>
      <c r="DI374" s="127"/>
      <c r="DJ374" s="127"/>
      <c r="DK374" s="127"/>
      <c r="DL374" s="127"/>
      <c r="DM374" s="127"/>
      <c r="DN374" s="127"/>
    </row>
    <row r="375" spans="1:118" x14ac:dyDescent="0.2">
      <c r="A375" t="s">
        <v>157</v>
      </c>
      <c r="B375" t="s">
        <v>158</v>
      </c>
      <c r="C375">
        <v>12</v>
      </c>
      <c r="D375" t="s">
        <v>40</v>
      </c>
      <c r="E375" s="14">
        <v>0</v>
      </c>
      <c r="F375" s="14">
        <v>0</v>
      </c>
      <c r="G375" s="127">
        <v>0</v>
      </c>
      <c r="H375" s="127">
        <v>0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>
        <v>0</v>
      </c>
      <c r="O375" s="127">
        <v>0</v>
      </c>
      <c r="P375" s="127">
        <v>0</v>
      </c>
      <c r="Q375" s="127">
        <v>0</v>
      </c>
      <c r="R375" s="127">
        <v>0</v>
      </c>
      <c r="S375" s="127">
        <v>0</v>
      </c>
      <c r="T375" s="127">
        <v>0</v>
      </c>
      <c r="U375" s="127">
        <v>0</v>
      </c>
      <c r="V375" s="127">
        <v>0</v>
      </c>
      <c r="W375" s="127">
        <v>0</v>
      </c>
      <c r="X375" s="127">
        <v>0</v>
      </c>
      <c r="Y375" s="127">
        <v>0</v>
      </c>
      <c r="Z375" s="127">
        <v>0</v>
      </c>
      <c r="AA375" s="127">
        <v>0</v>
      </c>
      <c r="AB375" s="127">
        <v>0</v>
      </c>
      <c r="AC375" s="127">
        <v>0</v>
      </c>
      <c r="AD375" s="127">
        <v>0</v>
      </c>
      <c r="AE375" s="127">
        <v>0</v>
      </c>
      <c r="AF375" s="127">
        <v>0</v>
      </c>
      <c r="AG375" s="127">
        <v>0</v>
      </c>
      <c r="AH375" s="127">
        <v>0</v>
      </c>
      <c r="AI375" s="127">
        <v>0</v>
      </c>
      <c r="AJ375" s="127">
        <v>0</v>
      </c>
      <c r="AK375" s="127">
        <v>0</v>
      </c>
      <c r="AL375" s="127">
        <v>0</v>
      </c>
      <c r="AM375" s="127">
        <v>0</v>
      </c>
      <c r="AN375" s="127">
        <v>0</v>
      </c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  <c r="BD375" s="127"/>
      <c r="BE375" s="127"/>
      <c r="BF375" s="127"/>
      <c r="BG375" s="127"/>
      <c r="BH375" s="127"/>
      <c r="BI375" s="127"/>
      <c r="BJ375" s="127"/>
      <c r="BK375" s="127"/>
      <c r="BL375" s="127"/>
      <c r="BM375" s="127"/>
      <c r="BN375" s="127"/>
      <c r="BO375" s="127"/>
      <c r="BP375" s="127"/>
      <c r="BQ375" s="127"/>
      <c r="BR375" s="127"/>
      <c r="BS375" s="127"/>
      <c r="BT375" s="127"/>
      <c r="BU375" s="127"/>
      <c r="BV375" s="127"/>
      <c r="BW375" s="127"/>
      <c r="BX375" s="127"/>
      <c r="BY375" s="127"/>
      <c r="BZ375" s="127"/>
      <c r="CA375" s="127"/>
      <c r="CB375" s="127"/>
      <c r="CC375" s="127"/>
      <c r="CD375" s="127"/>
      <c r="CE375" s="127"/>
      <c r="CF375" s="127"/>
      <c r="CG375" s="127"/>
      <c r="CH375" s="127"/>
      <c r="CI375" s="127"/>
      <c r="CJ375" s="127"/>
      <c r="CK375" s="127"/>
      <c r="CL375" s="127"/>
      <c r="CM375" s="127"/>
      <c r="CN375" s="127"/>
      <c r="CO375" s="127"/>
      <c r="CP375" s="127"/>
      <c r="CQ375" s="127"/>
      <c r="CR375" s="127"/>
      <c r="CS375" s="127"/>
      <c r="CT375" s="127"/>
      <c r="CU375" s="127"/>
      <c r="CV375" s="127"/>
      <c r="CW375" s="127"/>
      <c r="CX375" s="127"/>
      <c r="CY375" s="127"/>
      <c r="CZ375" s="127"/>
      <c r="DA375" s="127"/>
      <c r="DB375" s="127"/>
      <c r="DC375" s="127"/>
      <c r="DD375" s="127"/>
      <c r="DE375" s="127"/>
      <c r="DF375" s="127"/>
      <c r="DG375" s="127"/>
      <c r="DH375" s="127"/>
      <c r="DI375" s="127"/>
      <c r="DJ375" s="127"/>
      <c r="DK375" s="127"/>
      <c r="DL375" s="127"/>
      <c r="DM375" s="127"/>
      <c r="DN375" s="127"/>
    </row>
    <row r="376" spans="1:118" x14ac:dyDescent="0.2">
      <c r="A376" t="s">
        <v>157</v>
      </c>
      <c r="B376" t="s">
        <v>158</v>
      </c>
      <c r="C376">
        <v>13</v>
      </c>
      <c r="D376" t="s">
        <v>43</v>
      </c>
      <c r="E376" s="14">
        <v>0</v>
      </c>
      <c r="F376" s="14">
        <v>0</v>
      </c>
      <c r="G376" s="127">
        <v>0</v>
      </c>
      <c r="H376" s="127">
        <v>0</v>
      </c>
      <c r="I376" s="127">
        <v>0</v>
      </c>
      <c r="J376" s="127">
        <v>0</v>
      </c>
      <c r="K376" s="127">
        <v>0</v>
      </c>
      <c r="L376" s="127">
        <v>0</v>
      </c>
      <c r="M376" s="127">
        <v>0</v>
      </c>
      <c r="N376" s="127">
        <v>0</v>
      </c>
      <c r="O376" s="127">
        <v>0</v>
      </c>
      <c r="P376" s="127">
        <v>0</v>
      </c>
      <c r="Q376" s="127">
        <v>0</v>
      </c>
      <c r="R376" s="127">
        <v>0</v>
      </c>
      <c r="S376" s="127">
        <v>0</v>
      </c>
      <c r="T376" s="127">
        <v>0</v>
      </c>
      <c r="U376" s="127">
        <v>0</v>
      </c>
      <c r="V376" s="127">
        <v>0</v>
      </c>
      <c r="W376" s="127">
        <v>0</v>
      </c>
      <c r="X376" s="127">
        <v>0</v>
      </c>
      <c r="Y376" s="127">
        <v>0</v>
      </c>
      <c r="Z376" s="127">
        <v>0</v>
      </c>
      <c r="AA376" s="127">
        <v>0</v>
      </c>
      <c r="AB376" s="127">
        <v>0</v>
      </c>
      <c r="AC376" s="127">
        <v>0</v>
      </c>
      <c r="AD376" s="127">
        <v>0</v>
      </c>
      <c r="AE376" s="127">
        <v>0</v>
      </c>
      <c r="AF376" s="127">
        <v>0</v>
      </c>
      <c r="AG376" s="127">
        <v>0</v>
      </c>
      <c r="AH376" s="127">
        <v>0</v>
      </c>
      <c r="AI376" s="127">
        <v>0</v>
      </c>
      <c r="AJ376" s="127">
        <v>0</v>
      </c>
      <c r="AK376" s="127">
        <v>0</v>
      </c>
      <c r="AL376" s="127">
        <v>0</v>
      </c>
      <c r="AM376" s="127">
        <v>0</v>
      </c>
      <c r="AN376" s="127">
        <v>0</v>
      </c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  <c r="BD376" s="127"/>
      <c r="BE376" s="127"/>
      <c r="BF376" s="127"/>
      <c r="BG376" s="127"/>
      <c r="BH376" s="127"/>
      <c r="BI376" s="127"/>
      <c r="BJ376" s="127"/>
      <c r="BK376" s="127"/>
      <c r="BL376" s="127"/>
      <c r="BM376" s="127"/>
      <c r="BN376" s="127"/>
      <c r="BO376" s="127"/>
      <c r="BP376" s="127"/>
      <c r="BQ376" s="127"/>
      <c r="BR376" s="127"/>
      <c r="BS376" s="127"/>
      <c r="BT376" s="127"/>
      <c r="BU376" s="127"/>
      <c r="BV376" s="127"/>
      <c r="BW376" s="127"/>
      <c r="BX376" s="127"/>
      <c r="BY376" s="127"/>
      <c r="BZ376" s="127"/>
      <c r="CA376" s="127"/>
      <c r="CB376" s="127"/>
      <c r="CC376" s="127"/>
      <c r="CD376" s="127"/>
      <c r="CE376" s="127"/>
      <c r="CF376" s="127"/>
      <c r="CG376" s="127"/>
      <c r="CH376" s="127"/>
      <c r="CI376" s="127"/>
      <c r="CJ376" s="127"/>
      <c r="CK376" s="127"/>
      <c r="CL376" s="127"/>
      <c r="CM376" s="127"/>
      <c r="CN376" s="127"/>
      <c r="CO376" s="127"/>
      <c r="CP376" s="127"/>
      <c r="CQ376" s="127"/>
      <c r="CR376" s="127"/>
      <c r="CS376" s="127"/>
      <c r="CT376" s="127"/>
      <c r="CU376" s="127"/>
      <c r="CV376" s="127"/>
      <c r="CW376" s="127"/>
      <c r="CX376" s="127"/>
      <c r="CY376" s="127"/>
      <c r="CZ376" s="127"/>
      <c r="DA376" s="127"/>
      <c r="DB376" s="127"/>
      <c r="DC376" s="127"/>
      <c r="DD376" s="127"/>
      <c r="DE376" s="127"/>
      <c r="DF376" s="127"/>
      <c r="DG376" s="127"/>
      <c r="DH376" s="127"/>
      <c r="DI376" s="127"/>
      <c r="DJ376" s="127"/>
      <c r="DK376" s="127"/>
      <c r="DL376" s="127"/>
      <c r="DM376" s="127"/>
      <c r="DN376" s="127"/>
    </row>
    <row r="377" spans="1:118" x14ac:dyDescent="0.2">
      <c r="A377" t="s">
        <v>157</v>
      </c>
      <c r="B377" t="s">
        <v>158</v>
      </c>
      <c r="C377">
        <v>14</v>
      </c>
      <c r="D377" t="s">
        <v>44</v>
      </c>
      <c r="E377" s="14">
        <v>0</v>
      </c>
      <c r="F377" s="14">
        <v>0</v>
      </c>
      <c r="G377" s="127">
        <v>0</v>
      </c>
      <c r="H377" s="127">
        <v>0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7">
        <v>0</v>
      </c>
      <c r="P377" s="127">
        <v>0</v>
      </c>
      <c r="Q377" s="127">
        <v>0</v>
      </c>
      <c r="R377" s="127">
        <v>0</v>
      </c>
      <c r="S377" s="127">
        <v>0</v>
      </c>
      <c r="T377" s="127">
        <v>0</v>
      </c>
      <c r="U377" s="127">
        <v>0</v>
      </c>
      <c r="V377" s="127">
        <v>0</v>
      </c>
      <c r="W377" s="127">
        <v>0</v>
      </c>
      <c r="X377" s="127">
        <v>0</v>
      </c>
      <c r="Y377" s="127">
        <v>0</v>
      </c>
      <c r="Z377" s="127">
        <v>0</v>
      </c>
      <c r="AA377" s="127">
        <v>0</v>
      </c>
      <c r="AB377" s="127">
        <v>0</v>
      </c>
      <c r="AC377" s="127">
        <v>0</v>
      </c>
      <c r="AD377" s="127">
        <v>0</v>
      </c>
      <c r="AE377" s="127">
        <v>0</v>
      </c>
      <c r="AF377" s="127">
        <v>0</v>
      </c>
      <c r="AG377" s="127">
        <v>0</v>
      </c>
      <c r="AH377" s="127">
        <v>0</v>
      </c>
      <c r="AI377" s="127">
        <v>0</v>
      </c>
      <c r="AJ377" s="127">
        <v>0</v>
      </c>
      <c r="AK377" s="127">
        <v>0</v>
      </c>
      <c r="AL377" s="127">
        <v>0</v>
      </c>
      <c r="AM377" s="127">
        <v>0</v>
      </c>
      <c r="AN377" s="127">
        <v>0</v>
      </c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  <c r="BD377" s="127"/>
      <c r="BE377" s="127"/>
      <c r="BF377" s="127"/>
      <c r="BG377" s="127"/>
      <c r="BH377" s="127"/>
      <c r="BI377" s="127"/>
      <c r="BJ377" s="127"/>
      <c r="BK377" s="127"/>
      <c r="BL377" s="127"/>
      <c r="BM377" s="127"/>
      <c r="BN377" s="127"/>
      <c r="BO377" s="127"/>
      <c r="BP377" s="127"/>
      <c r="BQ377" s="127"/>
      <c r="BR377" s="127"/>
      <c r="BS377" s="127"/>
      <c r="BT377" s="127"/>
      <c r="BU377" s="127"/>
      <c r="BV377" s="127"/>
      <c r="BW377" s="127"/>
      <c r="BX377" s="127"/>
      <c r="BY377" s="127"/>
      <c r="BZ377" s="127"/>
      <c r="CA377" s="127"/>
      <c r="CB377" s="127"/>
      <c r="CC377" s="127"/>
      <c r="CD377" s="127"/>
      <c r="CE377" s="127"/>
      <c r="CF377" s="127"/>
      <c r="CG377" s="127"/>
      <c r="CH377" s="127"/>
      <c r="CI377" s="127"/>
      <c r="CJ377" s="127"/>
      <c r="CK377" s="127"/>
      <c r="CL377" s="127"/>
      <c r="CM377" s="127"/>
      <c r="CN377" s="127"/>
      <c r="CO377" s="127"/>
      <c r="CP377" s="127"/>
      <c r="CQ377" s="127"/>
      <c r="CR377" s="127"/>
      <c r="CS377" s="127"/>
      <c r="CT377" s="127"/>
      <c r="CU377" s="127"/>
      <c r="CV377" s="127"/>
      <c r="CW377" s="127"/>
      <c r="CX377" s="127"/>
      <c r="CY377" s="127"/>
      <c r="CZ377" s="127"/>
      <c r="DA377" s="127"/>
      <c r="DB377" s="127"/>
      <c r="DC377" s="127"/>
      <c r="DD377" s="127"/>
      <c r="DE377" s="127"/>
      <c r="DF377" s="127"/>
      <c r="DG377" s="127"/>
      <c r="DH377" s="127"/>
      <c r="DI377" s="127"/>
      <c r="DJ377" s="127"/>
      <c r="DK377" s="127"/>
      <c r="DL377" s="127"/>
      <c r="DM377" s="127"/>
      <c r="DN377" s="127"/>
    </row>
    <row r="378" spans="1:118" x14ac:dyDescent="0.2">
      <c r="A378" t="s">
        <v>157</v>
      </c>
      <c r="B378" t="s">
        <v>158</v>
      </c>
      <c r="C378">
        <v>15</v>
      </c>
      <c r="D378" t="s">
        <v>45</v>
      </c>
      <c r="E378" s="14">
        <v>0</v>
      </c>
      <c r="F378" s="14">
        <v>0</v>
      </c>
      <c r="G378" s="127">
        <v>0</v>
      </c>
      <c r="H378" s="127">
        <v>0</v>
      </c>
      <c r="I378" s="127">
        <v>0</v>
      </c>
      <c r="J378" s="127">
        <v>0</v>
      </c>
      <c r="K378" s="127">
        <v>0</v>
      </c>
      <c r="L378" s="127">
        <v>0</v>
      </c>
      <c r="M378" s="127">
        <v>0</v>
      </c>
      <c r="N378" s="127">
        <v>0</v>
      </c>
      <c r="O378" s="127">
        <v>0</v>
      </c>
      <c r="P378" s="127">
        <v>0</v>
      </c>
      <c r="Q378" s="127">
        <v>0</v>
      </c>
      <c r="R378" s="127">
        <v>0</v>
      </c>
      <c r="S378" s="127">
        <v>0</v>
      </c>
      <c r="T378" s="127">
        <v>0</v>
      </c>
      <c r="U378" s="127">
        <v>0</v>
      </c>
      <c r="V378" s="127">
        <v>0</v>
      </c>
      <c r="W378" s="127">
        <v>0</v>
      </c>
      <c r="X378" s="127">
        <v>0</v>
      </c>
      <c r="Y378" s="127">
        <v>0</v>
      </c>
      <c r="Z378" s="127">
        <v>0</v>
      </c>
      <c r="AA378" s="127">
        <v>0</v>
      </c>
      <c r="AB378" s="127">
        <v>0</v>
      </c>
      <c r="AC378" s="127">
        <v>0</v>
      </c>
      <c r="AD378" s="127">
        <v>0</v>
      </c>
      <c r="AE378" s="127">
        <v>0</v>
      </c>
      <c r="AF378" s="127">
        <v>0</v>
      </c>
      <c r="AG378" s="127">
        <v>0</v>
      </c>
      <c r="AH378" s="127">
        <v>0</v>
      </c>
      <c r="AI378" s="127">
        <v>0</v>
      </c>
      <c r="AJ378" s="127">
        <v>0</v>
      </c>
      <c r="AK378" s="127">
        <v>0</v>
      </c>
      <c r="AL378" s="127">
        <v>0</v>
      </c>
      <c r="AM378" s="127">
        <v>0</v>
      </c>
      <c r="AN378" s="127">
        <v>0</v>
      </c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  <c r="BD378" s="127"/>
      <c r="BE378" s="127"/>
      <c r="BF378" s="127"/>
      <c r="BG378" s="127"/>
      <c r="BH378" s="127"/>
      <c r="BI378" s="127"/>
      <c r="BJ378" s="127"/>
      <c r="BK378" s="127"/>
      <c r="BL378" s="127"/>
      <c r="BM378" s="127"/>
      <c r="BN378" s="127"/>
      <c r="BO378" s="127"/>
      <c r="BP378" s="127"/>
      <c r="BQ378" s="127"/>
      <c r="BR378" s="127"/>
      <c r="BS378" s="127"/>
      <c r="BT378" s="127"/>
      <c r="BU378" s="127"/>
      <c r="BV378" s="127"/>
      <c r="BW378" s="127"/>
      <c r="BX378" s="127"/>
      <c r="BY378" s="127"/>
      <c r="BZ378" s="127"/>
      <c r="CA378" s="127"/>
      <c r="CB378" s="127"/>
      <c r="CC378" s="127"/>
      <c r="CD378" s="127"/>
      <c r="CE378" s="127"/>
      <c r="CF378" s="127"/>
      <c r="CG378" s="127"/>
      <c r="CH378" s="127"/>
      <c r="CI378" s="127"/>
      <c r="CJ378" s="127"/>
      <c r="CK378" s="127"/>
      <c r="CL378" s="127"/>
      <c r="CM378" s="127"/>
      <c r="CN378" s="127"/>
      <c r="CO378" s="127"/>
      <c r="CP378" s="127"/>
      <c r="CQ378" s="127"/>
      <c r="CR378" s="127"/>
      <c r="CS378" s="127"/>
      <c r="CT378" s="127"/>
      <c r="CU378" s="127"/>
      <c r="CV378" s="127"/>
      <c r="CW378" s="127"/>
      <c r="CX378" s="127"/>
      <c r="CY378" s="127"/>
      <c r="CZ378" s="127"/>
      <c r="DA378" s="127"/>
      <c r="DB378" s="127"/>
      <c r="DC378" s="127"/>
      <c r="DD378" s="127"/>
      <c r="DE378" s="127"/>
      <c r="DF378" s="127"/>
      <c r="DG378" s="127"/>
      <c r="DH378" s="127"/>
      <c r="DI378" s="127"/>
      <c r="DJ378" s="127"/>
      <c r="DK378" s="127"/>
      <c r="DL378" s="127"/>
      <c r="DM378" s="127"/>
      <c r="DN378" s="127"/>
    </row>
    <row r="379" spans="1:118" x14ac:dyDescent="0.2">
      <c r="A379" t="s">
        <v>157</v>
      </c>
      <c r="B379" t="s">
        <v>158</v>
      </c>
      <c r="C379">
        <v>16</v>
      </c>
      <c r="D379" t="s">
        <v>46</v>
      </c>
      <c r="E379" s="14">
        <v>0</v>
      </c>
      <c r="F379" s="14">
        <v>0</v>
      </c>
      <c r="G379" s="127">
        <v>0</v>
      </c>
      <c r="H379" s="127">
        <v>0</v>
      </c>
      <c r="I379" s="127">
        <v>0</v>
      </c>
      <c r="J379" s="127">
        <v>0</v>
      </c>
      <c r="K379" s="127">
        <v>0</v>
      </c>
      <c r="L379" s="127">
        <v>0</v>
      </c>
      <c r="M379" s="127">
        <v>0</v>
      </c>
      <c r="N379" s="127">
        <v>0</v>
      </c>
      <c r="O379" s="127">
        <v>0</v>
      </c>
      <c r="P379" s="127">
        <v>0</v>
      </c>
      <c r="Q379" s="127">
        <v>0</v>
      </c>
      <c r="R379" s="127">
        <v>0</v>
      </c>
      <c r="S379" s="127">
        <v>0</v>
      </c>
      <c r="T379" s="127">
        <v>0</v>
      </c>
      <c r="U379" s="127">
        <v>0</v>
      </c>
      <c r="V379" s="127">
        <v>0</v>
      </c>
      <c r="W379" s="127">
        <v>0</v>
      </c>
      <c r="X379" s="127">
        <v>0</v>
      </c>
      <c r="Y379" s="127">
        <v>0</v>
      </c>
      <c r="Z379" s="127">
        <v>0</v>
      </c>
      <c r="AA379" s="127">
        <v>0</v>
      </c>
      <c r="AB379" s="127">
        <v>0</v>
      </c>
      <c r="AC379" s="127">
        <v>0</v>
      </c>
      <c r="AD379" s="127">
        <v>0</v>
      </c>
      <c r="AE379" s="127">
        <v>0</v>
      </c>
      <c r="AF379" s="127">
        <v>0</v>
      </c>
      <c r="AG379" s="127">
        <v>0</v>
      </c>
      <c r="AH379" s="127">
        <v>0</v>
      </c>
      <c r="AI379" s="127">
        <v>0</v>
      </c>
      <c r="AJ379" s="127">
        <v>0</v>
      </c>
      <c r="AK379" s="127">
        <v>0</v>
      </c>
      <c r="AL379" s="127">
        <v>0</v>
      </c>
      <c r="AM379" s="127">
        <v>0</v>
      </c>
      <c r="AN379" s="127">
        <v>0</v>
      </c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  <c r="BD379" s="127"/>
      <c r="BE379" s="127"/>
      <c r="BF379" s="127"/>
      <c r="BG379" s="127"/>
      <c r="BH379" s="127"/>
      <c r="BI379" s="127"/>
      <c r="BJ379" s="127"/>
      <c r="BK379" s="127"/>
      <c r="BL379" s="127"/>
      <c r="BM379" s="127"/>
      <c r="BN379" s="127"/>
      <c r="BO379" s="127"/>
      <c r="BP379" s="127"/>
      <c r="BQ379" s="127"/>
      <c r="BR379" s="127"/>
      <c r="BS379" s="127"/>
      <c r="BT379" s="127"/>
      <c r="BU379" s="127"/>
      <c r="BV379" s="127"/>
      <c r="BW379" s="127"/>
      <c r="BX379" s="127"/>
      <c r="BY379" s="127"/>
      <c r="BZ379" s="127"/>
      <c r="CA379" s="127"/>
      <c r="CB379" s="127"/>
      <c r="CC379" s="127"/>
      <c r="CD379" s="127"/>
      <c r="CE379" s="127"/>
      <c r="CF379" s="127"/>
      <c r="CG379" s="127"/>
      <c r="CH379" s="127"/>
      <c r="CI379" s="127"/>
      <c r="CJ379" s="127"/>
      <c r="CK379" s="127"/>
      <c r="CL379" s="127"/>
      <c r="CM379" s="127"/>
      <c r="CN379" s="127"/>
      <c r="CO379" s="127"/>
      <c r="CP379" s="127"/>
      <c r="CQ379" s="127"/>
      <c r="CR379" s="127"/>
      <c r="CS379" s="127"/>
      <c r="CT379" s="127"/>
      <c r="CU379" s="127"/>
      <c r="CV379" s="127"/>
      <c r="CW379" s="127"/>
      <c r="CX379" s="127"/>
      <c r="CY379" s="127"/>
      <c r="CZ379" s="127"/>
      <c r="DA379" s="127"/>
      <c r="DB379" s="127"/>
      <c r="DC379" s="127"/>
      <c r="DD379" s="127"/>
      <c r="DE379" s="127"/>
      <c r="DF379" s="127"/>
      <c r="DG379" s="127"/>
      <c r="DH379" s="127"/>
      <c r="DI379" s="127"/>
      <c r="DJ379" s="127"/>
      <c r="DK379" s="127"/>
      <c r="DL379" s="127"/>
      <c r="DM379" s="127"/>
      <c r="DN379" s="127"/>
    </row>
    <row r="380" spans="1:118" x14ac:dyDescent="0.2">
      <c r="A380" t="s">
        <v>157</v>
      </c>
      <c r="B380" t="s">
        <v>158</v>
      </c>
      <c r="C380">
        <v>17</v>
      </c>
      <c r="D380" t="s">
        <v>136</v>
      </c>
      <c r="E380" s="14">
        <v>0</v>
      </c>
      <c r="F380" s="14">
        <v>0</v>
      </c>
      <c r="G380" s="127">
        <v>0</v>
      </c>
      <c r="H380" s="127">
        <v>0</v>
      </c>
      <c r="I380" s="127">
        <v>0</v>
      </c>
      <c r="J380" s="127">
        <v>0</v>
      </c>
      <c r="K380" s="127">
        <v>0</v>
      </c>
      <c r="L380" s="127">
        <v>0</v>
      </c>
      <c r="M380" s="127">
        <v>0</v>
      </c>
      <c r="N380" s="127">
        <v>0</v>
      </c>
      <c r="O380" s="127">
        <v>0</v>
      </c>
      <c r="P380" s="127">
        <v>0</v>
      </c>
      <c r="Q380" s="127">
        <v>0</v>
      </c>
      <c r="R380" s="127">
        <v>0</v>
      </c>
      <c r="S380" s="127">
        <v>0</v>
      </c>
      <c r="T380" s="127">
        <v>0</v>
      </c>
      <c r="U380" s="127">
        <v>0</v>
      </c>
      <c r="V380" s="127">
        <v>0</v>
      </c>
      <c r="W380" s="127">
        <v>0</v>
      </c>
      <c r="X380" s="127">
        <v>0</v>
      </c>
      <c r="Y380" s="127">
        <v>0</v>
      </c>
      <c r="Z380" s="127">
        <v>0</v>
      </c>
      <c r="AA380" s="127">
        <v>0</v>
      </c>
      <c r="AB380" s="127">
        <v>0</v>
      </c>
      <c r="AC380" s="127">
        <v>0</v>
      </c>
      <c r="AD380" s="127">
        <v>0</v>
      </c>
      <c r="AE380" s="127">
        <v>0</v>
      </c>
      <c r="AF380" s="127">
        <v>0</v>
      </c>
      <c r="AG380" s="127">
        <v>0</v>
      </c>
      <c r="AH380" s="127">
        <v>0</v>
      </c>
      <c r="AI380" s="127">
        <v>0</v>
      </c>
      <c r="AJ380" s="127">
        <v>0</v>
      </c>
      <c r="AK380" s="127">
        <v>0</v>
      </c>
      <c r="AL380" s="127">
        <v>0</v>
      </c>
      <c r="AM380" s="127">
        <v>0</v>
      </c>
      <c r="AN380" s="127">
        <v>0</v>
      </c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127"/>
      <c r="BO380" s="127"/>
      <c r="BP380" s="127"/>
      <c r="BQ380" s="127"/>
      <c r="BR380" s="127"/>
      <c r="BS380" s="127"/>
      <c r="BT380" s="127"/>
      <c r="BU380" s="127"/>
      <c r="BV380" s="127"/>
      <c r="BW380" s="127"/>
      <c r="BX380" s="127"/>
      <c r="BY380" s="127"/>
      <c r="BZ380" s="127"/>
      <c r="CA380" s="127"/>
      <c r="CB380" s="127"/>
      <c r="CC380" s="127"/>
      <c r="CD380" s="127"/>
      <c r="CE380" s="127"/>
      <c r="CF380" s="127"/>
      <c r="CG380" s="127"/>
      <c r="CH380" s="127"/>
      <c r="CI380" s="127"/>
      <c r="CJ380" s="127"/>
      <c r="CK380" s="127"/>
      <c r="CL380" s="127"/>
      <c r="CM380" s="127"/>
      <c r="CN380" s="127"/>
      <c r="CO380" s="127"/>
      <c r="CP380" s="127"/>
      <c r="CQ380" s="127"/>
      <c r="CR380" s="127"/>
      <c r="CS380" s="127"/>
      <c r="CT380" s="127"/>
      <c r="CU380" s="127"/>
      <c r="CV380" s="127"/>
      <c r="CW380" s="127"/>
      <c r="CX380" s="127"/>
      <c r="CY380" s="127"/>
      <c r="CZ380" s="127"/>
      <c r="DA380" s="127"/>
      <c r="DB380" s="127"/>
      <c r="DC380" s="127"/>
      <c r="DD380" s="127"/>
      <c r="DE380" s="127"/>
      <c r="DF380" s="127"/>
      <c r="DG380" s="127"/>
      <c r="DH380" s="127"/>
      <c r="DI380" s="127"/>
      <c r="DJ380" s="127"/>
      <c r="DK380" s="127"/>
      <c r="DL380" s="127"/>
      <c r="DM380" s="127"/>
      <c r="DN380" s="127"/>
    </row>
    <row r="381" spans="1:118" x14ac:dyDescent="0.2">
      <c r="A381" t="s">
        <v>157</v>
      </c>
      <c r="B381" t="s">
        <v>158</v>
      </c>
      <c r="C381">
        <v>18</v>
      </c>
      <c r="D381" t="s">
        <v>137</v>
      </c>
      <c r="E381" s="14">
        <v>0</v>
      </c>
      <c r="F381" s="14">
        <v>0</v>
      </c>
      <c r="G381" s="127">
        <v>0</v>
      </c>
      <c r="H381" s="127">
        <v>0</v>
      </c>
      <c r="I381" s="127">
        <v>0</v>
      </c>
      <c r="J381" s="127">
        <v>0</v>
      </c>
      <c r="K381" s="127">
        <v>0</v>
      </c>
      <c r="L381" s="127">
        <v>0</v>
      </c>
      <c r="M381" s="127">
        <v>0</v>
      </c>
      <c r="N381" s="127">
        <v>0</v>
      </c>
      <c r="O381" s="127">
        <v>0</v>
      </c>
      <c r="P381" s="127">
        <v>0</v>
      </c>
      <c r="Q381" s="127">
        <v>0</v>
      </c>
      <c r="R381" s="127">
        <v>0</v>
      </c>
      <c r="S381" s="127">
        <v>0</v>
      </c>
      <c r="T381" s="127">
        <v>0</v>
      </c>
      <c r="U381" s="127">
        <v>0</v>
      </c>
      <c r="V381" s="127">
        <v>0</v>
      </c>
      <c r="W381" s="127">
        <v>0</v>
      </c>
      <c r="X381" s="127">
        <v>0</v>
      </c>
      <c r="Y381" s="127">
        <v>0</v>
      </c>
      <c r="Z381" s="127">
        <v>0</v>
      </c>
      <c r="AA381" s="127">
        <v>0</v>
      </c>
      <c r="AB381" s="127">
        <v>0</v>
      </c>
      <c r="AC381" s="127">
        <v>0</v>
      </c>
      <c r="AD381" s="127">
        <v>0</v>
      </c>
      <c r="AE381" s="127">
        <v>0</v>
      </c>
      <c r="AF381" s="127">
        <v>0</v>
      </c>
      <c r="AG381" s="127">
        <v>0</v>
      </c>
      <c r="AH381" s="127">
        <v>0</v>
      </c>
      <c r="AI381" s="127">
        <v>0</v>
      </c>
      <c r="AJ381" s="127">
        <v>0</v>
      </c>
      <c r="AK381" s="127">
        <v>0</v>
      </c>
      <c r="AL381" s="127">
        <v>0</v>
      </c>
      <c r="AM381" s="127">
        <v>0</v>
      </c>
      <c r="AN381" s="127">
        <v>0</v>
      </c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  <c r="BD381" s="127"/>
      <c r="BE381" s="127"/>
      <c r="BF381" s="127"/>
      <c r="BG381" s="127"/>
      <c r="BH381" s="127"/>
      <c r="BI381" s="127"/>
      <c r="BJ381" s="127"/>
      <c r="BK381" s="127"/>
      <c r="BL381" s="127"/>
      <c r="BM381" s="127"/>
      <c r="BN381" s="127"/>
      <c r="BO381" s="127"/>
      <c r="BP381" s="127"/>
      <c r="BQ381" s="127"/>
      <c r="BR381" s="127"/>
      <c r="BS381" s="127"/>
      <c r="BT381" s="127"/>
      <c r="BU381" s="127"/>
      <c r="BV381" s="127"/>
      <c r="BW381" s="127"/>
      <c r="BX381" s="127"/>
      <c r="BY381" s="127"/>
      <c r="BZ381" s="127"/>
      <c r="CA381" s="127"/>
      <c r="CB381" s="127"/>
      <c r="CC381" s="127"/>
      <c r="CD381" s="127"/>
      <c r="CE381" s="127"/>
      <c r="CF381" s="127"/>
      <c r="CG381" s="127"/>
      <c r="CH381" s="127"/>
      <c r="CI381" s="127"/>
      <c r="CJ381" s="127"/>
      <c r="CK381" s="127"/>
      <c r="CL381" s="127"/>
      <c r="CM381" s="127"/>
      <c r="CN381" s="127"/>
      <c r="CO381" s="127"/>
      <c r="CP381" s="127"/>
      <c r="CQ381" s="127"/>
      <c r="CR381" s="127"/>
      <c r="CS381" s="127"/>
      <c r="CT381" s="127"/>
      <c r="CU381" s="127"/>
      <c r="CV381" s="127"/>
      <c r="CW381" s="127"/>
      <c r="CX381" s="127"/>
      <c r="CY381" s="127"/>
      <c r="CZ381" s="127"/>
      <c r="DA381" s="127"/>
      <c r="DB381" s="127"/>
      <c r="DC381" s="127"/>
      <c r="DD381" s="127"/>
      <c r="DE381" s="127"/>
      <c r="DF381" s="127"/>
      <c r="DG381" s="127"/>
      <c r="DH381" s="127"/>
      <c r="DI381" s="127"/>
      <c r="DJ381" s="127"/>
      <c r="DK381" s="127"/>
      <c r="DL381" s="127"/>
      <c r="DM381" s="127"/>
      <c r="DN381" s="127"/>
    </row>
    <row r="382" spans="1:118" x14ac:dyDescent="0.2">
      <c r="A382" t="s">
        <v>157</v>
      </c>
      <c r="B382" t="s">
        <v>158</v>
      </c>
      <c r="C382">
        <v>19</v>
      </c>
      <c r="D382" t="s">
        <v>51</v>
      </c>
      <c r="E382" s="14">
        <v>0</v>
      </c>
      <c r="F382" s="14">
        <v>0</v>
      </c>
      <c r="G382" s="127">
        <v>0</v>
      </c>
      <c r="H382" s="127">
        <v>0</v>
      </c>
      <c r="I382" s="127">
        <v>0</v>
      </c>
      <c r="J382" s="127">
        <v>0</v>
      </c>
      <c r="K382" s="127">
        <v>0</v>
      </c>
      <c r="L382" s="127">
        <v>0</v>
      </c>
      <c r="M382" s="127">
        <v>0</v>
      </c>
      <c r="N382" s="127">
        <v>0</v>
      </c>
      <c r="O382" s="127">
        <v>0</v>
      </c>
      <c r="P382" s="127">
        <v>0</v>
      </c>
      <c r="Q382" s="127">
        <v>0</v>
      </c>
      <c r="R382" s="127">
        <v>0</v>
      </c>
      <c r="S382" s="127">
        <v>0</v>
      </c>
      <c r="T382" s="127">
        <v>0</v>
      </c>
      <c r="U382" s="127">
        <v>0</v>
      </c>
      <c r="V382" s="127">
        <v>0</v>
      </c>
      <c r="W382" s="127">
        <v>0</v>
      </c>
      <c r="X382" s="127">
        <v>0</v>
      </c>
      <c r="Y382" s="127">
        <v>0</v>
      </c>
      <c r="Z382" s="127">
        <v>0</v>
      </c>
      <c r="AA382" s="127">
        <v>0</v>
      </c>
      <c r="AB382" s="127">
        <v>0</v>
      </c>
      <c r="AC382" s="127">
        <v>0</v>
      </c>
      <c r="AD382" s="127">
        <v>0</v>
      </c>
      <c r="AE382" s="127">
        <v>0</v>
      </c>
      <c r="AF382" s="127">
        <v>0</v>
      </c>
      <c r="AG382" s="127">
        <v>0</v>
      </c>
      <c r="AH382" s="127">
        <v>0</v>
      </c>
      <c r="AI382" s="127">
        <v>0</v>
      </c>
      <c r="AJ382" s="127">
        <v>0</v>
      </c>
      <c r="AK382" s="127">
        <v>0</v>
      </c>
      <c r="AL382" s="127">
        <v>0</v>
      </c>
      <c r="AM382" s="127">
        <v>0</v>
      </c>
      <c r="AN382" s="127">
        <v>0</v>
      </c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  <c r="BD382" s="127"/>
      <c r="BE382" s="127"/>
      <c r="BF382" s="127"/>
      <c r="BG382" s="127"/>
      <c r="BH382" s="127"/>
      <c r="BI382" s="127"/>
      <c r="BJ382" s="127"/>
      <c r="BK382" s="127"/>
      <c r="BL382" s="127"/>
      <c r="BM382" s="127"/>
      <c r="BN382" s="127"/>
      <c r="BO382" s="127"/>
      <c r="BP382" s="127"/>
      <c r="BQ382" s="127"/>
      <c r="BR382" s="127"/>
      <c r="BS382" s="127"/>
      <c r="BT382" s="127"/>
      <c r="BU382" s="127"/>
      <c r="BV382" s="127"/>
      <c r="BW382" s="127"/>
      <c r="BX382" s="127"/>
      <c r="BY382" s="127"/>
      <c r="BZ382" s="127"/>
      <c r="CA382" s="127"/>
      <c r="CB382" s="127"/>
      <c r="CC382" s="127"/>
      <c r="CD382" s="127"/>
      <c r="CE382" s="127"/>
      <c r="CF382" s="127"/>
      <c r="CG382" s="127"/>
      <c r="CH382" s="127"/>
      <c r="CI382" s="127"/>
      <c r="CJ382" s="127"/>
      <c r="CK382" s="127"/>
      <c r="CL382" s="127"/>
      <c r="CM382" s="127"/>
      <c r="CN382" s="127"/>
      <c r="CO382" s="127"/>
      <c r="CP382" s="127"/>
      <c r="CQ382" s="127"/>
      <c r="CR382" s="127"/>
      <c r="CS382" s="127"/>
      <c r="CT382" s="127"/>
      <c r="CU382" s="127"/>
      <c r="CV382" s="127"/>
      <c r="CW382" s="127"/>
      <c r="CX382" s="127"/>
      <c r="CY382" s="127"/>
      <c r="CZ382" s="127"/>
      <c r="DA382" s="127"/>
      <c r="DB382" s="127"/>
      <c r="DC382" s="127"/>
      <c r="DD382" s="127"/>
      <c r="DE382" s="127"/>
      <c r="DF382" s="127"/>
      <c r="DG382" s="127"/>
      <c r="DH382" s="127"/>
      <c r="DI382" s="127"/>
      <c r="DJ382" s="127"/>
      <c r="DK382" s="127"/>
      <c r="DL382" s="127"/>
      <c r="DM382" s="127"/>
      <c r="DN382" s="127"/>
    </row>
    <row r="383" spans="1:118" x14ac:dyDescent="0.2">
      <c r="A383" t="s">
        <v>157</v>
      </c>
      <c r="B383" t="s">
        <v>158</v>
      </c>
      <c r="C383">
        <v>20</v>
      </c>
      <c r="D383" t="s">
        <v>138</v>
      </c>
      <c r="E383" s="14">
        <v>0</v>
      </c>
      <c r="F383" s="14">
        <v>0</v>
      </c>
      <c r="G383" s="127">
        <v>0</v>
      </c>
      <c r="H383" s="127">
        <v>0</v>
      </c>
      <c r="I383" s="127">
        <v>0</v>
      </c>
      <c r="J383" s="127">
        <v>0</v>
      </c>
      <c r="K383" s="127">
        <v>0</v>
      </c>
      <c r="L383" s="127">
        <v>0</v>
      </c>
      <c r="M383" s="127">
        <v>0</v>
      </c>
      <c r="N383" s="127">
        <v>0</v>
      </c>
      <c r="O383" s="127">
        <v>0</v>
      </c>
      <c r="P383" s="127">
        <v>0</v>
      </c>
      <c r="Q383" s="127">
        <v>0</v>
      </c>
      <c r="R383" s="127">
        <v>0</v>
      </c>
      <c r="S383" s="127">
        <v>0</v>
      </c>
      <c r="T383" s="127">
        <v>0</v>
      </c>
      <c r="U383" s="127">
        <v>0</v>
      </c>
      <c r="V383" s="127">
        <v>0</v>
      </c>
      <c r="W383" s="127">
        <v>0</v>
      </c>
      <c r="X383" s="127">
        <v>0</v>
      </c>
      <c r="Y383" s="127">
        <v>0</v>
      </c>
      <c r="Z383" s="127">
        <v>0</v>
      </c>
      <c r="AA383" s="127">
        <v>0</v>
      </c>
      <c r="AB383" s="127">
        <v>0</v>
      </c>
      <c r="AC383" s="127">
        <v>0</v>
      </c>
      <c r="AD383" s="127">
        <v>0</v>
      </c>
      <c r="AE383" s="127">
        <v>0</v>
      </c>
      <c r="AF383" s="127">
        <v>0</v>
      </c>
      <c r="AG383" s="127">
        <v>0</v>
      </c>
      <c r="AH383" s="127">
        <v>0</v>
      </c>
      <c r="AI383" s="127">
        <v>0</v>
      </c>
      <c r="AJ383" s="127">
        <v>0</v>
      </c>
      <c r="AK383" s="127">
        <v>0</v>
      </c>
      <c r="AL383" s="127">
        <v>0</v>
      </c>
      <c r="AM383" s="127">
        <v>0</v>
      </c>
      <c r="AN383" s="127">
        <v>0</v>
      </c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  <c r="BD383" s="127"/>
      <c r="BE383" s="127"/>
      <c r="BF383" s="127"/>
      <c r="BG383" s="127"/>
      <c r="BH383" s="127"/>
      <c r="BI383" s="127"/>
      <c r="BJ383" s="127"/>
      <c r="BK383" s="127"/>
      <c r="BL383" s="127"/>
      <c r="BM383" s="127"/>
      <c r="BN383" s="127"/>
      <c r="BO383" s="127"/>
      <c r="BP383" s="127"/>
      <c r="BQ383" s="127"/>
      <c r="BR383" s="127"/>
      <c r="BS383" s="127"/>
      <c r="BT383" s="127"/>
      <c r="BU383" s="127"/>
      <c r="BV383" s="127"/>
      <c r="BW383" s="127"/>
      <c r="BX383" s="127"/>
      <c r="BY383" s="127"/>
      <c r="BZ383" s="127"/>
      <c r="CA383" s="127"/>
      <c r="CB383" s="127"/>
      <c r="CC383" s="127"/>
      <c r="CD383" s="127"/>
      <c r="CE383" s="127"/>
      <c r="CF383" s="127"/>
      <c r="CG383" s="127"/>
      <c r="CH383" s="127"/>
      <c r="CI383" s="127"/>
      <c r="CJ383" s="127"/>
      <c r="CK383" s="127"/>
      <c r="CL383" s="127"/>
      <c r="CM383" s="127"/>
      <c r="CN383" s="127"/>
      <c r="CO383" s="127"/>
      <c r="CP383" s="127"/>
      <c r="CQ383" s="127"/>
      <c r="CR383" s="127"/>
      <c r="CS383" s="127"/>
      <c r="CT383" s="127"/>
      <c r="CU383" s="127"/>
      <c r="CV383" s="127"/>
      <c r="CW383" s="127"/>
      <c r="CX383" s="127"/>
      <c r="CY383" s="127"/>
      <c r="CZ383" s="127"/>
      <c r="DA383" s="127"/>
      <c r="DB383" s="127"/>
      <c r="DC383" s="127"/>
      <c r="DD383" s="127"/>
      <c r="DE383" s="127"/>
      <c r="DF383" s="127"/>
      <c r="DG383" s="127"/>
      <c r="DH383" s="127"/>
      <c r="DI383" s="127"/>
      <c r="DJ383" s="127"/>
      <c r="DK383" s="127"/>
      <c r="DL383" s="127"/>
      <c r="DM383" s="127"/>
      <c r="DN383" s="127"/>
    </row>
    <row r="384" spans="1:118" x14ac:dyDescent="0.2">
      <c r="A384" t="s">
        <v>157</v>
      </c>
      <c r="B384" t="s">
        <v>158</v>
      </c>
      <c r="C384">
        <v>21</v>
      </c>
      <c r="D384" t="s">
        <v>139</v>
      </c>
      <c r="E384" s="14">
        <v>0</v>
      </c>
      <c r="F384" s="14">
        <v>0</v>
      </c>
      <c r="G384" s="127">
        <v>0</v>
      </c>
      <c r="H384" s="127">
        <v>0</v>
      </c>
      <c r="I384" s="127">
        <v>0</v>
      </c>
      <c r="J384" s="127">
        <v>0</v>
      </c>
      <c r="K384" s="127">
        <v>0</v>
      </c>
      <c r="L384" s="127">
        <v>0</v>
      </c>
      <c r="M384" s="127">
        <v>0</v>
      </c>
      <c r="N384" s="127">
        <v>0</v>
      </c>
      <c r="O384" s="127">
        <v>0</v>
      </c>
      <c r="P384" s="127">
        <v>0</v>
      </c>
      <c r="Q384" s="127">
        <v>0</v>
      </c>
      <c r="R384" s="127">
        <v>0</v>
      </c>
      <c r="S384" s="127">
        <v>0</v>
      </c>
      <c r="T384" s="127">
        <v>0</v>
      </c>
      <c r="U384" s="127">
        <v>0</v>
      </c>
      <c r="V384" s="127">
        <v>0</v>
      </c>
      <c r="W384" s="127">
        <v>0</v>
      </c>
      <c r="X384" s="127">
        <v>0</v>
      </c>
      <c r="Y384" s="127">
        <v>0</v>
      </c>
      <c r="Z384" s="127">
        <v>0</v>
      </c>
      <c r="AA384" s="127">
        <v>0</v>
      </c>
      <c r="AB384" s="127">
        <v>0</v>
      </c>
      <c r="AC384" s="127">
        <v>0</v>
      </c>
      <c r="AD384" s="127">
        <v>0</v>
      </c>
      <c r="AE384" s="127">
        <v>0</v>
      </c>
      <c r="AF384" s="127">
        <v>0</v>
      </c>
      <c r="AG384" s="127">
        <v>0</v>
      </c>
      <c r="AH384" s="127">
        <v>0</v>
      </c>
      <c r="AI384" s="127">
        <v>0</v>
      </c>
      <c r="AJ384" s="127">
        <v>0</v>
      </c>
      <c r="AK384" s="127">
        <v>0</v>
      </c>
      <c r="AL384" s="127">
        <v>0</v>
      </c>
      <c r="AM384" s="127">
        <v>0</v>
      </c>
      <c r="AN384" s="127">
        <v>0</v>
      </c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  <c r="BD384" s="127"/>
      <c r="BE384" s="127"/>
      <c r="BF384" s="127"/>
      <c r="BG384" s="127"/>
      <c r="BH384" s="127"/>
      <c r="BI384" s="127"/>
      <c r="BJ384" s="127"/>
      <c r="BK384" s="127"/>
      <c r="BL384" s="127"/>
      <c r="BM384" s="127"/>
      <c r="BN384" s="127"/>
      <c r="BO384" s="127"/>
      <c r="BP384" s="127"/>
      <c r="BQ384" s="127"/>
      <c r="BR384" s="127"/>
      <c r="BS384" s="127"/>
      <c r="BT384" s="127"/>
      <c r="BU384" s="127"/>
      <c r="BV384" s="127"/>
      <c r="BW384" s="127"/>
      <c r="BX384" s="127"/>
      <c r="BY384" s="127"/>
      <c r="BZ384" s="127"/>
      <c r="CA384" s="127"/>
      <c r="CB384" s="127"/>
      <c r="CC384" s="127"/>
      <c r="CD384" s="127"/>
      <c r="CE384" s="127"/>
      <c r="CF384" s="127"/>
      <c r="CG384" s="127"/>
      <c r="CH384" s="127"/>
      <c r="CI384" s="127"/>
      <c r="CJ384" s="127"/>
      <c r="CK384" s="127"/>
      <c r="CL384" s="127"/>
      <c r="CM384" s="127"/>
      <c r="CN384" s="127"/>
      <c r="CO384" s="127"/>
      <c r="CP384" s="127"/>
      <c r="CQ384" s="127"/>
      <c r="CR384" s="127"/>
      <c r="CS384" s="127"/>
      <c r="CT384" s="127"/>
      <c r="CU384" s="127"/>
      <c r="CV384" s="127"/>
      <c r="CW384" s="127"/>
      <c r="CX384" s="127"/>
      <c r="CY384" s="127"/>
      <c r="CZ384" s="127"/>
      <c r="DA384" s="127"/>
      <c r="DB384" s="127"/>
      <c r="DC384" s="127"/>
      <c r="DD384" s="127"/>
      <c r="DE384" s="127"/>
      <c r="DF384" s="127"/>
      <c r="DG384" s="127"/>
      <c r="DH384" s="127"/>
      <c r="DI384" s="127"/>
      <c r="DJ384" s="127"/>
      <c r="DK384" s="127"/>
      <c r="DL384" s="127"/>
      <c r="DM384" s="127"/>
      <c r="DN384" s="127"/>
    </row>
    <row r="385" spans="1:118" x14ac:dyDescent="0.2">
      <c r="A385" t="s">
        <v>157</v>
      </c>
      <c r="B385" t="s">
        <v>158</v>
      </c>
      <c r="C385">
        <v>22</v>
      </c>
      <c r="D385" t="s">
        <v>140</v>
      </c>
      <c r="E385" s="14">
        <v>0</v>
      </c>
      <c r="F385" s="14">
        <v>0</v>
      </c>
      <c r="G385" s="127">
        <v>0</v>
      </c>
      <c r="H385" s="127">
        <v>0</v>
      </c>
      <c r="I385" s="127">
        <v>0</v>
      </c>
      <c r="J385" s="127">
        <v>0</v>
      </c>
      <c r="K385" s="127">
        <v>0</v>
      </c>
      <c r="L385" s="127">
        <v>0</v>
      </c>
      <c r="M385" s="127">
        <v>0</v>
      </c>
      <c r="N385" s="127">
        <v>0</v>
      </c>
      <c r="O385" s="127">
        <v>0</v>
      </c>
      <c r="P385" s="127">
        <v>0</v>
      </c>
      <c r="Q385" s="127">
        <v>0</v>
      </c>
      <c r="R385" s="127">
        <v>0</v>
      </c>
      <c r="S385" s="127">
        <v>0</v>
      </c>
      <c r="T385" s="127">
        <v>0</v>
      </c>
      <c r="U385" s="127">
        <v>0</v>
      </c>
      <c r="V385" s="127">
        <v>0</v>
      </c>
      <c r="W385" s="127">
        <v>0</v>
      </c>
      <c r="X385" s="127">
        <v>0</v>
      </c>
      <c r="Y385" s="127">
        <v>0</v>
      </c>
      <c r="Z385" s="127">
        <v>0</v>
      </c>
      <c r="AA385" s="127">
        <v>0</v>
      </c>
      <c r="AB385" s="127">
        <v>0</v>
      </c>
      <c r="AC385" s="127">
        <v>0</v>
      </c>
      <c r="AD385" s="127">
        <v>0</v>
      </c>
      <c r="AE385" s="127">
        <v>0</v>
      </c>
      <c r="AF385" s="127">
        <v>0</v>
      </c>
      <c r="AG385" s="127">
        <v>0</v>
      </c>
      <c r="AH385" s="127">
        <v>0</v>
      </c>
      <c r="AI385" s="127">
        <v>0</v>
      </c>
      <c r="AJ385" s="127">
        <v>0</v>
      </c>
      <c r="AK385" s="127">
        <v>0</v>
      </c>
      <c r="AL385" s="127">
        <v>0</v>
      </c>
      <c r="AM385" s="127">
        <v>0</v>
      </c>
      <c r="AN385" s="127">
        <v>0</v>
      </c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  <c r="BD385" s="127"/>
      <c r="BE385" s="127"/>
      <c r="BF385" s="127"/>
      <c r="BG385" s="127"/>
      <c r="BH385" s="127"/>
      <c r="BI385" s="127"/>
      <c r="BJ385" s="127"/>
      <c r="BK385" s="127"/>
      <c r="BL385" s="127"/>
      <c r="BM385" s="127"/>
      <c r="BN385" s="127"/>
      <c r="BO385" s="127"/>
      <c r="BP385" s="127"/>
      <c r="BQ385" s="127"/>
      <c r="BR385" s="127"/>
      <c r="BS385" s="127"/>
      <c r="BT385" s="127"/>
      <c r="BU385" s="127"/>
      <c r="BV385" s="127"/>
      <c r="BW385" s="127"/>
      <c r="BX385" s="127"/>
      <c r="BY385" s="127"/>
      <c r="BZ385" s="127"/>
      <c r="CA385" s="127"/>
      <c r="CB385" s="127"/>
      <c r="CC385" s="127"/>
      <c r="CD385" s="127"/>
      <c r="CE385" s="127"/>
      <c r="CF385" s="127"/>
      <c r="CG385" s="127"/>
      <c r="CH385" s="127"/>
      <c r="CI385" s="127"/>
      <c r="CJ385" s="127"/>
      <c r="CK385" s="127"/>
      <c r="CL385" s="127"/>
      <c r="CM385" s="127"/>
      <c r="CN385" s="127"/>
      <c r="CO385" s="127"/>
      <c r="CP385" s="127"/>
      <c r="CQ385" s="127"/>
      <c r="CR385" s="127"/>
      <c r="CS385" s="127"/>
      <c r="CT385" s="127"/>
      <c r="CU385" s="127"/>
      <c r="CV385" s="127"/>
      <c r="CW385" s="127"/>
      <c r="CX385" s="127"/>
      <c r="CY385" s="127"/>
      <c r="CZ385" s="127"/>
      <c r="DA385" s="127"/>
      <c r="DB385" s="127"/>
      <c r="DC385" s="127"/>
      <c r="DD385" s="127"/>
      <c r="DE385" s="127"/>
      <c r="DF385" s="127"/>
      <c r="DG385" s="127"/>
      <c r="DH385" s="127"/>
      <c r="DI385" s="127"/>
      <c r="DJ385" s="127"/>
      <c r="DK385" s="127"/>
      <c r="DL385" s="127"/>
      <c r="DM385" s="127"/>
      <c r="DN385" s="127"/>
    </row>
    <row r="386" spans="1:118" x14ac:dyDescent="0.2">
      <c r="A386" t="s">
        <v>157</v>
      </c>
      <c r="B386" t="s">
        <v>158</v>
      </c>
      <c r="C386">
        <v>23</v>
      </c>
      <c r="D386" t="s">
        <v>141</v>
      </c>
      <c r="E386" s="14">
        <v>0</v>
      </c>
      <c r="F386" s="14">
        <v>0</v>
      </c>
      <c r="G386" s="127">
        <v>0</v>
      </c>
      <c r="H386" s="127">
        <v>0</v>
      </c>
      <c r="I386" s="127">
        <v>0</v>
      </c>
      <c r="J386" s="127">
        <v>0</v>
      </c>
      <c r="K386" s="127">
        <v>0</v>
      </c>
      <c r="L386" s="127">
        <v>0</v>
      </c>
      <c r="M386" s="127">
        <v>0</v>
      </c>
      <c r="N386" s="127">
        <v>0</v>
      </c>
      <c r="O386" s="127">
        <v>0</v>
      </c>
      <c r="P386" s="127">
        <v>0</v>
      </c>
      <c r="Q386" s="127">
        <v>0</v>
      </c>
      <c r="R386" s="127">
        <v>0</v>
      </c>
      <c r="S386" s="127">
        <v>0</v>
      </c>
      <c r="T386" s="127">
        <v>0</v>
      </c>
      <c r="U386" s="127">
        <v>0</v>
      </c>
      <c r="V386" s="127">
        <v>0</v>
      </c>
      <c r="W386" s="127">
        <v>0</v>
      </c>
      <c r="X386" s="127">
        <v>0</v>
      </c>
      <c r="Y386" s="127">
        <v>0</v>
      </c>
      <c r="Z386" s="127">
        <v>0</v>
      </c>
      <c r="AA386" s="127">
        <v>0</v>
      </c>
      <c r="AB386" s="127">
        <v>0</v>
      </c>
      <c r="AC386" s="127">
        <v>0</v>
      </c>
      <c r="AD386" s="127">
        <v>0</v>
      </c>
      <c r="AE386" s="127">
        <v>0</v>
      </c>
      <c r="AF386" s="127">
        <v>0</v>
      </c>
      <c r="AG386" s="127">
        <v>0</v>
      </c>
      <c r="AH386" s="127">
        <v>0</v>
      </c>
      <c r="AI386" s="127">
        <v>0</v>
      </c>
      <c r="AJ386" s="127">
        <v>0</v>
      </c>
      <c r="AK386" s="127">
        <v>0</v>
      </c>
      <c r="AL386" s="127">
        <v>0</v>
      </c>
      <c r="AM386" s="127">
        <v>0</v>
      </c>
      <c r="AN386" s="127">
        <v>0</v>
      </c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  <c r="BD386" s="127"/>
      <c r="BE386" s="127"/>
      <c r="BF386" s="127"/>
      <c r="BG386" s="127"/>
      <c r="BH386" s="127"/>
      <c r="BI386" s="127"/>
      <c r="BJ386" s="127"/>
      <c r="BK386" s="127"/>
      <c r="BL386" s="127"/>
      <c r="BM386" s="127"/>
      <c r="BN386" s="127"/>
      <c r="BO386" s="127"/>
      <c r="BP386" s="127"/>
      <c r="BQ386" s="127"/>
      <c r="BR386" s="127"/>
      <c r="BS386" s="127"/>
      <c r="BT386" s="127"/>
      <c r="BU386" s="127"/>
      <c r="BV386" s="127"/>
      <c r="BW386" s="127"/>
      <c r="BX386" s="127"/>
      <c r="BY386" s="127"/>
      <c r="BZ386" s="127"/>
      <c r="CA386" s="127"/>
      <c r="CB386" s="127"/>
      <c r="CC386" s="127"/>
      <c r="CD386" s="127"/>
      <c r="CE386" s="127"/>
      <c r="CF386" s="127"/>
      <c r="CG386" s="127"/>
      <c r="CH386" s="127"/>
      <c r="CI386" s="127"/>
      <c r="CJ386" s="127"/>
      <c r="CK386" s="127"/>
      <c r="CL386" s="127"/>
      <c r="CM386" s="127"/>
      <c r="CN386" s="127"/>
      <c r="CO386" s="127"/>
      <c r="CP386" s="127"/>
      <c r="CQ386" s="127"/>
      <c r="CR386" s="127"/>
      <c r="CS386" s="127"/>
      <c r="CT386" s="127"/>
      <c r="CU386" s="127"/>
      <c r="CV386" s="127"/>
      <c r="CW386" s="127"/>
      <c r="CX386" s="127"/>
      <c r="CY386" s="127"/>
      <c r="CZ386" s="127"/>
      <c r="DA386" s="127"/>
      <c r="DB386" s="127"/>
      <c r="DC386" s="127"/>
      <c r="DD386" s="127"/>
      <c r="DE386" s="127"/>
      <c r="DF386" s="127"/>
      <c r="DG386" s="127"/>
      <c r="DH386" s="127"/>
      <c r="DI386" s="127"/>
      <c r="DJ386" s="127"/>
      <c r="DK386" s="127"/>
      <c r="DL386" s="127"/>
      <c r="DM386" s="127"/>
      <c r="DN386" s="127"/>
    </row>
    <row r="387" spans="1:118" x14ac:dyDescent="0.2">
      <c r="A387" t="s">
        <v>157</v>
      </c>
      <c r="B387" t="s">
        <v>158</v>
      </c>
      <c r="C387">
        <v>24</v>
      </c>
      <c r="D387" t="s">
        <v>59</v>
      </c>
      <c r="E387" s="14">
        <v>0</v>
      </c>
      <c r="F387" s="14">
        <v>0</v>
      </c>
      <c r="G387" s="127">
        <v>0</v>
      </c>
      <c r="H387" s="127">
        <v>0</v>
      </c>
      <c r="I387" s="127">
        <v>0</v>
      </c>
      <c r="J387" s="127">
        <v>0</v>
      </c>
      <c r="K387" s="127">
        <v>0</v>
      </c>
      <c r="L387" s="127">
        <v>0</v>
      </c>
      <c r="M387" s="127">
        <v>0</v>
      </c>
      <c r="N387" s="127">
        <v>0</v>
      </c>
      <c r="O387" s="127">
        <v>0</v>
      </c>
      <c r="P387" s="127">
        <v>0</v>
      </c>
      <c r="Q387" s="127">
        <v>0</v>
      </c>
      <c r="R387" s="127">
        <v>0</v>
      </c>
      <c r="S387" s="127">
        <v>0</v>
      </c>
      <c r="T387" s="127">
        <v>0</v>
      </c>
      <c r="U387" s="127">
        <v>0</v>
      </c>
      <c r="V387" s="127">
        <v>0</v>
      </c>
      <c r="W387" s="127">
        <v>0</v>
      </c>
      <c r="X387" s="127">
        <v>0</v>
      </c>
      <c r="Y387" s="127">
        <v>0</v>
      </c>
      <c r="Z387" s="127">
        <v>0</v>
      </c>
      <c r="AA387" s="127">
        <v>0</v>
      </c>
      <c r="AB387" s="127">
        <v>0</v>
      </c>
      <c r="AC387" s="127">
        <v>0</v>
      </c>
      <c r="AD387" s="127">
        <v>0</v>
      </c>
      <c r="AE387" s="127">
        <v>0</v>
      </c>
      <c r="AF387" s="127">
        <v>0</v>
      </c>
      <c r="AG387" s="127">
        <v>0</v>
      </c>
      <c r="AH387" s="127">
        <v>0</v>
      </c>
      <c r="AI387" s="127">
        <v>0</v>
      </c>
      <c r="AJ387" s="127">
        <v>0</v>
      </c>
      <c r="AK387" s="127">
        <v>0</v>
      </c>
      <c r="AL387" s="127">
        <v>0</v>
      </c>
      <c r="AM387" s="127">
        <v>0</v>
      </c>
      <c r="AN387" s="127">
        <v>0</v>
      </c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  <c r="BD387" s="127"/>
      <c r="BE387" s="127"/>
      <c r="BF387" s="127"/>
      <c r="BG387" s="127"/>
      <c r="BH387" s="127"/>
      <c r="BI387" s="127"/>
      <c r="BJ387" s="127"/>
      <c r="BK387" s="127"/>
      <c r="BL387" s="127"/>
      <c r="BM387" s="127"/>
      <c r="BN387" s="127"/>
      <c r="BO387" s="127"/>
      <c r="BP387" s="127"/>
      <c r="BQ387" s="127"/>
      <c r="BR387" s="127"/>
      <c r="BS387" s="127"/>
      <c r="BT387" s="127"/>
      <c r="BU387" s="127"/>
      <c r="BV387" s="127"/>
      <c r="BW387" s="127"/>
      <c r="BX387" s="127"/>
      <c r="BY387" s="127"/>
      <c r="BZ387" s="127"/>
      <c r="CA387" s="127"/>
      <c r="CB387" s="127"/>
      <c r="CC387" s="127"/>
      <c r="CD387" s="127"/>
      <c r="CE387" s="127"/>
      <c r="CF387" s="127"/>
      <c r="CG387" s="127"/>
      <c r="CH387" s="127"/>
      <c r="CI387" s="127"/>
      <c r="CJ387" s="127"/>
      <c r="CK387" s="127"/>
      <c r="CL387" s="127"/>
      <c r="CM387" s="127"/>
      <c r="CN387" s="127"/>
      <c r="CO387" s="127"/>
      <c r="CP387" s="127"/>
      <c r="CQ387" s="127"/>
      <c r="CR387" s="127"/>
      <c r="CS387" s="127"/>
      <c r="CT387" s="127"/>
      <c r="CU387" s="127"/>
      <c r="CV387" s="127"/>
      <c r="CW387" s="127"/>
      <c r="CX387" s="127"/>
      <c r="CY387" s="127"/>
      <c r="CZ387" s="127"/>
      <c r="DA387" s="127"/>
      <c r="DB387" s="127"/>
      <c r="DC387" s="127"/>
      <c r="DD387" s="127"/>
      <c r="DE387" s="127"/>
      <c r="DF387" s="127"/>
      <c r="DG387" s="127"/>
      <c r="DH387" s="127"/>
      <c r="DI387" s="127"/>
      <c r="DJ387" s="127"/>
      <c r="DK387" s="127"/>
      <c r="DL387" s="127"/>
      <c r="DM387" s="127"/>
      <c r="DN387" s="127"/>
    </row>
    <row r="388" spans="1:118" x14ac:dyDescent="0.2">
      <c r="A388" t="s">
        <v>157</v>
      </c>
      <c r="B388" t="s">
        <v>158</v>
      </c>
      <c r="C388">
        <v>25</v>
      </c>
      <c r="D388" t="s">
        <v>60</v>
      </c>
      <c r="E388" s="14">
        <v>0</v>
      </c>
      <c r="F388" s="14">
        <v>0</v>
      </c>
      <c r="G388" s="127">
        <v>0</v>
      </c>
      <c r="H388" s="127">
        <v>0</v>
      </c>
      <c r="I388" s="127">
        <v>0</v>
      </c>
      <c r="J388" s="127">
        <v>0</v>
      </c>
      <c r="K388" s="127">
        <v>0</v>
      </c>
      <c r="L388" s="127">
        <v>0</v>
      </c>
      <c r="M388" s="127">
        <v>0</v>
      </c>
      <c r="N388" s="127">
        <v>0</v>
      </c>
      <c r="O388" s="127">
        <v>0</v>
      </c>
      <c r="P388" s="127">
        <v>0</v>
      </c>
      <c r="Q388" s="127">
        <v>0</v>
      </c>
      <c r="R388" s="127">
        <v>0</v>
      </c>
      <c r="S388" s="127">
        <v>0</v>
      </c>
      <c r="T388" s="127">
        <v>0</v>
      </c>
      <c r="U388" s="127">
        <v>0</v>
      </c>
      <c r="V388" s="127">
        <v>0</v>
      </c>
      <c r="W388" s="127">
        <v>0</v>
      </c>
      <c r="X388" s="127">
        <v>0</v>
      </c>
      <c r="Y388" s="127">
        <v>0</v>
      </c>
      <c r="Z388" s="127">
        <v>0</v>
      </c>
      <c r="AA388" s="127">
        <v>0</v>
      </c>
      <c r="AB388" s="127">
        <v>0</v>
      </c>
      <c r="AC388" s="127">
        <v>0</v>
      </c>
      <c r="AD388" s="127">
        <v>0</v>
      </c>
      <c r="AE388" s="127">
        <v>0</v>
      </c>
      <c r="AF388" s="127">
        <v>0</v>
      </c>
      <c r="AG388" s="127">
        <v>0</v>
      </c>
      <c r="AH388" s="127">
        <v>0</v>
      </c>
      <c r="AI388" s="127">
        <v>0</v>
      </c>
      <c r="AJ388" s="127">
        <v>0</v>
      </c>
      <c r="AK388" s="127">
        <v>0</v>
      </c>
      <c r="AL388" s="127">
        <v>0</v>
      </c>
      <c r="AM388" s="127">
        <v>0</v>
      </c>
      <c r="AN388" s="127">
        <v>0</v>
      </c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  <c r="BD388" s="127"/>
      <c r="BE388" s="127"/>
      <c r="BF388" s="127"/>
      <c r="BG388" s="127"/>
      <c r="BH388" s="127"/>
      <c r="BI388" s="127"/>
      <c r="BJ388" s="127"/>
      <c r="BK388" s="127"/>
      <c r="BL388" s="127"/>
      <c r="BM388" s="127"/>
      <c r="BN388" s="127"/>
      <c r="BO388" s="127"/>
      <c r="BP388" s="127"/>
      <c r="BQ388" s="127"/>
      <c r="BR388" s="127"/>
      <c r="BS388" s="127"/>
      <c r="BT388" s="127"/>
      <c r="BU388" s="127"/>
      <c r="BV388" s="127"/>
      <c r="BW388" s="127"/>
      <c r="BX388" s="127"/>
      <c r="BY388" s="127"/>
      <c r="BZ388" s="127"/>
      <c r="CA388" s="127"/>
      <c r="CB388" s="127"/>
      <c r="CC388" s="127"/>
      <c r="CD388" s="127"/>
      <c r="CE388" s="127"/>
      <c r="CF388" s="127"/>
      <c r="CG388" s="127"/>
      <c r="CH388" s="127"/>
      <c r="CI388" s="127"/>
      <c r="CJ388" s="127"/>
      <c r="CK388" s="127"/>
      <c r="CL388" s="127"/>
      <c r="CM388" s="127"/>
      <c r="CN388" s="127"/>
      <c r="CO388" s="127"/>
      <c r="CP388" s="127"/>
      <c r="CQ388" s="127"/>
      <c r="CR388" s="127"/>
      <c r="CS388" s="127"/>
      <c r="CT388" s="127"/>
      <c r="CU388" s="127"/>
      <c r="CV388" s="127"/>
      <c r="CW388" s="127"/>
      <c r="CX388" s="127"/>
      <c r="CY388" s="127"/>
      <c r="CZ388" s="127"/>
      <c r="DA388" s="127"/>
      <c r="DB388" s="127"/>
      <c r="DC388" s="127"/>
      <c r="DD388" s="127"/>
      <c r="DE388" s="127"/>
      <c r="DF388" s="127"/>
      <c r="DG388" s="127"/>
      <c r="DH388" s="127"/>
      <c r="DI388" s="127"/>
      <c r="DJ388" s="127"/>
      <c r="DK388" s="127"/>
      <c r="DL388" s="127"/>
      <c r="DM388" s="127"/>
      <c r="DN388" s="127"/>
    </row>
    <row r="389" spans="1:118" x14ac:dyDescent="0.2">
      <c r="A389" t="s">
        <v>157</v>
      </c>
      <c r="B389" t="s">
        <v>158</v>
      </c>
      <c r="C389">
        <v>26</v>
      </c>
      <c r="D389" t="s">
        <v>142</v>
      </c>
      <c r="E389" s="14">
        <v>0</v>
      </c>
      <c r="F389" s="14">
        <v>0</v>
      </c>
      <c r="G389" s="127">
        <v>0</v>
      </c>
      <c r="H389" s="127">
        <v>0</v>
      </c>
      <c r="I389" s="127">
        <v>0</v>
      </c>
      <c r="J389" s="127">
        <v>0</v>
      </c>
      <c r="K389" s="127">
        <v>0</v>
      </c>
      <c r="L389" s="127">
        <v>0</v>
      </c>
      <c r="M389" s="127">
        <v>0</v>
      </c>
      <c r="N389" s="127">
        <v>0</v>
      </c>
      <c r="O389" s="127">
        <v>0</v>
      </c>
      <c r="P389" s="127">
        <v>0</v>
      </c>
      <c r="Q389" s="127">
        <v>0</v>
      </c>
      <c r="R389" s="127">
        <v>0</v>
      </c>
      <c r="S389" s="127">
        <v>0</v>
      </c>
      <c r="T389" s="127">
        <v>0</v>
      </c>
      <c r="U389" s="127">
        <v>0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7">
        <v>0</v>
      </c>
      <c r="AE389" s="127">
        <v>0</v>
      </c>
      <c r="AF389" s="127">
        <v>0</v>
      </c>
      <c r="AG389" s="127">
        <v>0</v>
      </c>
      <c r="AH389" s="127">
        <v>0</v>
      </c>
      <c r="AI389" s="127">
        <v>0</v>
      </c>
      <c r="AJ389" s="127">
        <v>0</v>
      </c>
      <c r="AK389" s="127">
        <v>0</v>
      </c>
      <c r="AL389" s="127">
        <v>0</v>
      </c>
      <c r="AM389" s="127">
        <v>0</v>
      </c>
      <c r="AN389" s="127">
        <v>0</v>
      </c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  <c r="BD389" s="127"/>
      <c r="BE389" s="127"/>
      <c r="BF389" s="127"/>
      <c r="BG389" s="127"/>
      <c r="BH389" s="127"/>
      <c r="BI389" s="127"/>
      <c r="BJ389" s="127"/>
      <c r="BK389" s="127"/>
      <c r="BL389" s="127"/>
      <c r="BM389" s="127"/>
      <c r="BN389" s="127"/>
      <c r="BO389" s="127"/>
      <c r="BP389" s="127"/>
      <c r="BQ389" s="127"/>
      <c r="BR389" s="127"/>
      <c r="BS389" s="127"/>
      <c r="BT389" s="127"/>
      <c r="BU389" s="127"/>
      <c r="BV389" s="127"/>
      <c r="BW389" s="127"/>
      <c r="BX389" s="127"/>
      <c r="BY389" s="127"/>
      <c r="BZ389" s="127"/>
      <c r="CA389" s="127"/>
      <c r="CB389" s="127"/>
      <c r="CC389" s="127"/>
      <c r="CD389" s="127"/>
      <c r="CE389" s="127"/>
      <c r="CF389" s="127"/>
      <c r="CG389" s="127"/>
      <c r="CH389" s="127"/>
      <c r="CI389" s="127"/>
      <c r="CJ389" s="127"/>
      <c r="CK389" s="127"/>
      <c r="CL389" s="127"/>
      <c r="CM389" s="127"/>
      <c r="CN389" s="127"/>
      <c r="CO389" s="127"/>
      <c r="CP389" s="127"/>
      <c r="CQ389" s="127"/>
      <c r="CR389" s="127"/>
      <c r="CS389" s="127"/>
      <c r="CT389" s="127"/>
      <c r="CU389" s="127"/>
      <c r="CV389" s="127"/>
      <c r="CW389" s="127"/>
      <c r="CX389" s="127"/>
      <c r="CY389" s="127"/>
      <c r="CZ389" s="127"/>
      <c r="DA389" s="127"/>
      <c r="DB389" s="127"/>
      <c r="DC389" s="127"/>
      <c r="DD389" s="127"/>
      <c r="DE389" s="127"/>
      <c r="DF389" s="127"/>
      <c r="DG389" s="127"/>
      <c r="DH389" s="127"/>
      <c r="DI389" s="127"/>
      <c r="DJ389" s="127"/>
      <c r="DK389" s="127"/>
      <c r="DL389" s="127"/>
      <c r="DM389" s="127"/>
      <c r="DN389" s="127"/>
    </row>
    <row r="390" spans="1:118" x14ac:dyDescent="0.2">
      <c r="A390" t="s">
        <v>157</v>
      </c>
      <c r="B390" t="s">
        <v>158</v>
      </c>
      <c r="C390">
        <v>27</v>
      </c>
      <c r="D390" t="s">
        <v>143</v>
      </c>
      <c r="E390" s="14">
        <v>0</v>
      </c>
      <c r="F390" s="14">
        <v>0</v>
      </c>
      <c r="G390" s="127">
        <v>0</v>
      </c>
      <c r="H390" s="127">
        <v>0</v>
      </c>
      <c r="I390" s="127">
        <v>0</v>
      </c>
      <c r="J390" s="127">
        <v>0</v>
      </c>
      <c r="K390" s="127">
        <v>0</v>
      </c>
      <c r="L390" s="127">
        <v>0</v>
      </c>
      <c r="M390" s="127">
        <v>0</v>
      </c>
      <c r="N390" s="127">
        <v>0</v>
      </c>
      <c r="O390" s="127">
        <v>0</v>
      </c>
      <c r="P390" s="127">
        <v>0</v>
      </c>
      <c r="Q390" s="127">
        <v>0</v>
      </c>
      <c r="R390" s="127">
        <v>0</v>
      </c>
      <c r="S390" s="127">
        <v>0</v>
      </c>
      <c r="T390" s="127">
        <v>0</v>
      </c>
      <c r="U390" s="127">
        <v>0</v>
      </c>
      <c r="V390" s="127">
        <v>0</v>
      </c>
      <c r="W390" s="127">
        <v>0</v>
      </c>
      <c r="X390" s="127">
        <v>0</v>
      </c>
      <c r="Y390" s="127">
        <v>0</v>
      </c>
      <c r="Z390" s="127">
        <v>0</v>
      </c>
      <c r="AA390" s="127">
        <v>0</v>
      </c>
      <c r="AB390" s="127">
        <v>0</v>
      </c>
      <c r="AC390" s="127">
        <v>0</v>
      </c>
      <c r="AD390" s="127">
        <v>0</v>
      </c>
      <c r="AE390" s="127">
        <v>0</v>
      </c>
      <c r="AF390" s="127">
        <v>0</v>
      </c>
      <c r="AG390" s="127">
        <v>0</v>
      </c>
      <c r="AH390" s="127">
        <v>0</v>
      </c>
      <c r="AI390" s="127">
        <v>0</v>
      </c>
      <c r="AJ390" s="127">
        <v>0</v>
      </c>
      <c r="AK390" s="127">
        <v>0</v>
      </c>
      <c r="AL390" s="127">
        <v>0</v>
      </c>
      <c r="AM390" s="127">
        <v>0</v>
      </c>
      <c r="AN390" s="127">
        <v>0</v>
      </c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  <c r="BD390" s="127"/>
      <c r="BE390" s="127"/>
      <c r="BF390" s="127"/>
      <c r="BG390" s="127"/>
      <c r="BH390" s="127"/>
      <c r="BI390" s="127"/>
      <c r="BJ390" s="127"/>
      <c r="BK390" s="127"/>
      <c r="BL390" s="127"/>
      <c r="BM390" s="127"/>
      <c r="BN390" s="127"/>
      <c r="BO390" s="127"/>
      <c r="BP390" s="127"/>
      <c r="BQ390" s="127"/>
      <c r="BR390" s="127"/>
      <c r="BS390" s="127"/>
      <c r="BT390" s="127"/>
      <c r="BU390" s="127"/>
      <c r="BV390" s="127"/>
      <c r="BW390" s="127"/>
      <c r="BX390" s="127"/>
      <c r="BY390" s="127"/>
      <c r="BZ390" s="127"/>
      <c r="CA390" s="127"/>
      <c r="CB390" s="127"/>
      <c r="CC390" s="127"/>
      <c r="CD390" s="127"/>
      <c r="CE390" s="127"/>
      <c r="CF390" s="127"/>
      <c r="CG390" s="127"/>
      <c r="CH390" s="127"/>
      <c r="CI390" s="127"/>
      <c r="CJ390" s="127"/>
      <c r="CK390" s="127"/>
      <c r="CL390" s="127"/>
      <c r="CM390" s="127"/>
      <c r="CN390" s="127"/>
      <c r="CO390" s="127"/>
      <c r="CP390" s="127"/>
      <c r="CQ390" s="127"/>
      <c r="CR390" s="127"/>
      <c r="CS390" s="127"/>
      <c r="CT390" s="127"/>
      <c r="CU390" s="127"/>
      <c r="CV390" s="127"/>
      <c r="CW390" s="127"/>
      <c r="CX390" s="127"/>
      <c r="CY390" s="127"/>
      <c r="CZ390" s="127"/>
      <c r="DA390" s="127"/>
      <c r="DB390" s="127"/>
      <c r="DC390" s="127"/>
      <c r="DD390" s="127"/>
      <c r="DE390" s="127"/>
      <c r="DF390" s="127"/>
      <c r="DG390" s="127"/>
      <c r="DH390" s="127"/>
      <c r="DI390" s="127"/>
      <c r="DJ390" s="127"/>
      <c r="DK390" s="127"/>
      <c r="DL390" s="127"/>
      <c r="DM390" s="127"/>
      <c r="DN390" s="127"/>
    </row>
    <row r="391" spans="1:118" x14ac:dyDescent="0.2">
      <c r="A391" t="s">
        <v>157</v>
      </c>
      <c r="B391" t="s">
        <v>158</v>
      </c>
      <c r="C391">
        <v>28</v>
      </c>
      <c r="D391" t="s">
        <v>144</v>
      </c>
      <c r="E391" s="14">
        <v>0</v>
      </c>
      <c r="F391" s="14">
        <v>0</v>
      </c>
      <c r="G391" s="127">
        <v>0</v>
      </c>
      <c r="H391" s="127">
        <v>0</v>
      </c>
      <c r="I391" s="127">
        <v>0</v>
      </c>
      <c r="J391" s="127">
        <v>0</v>
      </c>
      <c r="K391" s="127">
        <v>0</v>
      </c>
      <c r="L391" s="127">
        <v>0</v>
      </c>
      <c r="M391" s="127">
        <v>0</v>
      </c>
      <c r="N391" s="127">
        <v>0</v>
      </c>
      <c r="O391" s="127">
        <v>0</v>
      </c>
      <c r="P391" s="127">
        <v>0</v>
      </c>
      <c r="Q391" s="127">
        <v>0</v>
      </c>
      <c r="R391" s="127">
        <v>0</v>
      </c>
      <c r="S391" s="127">
        <v>0</v>
      </c>
      <c r="T391" s="127">
        <v>0</v>
      </c>
      <c r="U391" s="127">
        <v>0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7">
        <v>0</v>
      </c>
      <c r="AE391" s="127">
        <v>0</v>
      </c>
      <c r="AF391" s="127">
        <v>0</v>
      </c>
      <c r="AG391" s="127">
        <v>0</v>
      </c>
      <c r="AH391" s="127">
        <v>0</v>
      </c>
      <c r="AI391" s="127">
        <v>0</v>
      </c>
      <c r="AJ391" s="127">
        <v>0</v>
      </c>
      <c r="AK391" s="127">
        <v>0</v>
      </c>
      <c r="AL391" s="127">
        <v>0</v>
      </c>
      <c r="AM391" s="127">
        <v>0</v>
      </c>
      <c r="AN391" s="127">
        <v>0</v>
      </c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  <c r="BD391" s="127"/>
      <c r="BE391" s="127"/>
      <c r="BF391" s="127"/>
      <c r="BG391" s="127"/>
      <c r="BH391" s="127"/>
      <c r="BI391" s="127"/>
      <c r="BJ391" s="127"/>
      <c r="BK391" s="127"/>
      <c r="BL391" s="127"/>
      <c r="BM391" s="127"/>
      <c r="BN391" s="127"/>
      <c r="BO391" s="127"/>
      <c r="BP391" s="127"/>
      <c r="BQ391" s="127"/>
      <c r="BR391" s="127"/>
      <c r="BS391" s="127"/>
      <c r="BT391" s="127"/>
      <c r="BU391" s="127"/>
      <c r="BV391" s="127"/>
      <c r="BW391" s="127"/>
      <c r="BX391" s="127"/>
      <c r="BY391" s="127"/>
      <c r="BZ391" s="127"/>
      <c r="CA391" s="127"/>
      <c r="CB391" s="127"/>
      <c r="CC391" s="127"/>
      <c r="CD391" s="127"/>
      <c r="CE391" s="127"/>
      <c r="CF391" s="127"/>
      <c r="CG391" s="127"/>
      <c r="CH391" s="127"/>
      <c r="CI391" s="127"/>
      <c r="CJ391" s="127"/>
      <c r="CK391" s="127"/>
      <c r="CL391" s="127"/>
      <c r="CM391" s="127"/>
      <c r="CN391" s="127"/>
      <c r="CO391" s="127"/>
      <c r="CP391" s="127"/>
      <c r="CQ391" s="127"/>
      <c r="CR391" s="127"/>
      <c r="CS391" s="127"/>
      <c r="CT391" s="127"/>
      <c r="CU391" s="127"/>
      <c r="CV391" s="127"/>
      <c r="CW391" s="127"/>
      <c r="CX391" s="127"/>
      <c r="CY391" s="127"/>
      <c r="CZ391" s="127"/>
      <c r="DA391" s="127"/>
      <c r="DB391" s="127"/>
      <c r="DC391" s="127"/>
      <c r="DD391" s="127"/>
      <c r="DE391" s="127"/>
      <c r="DF391" s="127"/>
      <c r="DG391" s="127"/>
      <c r="DH391" s="127"/>
      <c r="DI391" s="127"/>
      <c r="DJ391" s="127"/>
      <c r="DK391" s="127"/>
      <c r="DL391" s="127"/>
      <c r="DM391" s="127"/>
      <c r="DN391" s="127"/>
    </row>
    <row r="392" spans="1:118" x14ac:dyDescent="0.2">
      <c r="A392" t="s">
        <v>157</v>
      </c>
      <c r="B392" t="s">
        <v>158</v>
      </c>
      <c r="C392">
        <v>29</v>
      </c>
      <c r="D392" t="s">
        <v>145</v>
      </c>
      <c r="E392" s="14">
        <v>0</v>
      </c>
      <c r="F392" s="14">
        <v>0</v>
      </c>
      <c r="G392" s="127">
        <v>0</v>
      </c>
      <c r="H392" s="127">
        <v>0</v>
      </c>
      <c r="I392" s="127">
        <v>0</v>
      </c>
      <c r="J392" s="127">
        <v>0</v>
      </c>
      <c r="K392" s="127">
        <v>0</v>
      </c>
      <c r="L392" s="127">
        <v>0</v>
      </c>
      <c r="M392" s="127">
        <v>0</v>
      </c>
      <c r="N392" s="127">
        <v>0</v>
      </c>
      <c r="O392" s="127">
        <v>0</v>
      </c>
      <c r="P392" s="127">
        <v>0</v>
      </c>
      <c r="Q392" s="127">
        <v>0</v>
      </c>
      <c r="R392" s="127">
        <v>0</v>
      </c>
      <c r="S392" s="127">
        <v>0</v>
      </c>
      <c r="T392" s="127">
        <v>0</v>
      </c>
      <c r="U392" s="127">
        <v>0</v>
      </c>
      <c r="V392" s="127">
        <v>0</v>
      </c>
      <c r="W392" s="127">
        <v>0</v>
      </c>
      <c r="X392" s="127">
        <v>0</v>
      </c>
      <c r="Y392" s="127">
        <v>0</v>
      </c>
      <c r="Z392" s="127">
        <v>0</v>
      </c>
      <c r="AA392" s="127">
        <v>0</v>
      </c>
      <c r="AB392" s="127">
        <v>0</v>
      </c>
      <c r="AC392" s="127">
        <v>0</v>
      </c>
      <c r="AD392" s="127">
        <v>0</v>
      </c>
      <c r="AE392" s="127">
        <v>0</v>
      </c>
      <c r="AF392" s="127">
        <v>0</v>
      </c>
      <c r="AG392" s="127">
        <v>0</v>
      </c>
      <c r="AH392" s="127">
        <v>0</v>
      </c>
      <c r="AI392" s="127">
        <v>0</v>
      </c>
      <c r="AJ392" s="127">
        <v>0</v>
      </c>
      <c r="AK392" s="127">
        <v>0</v>
      </c>
      <c r="AL392" s="127">
        <v>0</v>
      </c>
      <c r="AM392" s="127">
        <v>0</v>
      </c>
      <c r="AN392" s="127">
        <v>0</v>
      </c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  <c r="BD392" s="127"/>
      <c r="BE392" s="127"/>
      <c r="BF392" s="127"/>
      <c r="BG392" s="127"/>
      <c r="BH392" s="127"/>
      <c r="BI392" s="127"/>
      <c r="BJ392" s="127"/>
      <c r="BK392" s="127"/>
      <c r="BL392" s="127"/>
      <c r="BM392" s="127"/>
      <c r="BN392" s="127"/>
      <c r="BO392" s="127"/>
      <c r="BP392" s="127"/>
      <c r="BQ392" s="127"/>
      <c r="BR392" s="127"/>
      <c r="BS392" s="127"/>
      <c r="BT392" s="127"/>
      <c r="BU392" s="127"/>
      <c r="BV392" s="127"/>
      <c r="BW392" s="127"/>
      <c r="BX392" s="127"/>
      <c r="BY392" s="127"/>
      <c r="BZ392" s="127"/>
      <c r="CA392" s="127"/>
      <c r="CB392" s="127"/>
      <c r="CC392" s="127"/>
      <c r="CD392" s="127"/>
      <c r="CE392" s="127"/>
      <c r="CF392" s="127"/>
      <c r="CG392" s="127"/>
      <c r="CH392" s="127"/>
      <c r="CI392" s="127"/>
      <c r="CJ392" s="127"/>
      <c r="CK392" s="127"/>
      <c r="CL392" s="127"/>
      <c r="CM392" s="127"/>
      <c r="CN392" s="127"/>
      <c r="CO392" s="127"/>
      <c r="CP392" s="127"/>
      <c r="CQ392" s="127"/>
      <c r="CR392" s="127"/>
      <c r="CS392" s="127"/>
      <c r="CT392" s="127"/>
      <c r="CU392" s="127"/>
      <c r="CV392" s="127"/>
      <c r="CW392" s="127"/>
      <c r="CX392" s="127"/>
      <c r="CY392" s="127"/>
      <c r="CZ392" s="127"/>
      <c r="DA392" s="127"/>
      <c r="DB392" s="127"/>
      <c r="DC392" s="127"/>
      <c r="DD392" s="127"/>
      <c r="DE392" s="127"/>
      <c r="DF392" s="127"/>
      <c r="DG392" s="127"/>
      <c r="DH392" s="127"/>
      <c r="DI392" s="127"/>
      <c r="DJ392" s="127"/>
      <c r="DK392" s="127"/>
      <c r="DL392" s="127"/>
      <c r="DM392" s="127"/>
      <c r="DN392" s="127"/>
    </row>
    <row r="393" spans="1:118" x14ac:dyDescent="0.2">
      <c r="A393" t="s">
        <v>157</v>
      </c>
      <c r="B393" t="s">
        <v>158</v>
      </c>
      <c r="C393">
        <v>30</v>
      </c>
      <c r="D393" t="s">
        <v>146</v>
      </c>
      <c r="E393" s="14">
        <v>0</v>
      </c>
      <c r="F393" s="14">
        <v>0</v>
      </c>
      <c r="G393" s="127">
        <v>0</v>
      </c>
      <c r="H393" s="127">
        <v>0</v>
      </c>
      <c r="I393" s="127">
        <v>0</v>
      </c>
      <c r="J393" s="127">
        <v>0</v>
      </c>
      <c r="K393" s="127">
        <v>0</v>
      </c>
      <c r="L393" s="127">
        <v>0</v>
      </c>
      <c r="M393" s="127">
        <v>0</v>
      </c>
      <c r="N393" s="127">
        <v>0</v>
      </c>
      <c r="O393" s="127">
        <v>0</v>
      </c>
      <c r="P393" s="127">
        <v>0</v>
      </c>
      <c r="Q393" s="127">
        <v>0</v>
      </c>
      <c r="R393" s="127">
        <v>0</v>
      </c>
      <c r="S393" s="127">
        <v>0</v>
      </c>
      <c r="T393" s="127">
        <v>0</v>
      </c>
      <c r="U393" s="127">
        <v>0</v>
      </c>
      <c r="V393" s="127">
        <v>0</v>
      </c>
      <c r="W393" s="127">
        <v>0</v>
      </c>
      <c r="X393" s="127">
        <v>0</v>
      </c>
      <c r="Y393" s="127">
        <v>0</v>
      </c>
      <c r="Z393" s="127">
        <v>0</v>
      </c>
      <c r="AA393" s="127">
        <v>0</v>
      </c>
      <c r="AB393" s="127">
        <v>0</v>
      </c>
      <c r="AC393" s="127">
        <v>0</v>
      </c>
      <c r="AD393" s="127">
        <v>0</v>
      </c>
      <c r="AE393" s="127">
        <v>0</v>
      </c>
      <c r="AF393" s="127">
        <v>0</v>
      </c>
      <c r="AG393" s="127">
        <v>0</v>
      </c>
      <c r="AH393" s="127">
        <v>0</v>
      </c>
      <c r="AI393" s="127">
        <v>0</v>
      </c>
      <c r="AJ393" s="127">
        <v>0</v>
      </c>
      <c r="AK393" s="127">
        <v>0</v>
      </c>
      <c r="AL393" s="127">
        <v>0</v>
      </c>
      <c r="AM393" s="127">
        <v>0</v>
      </c>
      <c r="AN393" s="127">
        <v>0</v>
      </c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  <c r="BD393" s="127"/>
      <c r="BE393" s="127"/>
      <c r="BF393" s="127"/>
      <c r="BG393" s="127"/>
      <c r="BH393" s="127"/>
      <c r="BI393" s="127"/>
      <c r="BJ393" s="127"/>
      <c r="BK393" s="127"/>
      <c r="BL393" s="127"/>
      <c r="BM393" s="127"/>
      <c r="BN393" s="127"/>
      <c r="BO393" s="127"/>
      <c r="BP393" s="127"/>
      <c r="BQ393" s="127"/>
      <c r="BR393" s="127"/>
      <c r="BS393" s="127"/>
      <c r="BT393" s="127"/>
      <c r="BU393" s="127"/>
      <c r="BV393" s="127"/>
      <c r="BW393" s="127"/>
      <c r="BX393" s="127"/>
      <c r="BY393" s="127"/>
      <c r="BZ393" s="127"/>
      <c r="CA393" s="127"/>
      <c r="CB393" s="127"/>
      <c r="CC393" s="127"/>
      <c r="CD393" s="127"/>
      <c r="CE393" s="127"/>
      <c r="CF393" s="127"/>
      <c r="CG393" s="127"/>
      <c r="CH393" s="127"/>
      <c r="CI393" s="127"/>
      <c r="CJ393" s="127"/>
      <c r="CK393" s="127"/>
      <c r="CL393" s="127"/>
      <c r="CM393" s="127"/>
      <c r="CN393" s="127"/>
      <c r="CO393" s="127"/>
      <c r="CP393" s="127"/>
      <c r="CQ393" s="127"/>
      <c r="CR393" s="127"/>
      <c r="CS393" s="127"/>
      <c r="CT393" s="127"/>
      <c r="CU393" s="127"/>
      <c r="CV393" s="127"/>
      <c r="CW393" s="127"/>
      <c r="CX393" s="127"/>
      <c r="CY393" s="127"/>
      <c r="CZ393" s="127"/>
      <c r="DA393" s="127"/>
      <c r="DB393" s="127"/>
      <c r="DC393" s="127"/>
      <c r="DD393" s="127"/>
      <c r="DE393" s="127"/>
      <c r="DF393" s="127"/>
      <c r="DG393" s="127"/>
      <c r="DH393" s="127"/>
      <c r="DI393" s="127"/>
      <c r="DJ393" s="127"/>
      <c r="DK393" s="127"/>
      <c r="DL393" s="127"/>
      <c r="DM393" s="127"/>
      <c r="DN393" s="127"/>
    </row>
    <row r="394" spans="1:118" x14ac:dyDescent="0.2">
      <c r="A394" t="s">
        <v>157</v>
      </c>
      <c r="B394" t="s">
        <v>158</v>
      </c>
      <c r="C394">
        <v>31</v>
      </c>
      <c r="D394" t="s">
        <v>147</v>
      </c>
      <c r="E394" s="14">
        <v>0</v>
      </c>
      <c r="F394" s="14">
        <v>0</v>
      </c>
      <c r="G394" s="127">
        <v>0</v>
      </c>
      <c r="H394" s="127">
        <v>0</v>
      </c>
      <c r="I394" s="127">
        <v>0</v>
      </c>
      <c r="J394" s="127">
        <v>0</v>
      </c>
      <c r="K394" s="127">
        <v>0</v>
      </c>
      <c r="L394" s="127">
        <v>0</v>
      </c>
      <c r="M394" s="127">
        <v>0</v>
      </c>
      <c r="N394" s="127">
        <v>0</v>
      </c>
      <c r="O394" s="127">
        <v>0</v>
      </c>
      <c r="P394" s="127">
        <v>0</v>
      </c>
      <c r="Q394" s="127">
        <v>0</v>
      </c>
      <c r="R394" s="127">
        <v>0</v>
      </c>
      <c r="S394" s="127">
        <v>0</v>
      </c>
      <c r="T394" s="127">
        <v>0</v>
      </c>
      <c r="U394" s="127">
        <v>0</v>
      </c>
      <c r="V394" s="127">
        <v>0</v>
      </c>
      <c r="W394" s="127">
        <v>0</v>
      </c>
      <c r="X394" s="127">
        <v>0</v>
      </c>
      <c r="Y394" s="127">
        <v>0</v>
      </c>
      <c r="Z394" s="127">
        <v>0</v>
      </c>
      <c r="AA394" s="127">
        <v>0</v>
      </c>
      <c r="AB394" s="127">
        <v>0</v>
      </c>
      <c r="AC394" s="127">
        <v>0</v>
      </c>
      <c r="AD394" s="127">
        <v>0</v>
      </c>
      <c r="AE394" s="127">
        <v>0</v>
      </c>
      <c r="AF394" s="127">
        <v>0</v>
      </c>
      <c r="AG394" s="127">
        <v>0</v>
      </c>
      <c r="AH394" s="127">
        <v>0</v>
      </c>
      <c r="AI394" s="127">
        <v>0</v>
      </c>
      <c r="AJ394" s="127">
        <v>0</v>
      </c>
      <c r="AK394" s="127">
        <v>0</v>
      </c>
      <c r="AL394" s="127">
        <v>0</v>
      </c>
      <c r="AM394" s="127">
        <v>0</v>
      </c>
      <c r="AN394" s="127">
        <v>0</v>
      </c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  <c r="BD394" s="127"/>
      <c r="BE394" s="127"/>
      <c r="BF394" s="127"/>
      <c r="BG394" s="127"/>
      <c r="BH394" s="127"/>
      <c r="BI394" s="127"/>
      <c r="BJ394" s="127"/>
      <c r="BK394" s="127"/>
      <c r="BL394" s="127"/>
      <c r="BM394" s="127"/>
      <c r="BN394" s="127"/>
      <c r="BO394" s="127"/>
      <c r="BP394" s="127"/>
      <c r="BQ394" s="127"/>
      <c r="BR394" s="127"/>
      <c r="BS394" s="127"/>
      <c r="BT394" s="127"/>
      <c r="BU394" s="127"/>
      <c r="BV394" s="127"/>
      <c r="BW394" s="127"/>
      <c r="BX394" s="127"/>
      <c r="BY394" s="127"/>
      <c r="BZ394" s="127"/>
      <c r="CA394" s="127"/>
      <c r="CB394" s="127"/>
      <c r="CC394" s="127"/>
      <c r="CD394" s="127"/>
      <c r="CE394" s="127"/>
      <c r="CF394" s="127"/>
      <c r="CG394" s="127"/>
      <c r="CH394" s="127"/>
      <c r="CI394" s="127"/>
      <c r="CJ394" s="127"/>
      <c r="CK394" s="127"/>
      <c r="CL394" s="127"/>
      <c r="CM394" s="127"/>
      <c r="CN394" s="127"/>
      <c r="CO394" s="127"/>
      <c r="CP394" s="127"/>
      <c r="CQ394" s="127"/>
      <c r="CR394" s="127"/>
      <c r="CS394" s="127"/>
      <c r="CT394" s="127"/>
      <c r="CU394" s="127"/>
      <c r="CV394" s="127"/>
      <c r="CW394" s="127"/>
      <c r="CX394" s="127"/>
      <c r="CY394" s="127"/>
      <c r="CZ394" s="127"/>
      <c r="DA394" s="127"/>
      <c r="DB394" s="127"/>
      <c r="DC394" s="127"/>
      <c r="DD394" s="127"/>
      <c r="DE394" s="127"/>
      <c r="DF394" s="127"/>
      <c r="DG394" s="127"/>
      <c r="DH394" s="127"/>
      <c r="DI394" s="127"/>
      <c r="DJ394" s="127"/>
      <c r="DK394" s="127"/>
      <c r="DL394" s="127"/>
      <c r="DM394" s="127"/>
      <c r="DN394" s="127"/>
    </row>
    <row r="395" spans="1:118" x14ac:dyDescent="0.2">
      <c r="A395" t="s">
        <v>157</v>
      </c>
      <c r="B395" t="s">
        <v>158</v>
      </c>
      <c r="C395">
        <v>32</v>
      </c>
      <c r="D395" t="s">
        <v>74</v>
      </c>
      <c r="E395" s="14">
        <v>0</v>
      </c>
      <c r="F395" s="14">
        <v>0</v>
      </c>
      <c r="G395" s="127">
        <v>0</v>
      </c>
      <c r="H395" s="127">
        <v>0</v>
      </c>
      <c r="I395" s="127">
        <v>0</v>
      </c>
      <c r="J395" s="127">
        <v>0</v>
      </c>
      <c r="K395" s="127">
        <v>0</v>
      </c>
      <c r="L395" s="127">
        <v>0</v>
      </c>
      <c r="M395" s="127">
        <v>0</v>
      </c>
      <c r="N395" s="127">
        <v>0</v>
      </c>
      <c r="O395" s="127">
        <v>0</v>
      </c>
      <c r="P395" s="127">
        <v>0</v>
      </c>
      <c r="Q395" s="127">
        <v>0</v>
      </c>
      <c r="R395" s="127">
        <v>0</v>
      </c>
      <c r="S395" s="127">
        <v>0</v>
      </c>
      <c r="T395" s="127">
        <v>0</v>
      </c>
      <c r="U395" s="127">
        <v>0</v>
      </c>
      <c r="V395" s="127">
        <v>0</v>
      </c>
      <c r="W395" s="127">
        <v>0</v>
      </c>
      <c r="X395" s="127">
        <v>0</v>
      </c>
      <c r="Y395" s="127">
        <v>0</v>
      </c>
      <c r="Z395" s="127">
        <v>0</v>
      </c>
      <c r="AA395" s="127">
        <v>0</v>
      </c>
      <c r="AB395" s="127">
        <v>0</v>
      </c>
      <c r="AC395" s="127">
        <v>0</v>
      </c>
      <c r="AD395" s="127">
        <v>0</v>
      </c>
      <c r="AE395" s="127">
        <v>0</v>
      </c>
      <c r="AF395" s="127">
        <v>0</v>
      </c>
      <c r="AG395" s="127">
        <v>0</v>
      </c>
      <c r="AH395" s="127">
        <v>0</v>
      </c>
      <c r="AI395" s="127">
        <v>0</v>
      </c>
      <c r="AJ395" s="127">
        <v>0</v>
      </c>
      <c r="AK395" s="127">
        <v>0</v>
      </c>
      <c r="AL395" s="127">
        <v>0</v>
      </c>
      <c r="AM395" s="127">
        <v>0</v>
      </c>
      <c r="AN395" s="127">
        <v>0</v>
      </c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  <c r="BD395" s="127"/>
      <c r="BE395" s="127"/>
      <c r="BF395" s="127"/>
      <c r="BG395" s="127"/>
      <c r="BH395" s="127"/>
      <c r="BI395" s="127"/>
      <c r="BJ395" s="127"/>
      <c r="BK395" s="127"/>
      <c r="BL395" s="127"/>
      <c r="BM395" s="127"/>
      <c r="BN395" s="127"/>
      <c r="BO395" s="127"/>
      <c r="BP395" s="127"/>
      <c r="BQ395" s="127"/>
      <c r="BR395" s="127"/>
      <c r="BS395" s="127"/>
      <c r="BT395" s="127"/>
      <c r="BU395" s="127"/>
      <c r="BV395" s="127"/>
      <c r="BW395" s="127"/>
      <c r="BX395" s="127"/>
      <c r="BY395" s="127"/>
      <c r="BZ395" s="127"/>
      <c r="CA395" s="127"/>
      <c r="CB395" s="127"/>
      <c r="CC395" s="127"/>
      <c r="CD395" s="127"/>
      <c r="CE395" s="127"/>
      <c r="CF395" s="127"/>
      <c r="CG395" s="127"/>
      <c r="CH395" s="127"/>
      <c r="CI395" s="127"/>
      <c r="CJ395" s="127"/>
      <c r="CK395" s="127"/>
      <c r="CL395" s="127"/>
      <c r="CM395" s="127"/>
      <c r="CN395" s="127"/>
      <c r="CO395" s="127"/>
      <c r="CP395" s="127"/>
      <c r="CQ395" s="127"/>
      <c r="CR395" s="127"/>
      <c r="CS395" s="127"/>
      <c r="CT395" s="127"/>
      <c r="CU395" s="127"/>
      <c r="CV395" s="127"/>
      <c r="CW395" s="127"/>
      <c r="CX395" s="127"/>
      <c r="CY395" s="127"/>
      <c r="CZ395" s="127"/>
      <c r="DA395" s="127"/>
      <c r="DB395" s="127"/>
      <c r="DC395" s="127"/>
      <c r="DD395" s="127"/>
      <c r="DE395" s="127"/>
      <c r="DF395" s="127"/>
      <c r="DG395" s="127"/>
      <c r="DH395" s="127"/>
      <c r="DI395" s="127"/>
      <c r="DJ395" s="127"/>
      <c r="DK395" s="127"/>
      <c r="DL395" s="127"/>
      <c r="DM395" s="127"/>
      <c r="DN395" s="127"/>
    </row>
    <row r="396" spans="1:118" x14ac:dyDescent="0.2">
      <c r="A396" t="s">
        <v>157</v>
      </c>
      <c r="B396" t="s">
        <v>158</v>
      </c>
      <c r="C396">
        <v>33</v>
      </c>
      <c r="D396" t="s">
        <v>75</v>
      </c>
      <c r="E396" s="14">
        <v>0</v>
      </c>
      <c r="F396" s="14">
        <v>0</v>
      </c>
      <c r="G396" s="127">
        <v>0</v>
      </c>
      <c r="H396" s="127">
        <v>0</v>
      </c>
      <c r="I396" s="127">
        <v>0</v>
      </c>
      <c r="J396" s="127">
        <v>0</v>
      </c>
      <c r="K396" s="127">
        <v>0</v>
      </c>
      <c r="L396" s="127">
        <v>0</v>
      </c>
      <c r="M396" s="127">
        <v>0</v>
      </c>
      <c r="N396" s="127">
        <v>0</v>
      </c>
      <c r="O396" s="127">
        <v>0</v>
      </c>
      <c r="P396" s="127">
        <v>0</v>
      </c>
      <c r="Q396" s="127">
        <v>0</v>
      </c>
      <c r="R396" s="127">
        <v>0</v>
      </c>
      <c r="S396" s="127">
        <v>0</v>
      </c>
      <c r="T396" s="127">
        <v>0</v>
      </c>
      <c r="U396" s="127">
        <v>0</v>
      </c>
      <c r="V396" s="127">
        <v>0</v>
      </c>
      <c r="W396" s="127">
        <v>0</v>
      </c>
      <c r="X396" s="127">
        <v>0</v>
      </c>
      <c r="Y396" s="127">
        <v>0</v>
      </c>
      <c r="Z396" s="127">
        <v>0</v>
      </c>
      <c r="AA396" s="127">
        <v>0</v>
      </c>
      <c r="AB396" s="127">
        <v>0</v>
      </c>
      <c r="AC396" s="127">
        <v>0</v>
      </c>
      <c r="AD396" s="127">
        <v>0</v>
      </c>
      <c r="AE396" s="127">
        <v>0</v>
      </c>
      <c r="AF396" s="127">
        <v>0</v>
      </c>
      <c r="AG396" s="127">
        <v>0</v>
      </c>
      <c r="AH396" s="127">
        <v>0</v>
      </c>
      <c r="AI396" s="127">
        <v>0</v>
      </c>
      <c r="AJ396" s="127">
        <v>0</v>
      </c>
      <c r="AK396" s="127">
        <v>0</v>
      </c>
      <c r="AL396" s="127">
        <v>0</v>
      </c>
      <c r="AM396" s="127">
        <v>0</v>
      </c>
      <c r="AN396" s="127">
        <v>0</v>
      </c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  <c r="BD396" s="127"/>
      <c r="BE396" s="127"/>
      <c r="BF396" s="127"/>
      <c r="BG396" s="127"/>
      <c r="BH396" s="127"/>
      <c r="BI396" s="127"/>
      <c r="BJ396" s="127"/>
      <c r="BK396" s="127"/>
      <c r="BL396" s="127"/>
      <c r="BM396" s="127"/>
      <c r="BN396" s="127"/>
      <c r="BO396" s="127"/>
      <c r="BP396" s="127"/>
      <c r="BQ396" s="127"/>
      <c r="BR396" s="127"/>
      <c r="BS396" s="127"/>
      <c r="BT396" s="127"/>
      <c r="BU396" s="127"/>
      <c r="BV396" s="127"/>
      <c r="BW396" s="127"/>
      <c r="BX396" s="127"/>
      <c r="BY396" s="127"/>
      <c r="BZ396" s="127"/>
      <c r="CA396" s="127"/>
      <c r="CB396" s="127"/>
      <c r="CC396" s="127"/>
      <c r="CD396" s="127"/>
      <c r="CE396" s="127"/>
      <c r="CF396" s="127"/>
      <c r="CG396" s="127"/>
      <c r="CH396" s="127"/>
      <c r="CI396" s="127"/>
      <c r="CJ396" s="127"/>
      <c r="CK396" s="127"/>
      <c r="CL396" s="127"/>
      <c r="CM396" s="127"/>
      <c r="CN396" s="127"/>
      <c r="CO396" s="127"/>
      <c r="CP396" s="127"/>
      <c r="CQ396" s="127"/>
      <c r="CR396" s="127"/>
      <c r="CS396" s="127"/>
      <c r="CT396" s="127"/>
      <c r="CU396" s="127"/>
      <c r="CV396" s="127"/>
      <c r="CW396" s="127"/>
      <c r="CX396" s="127"/>
      <c r="CY396" s="127"/>
      <c r="CZ396" s="127"/>
      <c r="DA396" s="127"/>
      <c r="DB396" s="127"/>
      <c r="DC396" s="127"/>
      <c r="DD396" s="127"/>
      <c r="DE396" s="127"/>
      <c r="DF396" s="127"/>
      <c r="DG396" s="127"/>
      <c r="DH396" s="127"/>
      <c r="DI396" s="127"/>
      <c r="DJ396" s="127"/>
      <c r="DK396" s="127"/>
      <c r="DL396" s="127"/>
      <c r="DM396" s="127"/>
      <c r="DN396" s="127"/>
    </row>
    <row r="397" spans="1:118" x14ac:dyDescent="0.2">
      <c r="A397" t="s">
        <v>157</v>
      </c>
      <c r="B397" t="s">
        <v>158</v>
      </c>
      <c r="C397">
        <v>34</v>
      </c>
      <c r="D397" t="s">
        <v>76</v>
      </c>
      <c r="E397" s="14">
        <v>0</v>
      </c>
      <c r="F397" s="14">
        <v>0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0</v>
      </c>
      <c r="N397" s="127">
        <v>0</v>
      </c>
      <c r="O397" s="127">
        <v>0</v>
      </c>
      <c r="P397" s="127">
        <v>0</v>
      </c>
      <c r="Q397" s="127">
        <v>0</v>
      </c>
      <c r="R397" s="127">
        <v>0</v>
      </c>
      <c r="S397" s="127">
        <v>0</v>
      </c>
      <c r="T397" s="127">
        <v>0</v>
      </c>
      <c r="U397" s="127">
        <v>0</v>
      </c>
      <c r="V397" s="127">
        <v>0</v>
      </c>
      <c r="W397" s="127">
        <v>0</v>
      </c>
      <c r="X397" s="127">
        <v>0</v>
      </c>
      <c r="Y397" s="127">
        <v>0</v>
      </c>
      <c r="Z397" s="127">
        <v>0</v>
      </c>
      <c r="AA397" s="127">
        <v>0</v>
      </c>
      <c r="AB397" s="127">
        <v>0</v>
      </c>
      <c r="AC397" s="127">
        <v>0</v>
      </c>
      <c r="AD397" s="127">
        <v>0</v>
      </c>
      <c r="AE397" s="127">
        <v>0</v>
      </c>
      <c r="AF397" s="127">
        <v>0</v>
      </c>
      <c r="AG397" s="127">
        <v>0</v>
      </c>
      <c r="AH397" s="127">
        <v>0</v>
      </c>
      <c r="AI397" s="127">
        <v>0</v>
      </c>
      <c r="AJ397" s="127">
        <v>0</v>
      </c>
      <c r="AK397" s="127">
        <v>0</v>
      </c>
      <c r="AL397" s="127">
        <v>0</v>
      </c>
      <c r="AM397" s="127">
        <v>0</v>
      </c>
      <c r="AN397" s="127">
        <v>0</v>
      </c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  <c r="BD397" s="127"/>
      <c r="BE397" s="127"/>
      <c r="BF397" s="127"/>
      <c r="BG397" s="127"/>
      <c r="BH397" s="127"/>
      <c r="BI397" s="127"/>
      <c r="BJ397" s="127"/>
      <c r="BK397" s="127"/>
      <c r="BL397" s="127"/>
      <c r="BM397" s="127"/>
      <c r="BN397" s="127"/>
      <c r="BO397" s="127"/>
      <c r="BP397" s="127"/>
      <c r="BQ397" s="127"/>
      <c r="BR397" s="127"/>
      <c r="BS397" s="127"/>
      <c r="BT397" s="127"/>
      <c r="BU397" s="127"/>
      <c r="BV397" s="127"/>
      <c r="BW397" s="127"/>
      <c r="BX397" s="127"/>
      <c r="BY397" s="127"/>
      <c r="BZ397" s="127"/>
      <c r="CA397" s="127"/>
      <c r="CB397" s="127"/>
      <c r="CC397" s="127"/>
      <c r="CD397" s="127"/>
      <c r="CE397" s="127"/>
      <c r="CF397" s="127"/>
      <c r="CG397" s="127"/>
      <c r="CH397" s="127"/>
      <c r="CI397" s="127"/>
      <c r="CJ397" s="127"/>
      <c r="CK397" s="127"/>
      <c r="CL397" s="127"/>
      <c r="CM397" s="127"/>
      <c r="CN397" s="127"/>
      <c r="CO397" s="127"/>
      <c r="CP397" s="127"/>
      <c r="CQ397" s="127"/>
      <c r="CR397" s="127"/>
      <c r="CS397" s="127"/>
      <c r="CT397" s="127"/>
      <c r="CU397" s="127"/>
      <c r="CV397" s="127"/>
      <c r="CW397" s="127"/>
      <c r="CX397" s="127"/>
      <c r="CY397" s="127"/>
      <c r="CZ397" s="127"/>
      <c r="DA397" s="127"/>
      <c r="DB397" s="127"/>
      <c r="DC397" s="127"/>
      <c r="DD397" s="127"/>
      <c r="DE397" s="127"/>
      <c r="DF397" s="127"/>
      <c r="DG397" s="127"/>
      <c r="DH397" s="127"/>
      <c r="DI397" s="127"/>
      <c r="DJ397" s="127"/>
      <c r="DK397" s="127"/>
      <c r="DL397" s="127"/>
      <c r="DM397" s="127"/>
      <c r="DN397" s="127"/>
    </row>
    <row r="398" spans="1:118" x14ac:dyDescent="0.2">
      <c r="A398" t="s">
        <v>157</v>
      </c>
      <c r="B398" t="s">
        <v>158</v>
      </c>
      <c r="C398">
        <v>35</v>
      </c>
      <c r="D398" t="s">
        <v>77</v>
      </c>
      <c r="E398" s="14">
        <v>0</v>
      </c>
      <c r="F398" s="14">
        <v>0</v>
      </c>
      <c r="G398" s="127">
        <v>0</v>
      </c>
      <c r="H398" s="127">
        <v>0</v>
      </c>
      <c r="I398" s="127">
        <v>0</v>
      </c>
      <c r="J398" s="127">
        <v>0</v>
      </c>
      <c r="K398" s="127">
        <v>0</v>
      </c>
      <c r="L398" s="127">
        <v>0</v>
      </c>
      <c r="M398" s="127">
        <v>0</v>
      </c>
      <c r="N398" s="127">
        <v>0</v>
      </c>
      <c r="O398" s="127">
        <v>0</v>
      </c>
      <c r="P398" s="127">
        <v>0</v>
      </c>
      <c r="Q398" s="127">
        <v>0</v>
      </c>
      <c r="R398" s="127">
        <v>0</v>
      </c>
      <c r="S398" s="127">
        <v>0</v>
      </c>
      <c r="T398" s="127">
        <v>0</v>
      </c>
      <c r="U398" s="127">
        <v>0</v>
      </c>
      <c r="V398" s="127">
        <v>0</v>
      </c>
      <c r="W398" s="127">
        <v>0</v>
      </c>
      <c r="X398" s="127">
        <v>0</v>
      </c>
      <c r="Y398" s="127">
        <v>0</v>
      </c>
      <c r="Z398" s="127">
        <v>0</v>
      </c>
      <c r="AA398" s="127">
        <v>0</v>
      </c>
      <c r="AB398" s="127">
        <v>0</v>
      </c>
      <c r="AC398" s="127">
        <v>0</v>
      </c>
      <c r="AD398" s="127">
        <v>0</v>
      </c>
      <c r="AE398" s="127">
        <v>0</v>
      </c>
      <c r="AF398" s="127">
        <v>0</v>
      </c>
      <c r="AG398" s="127">
        <v>0</v>
      </c>
      <c r="AH398" s="127">
        <v>0</v>
      </c>
      <c r="AI398" s="127">
        <v>0</v>
      </c>
      <c r="AJ398" s="127">
        <v>0</v>
      </c>
      <c r="AK398" s="127">
        <v>0</v>
      </c>
      <c r="AL398" s="127">
        <v>0</v>
      </c>
      <c r="AM398" s="127">
        <v>0</v>
      </c>
      <c r="AN398" s="127">
        <v>0</v>
      </c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  <c r="BD398" s="127"/>
      <c r="BE398" s="127"/>
      <c r="BF398" s="127"/>
      <c r="BG398" s="127"/>
      <c r="BH398" s="127"/>
      <c r="BI398" s="127"/>
      <c r="BJ398" s="127"/>
      <c r="BK398" s="127"/>
      <c r="BL398" s="127"/>
      <c r="BM398" s="127"/>
      <c r="BN398" s="127"/>
      <c r="BO398" s="127"/>
      <c r="BP398" s="127"/>
      <c r="BQ398" s="127"/>
      <c r="BR398" s="127"/>
      <c r="BS398" s="127"/>
      <c r="BT398" s="127"/>
      <c r="BU398" s="127"/>
      <c r="BV398" s="127"/>
      <c r="BW398" s="127"/>
      <c r="BX398" s="127"/>
      <c r="BY398" s="127"/>
      <c r="BZ398" s="127"/>
      <c r="CA398" s="127"/>
      <c r="CB398" s="127"/>
      <c r="CC398" s="127"/>
      <c r="CD398" s="127"/>
      <c r="CE398" s="127"/>
      <c r="CF398" s="127"/>
      <c r="CG398" s="127"/>
      <c r="CH398" s="127"/>
      <c r="CI398" s="127"/>
      <c r="CJ398" s="127"/>
      <c r="CK398" s="127"/>
      <c r="CL398" s="127"/>
      <c r="CM398" s="127"/>
      <c r="CN398" s="127"/>
      <c r="CO398" s="127"/>
      <c r="CP398" s="127"/>
      <c r="CQ398" s="127"/>
      <c r="CR398" s="127"/>
      <c r="CS398" s="127"/>
      <c r="CT398" s="127"/>
      <c r="CU398" s="127"/>
      <c r="CV398" s="127"/>
      <c r="CW398" s="127"/>
      <c r="CX398" s="127"/>
      <c r="CY398" s="127"/>
      <c r="CZ398" s="127"/>
      <c r="DA398" s="127"/>
      <c r="DB398" s="127"/>
      <c r="DC398" s="127"/>
      <c r="DD398" s="127"/>
      <c r="DE398" s="127"/>
      <c r="DF398" s="127"/>
      <c r="DG398" s="127"/>
      <c r="DH398" s="127"/>
      <c r="DI398" s="127"/>
      <c r="DJ398" s="127"/>
      <c r="DK398" s="127"/>
      <c r="DL398" s="127"/>
      <c r="DM398" s="127"/>
      <c r="DN398" s="127"/>
    </row>
    <row r="399" spans="1:118" x14ac:dyDescent="0.2">
      <c r="A399" t="s">
        <v>157</v>
      </c>
      <c r="B399" t="s">
        <v>158</v>
      </c>
      <c r="C399">
        <v>36</v>
      </c>
      <c r="D399" t="s">
        <v>78</v>
      </c>
      <c r="E399" s="14">
        <v>0</v>
      </c>
      <c r="F399" s="14">
        <v>0</v>
      </c>
      <c r="G399" s="127">
        <v>0</v>
      </c>
      <c r="H399" s="127">
        <v>0</v>
      </c>
      <c r="I399" s="127">
        <v>0</v>
      </c>
      <c r="J399" s="127">
        <v>0</v>
      </c>
      <c r="K399" s="127">
        <v>0</v>
      </c>
      <c r="L399" s="127">
        <v>0</v>
      </c>
      <c r="M399" s="127">
        <v>0</v>
      </c>
      <c r="N399" s="127">
        <v>0</v>
      </c>
      <c r="O399" s="127">
        <v>0</v>
      </c>
      <c r="P399" s="127">
        <v>0</v>
      </c>
      <c r="Q399" s="127">
        <v>0</v>
      </c>
      <c r="R399" s="127">
        <v>0</v>
      </c>
      <c r="S399" s="127">
        <v>0</v>
      </c>
      <c r="T399" s="127">
        <v>0</v>
      </c>
      <c r="U399" s="127">
        <v>0</v>
      </c>
      <c r="V399" s="127">
        <v>0</v>
      </c>
      <c r="W399" s="127">
        <v>0</v>
      </c>
      <c r="X399" s="127">
        <v>0</v>
      </c>
      <c r="Y399" s="127">
        <v>0</v>
      </c>
      <c r="Z399" s="127">
        <v>0</v>
      </c>
      <c r="AA399" s="127">
        <v>0</v>
      </c>
      <c r="AB399" s="127">
        <v>0</v>
      </c>
      <c r="AC399" s="127">
        <v>0</v>
      </c>
      <c r="AD399" s="127">
        <v>0</v>
      </c>
      <c r="AE399" s="127">
        <v>0</v>
      </c>
      <c r="AF399" s="127">
        <v>0</v>
      </c>
      <c r="AG399" s="127">
        <v>0</v>
      </c>
      <c r="AH399" s="127">
        <v>0</v>
      </c>
      <c r="AI399" s="127">
        <v>0</v>
      </c>
      <c r="AJ399" s="127">
        <v>0</v>
      </c>
      <c r="AK399" s="127">
        <v>0</v>
      </c>
      <c r="AL399" s="127">
        <v>0</v>
      </c>
      <c r="AM399" s="127">
        <v>0</v>
      </c>
      <c r="AN399" s="127">
        <v>0</v>
      </c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  <c r="BD399" s="127"/>
      <c r="BE399" s="127"/>
      <c r="BF399" s="127"/>
      <c r="BG399" s="127"/>
      <c r="BH399" s="127"/>
      <c r="BI399" s="127"/>
      <c r="BJ399" s="127"/>
      <c r="BK399" s="127"/>
      <c r="BL399" s="127"/>
      <c r="BM399" s="127"/>
      <c r="BN399" s="127"/>
      <c r="BO399" s="127"/>
      <c r="BP399" s="127"/>
      <c r="BQ399" s="127"/>
      <c r="BR399" s="127"/>
      <c r="BS399" s="127"/>
      <c r="BT399" s="127"/>
      <c r="BU399" s="127"/>
      <c r="BV399" s="127"/>
      <c r="BW399" s="127"/>
      <c r="BX399" s="127"/>
      <c r="BY399" s="127"/>
      <c r="BZ399" s="127"/>
      <c r="CA399" s="127"/>
      <c r="CB399" s="127"/>
      <c r="CC399" s="127"/>
      <c r="CD399" s="127"/>
      <c r="CE399" s="127"/>
      <c r="CF399" s="127"/>
      <c r="CG399" s="127"/>
      <c r="CH399" s="127"/>
      <c r="CI399" s="127"/>
      <c r="CJ399" s="127"/>
      <c r="CK399" s="127"/>
      <c r="CL399" s="127"/>
      <c r="CM399" s="127"/>
      <c r="CN399" s="127"/>
      <c r="CO399" s="127"/>
      <c r="CP399" s="127"/>
      <c r="CQ399" s="127"/>
      <c r="CR399" s="127"/>
      <c r="CS399" s="127"/>
      <c r="CT399" s="127"/>
      <c r="CU399" s="127"/>
      <c r="CV399" s="127"/>
      <c r="CW399" s="127"/>
      <c r="CX399" s="127"/>
      <c r="CY399" s="127"/>
      <c r="CZ399" s="127"/>
      <c r="DA399" s="127"/>
      <c r="DB399" s="127"/>
      <c r="DC399" s="127"/>
      <c r="DD399" s="127"/>
      <c r="DE399" s="127"/>
      <c r="DF399" s="127"/>
      <c r="DG399" s="127"/>
      <c r="DH399" s="127"/>
      <c r="DI399" s="127"/>
      <c r="DJ399" s="127"/>
      <c r="DK399" s="127"/>
      <c r="DL399" s="127"/>
      <c r="DM399" s="127"/>
      <c r="DN399" s="127"/>
    </row>
    <row r="400" spans="1:118" x14ac:dyDescent="0.2">
      <c r="A400" t="s">
        <v>157</v>
      </c>
      <c r="B400" t="s">
        <v>158</v>
      </c>
      <c r="C400">
        <v>37</v>
      </c>
      <c r="D400" t="s">
        <v>79</v>
      </c>
      <c r="E400" s="14">
        <v>0</v>
      </c>
      <c r="F400" s="14">
        <v>0</v>
      </c>
      <c r="G400" s="127">
        <v>0</v>
      </c>
      <c r="H400" s="127">
        <v>0</v>
      </c>
      <c r="I400" s="127">
        <v>0</v>
      </c>
      <c r="J400" s="127">
        <v>0</v>
      </c>
      <c r="K400" s="127">
        <v>0</v>
      </c>
      <c r="L400" s="127">
        <v>0</v>
      </c>
      <c r="M400" s="127">
        <v>0</v>
      </c>
      <c r="N400" s="127">
        <v>0</v>
      </c>
      <c r="O400" s="127">
        <v>0</v>
      </c>
      <c r="P400" s="127">
        <v>0</v>
      </c>
      <c r="Q400" s="127">
        <v>0</v>
      </c>
      <c r="R400" s="127">
        <v>0</v>
      </c>
      <c r="S400" s="127">
        <v>0</v>
      </c>
      <c r="T400" s="127">
        <v>0</v>
      </c>
      <c r="U400" s="127">
        <v>0</v>
      </c>
      <c r="V400" s="127">
        <v>0</v>
      </c>
      <c r="W400" s="127">
        <v>0</v>
      </c>
      <c r="X400" s="127">
        <v>0</v>
      </c>
      <c r="Y400" s="127">
        <v>0</v>
      </c>
      <c r="Z400" s="127">
        <v>0</v>
      </c>
      <c r="AA400" s="127">
        <v>0</v>
      </c>
      <c r="AB400" s="127">
        <v>0</v>
      </c>
      <c r="AC400" s="127">
        <v>0</v>
      </c>
      <c r="AD400" s="127">
        <v>0</v>
      </c>
      <c r="AE400" s="127">
        <v>0</v>
      </c>
      <c r="AF400" s="127">
        <v>0</v>
      </c>
      <c r="AG400" s="127">
        <v>0</v>
      </c>
      <c r="AH400" s="127">
        <v>0</v>
      </c>
      <c r="AI400" s="127">
        <v>0</v>
      </c>
      <c r="AJ400" s="127">
        <v>0</v>
      </c>
      <c r="AK400" s="127">
        <v>0</v>
      </c>
      <c r="AL400" s="127">
        <v>0</v>
      </c>
      <c r="AM400" s="127">
        <v>0</v>
      </c>
      <c r="AN400" s="127">
        <v>0</v>
      </c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  <c r="BD400" s="127"/>
      <c r="BE400" s="127"/>
      <c r="BF400" s="127"/>
      <c r="BG400" s="127"/>
      <c r="BH400" s="127"/>
      <c r="BI400" s="127"/>
      <c r="BJ400" s="127"/>
      <c r="BK400" s="127"/>
      <c r="BL400" s="127"/>
      <c r="BM400" s="127"/>
      <c r="BN400" s="127"/>
      <c r="BO400" s="127"/>
      <c r="BP400" s="127"/>
      <c r="BQ400" s="127"/>
      <c r="BR400" s="127"/>
      <c r="BS400" s="127"/>
      <c r="BT400" s="127"/>
      <c r="BU400" s="127"/>
      <c r="BV400" s="127"/>
      <c r="BW400" s="127"/>
      <c r="BX400" s="127"/>
      <c r="BY400" s="127"/>
      <c r="BZ400" s="127"/>
      <c r="CA400" s="127"/>
      <c r="CB400" s="127"/>
      <c r="CC400" s="127"/>
      <c r="CD400" s="127"/>
      <c r="CE400" s="127"/>
      <c r="CF400" s="127"/>
      <c r="CG400" s="127"/>
      <c r="CH400" s="127"/>
      <c r="CI400" s="127"/>
      <c r="CJ400" s="127"/>
      <c r="CK400" s="127"/>
      <c r="CL400" s="127"/>
      <c r="CM400" s="127"/>
      <c r="CN400" s="127"/>
      <c r="CO400" s="127"/>
      <c r="CP400" s="127"/>
      <c r="CQ400" s="127"/>
      <c r="CR400" s="127"/>
      <c r="CS400" s="127"/>
      <c r="CT400" s="127"/>
      <c r="CU400" s="127"/>
      <c r="CV400" s="127"/>
      <c r="CW400" s="127"/>
      <c r="CX400" s="127"/>
      <c r="CY400" s="127"/>
      <c r="CZ400" s="127"/>
      <c r="DA400" s="127"/>
      <c r="DB400" s="127"/>
      <c r="DC400" s="127"/>
      <c r="DD400" s="127"/>
      <c r="DE400" s="127"/>
      <c r="DF400" s="127"/>
      <c r="DG400" s="127"/>
      <c r="DH400" s="127"/>
      <c r="DI400" s="127"/>
      <c r="DJ400" s="127"/>
      <c r="DK400" s="127"/>
      <c r="DL400" s="127"/>
      <c r="DM400" s="127"/>
      <c r="DN400" s="127"/>
    </row>
    <row r="401" spans="1:118" x14ac:dyDescent="0.2">
      <c r="A401" t="s">
        <v>157</v>
      </c>
      <c r="B401" t="s">
        <v>158</v>
      </c>
      <c r="C401">
        <v>38</v>
      </c>
      <c r="D401" t="s">
        <v>80</v>
      </c>
      <c r="E401" s="14">
        <v>0</v>
      </c>
      <c r="F401" s="14">
        <v>0</v>
      </c>
      <c r="G401" s="127">
        <v>0</v>
      </c>
      <c r="H401" s="127">
        <v>0</v>
      </c>
      <c r="I401" s="127">
        <v>0</v>
      </c>
      <c r="J401" s="127">
        <v>0</v>
      </c>
      <c r="K401" s="127">
        <v>0</v>
      </c>
      <c r="L401" s="127">
        <v>0</v>
      </c>
      <c r="M401" s="127">
        <v>0</v>
      </c>
      <c r="N401" s="127">
        <v>0</v>
      </c>
      <c r="O401" s="127">
        <v>0</v>
      </c>
      <c r="P401" s="127">
        <v>0</v>
      </c>
      <c r="Q401" s="127">
        <v>0</v>
      </c>
      <c r="R401" s="127">
        <v>0</v>
      </c>
      <c r="S401" s="127">
        <v>0</v>
      </c>
      <c r="T401" s="127">
        <v>0</v>
      </c>
      <c r="U401" s="127">
        <v>0</v>
      </c>
      <c r="V401" s="127">
        <v>0</v>
      </c>
      <c r="W401" s="127">
        <v>0</v>
      </c>
      <c r="X401" s="127">
        <v>0</v>
      </c>
      <c r="Y401" s="127">
        <v>0</v>
      </c>
      <c r="Z401" s="127">
        <v>0</v>
      </c>
      <c r="AA401" s="127">
        <v>0</v>
      </c>
      <c r="AB401" s="127">
        <v>0</v>
      </c>
      <c r="AC401" s="127">
        <v>0</v>
      </c>
      <c r="AD401" s="127">
        <v>0</v>
      </c>
      <c r="AE401" s="127">
        <v>0</v>
      </c>
      <c r="AF401" s="127">
        <v>0</v>
      </c>
      <c r="AG401" s="127">
        <v>0</v>
      </c>
      <c r="AH401" s="127">
        <v>0</v>
      </c>
      <c r="AI401" s="127">
        <v>0</v>
      </c>
      <c r="AJ401" s="127">
        <v>0</v>
      </c>
      <c r="AK401" s="127">
        <v>0</v>
      </c>
      <c r="AL401" s="127">
        <v>0</v>
      </c>
      <c r="AM401" s="127">
        <v>0</v>
      </c>
      <c r="AN401" s="127">
        <v>0</v>
      </c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  <c r="BD401" s="127"/>
      <c r="BE401" s="127"/>
      <c r="BF401" s="127"/>
      <c r="BG401" s="127"/>
      <c r="BH401" s="127"/>
      <c r="BI401" s="127"/>
      <c r="BJ401" s="127"/>
      <c r="BK401" s="127"/>
      <c r="BL401" s="127"/>
      <c r="BM401" s="127"/>
      <c r="BN401" s="127"/>
      <c r="BO401" s="127"/>
      <c r="BP401" s="127"/>
      <c r="BQ401" s="127"/>
      <c r="BR401" s="127"/>
      <c r="BS401" s="127"/>
      <c r="BT401" s="127"/>
      <c r="BU401" s="127"/>
      <c r="BV401" s="127"/>
      <c r="BW401" s="127"/>
      <c r="BX401" s="127"/>
      <c r="BY401" s="127"/>
      <c r="BZ401" s="127"/>
      <c r="CA401" s="127"/>
      <c r="CB401" s="127"/>
      <c r="CC401" s="127"/>
      <c r="CD401" s="127"/>
      <c r="CE401" s="127"/>
      <c r="CF401" s="127"/>
      <c r="CG401" s="127"/>
      <c r="CH401" s="127"/>
      <c r="CI401" s="127"/>
      <c r="CJ401" s="127"/>
      <c r="CK401" s="127"/>
      <c r="CL401" s="127"/>
      <c r="CM401" s="127"/>
      <c r="CN401" s="127"/>
      <c r="CO401" s="127"/>
      <c r="CP401" s="127"/>
      <c r="CQ401" s="127"/>
      <c r="CR401" s="127"/>
      <c r="CS401" s="127"/>
      <c r="CT401" s="127"/>
      <c r="CU401" s="127"/>
      <c r="CV401" s="127"/>
      <c r="CW401" s="127"/>
      <c r="CX401" s="127"/>
      <c r="CY401" s="127"/>
      <c r="CZ401" s="127"/>
      <c r="DA401" s="127"/>
      <c r="DB401" s="127"/>
      <c r="DC401" s="127"/>
      <c r="DD401" s="127"/>
      <c r="DE401" s="127"/>
      <c r="DF401" s="127"/>
      <c r="DG401" s="127"/>
      <c r="DH401" s="127"/>
      <c r="DI401" s="127"/>
      <c r="DJ401" s="127"/>
      <c r="DK401" s="127"/>
      <c r="DL401" s="127"/>
      <c r="DM401" s="127"/>
      <c r="DN401" s="127"/>
    </row>
    <row r="402" spans="1:118" x14ac:dyDescent="0.2">
      <c r="A402" t="s">
        <v>157</v>
      </c>
      <c r="B402" t="s">
        <v>158</v>
      </c>
      <c r="C402">
        <v>39</v>
      </c>
      <c r="D402" t="s">
        <v>81</v>
      </c>
      <c r="E402" s="14">
        <v>0</v>
      </c>
      <c r="F402" s="14">
        <v>0</v>
      </c>
      <c r="G402" s="127">
        <v>0</v>
      </c>
      <c r="H402" s="127">
        <v>0</v>
      </c>
      <c r="I402" s="127">
        <v>0</v>
      </c>
      <c r="J402" s="127">
        <v>0</v>
      </c>
      <c r="K402" s="127">
        <v>0</v>
      </c>
      <c r="L402" s="127">
        <v>0</v>
      </c>
      <c r="M402" s="127">
        <v>0</v>
      </c>
      <c r="N402" s="127">
        <v>0</v>
      </c>
      <c r="O402" s="127">
        <v>0</v>
      </c>
      <c r="P402" s="127">
        <v>0</v>
      </c>
      <c r="Q402" s="127">
        <v>0</v>
      </c>
      <c r="R402" s="127">
        <v>0</v>
      </c>
      <c r="S402" s="127">
        <v>0</v>
      </c>
      <c r="T402" s="127">
        <v>0</v>
      </c>
      <c r="U402" s="127">
        <v>0</v>
      </c>
      <c r="V402" s="127">
        <v>0</v>
      </c>
      <c r="W402" s="127">
        <v>0</v>
      </c>
      <c r="X402" s="127">
        <v>0</v>
      </c>
      <c r="Y402" s="127">
        <v>0</v>
      </c>
      <c r="Z402" s="127">
        <v>0</v>
      </c>
      <c r="AA402" s="127">
        <v>0</v>
      </c>
      <c r="AB402" s="127">
        <v>0</v>
      </c>
      <c r="AC402" s="127">
        <v>0</v>
      </c>
      <c r="AD402" s="127">
        <v>0</v>
      </c>
      <c r="AE402" s="127">
        <v>0</v>
      </c>
      <c r="AF402" s="127">
        <v>0</v>
      </c>
      <c r="AG402" s="127">
        <v>0</v>
      </c>
      <c r="AH402" s="127">
        <v>0</v>
      </c>
      <c r="AI402" s="127">
        <v>0</v>
      </c>
      <c r="AJ402" s="127">
        <v>0</v>
      </c>
      <c r="AK402" s="127">
        <v>0</v>
      </c>
      <c r="AL402" s="127">
        <v>0</v>
      </c>
      <c r="AM402" s="127">
        <v>0</v>
      </c>
      <c r="AN402" s="127">
        <v>0</v>
      </c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  <c r="BD402" s="127"/>
      <c r="BE402" s="127"/>
      <c r="BF402" s="127"/>
      <c r="BG402" s="127"/>
      <c r="BH402" s="127"/>
      <c r="BI402" s="127"/>
      <c r="BJ402" s="127"/>
      <c r="BK402" s="127"/>
      <c r="BL402" s="127"/>
      <c r="BM402" s="127"/>
      <c r="BN402" s="127"/>
      <c r="BO402" s="127"/>
      <c r="BP402" s="127"/>
      <c r="BQ402" s="127"/>
      <c r="BR402" s="127"/>
      <c r="BS402" s="127"/>
      <c r="BT402" s="127"/>
      <c r="BU402" s="127"/>
      <c r="BV402" s="127"/>
      <c r="BW402" s="127"/>
      <c r="BX402" s="127"/>
      <c r="BY402" s="127"/>
      <c r="BZ402" s="127"/>
      <c r="CA402" s="127"/>
      <c r="CB402" s="127"/>
      <c r="CC402" s="127"/>
      <c r="CD402" s="127"/>
      <c r="CE402" s="127"/>
      <c r="CF402" s="127"/>
      <c r="CG402" s="127"/>
      <c r="CH402" s="127"/>
      <c r="CI402" s="127"/>
      <c r="CJ402" s="127"/>
      <c r="CK402" s="127"/>
      <c r="CL402" s="127"/>
      <c r="CM402" s="127"/>
      <c r="CN402" s="127"/>
      <c r="CO402" s="127"/>
      <c r="CP402" s="127"/>
      <c r="CQ402" s="127"/>
      <c r="CR402" s="127"/>
      <c r="CS402" s="127"/>
      <c r="CT402" s="127"/>
      <c r="CU402" s="127"/>
      <c r="CV402" s="127"/>
      <c r="CW402" s="127"/>
      <c r="CX402" s="127"/>
      <c r="CY402" s="127"/>
      <c r="CZ402" s="127"/>
      <c r="DA402" s="127"/>
      <c r="DB402" s="127"/>
      <c r="DC402" s="127"/>
      <c r="DD402" s="127"/>
      <c r="DE402" s="127"/>
      <c r="DF402" s="127"/>
      <c r="DG402" s="127"/>
      <c r="DH402" s="127"/>
      <c r="DI402" s="127"/>
      <c r="DJ402" s="127"/>
      <c r="DK402" s="127"/>
      <c r="DL402" s="127"/>
      <c r="DM402" s="127"/>
      <c r="DN402" s="127"/>
    </row>
    <row r="403" spans="1:118" x14ac:dyDescent="0.2">
      <c r="A403" t="s">
        <v>157</v>
      </c>
      <c r="B403" t="s">
        <v>158</v>
      </c>
      <c r="C403">
        <v>40</v>
      </c>
      <c r="D403" t="s">
        <v>82</v>
      </c>
      <c r="E403" s="14">
        <v>0</v>
      </c>
      <c r="F403" s="14">
        <v>0</v>
      </c>
      <c r="G403" s="127">
        <v>0</v>
      </c>
      <c r="H403" s="127">
        <v>0</v>
      </c>
      <c r="I403" s="127">
        <v>0</v>
      </c>
      <c r="J403" s="127">
        <v>0</v>
      </c>
      <c r="K403" s="127">
        <v>0</v>
      </c>
      <c r="L403" s="127">
        <v>0</v>
      </c>
      <c r="M403" s="127">
        <v>0</v>
      </c>
      <c r="N403" s="127">
        <v>0</v>
      </c>
      <c r="O403" s="127">
        <v>0</v>
      </c>
      <c r="P403" s="127">
        <v>0</v>
      </c>
      <c r="Q403" s="127">
        <v>0</v>
      </c>
      <c r="R403" s="127">
        <v>0</v>
      </c>
      <c r="S403" s="127">
        <v>0</v>
      </c>
      <c r="T403" s="127">
        <v>0</v>
      </c>
      <c r="U403" s="127">
        <v>0</v>
      </c>
      <c r="V403" s="127">
        <v>0</v>
      </c>
      <c r="W403" s="127">
        <v>0</v>
      </c>
      <c r="X403" s="127">
        <v>0</v>
      </c>
      <c r="Y403" s="127">
        <v>0</v>
      </c>
      <c r="Z403" s="127">
        <v>0</v>
      </c>
      <c r="AA403" s="127">
        <v>0</v>
      </c>
      <c r="AB403" s="127">
        <v>0</v>
      </c>
      <c r="AC403" s="127">
        <v>0</v>
      </c>
      <c r="AD403" s="127">
        <v>0</v>
      </c>
      <c r="AE403" s="127">
        <v>0</v>
      </c>
      <c r="AF403" s="127">
        <v>0</v>
      </c>
      <c r="AG403" s="127">
        <v>0</v>
      </c>
      <c r="AH403" s="127">
        <v>0</v>
      </c>
      <c r="AI403" s="127">
        <v>0</v>
      </c>
      <c r="AJ403" s="127">
        <v>0</v>
      </c>
      <c r="AK403" s="127">
        <v>0</v>
      </c>
      <c r="AL403" s="127">
        <v>0</v>
      </c>
      <c r="AM403" s="127">
        <v>0</v>
      </c>
      <c r="AN403" s="127">
        <v>0</v>
      </c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  <c r="BD403" s="127"/>
      <c r="BE403" s="127"/>
      <c r="BF403" s="127"/>
      <c r="BG403" s="127"/>
      <c r="BH403" s="127"/>
      <c r="BI403" s="127"/>
      <c r="BJ403" s="127"/>
      <c r="BK403" s="127"/>
      <c r="BL403" s="127"/>
      <c r="BM403" s="127"/>
      <c r="BN403" s="127"/>
      <c r="BO403" s="127"/>
      <c r="BP403" s="127"/>
      <c r="BQ403" s="127"/>
      <c r="BR403" s="127"/>
      <c r="BS403" s="127"/>
      <c r="BT403" s="127"/>
      <c r="BU403" s="127"/>
      <c r="BV403" s="127"/>
      <c r="BW403" s="127"/>
      <c r="BX403" s="127"/>
      <c r="BY403" s="127"/>
      <c r="BZ403" s="127"/>
      <c r="CA403" s="127"/>
      <c r="CB403" s="127"/>
      <c r="CC403" s="127"/>
      <c r="CD403" s="127"/>
      <c r="CE403" s="127"/>
      <c r="CF403" s="127"/>
      <c r="CG403" s="127"/>
      <c r="CH403" s="127"/>
      <c r="CI403" s="127"/>
      <c r="CJ403" s="127"/>
      <c r="CK403" s="127"/>
      <c r="CL403" s="127"/>
      <c r="CM403" s="127"/>
      <c r="CN403" s="127"/>
      <c r="CO403" s="127"/>
      <c r="CP403" s="127"/>
      <c r="CQ403" s="127"/>
      <c r="CR403" s="127"/>
      <c r="CS403" s="127"/>
      <c r="CT403" s="127"/>
      <c r="CU403" s="127"/>
      <c r="CV403" s="127"/>
      <c r="CW403" s="127"/>
      <c r="CX403" s="127"/>
      <c r="CY403" s="127"/>
      <c r="CZ403" s="127"/>
      <c r="DA403" s="127"/>
      <c r="DB403" s="127"/>
      <c r="DC403" s="127"/>
      <c r="DD403" s="127"/>
      <c r="DE403" s="127"/>
      <c r="DF403" s="127"/>
      <c r="DG403" s="127"/>
      <c r="DH403" s="127"/>
      <c r="DI403" s="127"/>
      <c r="DJ403" s="127"/>
      <c r="DK403" s="127"/>
      <c r="DL403" s="127"/>
      <c r="DM403" s="127"/>
      <c r="DN403" s="127"/>
    </row>
    <row r="404" spans="1:118" x14ac:dyDescent="0.2"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118" x14ac:dyDescent="0.2"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</row>
    <row r="406" spans="1:118" x14ac:dyDescent="0.2"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</row>
    <row r="407" spans="1:118" x14ac:dyDescent="0.2"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118" x14ac:dyDescent="0.2"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118" x14ac:dyDescent="0.2"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</row>
    <row r="410" spans="1:118" x14ac:dyDescent="0.2"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118" x14ac:dyDescent="0.2"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118" x14ac:dyDescent="0.2"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118" x14ac:dyDescent="0.2"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118" x14ac:dyDescent="0.2"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118" x14ac:dyDescent="0.2">
      <c r="I415" s="45"/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118" x14ac:dyDescent="0.2"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29:40" x14ac:dyDescent="0.2"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29:40" x14ac:dyDescent="0.2"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29:40" x14ac:dyDescent="0.2"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29:40" x14ac:dyDescent="0.2"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29:40" x14ac:dyDescent="0.2"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29:40" x14ac:dyDescent="0.2"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29:40" x14ac:dyDescent="0.2"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29:40" x14ac:dyDescent="0.2"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29:40" x14ac:dyDescent="0.2"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29:40" x14ac:dyDescent="0.2"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29:40" x14ac:dyDescent="0.2"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29:40" x14ac:dyDescent="0.2"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29:40" x14ac:dyDescent="0.2"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29:40" x14ac:dyDescent="0.2"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29:40" x14ac:dyDescent="0.2"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29:40" x14ac:dyDescent="0.2"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29:40" x14ac:dyDescent="0.2"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29:40" x14ac:dyDescent="0.2"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29:40" x14ac:dyDescent="0.2"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29:40" x14ac:dyDescent="0.2"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29:40" x14ac:dyDescent="0.2"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29:40" x14ac:dyDescent="0.2"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29:40" x14ac:dyDescent="0.2"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29:40" x14ac:dyDescent="0.2"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29:40" x14ac:dyDescent="0.2"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29:40" x14ac:dyDescent="0.2"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29:40" x14ac:dyDescent="0.2"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29:40" x14ac:dyDescent="0.2">
      <c r="AC444">
        <v>20000</v>
      </c>
      <c r="AD444">
        <v>33850</v>
      </c>
      <c r="AE444">
        <v>0</v>
      </c>
      <c r="AF444">
        <v>0</v>
      </c>
      <c r="AG444">
        <v>-3904</v>
      </c>
      <c r="AH444">
        <v>-8404.51</v>
      </c>
      <c r="AI444">
        <v>5000</v>
      </c>
      <c r="AJ444">
        <v>10500</v>
      </c>
      <c r="AK444">
        <v>0</v>
      </c>
      <c r="AL444">
        <v>0</v>
      </c>
      <c r="AM444">
        <v>0</v>
      </c>
      <c r="AN444">
        <v>0</v>
      </c>
    </row>
    <row r="445" spans="29:40" x14ac:dyDescent="0.2"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29:40" x14ac:dyDescent="0.2">
      <c r="AC446">
        <v>4622398</v>
      </c>
      <c r="AD446">
        <v>8420050</v>
      </c>
      <c r="AE446">
        <v>0</v>
      </c>
      <c r="AF446">
        <v>0</v>
      </c>
      <c r="AG446">
        <v>-4622398</v>
      </c>
      <c r="AH446">
        <v>-8420050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29:40" x14ac:dyDescent="0.2"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29:40" x14ac:dyDescent="0.2"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29:40" x14ac:dyDescent="0.2">
      <c r="AC449">
        <v>0</v>
      </c>
      <c r="AD449">
        <v>0</v>
      </c>
      <c r="AE449">
        <v>-669</v>
      </c>
      <c r="AF449">
        <v>-1157.3800000000001</v>
      </c>
      <c r="AG449">
        <v>9164</v>
      </c>
      <c r="AH449">
        <v>15937.68</v>
      </c>
      <c r="AI449">
        <v>0</v>
      </c>
      <c r="AJ449">
        <v>0</v>
      </c>
      <c r="AK449">
        <v>0</v>
      </c>
      <c r="AL449">
        <v>0</v>
      </c>
      <c r="AM449">
        <v>-17</v>
      </c>
      <c r="AN449">
        <v>-28.88</v>
      </c>
    </row>
    <row r="450" spans="29:40" x14ac:dyDescent="0.2"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</row>
    <row r="451" spans="29:40" x14ac:dyDescent="0.2">
      <c r="AC451">
        <v>-5186415</v>
      </c>
      <c r="AD451">
        <v>-9376792</v>
      </c>
      <c r="AE451">
        <v>0</v>
      </c>
      <c r="AF451">
        <v>0</v>
      </c>
      <c r="AG451">
        <v>5186415</v>
      </c>
      <c r="AH451">
        <v>9376792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29:40" x14ac:dyDescent="0.2"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</row>
    <row r="453" spans="29:40" x14ac:dyDescent="0.2"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22</v>
      </c>
      <c r="AJ453">
        <v>37.884</v>
      </c>
      <c r="AK453">
        <v>0</v>
      </c>
      <c r="AL453">
        <v>0</v>
      </c>
      <c r="AM453">
        <v>0</v>
      </c>
      <c r="AN453">
        <v>0</v>
      </c>
    </row>
    <row r="454" spans="29:40" x14ac:dyDescent="0.2">
      <c r="AC454">
        <v>0</v>
      </c>
      <c r="AD454">
        <v>0</v>
      </c>
      <c r="AE454">
        <v>669</v>
      </c>
      <c r="AF454">
        <v>1190.82</v>
      </c>
      <c r="AG454">
        <v>-176637</v>
      </c>
      <c r="AH454">
        <v>-314413.86</v>
      </c>
      <c r="AI454">
        <v>0</v>
      </c>
      <c r="AJ454">
        <v>0</v>
      </c>
      <c r="AK454">
        <v>-103</v>
      </c>
      <c r="AL454">
        <v>-183.34</v>
      </c>
      <c r="AM454">
        <v>0</v>
      </c>
      <c r="AN454">
        <v>0</v>
      </c>
    </row>
    <row r="455" spans="29:40" x14ac:dyDescent="0.2">
      <c r="AC455">
        <v>0</v>
      </c>
      <c r="AD455">
        <v>0</v>
      </c>
      <c r="AE455">
        <v>0</v>
      </c>
      <c r="AF455">
        <v>0</v>
      </c>
      <c r="AG455">
        <v>381</v>
      </c>
      <c r="AH455">
        <v>678.18</v>
      </c>
      <c r="AI455">
        <v>0</v>
      </c>
      <c r="AJ455">
        <v>0</v>
      </c>
      <c r="AK455">
        <v>0</v>
      </c>
      <c r="AL455">
        <v>0</v>
      </c>
      <c r="AM455">
        <v>1535050</v>
      </c>
      <c r="AN455">
        <v>0.01</v>
      </c>
    </row>
    <row r="456" spans="29:40" x14ac:dyDescent="0.2">
      <c r="AC456">
        <v>0</v>
      </c>
      <c r="AD456">
        <v>0</v>
      </c>
      <c r="AE456">
        <v>7095</v>
      </c>
      <c r="AF456">
        <v>15474.2</v>
      </c>
      <c r="AG456">
        <v>-103</v>
      </c>
      <c r="AH456">
        <v>-177.36600000000001</v>
      </c>
      <c r="AI456">
        <v>176615</v>
      </c>
      <c r="AJ456">
        <v>304131.03000000003</v>
      </c>
      <c r="AK456">
        <v>103</v>
      </c>
      <c r="AL456">
        <v>177.36600000000001</v>
      </c>
      <c r="AM456">
        <v>-1</v>
      </c>
      <c r="AN456">
        <v>-1.722</v>
      </c>
    </row>
    <row r="457" spans="29:40" x14ac:dyDescent="0.2"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-1535970</v>
      </c>
      <c r="AL457">
        <v>0</v>
      </c>
      <c r="AM457">
        <v>0</v>
      </c>
      <c r="AN457">
        <v>0</v>
      </c>
    </row>
    <row r="458" spans="29:40" x14ac:dyDescent="0.2"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29:40" x14ac:dyDescent="0.2"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</row>
    <row r="460" spans="29:40" x14ac:dyDescent="0.2">
      <c r="AC460">
        <v>0</v>
      </c>
      <c r="AD460">
        <v>0</v>
      </c>
      <c r="AE460">
        <v>0</v>
      </c>
      <c r="AF460">
        <v>0</v>
      </c>
      <c r="AG460">
        <v>-600</v>
      </c>
      <c r="AH460">
        <v>-1064.4000000000001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29:40" x14ac:dyDescent="0.2">
      <c r="AC461">
        <v>-60000</v>
      </c>
      <c r="AD461">
        <v>-106440</v>
      </c>
      <c r="AE461">
        <v>0</v>
      </c>
      <c r="AF461">
        <v>0</v>
      </c>
      <c r="AG461">
        <v>-540</v>
      </c>
      <c r="AH461">
        <v>-961.2</v>
      </c>
      <c r="AI461">
        <v>0</v>
      </c>
      <c r="AJ461">
        <v>0</v>
      </c>
      <c r="AK461">
        <v>0</v>
      </c>
      <c r="AL461">
        <v>-274647.01</v>
      </c>
      <c r="AM461">
        <v>0</v>
      </c>
      <c r="AN461">
        <v>0</v>
      </c>
    </row>
    <row r="462" spans="29:40" x14ac:dyDescent="0.2"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29:40" x14ac:dyDescent="0.2"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29:40" x14ac:dyDescent="0.2"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29:40" x14ac:dyDescent="0.2">
      <c r="AC465">
        <v>604017</v>
      </c>
      <c r="AD465">
        <v>1040117.274</v>
      </c>
      <c r="AE465">
        <v>-7095</v>
      </c>
      <c r="AF465">
        <v>-12217.59</v>
      </c>
      <c r="AG465">
        <v>-391778</v>
      </c>
      <c r="AH465">
        <v>-674641.71600000001</v>
      </c>
      <c r="AI465">
        <v>-181637</v>
      </c>
      <c r="AJ465">
        <v>-312778.91399999999</v>
      </c>
      <c r="AK465">
        <v>1535970</v>
      </c>
      <c r="AL465">
        <v>2644940.34</v>
      </c>
      <c r="AM465">
        <v>-1535032</v>
      </c>
      <c r="AN465">
        <v>-2643325.1039999998</v>
      </c>
    </row>
    <row r="466" spans="29:40" x14ac:dyDescent="0.2"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-22</v>
      </c>
      <c r="AJ466">
        <v>-37.884</v>
      </c>
      <c r="AK466">
        <v>0</v>
      </c>
      <c r="AL466">
        <v>0</v>
      </c>
      <c r="AM466">
        <v>0</v>
      </c>
      <c r="AN466">
        <v>0</v>
      </c>
    </row>
    <row r="467" spans="29:40" x14ac:dyDescent="0.2">
      <c r="AC467">
        <v>-12687</v>
      </c>
      <c r="AD467">
        <v>-2364.59</v>
      </c>
      <c r="AE467">
        <v>-59960</v>
      </c>
      <c r="AF467">
        <v>-1996.4</v>
      </c>
      <c r="AG467">
        <v>1138</v>
      </c>
      <c r="AH467">
        <v>1096.23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-0.01</v>
      </c>
    </row>
    <row r="468" spans="29:40" x14ac:dyDescent="0.2"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</row>
    <row r="469" spans="29:40" x14ac:dyDescent="0.2">
      <c r="AC469">
        <v>0</v>
      </c>
      <c r="AD469">
        <v>-200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29:40" x14ac:dyDescent="0.2"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29:40" x14ac:dyDescent="0.2"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29:40" x14ac:dyDescent="0.2"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29:40" x14ac:dyDescent="0.2"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29:40" x14ac:dyDescent="0.2"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29:40" x14ac:dyDescent="0.2"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29:40" x14ac:dyDescent="0.2"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29:40" x14ac:dyDescent="0.2"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29:40" x14ac:dyDescent="0.2"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29:40" x14ac:dyDescent="0.2"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</row>
    <row r="480" spans="29:40" x14ac:dyDescent="0.2"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29:40" x14ac:dyDescent="0.2"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29:40" x14ac:dyDescent="0.2"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29:40" x14ac:dyDescent="0.2"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29:40" x14ac:dyDescent="0.2"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29:40" x14ac:dyDescent="0.2"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29:40" x14ac:dyDescent="0.2">
      <c r="AC486">
        <v>901</v>
      </c>
      <c r="AD486">
        <v>1729</v>
      </c>
      <c r="AE486">
        <v>0</v>
      </c>
      <c r="AF486">
        <v>0</v>
      </c>
      <c r="AG486">
        <v>-901</v>
      </c>
      <c r="AH486">
        <v>-1729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29:40" x14ac:dyDescent="0.2"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29:40" x14ac:dyDescent="0.2"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29:40" x14ac:dyDescent="0.2"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29:40" x14ac:dyDescent="0.2"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29:40" x14ac:dyDescent="0.2">
      <c r="AC491">
        <v>-1979</v>
      </c>
      <c r="AD491">
        <v>-3804</v>
      </c>
      <c r="AE491">
        <v>0</v>
      </c>
      <c r="AF491">
        <v>0</v>
      </c>
      <c r="AG491">
        <v>1979</v>
      </c>
      <c r="AH491">
        <v>3804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29:40" x14ac:dyDescent="0.2"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29:40" x14ac:dyDescent="0.2"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29:40" x14ac:dyDescent="0.2"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29:40" x14ac:dyDescent="0.2"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29:40" x14ac:dyDescent="0.2"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</row>
    <row r="497" spans="29:40" x14ac:dyDescent="0.2"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29:40" x14ac:dyDescent="0.2"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29:40" x14ac:dyDescent="0.2"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29:40" x14ac:dyDescent="0.2"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29:40" x14ac:dyDescent="0.2"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29:40" x14ac:dyDescent="0.2"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29:40" x14ac:dyDescent="0.2"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29:40" x14ac:dyDescent="0.2"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29:40" x14ac:dyDescent="0.2">
      <c r="AC505">
        <v>1078</v>
      </c>
      <c r="AD505">
        <v>1952.258</v>
      </c>
      <c r="AE505">
        <v>0</v>
      </c>
      <c r="AF505">
        <v>0</v>
      </c>
      <c r="AG505">
        <v>-1078</v>
      </c>
      <c r="AH505">
        <v>-1952.258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29:40" x14ac:dyDescent="0.2"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29:40" x14ac:dyDescent="0.2">
      <c r="AC507">
        <v>0</v>
      </c>
      <c r="AD507">
        <v>0</v>
      </c>
      <c r="AE507">
        <v>-2714</v>
      </c>
      <c r="AF507">
        <v>-303.82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29:40" x14ac:dyDescent="0.2">
      <c r="AC508">
        <v>0</v>
      </c>
      <c r="AD508">
        <v>0</v>
      </c>
      <c r="AE508">
        <v>0</v>
      </c>
      <c r="AF508">
        <v>-2878.99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29:40" x14ac:dyDescent="0.2"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29:40" x14ac:dyDescent="0.2"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29:40" x14ac:dyDescent="0.2"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29:40" x14ac:dyDescent="0.2"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29:40" x14ac:dyDescent="0.2"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29:40" x14ac:dyDescent="0.2"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29:40" x14ac:dyDescent="0.2"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29:40" x14ac:dyDescent="0.2"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29:40" x14ac:dyDescent="0.2"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29:40" x14ac:dyDescent="0.2"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29:40" x14ac:dyDescent="0.2"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29:40" x14ac:dyDescent="0.2"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29:40" x14ac:dyDescent="0.2"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29:40" x14ac:dyDescent="0.2"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29:40" x14ac:dyDescent="0.2"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29:40" x14ac:dyDescent="0.2"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29:40" x14ac:dyDescent="0.2"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29:40" x14ac:dyDescent="0.2"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29:40" x14ac:dyDescent="0.2"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29:40" x14ac:dyDescent="0.2"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29:40" x14ac:dyDescent="0.2"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29:40" x14ac:dyDescent="0.2"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29:40" x14ac:dyDescent="0.2"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29:40" x14ac:dyDescent="0.2"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29:40" x14ac:dyDescent="0.2"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29:40" x14ac:dyDescent="0.2"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29:40" x14ac:dyDescent="0.2"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29:40" x14ac:dyDescent="0.2"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29:40" x14ac:dyDescent="0.2"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29:40" x14ac:dyDescent="0.2"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29:40" x14ac:dyDescent="0.2"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29:40" x14ac:dyDescent="0.2"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29:40" x14ac:dyDescent="0.2"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29:40" x14ac:dyDescent="0.2"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29:40" x14ac:dyDescent="0.2"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29:40" x14ac:dyDescent="0.2"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29:40" x14ac:dyDescent="0.2"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29:40" x14ac:dyDescent="0.2"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29:40" x14ac:dyDescent="0.2"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29:40" x14ac:dyDescent="0.2"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29:40" x14ac:dyDescent="0.2"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29:40" x14ac:dyDescent="0.2"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29:40" x14ac:dyDescent="0.2"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29:40" x14ac:dyDescent="0.2"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29:40" x14ac:dyDescent="0.2"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29:40" x14ac:dyDescent="0.2"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29:40" x14ac:dyDescent="0.2"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29:40" x14ac:dyDescent="0.2"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29:40" x14ac:dyDescent="0.2"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29:40" x14ac:dyDescent="0.2"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29:40" x14ac:dyDescent="0.2"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29:40" x14ac:dyDescent="0.2"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29:40" x14ac:dyDescent="0.2"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29:40" x14ac:dyDescent="0.2"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29:40" x14ac:dyDescent="0.2"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29:40" x14ac:dyDescent="0.2"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29:40" x14ac:dyDescent="0.2"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29:40" x14ac:dyDescent="0.2"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29:40" x14ac:dyDescent="0.2"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29:40" x14ac:dyDescent="0.2"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29:40" x14ac:dyDescent="0.2"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29:40" x14ac:dyDescent="0.2"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29:40" x14ac:dyDescent="0.2"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29:40" x14ac:dyDescent="0.2"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29:40" x14ac:dyDescent="0.2"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29:40" x14ac:dyDescent="0.2"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29:40" x14ac:dyDescent="0.2"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29:40" x14ac:dyDescent="0.2"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</row>
    <row r="577" spans="29:40" x14ac:dyDescent="0.2"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</row>
    <row r="578" spans="29:40" x14ac:dyDescent="0.2"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29:40" x14ac:dyDescent="0.2"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29:40" x14ac:dyDescent="0.2"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29:40" x14ac:dyDescent="0.2"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29:40" x14ac:dyDescent="0.2"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29:40" x14ac:dyDescent="0.2"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29:40" x14ac:dyDescent="0.2"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29:40" x14ac:dyDescent="0.2"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29:40" x14ac:dyDescent="0.2"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29:40" x14ac:dyDescent="0.2"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29:40" x14ac:dyDescent="0.2"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29:40" x14ac:dyDescent="0.2"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</row>
    <row r="590" spans="29:40" x14ac:dyDescent="0.2"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29:40" x14ac:dyDescent="0.2"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29:40" x14ac:dyDescent="0.2"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29:40" x14ac:dyDescent="0.2"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29:40" x14ac:dyDescent="0.2"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29:40" x14ac:dyDescent="0.2"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29:40" x14ac:dyDescent="0.2"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29:40" x14ac:dyDescent="0.2"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29:40" x14ac:dyDescent="0.2"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29:40" x14ac:dyDescent="0.2"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29:40" x14ac:dyDescent="0.2"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29:40" x14ac:dyDescent="0.2"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29:40" x14ac:dyDescent="0.2"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29:40" x14ac:dyDescent="0.2"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38" spans="4:47" x14ac:dyDescent="0.2">
      <c r="F638" s="206">
        <v>36161</v>
      </c>
      <c r="G638" s="207"/>
      <c r="H638" s="203">
        <f>+F638+31</f>
        <v>36192</v>
      </c>
      <c r="I638" s="204"/>
      <c r="J638" s="203">
        <f>+H638+31</f>
        <v>36223</v>
      </c>
      <c r="K638" s="204"/>
      <c r="L638" s="203">
        <f>+J638+31</f>
        <v>36254</v>
      </c>
      <c r="M638" s="204"/>
      <c r="N638" s="203">
        <f>+L638+31</f>
        <v>36285</v>
      </c>
      <c r="O638" s="204"/>
      <c r="P638" s="203">
        <f>+N638+31</f>
        <v>36316</v>
      </c>
      <c r="Q638" s="204"/>
      <c r="R638" s="203">
        <f>+P638+31</f>
        <v>36347</v>
      </c>
      <c r="S638" s="204"/>
      <c r="T638" s="203">
        <f>+R638+31</f>
        <v>36378</v>
      </c>
      <c r="U638" s="204"/>
      <c r="V638" s="203">
        <f>+T638+31</f>
        <v>36409</v>
      </c>
      <c r="W638" s="204"/>
      <c r="X638" s="203">
        <f>+V638+31</f>
        <v>36440</v>
      </c>
      <c r="Y638" s="204"/>
      <c r="Z638" s="203">
        <f>+X638+31</f>
        <v>36471</v>
      </c>
      <c r="AA638" s="204"/>
      <c r="AB638" s="203">
        <f>+Z638+31</f>
        <v>36502</v>
      </c>
      <c r="AC638" s="204"/>
      <c r="AD638" s="203">
        <f>+AB638+31</f>
        <v>36533</v>
      </c>
      <c r="AE638" s="204"/>
      <c r="AF638" s="203">
        <f>+AD638+31</f>
        <v>36564</v>
      </c>
      <c r="AG638" s="204"/>
      <c r="AH638" s="203">
        <f>+AF638+31</f>
        <v>36595</v>
      </c>
      <c r="AI638" s="204"/>
      <c r="AJ638" s="203">
        <f>+AH638+31</f>
        <v>36626</v>
      </c>
      <c r="AK638" s="204"/>
      <c r="AL638" s="203">
        <f>+AJ638+31</f>
        <v>36657</v>
      </c>
      <c r="AM638" s="204"/>
      <c r="AN638" s="203">
        <f>+AL638+31</f>
        <v>36688</v>
      </c>
      <c r="AO638" s="204"/>
      <c r="AP638" s="203">
        <f>+AN638+31</f>
        <v>36719</v>
      </c>
      <c r="AQ638" s="204"/>
      <c r="AR638" s="203">
        <f>+AP638+31</f>
        <v>36750</v>
      </c>
      <c r="AS638" s="204"/>
      <c r="AT638" s="203">
        <f>+AR638+31</f>
        <v>36781</v>
      </c>
      <c r="AU638" s="204"/>
    </row>
    <row r="639" spans="4:47" x14ac:dyDescent="0.2">
      <c r="F639" s="138" t="s">
        <v>26</v>
      </c>
      <c r="G639" s="138" t="s">
        <v>159</v>
      </c>
      <c r="H639" s="138" t="s">
        <v>26</v>
      </c>
      <c r="I639" s="138" t="s">
        <v>159</v>
      </c>
      <c r="J639" s="138" t="s">
        <v>26</v>
      </c>
      <c r="K639" s="138" t="s">
        <v>159</v>
      </c>
      <c r="L639" s="138" t="s">
        <v>26</v>
      </c>
      <c r="M639" s="138" t="s">
        <v>159</v>
      </c>
      <c r="N639" s="138" t="s">
        <v>26</v>
      </c>
      <c r="O639" s="138" t="s">
        <v>159</v>
      </c>
      <c r="P639" s="138" t="s">
        <v>26</v>
      </c>
      <c r="Q639" s="138" t="s">
        <v>159</v>
      </c>
      <c r="R639" s="138" t="s">
        <v>26</v>
      </c>
      <c r="S639" s="138" t="s">
        <v>159</v>
      </c>
      <c r="T639" s="138" t="s">
        <v>26</v>
      </c>
      <c r="U639" s="138" t="s">
        <v>159</v>
      </c>
      <c r="V639" s="138" t="s">
        <v>26</v>
      </c>
      <c r="W639" s="138" t="s">
        <v>159</v>
      </c>
      <c r="X639" s="138" t="s">
        <v>26</v>
      </c>
      <c r="Y639" s="138" t="s">
        <v>159</v>
      </c>
      <c r="Z639" s="138" t="s">
        <v>26</v>
      </c>
      <c r="AA639" s="138" t="s">
        <v>159</v>
      </c>
      <c r="AB639" s="138" t="s">
        <v>26</v>
      </c>
      <c r="AC639" s="138" t="s">
        <v>159</v>
      </c>
      <c r="AD639" s="138" t="s">
        <v>26</v>
      </c>
      <c r="AE639" s="138" t="s">
        <v>159</v>
      </c>
      <c r="AF639" s="138" t="s">
        <v>26</v>
      </c>
      <c r="AG639" s="138" t="s">
        <v>159</v>
      </c>
      <c r="AH639" s="138" t="s">
        <v>26</v>
      </c>
      <c r="AI639" s="138" t="s">
        <v>159</v>
      </c>
      <c r="AJ639" s="138" t="s">
        <v>26</v>
      </c>
      <c r="AK639" s="138" t="s">
        <v>159</v>
      </c>
      <c r="AL639" s="138" t="s">
        <v>26</v>
      </c>
      <c r="AM639" s="138" t="s">
        <v>159</v>
      </c>
      <c r="AN639" s="138" t="s">
        <v>26</v>
      </c>
      <c r="AO639" s="138" t="s">
        <v>159</v>
      </c>
      <c r="AP639" s="138" t="s">
        <v>26</v>
      </c>
      <c r="AQ639" s="138" t="s">
        <v>159</v>
      </c>
      <c r="AR639" s="138" t="s">
        <v>26</v>
      </c>
      <c r="AS639" s="138" t="s">
        <v>159</v>
      </c>
      <c r="AT639" s="138" t="s">
        <v>26</v>
      </c>
      <c r="AU639" s="138" t="s">
        <v>159</v>
      </c>
    </row>
    <row r="640" spans="4:47" x14ac:dyDescent="0.2">
      <c r="D640" s="139" t="s">
        <v>176</v>
      </c>
      <c r="E640" s="140"/>
      <c r="F640" s="141">
        <f>BGC_GL!H82</f>
        <v>0</v>
      </c>
      <c r="G640" s="142">
        <f>BGC_GL!I82</f>
        <v>-1275297.5320000029</v>
      </c>
      <c r="H640" s="141">
        <f>BGC_GL!J82</f>
        <v>0</v>
      </c>
      <c r="I640" s="179">
        <f>BGC_GL!K82</f>
        <v>3848550.3</v>
      </c>
      <c r="J640" s="141">
        <f>BGC_GL!L82</f>
        <v>0</v>
      </c>
      <c r="K640" s="141">
        <f>BGC_GL!M82</f>
        <v>-47.676000000000002</v>
      </c>
      <c r="L640" s="141">
        <f>BGC_GL!N82</f>
        <v>0</v>
      </c>
      <c r="M640" s="141">
        <f>BGC_GL!O82</f>
        <v>-4191111.38</v>
      </c>
      <c r="N640" s="141">
        <f>BGC_GL!P82</f>
        <v>0</v>
      </c>
      <c r="O640" s="142">
        <f>BGC_GL!Q82</f>
        <v>4247139</v>
      </c>
      <c r="P640" s="141">
        <f>BGC_GL!R82</f>
        <v>0</v>
      </c>
      <c r="Q640" s="141">
        <f>BGC_GL!S82</f>
        <v>0</v>
      </c>
      <c r="R640" s="141">
        <f>BGC_GL!T82</f>
        <v>0</v>
      </c>
      <c r="S640" s="141">
        <f>BGC_GL!U82</f>
        <v>0</v>
      </c>
      <c r="T640" s="141">
        <f>BGC_GL!V82</f>
        <v>0</v>
      </c>
      <c r="U640" s="141">
        <f>BGC_GL!W82</f>
        <v>0</v>
      </c>
      <c r="V640" s="141">
        <f>BGC_GL!X82</f>
        <v>0</v>
      </c>
      <c r="W640" s="141">
        <f>BGC_GL!Y82</f>
        <v>0</v>
      </c>
      <c r="X640" s="141">
        <f>BGC_GL!Z82</f>
        <v>0</v>
      </c>
      <c r="Y640" s="142">
        <f>BGC_GL!AA82</f>
        <v>-1686780.5</v>
      </c>
      <c r="Z640" s="141">
        <f>BGC_GL!AB82</f>
        <v>0</v>
      </c>
      <c r="AA640" s="141">
        <f>BGC_GL!AC82</f>
        <v>0</v>
      </c>
      <c r="AB640" s="141">
        <f>BGC_GL!AD82</f>
        <v>0</v>
      </c>
      <c r="AC640" s="143">
        <f>BGC_GL!AE82</f>
        <v>0</v>
      </c>
      <c r="AD640" s="141">
        <f>BGC_GL!AF82</f>
        <v>0</v>
      </c>
      <c r="AE640" s="143">
        <f>BGC_GL!AG82</f>
        <v>0</v>
      </c>
      <c r="AF640" s="141">
        <f>BGC_GL!AH82</f>
        <v>0</v>
      </c>
      <c r="AG640" s="143">
        <f>BGC_GL!AI82</f>
        <v>0</v>
      </c>
      <c r="AH640" s="141">
        <f>BGC_GL!AJ82</f>
        <v>0</v>
      </c>
      <c r="AI640" s="143">
        <f>BGC_GL!AK82</f>
        <v>0</v>
      </c>
      <c r="AJ640" s="141">
        <f>BGC_GL!AL82</f>
        <v>0</v>
      </c>
      <c r="AK640" s="143">
        <f>BGC_GL!AM82</f>
        <v>0</v>
      </c>
      <c r="AL640" s="141">
        <f>BGC_GL!AN82</f>
        <v>0</v>
      </c>
      <c r="AM640" s="143">
        <f>BGC_GL!AO82</f>
        <v>0</v>
      </c>
      <c r="AN640" s="141">
        <f>BGC_GL!AP82</f>
        <v>0</v>
      </c>
      <c r="AO640" s="143">
        <f>BGC_GL!AQ82</f>
        <v>0</v>
      </c>
      <c r="AP640" s="141">
        <f>BGC_GL!AR82</f>
        <v>0</v>
      </c>
      <c r="AQ640" s="143">
        <f>BGC_GL!AS82</f>
        <v>0</v>
      </c>
      <c r="AR640" s="141">
        <f>BGC_GL!AT82</f>
        <v>0</v>
      </c>
      <c r="AS640" s="143">
        <f>BGC_GL!AU82</f>
        <v>0</v>
      </c>
      <c r="AT640" s="141">
        <f>BGC_GL!AV82</f>
        <v>0</v>
      </c>
      <c r="AU640" s="143">
        <f>BGC_GL!AW82</f>
        <v>0</v>
      </c>
    </row>
    <row r="641" spans="4:47" x14ac:dyDescent="0.2">
      <c r="D641" s="139" t="s">
        <v>151</v>
      </c>
      <c r="E641" s="140"/>
      <c r="F641" s="141">
        <f>CE_GL!H82</f>
        <v>0</v>
      </c>
      <c r="G641" s="142">
        <f>CE_GL!I82</f>
        <v>16780436.649999995</v>
      </c>
      <c r="H641" s="141">
        <f>CE_GL!J82</f>
        <v>0</v>
      </c>
      <c r="I641" s="142">
        <f>CE_GL!K82</f>
        <v>-4037832.9009999996</v>
      </c>
      <c r="J641" s="141">
        <f>CE_GL!L82</f>
        <v>0</v>
      </c>
      <c r="K641" s="141">
        <f>CE_GL!M82</f>
        <v>2803759.8130000001</v>
      </c>
      <c r="L641" s="141">
        <f>CE_GL!N82</f>
        <v>0</v>
      </c>
      <c r="M641" s="141">
        <f>CE_GL!O82</f>
        <v>-2322136.3730000001</v>
      </c>
      <c r="N641" s="141">
        <f>CE_GL!P82</f>
        <v>0</v>
      </c>
      <c r="O641" s="142">
        <f>CE_GL!Q82</f>
        <v>724740.18499999982</v>
      </c>
      <c r="P641" s="141">
        <f>CE_GL!R82</f>
        <v>0</v>
      </c>
      <c r="Q641" s="141">
        <f>CE_GL!S82</f>
        <v>-1571713.5549999999</v>
      </c>
      <c r="R641" s="141">
        <f>CE_GL!T82</f>
        <v>0</v>
      </c>
      <c r="S641" s="141">
        <f>CE_GL!U82</f>
        <v>-260584.27300000002</v>
      </c>
      <c r="T641" s="141">
        <f>CE_GL!V82</f>
        <v>0</v>
      </c>
      <c r="U641" s="141">
        <f>CE_GL!W82</f>
        <v>-287858.3</v>
      </c>
      <c r="V641" s="141">
        <f>CE_GL!X82</f>
        <v>0</v>
      </c>
      <c r="W641" s="141">
        <f>CE_GL!Y82</f>
        <v>-940.51200000000131</v>
      </c>
      <c r="X641" s="141">
        <f>CE_GL!Z82</f>
        <v>0</v>
      </c>
      <c r="Y641" s="142">
        <f>CE_GL!AA82</f>
        <v>505813.55599999998</v>
      </c>
      <c r="Z641" s="141">
        <f>CE_GL!AB82</f>
        <v>0</v>
      </c>
      <c r="AA641" s="141">
        <f>CE_GL!AC82</f>
        <v>0</v>
      </c>
      <c r="AB641" s="141">
        <f>CE_GL!AD82</f>
        <v>0</v>
      </c>
      <c r="AC641" s="143">
        <f>CE_GL!AE82</f>
        <v>36358.784000000014</v>
      </c>
      <c r="AD641" s="141">
        <f>CE_GL!AF82</f>
        <v>0</v>
      </c>
      <c r="AE641" s="143">
        <f>CE_GL!AG82</f>
        <v>79426.485999999903</v>
      </c>
      <c r="AF641" s="141">
        <f>CE_GL!AH82</f>
        <v>0</v>
      </c>
      <c r="AG641" s="143">
        <f>CE_GL!AI82</f>
        <v>0</v>
      </c>
      <c r="AH641" s="141">
        <f>CE_GL!AJ82</f>
        <v>0</v>
      </c>
      <c r="AI641" s="201">
        <f>CE_GL!AK82</f>
        <v>36358.784000000014</v>
      </c>
      <c r="AJ641" s="141">
        <f>CE_GL!AL82</f>
        <v>0</v>
      </c>
      <c r="AK641" s="201">
        <f>CE_GL!AM82</f>
        <v>0</v>
      </c>
      <c r="AL641" s="141">
        <f>CE_GL!AN82</f>
        <v>0</v>
      </c>
      <c r="AM641" s="201">
        <f>CE_GL!AO82</f>
        <v>401540.23</v>
      </c>
      <c r="AN641" s="141">
        <f>CE_GL!AP82</f>
        <v>0</v>
      </c>
      <c r="AO641" s="201">
        <f>CE_GL!AQ82</f>
        <v>0</v>
      </c>
      <c r="AP641" s="141">
        <f>CE_GL!AR82</f>
        <v>0</v>
      </c>
      <c r="AQ641" s="201">
        <f>CE_GL!AS82</f>
        <v>0</v>
      </c>
      <c r="AR641" s="141">
        <f>CE_GL!AT82</f>
        <v>0</v>
      </c>
      <c r="AS641" s="201">
        <f>CE_GL!AU82</f>
        <v>-1373.2000000000007</v>
      </c>
      <c r="AT641" s="141">
        <f>CE_GL!AV82</f>
        <v>0</v>
      </c>
      <c r="AU641" s="201">
        <f>CE_GL!AW82</f>
        <v>0</v>
      </c>
    </row>
    <row r="642" spans="4:47" x14ac:dyDescent="0.2">
      <c r="D642" s="139" t="s">
        <v>152</v>
      </c>
      <c r="E642" s="140"/>
      <c r="F642" s="141">
        <f>+NE_GL!H82</f>
        <v>0</v>
      </c>
      <c r="G642" s="142">
        <f>+NE_GL!I82</f>
        <v>-390424.53800000623</v>
      </c>
      <c r="H642" s="141">
        <f>+NE_GL!J82</f>
        <v>0</v>
      </c>
      <c r="I642" s="142">
        <f>+NE_GL!K82</f>
        <v>-7984634.2679999992</v>
      </c>
      <c r="J642" s="141">
        <f>+NE_GL!L82</f>
        <v>0</v>
      </c>
      <c r="K642" s="141">
        <f>+NE_GL!M82</f>
        <v>-5516877.8280000016</v>
      </c>
      <c r="L642" s="141">
        <f>+NE_GL!N82</f>
        <v>0</v>
      </c>
      <c r="M642" s="141">
        <f>+NE_GL!O82</f>
        <v>12834537.421</v>
      </c>
      <c r="N642" s="141">
        <f>+NE_GL!P82</f>
        <v>0</v>
      </c>
      <c r="O642" s="142">
        <f>+NE_GL!Q82</f>
        <v>-4840168.6840000004</v>
      </c>
      <c r="P642" s="141">
        <f>+NE_GL!R82</f>
        <v>0</v>
      </c>
      <c r="Q642" s="141">
        <f>+NE_GL!S82</f>
        <v>84917.412999999986</v>
      </c>
      <c r="R642" s="141">
        <f>+NE_GL!T82</f>
        <v>0</v>
      </c>
      <c r="S642" s="141">
        <f>+NE_GL!U82</f>
        <v>2591932.0360000003</v>
      </c>
      <c r="T642" s="141">
        <f>+NE_GL!V82</f>
        <v>0</v>
      </c>
      <c r="U642" s="141">
        <f>+NE_GL!W82</f>
        <v>1126988.3680000002</v>
      </c>
      <c r="V642" s="141">
        <f>+NE_GL!X82</f>
        <v>0</v>
      </c>
      <c r="W642" s="141">
        <f>+NE_GL!Y82</f>
        <v>65063.28899999999</v>
      </c>
      <c r="X642" s="141">
        <f>+NE_GL!Z82</f>
        <v>0</v>
      </c>
      <c r="Y642" s="142">
        <f>+NE_GL!AA82</f>
        <v>1929382.4250000003</v>
      </c>
      <c r="Z642" s="141">
        <f>+NE_GL!AB82</f>
        <v>0</v>
      </c>
      <c r="AA642" s="141">
        <f>+NE_GL!AC82</f>
        <v>243.68000000001163</v>
      </c>
      <c r="AB642" s="141">
        <f>+NE_GL!AD82</f>
        <v>0</v>
      </c>
      <c r="AC642" s="143">
        <f>+NE_GL!AE82</f>
        <v>6123.6530000000494</v>
      </c>
      <c r="AD642" s="141">
        <f>+NE_GL!AF82</f>
        <v>0</v>
      </c>
      <c r="AE642" s="143">
        <f>+NE_GL!AG82</f>
        <v>-6123.6530000000494</v>
      </c>
      <c r="AF642" s="141">
        <f>+NE_GL!AH82</f>
        <v>0</v>
      </c>
      <c r="AG642" s="143">
        <f>+NE_GL!AI82</f>
        <v>0</v>
      </c>
      <c r="AH642" s="141">
        <f>+NE_GL!AJ82</f>
        <v>0</v>
      </c>
      <c r="AI642" s="201">
        <f>+NE_GL!AK82</f>
        <v>6123.6530000000494</v>
      </c>
      <c r="AJ642" s="141">
        <f>+NE_GL!AL82</f>
        <v>0</v>
      </c>
      <c r="AK642" s="201">
        <f>+NE_GL!AM82</f>
        <v>0</v>
      </c>
      <c r="AL642" s="141">
        <f>+NE_GL!AN82</f>
        <v>0</v>
      </c>
      <c r="AM642" s="201">
        <f>+NE_GL!AO82</f>
        <v>775932.46799999988</v>
      </c>
      <c r="AN642" s="141">
        <f>+NE_GL!AP82</f>
        <v>0</v>
      </c>
      <c r="AO642" s="201">
        <f>+NE_GL!AQ82</f>
        <v>-867515.7</v>
      </c>
      <c r="AP642" s="141">
        <f>+NE_GL!AR82</f>
        <v>0</v>
      </c>
      <c r="AQ642" s="201">
        <f>+NE_GL!AS82</f>
        <v>0</v>
      </c>
      <c r="AR642" s="141">
        <f>+NE_GL!AT82</f>
        <v>0</v>
      </c>
      <c r="AS642" s="201">
        <f>+NE_GL!AU82</f>
        <v>0</v>
      </c>
      <c r="AT642" s="141">
        <f>+NE_GL!AV82</f>
        <v>0</v>
      </c>
      <c r="AU642" s="201">
        <f>+NE_GL!AW82</f>
        <v>-56.230000000000473</v>
      </c>
    </row>
    <row r="643" spans="4:47" x14ac:dyDescent="0.2">
      <c r="D643" s="139" t="s">
        <v>160</v>
      </c>
      <c r="E643" s="140"/>
      <c r="F643" s="141">
        <f>+'SE-LRC-GL'!H82</f>
        <v>0</v>
      </c>
      <c r="G643" s="142">
        <f>+'SE-LRC-GL'!I82</f>
        <v>1867201.2899999963</v>
      </c>
      <c r="H643" s="141">
        <f>+'SE-LRC-GL'!J82</f>
        <v>0</v>
      </c>
      <c r="I643" s="142">
        <f>+'SE-LRC-GL'!K82</f>
        <v>-87872.401000000624</v>
      </c>
      <c r="J643" s="141">
        <f>+'SE-LRC-GL'!L82</f>
        <v>0</v>
      </c>
      <c r="K643" s="142">
        <f>+'SE-LRC-GL'!M82</f>
        <v>5178.7650000000067</v>
      </c>
      <c r="L643" s="141">
        <f>+'SE-LRC-GL'!N82</f>
        <v>0</v>
      </c>
      <c r="M643" s="141">
        <f>+'SE-LRC-GL'!O82</f>
        <v>7309.4439999999995</v>
      </c>
      <c r="N643" s="141">
        <f>+'SE-LRC-GL'!P82</f>
        <v>0</v>
      </c>
      <c r="O643" s="142">
        <f>+'SE-LRC-GL'!Q82</f>
        <v>-23708.04</v>
      </c>
      <c r="P643" s="141">
        <f>+'SE-LRC-GL'!R82</f>
        <v>0</v>
      </c>
      <c r="Q643" s="141">
        <f>+'SE-LRC-GL'!S82</f>
        <v>-16755.767999999996</v>
      </c>
      <c r="R643" s="141">
        <f>+'SE-LRC-GL'!T82</f>
        <v>0</v>
      </c>
      <c r="S643" s="141">
        <f>+'SE-LRC-GL'!U82</f>
        <v>4823.7720000000008</v>
      </c>
      <c r="T643" s="141">
        <f>+'SE-LRC-GL'!V82</f>
        <v>0</v>
      </c>
      <c r="U643" s="141">
        <f>+'SE-LRC-GL'!W82</f>
        <v>-1408.32</v>
      </c>
      <c r="V643" s="141">
        <f>+'SE-LRC-GL'!X82</f>
        <v>0</v>
      </c>
      <c r="W643" s="141">
        <f>+'SE-LRC-GL'!Y82</f>
        <v>-13652.88</v>
      </c>
      <c r="X643" s="141">
        <f>+'SE-LRC-GL'!Z82</f>
        <v>0</v>
      </c>
      <c r="Y643" s="142">
        <f>+'SE-LRC-GL'!AA82</f>
        <v>-11110.08</v>
      </c>
      <c r="Z643" s="141">
        <f>+'SE-LRC-GL'!AB82</f>
        <v>0</v>
      </c>
      <c r="AA643" s="141">
        <f>+'SE-LRC-GL'!AC82</f>
        <v>44244.72</v>
      </c>
      <c r="AB643" s="141">
        <f>+'SE-LRC-GL'!AD82</f>
        <v>0</v>
      </c>
      <c r="AC643" s="143">
        <f>+'SE-LRC-GL'!AE82</f>
        <v>0</v>
      </c>
      <c r="AD643" s="141">
        <f>+'SE-LRC-GL'!AF82</f>
        <v>0</v>
      </c>
      <c r="AE643" s="143">
        <f>+'SE-LRC-GL'!AG82</f>
        <v>0</v>
      </c>
      <c r="AF643" s="141">
        <f>+'SE-LRC-GL'!AH82</f>
        <v>0</v>
      </c>
      <c r="AG643" s="143">
        <f>+'SE-LRC-GL'!AI82</f>
        <v>0</v>
      </c>
      <c r="AH643" s="141">
        <f>+'SE-LRC-GL'!AJ82</f>
        <v>0</v>
      </c>
      <c r="AI643" s="143">
        <f>+'SE-LRC-GL'!AK82</f>
        <v>0</v>
      </c>
      <c r="AJ643" s="141">
        <f>+'SE-LRC-GL'!AL82</f>
        <v>0</v>
      </c>
      <c r="AK643" s="143">
        <f>+'SE-LRC-GL'!AM82</f>
        <v>0</v>
      </c>
      <c r="AL643" s="141">
        <f>+'SE-LRC-GL'!AN82</f>
        <v>0</v>
      </c>
      <c r="AM643" s="143">
        <f>+'SE-LRC-GL'!AO82</f>
        <v>0</v>
      </c>
      <c r="AN643" s="141">
        <f>+'SE-LRC-GL'!AP82</f>
        <v>0</v>
      </c>
      <c r="AO643" s="143">
        <f>+'SE-LRC-GL'!AQ82</f>
        <v>0</v>
      </c>
      <c r="AP643" s="141">
        <f>+'SE-LRC-GL'!AR82</f>
        <v>0</v>
      </c>
      <c r="AQ643" s="143">
        <f>+'SE-LRC-GL'!AS82</f>
        <v>0</v>
      </c>
      <c r="AR643" s="141">
        <f>+'SE-LRC-GL'!AT82</f>
        <v>0</v>
      </c>
      <c r="AS643" s="143">
        <f>+'SE-LRC-GL'!AU82</f>
        <v>0</v>
      </c>
      <c r="AT643" s="141">
        <f>+'SE-LRC-GL'!AV82</f>
        <v>0</v>
      </c>
      <c r="AU643" s="143">
        <f>+'SE-LRC-GL'!AW82</f>
        <v>0</v>
      </c>
    </row>
    <row r="644" spans="4:47" x14ac:dyDescent="0.2">
      <c r="D644" s="139" t="s">
        <v>161</v>
      </c>
      <c r="E644" s="140"/>
      <c r="F644" s="141">
        <f>+'SE-EGM-GL'!H82</f>
        <v>0</v>
      </c>
      <c r="G644" s="179">
        <f>+'SE-EGM-GL'!I82</f>
        <v>0</v>
      </c>
      <c r="H644" s="141">
        <f>+'SE-EGM-GL'!J82</f>
        <v>0</v>
      </c>
      <c r="I644" s="142">
        <f>+'SE-EGM-GL'!K82</f>
        <v>0</v>
      </c>
      <c r="J644" s="141">
        <f>+'SE-EGM-GL'!L82</f>
        <v>0</v>
      </c>
      <c r="K644" s="141">
        <f>+'SE-EGM-GL'!M82</f>
        <v>0</v>
      </c>
      <c r="L644" s="141">
        <f>+'SE-EGM-GL'!N82</f>
        <v>0</v>
      </c>
      <c r="M644" s="141">
        <f>+'SE-EGM-GL'!O82</f>
        <v>0</v>
      </c>
      <c r="N644" s="141">
        <f>+'SE-EGM-GL'!P82</f>
        <v>0</v>
      </c>
      <c r="O644" s="142">
        <f>+'SE-EGM-GL'!Q82</f>
        <v>0</v>
      </c>
      <c r="P644" s="141">
        <f>+'SE-EGM-GL'!R82</f>
        <v>0</v>
      </c>
      <c r="Q644" s="141">
        <f>+'SE-EGM-GL'!S82</f>
        <v>0</v>
      </c>
      <c r="R644" s="141">
        <f>+'SE-EGM-GL'!T82</f>
        <v>0</v>
      </c>
      <c r="S644" s="141">
        <f>+'SE-EGM-GL'!U82</f>
        <v>0</v>
      </c>
      <c r="T644" s="141">
        <f>+'SE-EGM-GL'!V82</f>
        <v>0</v>
      </c>
      <c r="U644" s="141">
        <f>+'SE-EGM-GL'!W82</f>
        <v>0</v>
      </c>
      <c r="V644" s="141">
        <f>+'SE-EGM-GL'!X82</f>
        <v>0</v>
      </c>
      <c r="W644" s="141">
        <f>+'SE-EGM-GL'!Y82</f>
        <v>0</v>
      </c>
      <c r="X644" s="141">
        <f>+'SE-EGM-GL'!Z82</f>
        <v>0</v>
      </c>
      <c r="Y644" s="141">
        <f>+'SE-EGM-GL'!AA82</f>
        <v>0</v>
      </c>
      <c r="Z644" s="141">
        <f>+'SE-EGM-GL'!AB82</f>
        <v>0</v>
      </c>
      <c r="AA644" s="141">
        <f>+'SE-EGM-GL'!AC82</f>
        <v>0</v>
      </c>
      <c r="AB644" s="141">
        <f>+'SE-EGM-GL'!AD82</f>
        <v>0</v>
      </c>
      <c r="AC644" s="143">
        <f>+'SE-EGM-GL'!AE82</f>
        <v>0</v>
      </c>
      <c r="AD644" s="141">
        <f>+'SE-EGM-GL'!AF82</f>
        <v>0</v>
      </c>
      <c r="AE644" s="143">
        <f>+'SE-EGM-GL'!AG82</f>
        <v>0</v>
      </c>
      <c r="AF644" s="141">
        <f>+'SE-EGM-GL'!AH82</f>
        <v>0</v>
      </c>
      <c r="AG644" s="143">
        <f>+'SE-EGM-GL'!AI82</f>
        <v>0</v>
      </c>
      <c r="AH644" s="141">
        <f>+'SE-EGM-GL'!AJ82</f>
        <v>0</v>
      </c>
      <c r="AI644" s="143">
        <f>+'SE-EGM-GL'!AK82</f>
        <v>0</v>
      </c>
      <c r="AJ644" s="141">
        <f>+'SE-EGM-GL'!AL82</f>
        <v>0</v>
      </c>
      <c r="AK644" s="143">
        <f>+'SE-EGM-GL'!AM82</f>
        <v>0</v>
      </c>
      <c r="AL644" s="141">
        <f>+'SE-EGM-GL'!AN82</f>
        <v>0</v>
      </c>
      <c r="AM644" s="143">
        <f>+'SE-EGM-GL'!AO82</f>
        <v>0</v>
      </c>
      <c r="AN644" s="141">
        <f>+'SE-EGM-GL'!AP82</f>
        <v>0</v>
      </c>
      <c r="AO644" s="143">
        <f>+'SE-EGM-GL'!AQ82</f>
        <v>0</v>
      </c>
      <c r="AP644" s="141">
        <f>+'SE-EGM-GL'!AR82</f>
        <v>0</v>
      </c>
      <c r="AQ644" s="143">
        <f>+'SE-EGM-GL'!AS82</f>
        <v>0</v>
      </c>
      <c r="AR644" s="141">
        <f>+'SE-EGM-GL'!AT82</f>
        <v>0</v>
      </c>
      <c r="AS644" s="143">
        <f>+'SE-EGM-GL'!AU82</f>
        <v>0</v>
      </c>
      <c r="AT644" s="141">
        <f>+'SE-EGM-GL'!AV82</f>
        <v>0</v>
      </c>
      <c r="AU644" s="143">
        <f>+'SE-EGM-GL'!AW82</f>
        <v>0</v>
      </c>
    </row>
    <row r="645" spans="4:47" x14ac:dyDescent="0.2">
      <c r="D645" s="139" t="s">
        <v>162</v>
      </c>
      <c r="E645" s="140"/>
      <c r="F645" s="141">
        <f>+'SE-CON-GL '!H82</f>
        <v>0</v>
      </c>
      <c r="G645" s="179">
        <f>+'SE-CON-GL '!I82</f>
        <v>1867201.2899999963</v>
      </c>
      <c r="H645" s="141">
        <f>+'SE-CON-GL '!J82</f>
        <v>0</v>
      </c>
      <c r="I645" s="142">
        <f>+'SE-CON-GL '!K82</f>
        <v>-87872.401000000624</v>
      </c>
      <c r="J645" s="141">
        <f>+'SE-CON-GL '!L82</f>
        <v>0</v>
      </c>
      <c r="K645" s="141">
        <f>+'SE-CON-GL '!M82</f>
        <v>5178.7650000000067</v>
      </c>
      <c r="L645" s="141">
        <f>+'SE-CON-GL '!N82</f>
        <v>0</v>
      </c>
      <c r="M645" s="141">
        <f>+'SE-CON-GL '!O82</f>
        <v>7309.4439999999995</v>
      </c>
      <c r="N645" s="141">
        <f>+'SE-CON-GL '!P82</f>
        <v>0</v>
      </c>
      <c r="O645" s="142">
        <f>+'SE-CON-GL '!Q82</f>
        <v>-23708.04</v>
      </c>
      <c r="P645" s="141">
        <f>+'SE-CON-GL '!R82</f>
        <v>0</v>
      </c>
      <c r="Q645" s="141">
        <f>+'SE-CON-GL '!S82</f>
        <v>-16755.767999999996</v>
      </c>
      <c r="R645" s="141">
        <f>+'SE-CON-GL '!T82</f>
        <v>0</v>
      </c>
      <c r="S645" s="141">
        <f>+'SE-CON-GL '!U82</f>
        <v>4823.7720000000008</v>
      </c>
      <c r="T645" s="141">
        <f>+'SE-CON-GL '!V82</f>
        <v>0</v>
      </c>
      <c r="U645" s="141">
        <f>+'SE-CON-GL '!W82</f>
        <v>-1408.32</v>
      </c>
      <c r="V645" s="141">
        <f>+'SE-CON-GL '!X82</f>
        <v>0</v>
      </c>
      <c r="W645" s="141">
        <f>+'SE-CON-GL '!Y82</f>
        <v>-13652.88</v>
      </c>
      <c r="X645" s="141">
        <f>+'SE-CON-GL '!Z82</f>
        <v>0</v>
      </c>
      <c r="Y645" s="141">
        <f>+'SE-CON-GL '!AA82</f>
        <v>-11110.08</v>
      </c>
      <c r="Z645" s="141">
        <f>+'SE-CON-GL '!AB82</f>
        <v>0</v>
      </c>
      <c r="AA645" s="141">
        <f>+'SE-CON-GL '!AC82</f>
        <v>44244.72</v>
      </c>
      <c r="AB645" s="141">
        <f>+'SE-CON-GL '!AD82</f>
        <v>0</v>
      </c>
      <c r="AC645" s="143">
        <f>+'SE-CON-GL '!AE82</f>
        <v>0</v>
      </c>
      <c r="AD645" s="141">
        <f>+'SE-CON-GL '!AF82</f>
        <v>0</v>
      </c>
      <c r="AE645" s="143">
        <f>+'SE-CON-GL '!AG82</f>
        <v>0</v>
      </c>
      <c r="AF645" s="141">
        <f>+'SE-CON-GL '!AH82</f>
        <v>0</v>
      </c>
      <c r="AG645" s="143">
        <f>+'SE-CON-GL '!AI82</f>
        <v>0</v>
      </c>
      <c r="AH645" s="141">
        <f>+'SE-CON-GL '!AJ82</f>
        <v>0</v>
      </c>
      <c r="AI645" s="143">
        <f>+'SE-CON-GL '!AK82</f>
        <v>0</v>
      </c>
      <c r="AJ645" s="141">
        <f>+'SE-CON-GL '!AL82</f>
        <v>0</v>
      </c>
      <c r="AK645" s="143">
        <f>+'SE-CON-GL '!AM82</f>
        <v>0</v>
      </c>
      <c r="AL645" s="141">
        <f>+'SE-CON-GL '!AN82</f>
        <v>0</v>
      </c>
      <c r="AM645" s="143">
        <f>+'SE-CON-GL '!AO82</f>
        <v>0</v>
      </c>
      <c r="AN645" s="141">
        <f>+'SE-CON-GL '!AP82</f>
        <v>0</v>
      </c>
      <c r="AO645" s="143">
        <f>+'SE-CON-GL '!AQ82</f>
        <v>0</v>
      </c>
      <c r="AP645" s="141">
        <f>+'SE-CON-GL '!AR82</f>
        <v>0</v>
      </c>
      <c r="AQ645" s="143">
        <f>+'SE-CON-GL '!AS82</f>
        <v>0</v>
      </c>
      <c r="AR645" s="141">
        <f>+'SE-CON-GL '!AT82</f>
        <v>0</v>
      </c>
      <c r="AS645" s="143">
        <f>+'SE-CON-GL '!AU82</f>
        <v>0</v>
      </c>
      <c r="AT645" s="141">
        <f>+'SE-CON-GL '!AV82</f>
        <v>0</v>
      </c>
      <c r="AU645" s="143">
        <f>+'SE-CON-GL '!AW82</f>
        <v>0</v>
      </c>
    </row>
    <row r="646" spans="4:47" x14ac:dyDescent="0.2">
      <c r="D646" s="139" t="s">
        <v>163</v>
      </c>
      <c r="E646" s="140"/>
      <c r="F646" s="141">
        <f>+'TX-EGM-GL'!H82</f>
        <v>-3000</v>
      </c>
      <c r="G646" s="142">
        <f>+'TX-EGM-GL'!I82</f>
        <v>8832111.8100000024</v>
      </c>
      <c r="H646" s="141">
        <f>+'TX-EGM-GL'!J82</f>
        <v>0</v>
      </c>
      <c r="I646" s="142">
        <f>+'TX-EGM-GL'!K82</f>
        <v>-9550077.922000004</v>
      </c>
      <c r="J646" s="141">
        <f>+'TX-EGM-GL'!L82</f>
        <v>3000</v>
      </c>
      <c r="K646" s="141">
        <f>+'TX-EGM-GL'!M82</f>
        <v>8169564.4860000005</v>
      </c>
      <c r="L646" s="141">
        <f>+'TX-EGM-GL'!N82</f>
        <v>0</v>
      </c>
      <c r="M646" s="141">
        <f>+'TX-EGM-GL'!O82</f>
        <v>3872545.4559999998</v>
      </c>
      <c r="N646" s="141">
        <f>+'TX-EGM-GL'!P82</f>
        <v>0</v>
      </c>
      <c r="O646" s="141">
        <f>+'TX-EGM-GL'!Q82</f>
        <v>-1298445.7500000002</v>
      </c>
      <c r="P646" s="141">
        <f>+'TX-EGM-GL'!R82</f>
        <v>0</v>
      </c>
      <c r="Q646" s="141">
        <f>+'TX-EGM-GL'!S82</f>
        <v>-522.76000000000226</v>
      </c>
      <c r="R646" s="141">
        <f>+'TX-EGM-GL'!T82</f>
        <v>0</v>
      </c>
      <c r="S646" s="141">
        <f>+'TX-EGM-GL'!U82</f>
        <v>832312.41999999993</v>
      </c>
      <c r="T646" s="141">
        <f>+'TX-EGM-GL'!V82</f>
        <v>0</v>
      </c>
      <c r="U646" s="141">
        <f>+'TX-EGM-GL'!W82</f>
        <v>269600.935</v>
      </c>
      <c r="V646" s="141">
        <f>+'TX-EGM-GL'!X82</f>
        <v>0</v>
      </c>
      <c r="W646" s="141">
        <f>+'TX-EGM-GL'!Y82</f>
        <v>10738.42</v>
      </c>
      <c r="X646" s="141">
        <f>+'TX-EGM-GL'!Z82</f>
        <v>0</v>
      </c>
      <c r="Y646" s="141">
        <f>+'TX-EGM-GL'!AA82</f>
        <v>-1789051.3459999999</v>
      </c>
      <c r="Z646" s="141">
        <f>+'TX-EGM-GL'!AB82</f>
        <v>0</v>
      </c>
      <c r="AA646" s="141">
        <f>+'TX-EGM-GL'!AC82</f>
        <v>-15081.29099999991</v>
      </c>
      <c r="AB646" s="141">
        <f>+'TX-EGM-GL'!AD82</f>
        <v>0</v>
      </c>
      <c r="AC646" s="143">
        <f>+'TX-EGM-GL'!AE82</f>
        <v>-955832.61999999976</v>
      </c>
      <c r="AD646" s="141">
        <f>+'TX-EGM-GL'!AF82</f>
        <v>0</v>
      </c>
      <c r="AE646" s="143">
        <f>+'TX-EGM-GL'!AG82</f>
        <v>8220.6839999999756</v>
      </c>
      <c r="AF646" s="141">
        <f>+'TX-EGM-GL'!AH82</f>
        <v>0</v>
      </c>
      <c r="AG646" s="143">
        <f>+'TX-EGM-GL'!AI82</f>
        <v>1293.650000000001</v>
      </c>
      <c r="AH646" s="141">
        <f>+'TX-EGM-GL'!AJ82</f>
        <v>0</v>
      </c>
      <c r="AI646" s="201">
        <f>+'TX-EGM-GL'!AK82</f>
        <v>1885153.0380000002</v>
      </c>
      <c r="AJ646" s="141">
        <f>+'TX-EGM-GL'!AL82</f>
        <v>0</v>
      </c>
      <c r="AK646" s="201">
        <f>+'TX-EGM-GL'!AM82</f>
        <v>1852.1160000000582</v>
      </c>
      <c r="AL646" s="141">
        <f>+'TX-EGM-GL'!AN82</f>
        <v>0</v>
      </c>
      <c r="AM646" s="201">
        <f>+'TX-EGM-GL'!AO82</f>
        <v>2370287.3559999997</v>
      </c>
      <c r="AN646" s="141">
        <f>+'TX-EGM-GL'!AP82</f>
        <v>0</v>
      </c>
      <c r="AO646" s="201">
        <f>+'TX-EGM-GL'!AQ82</f>
        <v>-2643355.7059999998</v>
      </c>
      <c r="AP646" s="141">
        <f>+'TX-EGM-GL'!AR82</f>
        <v>0</v>
      </c>
      <c r="AQ646" s="201">
        <f>+'TX-EGM-GL'!AS82</f>
        <v>4177.2700000000013</v>
      </c>
      <c r="AR646" s="141">
        <f>+'TX-EGM-GL'!AT82</f>
        <v>0</v>
      </c>
      <c r="AS646" s="201">
        <f>+'TX-EGM-GL'!AU82</f>
        <v>-2451.3799999998378</v>
      </c>
      <c r="AT646" s="141">
        <f>+'TX-EGM-GL'!AV82</f>
        <v>0</v>
      </c>
      <c r="AU646" s="201">
        <f>+'TX-EGM-GL'!AW82</f>
        <v>-3581.0800000000036</v>
      </c>
    </row>
    <row r="647" spans="4:47" x14ac:dyDescent="0.2">
      <c r="D647" s="139" t="s">
        <v>164</v>
      </c>
      <c r="E647" s="140"/>
      <c r="F647" s="141">
        <f>+'TX-HPL-GL '!H82</f>
        <v>0</v>
      </c>
      <c r="G647" s="142">
        <f>+'TX-HPL-GL '!I82</f>
        <v>1281442.7800000012</v>
      </c>
      <c r="H647" s="141">
        <f>+'TX-HPL-GL '!J82</f>
        <v>0</v>
      </c>
      <c r="I647" s="142">
        <f>+'TX-HPL-GL '!K82</f>
        <v>-2446570.56</v>
      </c>
      <c r="J647" s="141">
        <f>+'TX-HPL-GL '!L82</f>
        <v>0</v>
      </c>
      <c r="K647" s="141">
        <f>+'TX-HPL-GL '!M82</f>
        <v>347595.99410000123</v>
      </c>
      <c r="L647" s="141">
        <f>+'TX-HPL-GL '!N82</f>
        <v>0</v>
      </c>
      <c r="M647" s="141">
        <f>+'TX-HPL-GL '!O82</f>
        <v>-25570.366800000062</v>
      </c>
      <c r="N647" s="141">
        <f>+'TX-HPL-GL '!P82</f>
        <v>0</v>
      </c>
      <c r="O647" s="141">
        <f>+'TX-HPL-GL '!Q82</f>
        <v>2870676.126699999</v>
      </c>
      <c r="P647" s="141">
        <f>+'TX-HPL-GL '!R82</f>
        <v>0</v>
      </c>
      <c r="Q647" s="141">
        <f>+'TX-HPL-GL '!S82</f>
        <v>948103.73849999823</v>
      </c>
      <c r="R647" s="141">
        <f>+'TX-HPL-GL '!T82</f>
        <v>0</v>
      </c>
      <c r="S647" s="141">
        <f>+'TX-HPL-GL '!U82</f>
        <v>197597.51550000001</v>
      </c>
      <c r="T647" s="141">
        <f>+'TX-HPL-GL '!V82</f>
        <v>0</v>
      </c>
      <c r="U647" s="141">
        <f>+'TX-HPL-GL '!W82</f>
        <v>-1699645.6685000001</v>
      </c>
      <c r="V647" s="141">
        <f>+'TX-HPL-GL '!X82</f>
        <v>0</v>
      </c>
      <c r="W647" s="141">
        <f>+'TX-HPL-GL '!Y82</f>
        <v>-92720.288</v>
      </c>
      <c r="X647" s="141">
        <f>+'TX-HPL-GL '!Z82</f>
        <v>0</v>
      </c>
      <c r="Y647" s="141">
        <f>+'TX-HPL-GL '!AA82</f>
        <v>34154.636000000006</v>
      </c>
      <c r="Z647" s="141">
        <f>+'TX-HPL-GL '!AB82</f>
        <v>0</v>
      </c>
      <c r="AA647" s="141">
        <f>+'TX-HPL-GL '!AC82</f>
        <v>78860.363400000002</v>
      </c>
      <c r="AB647" s="141">
        <f>+'TX-HPL-GL '!AD82</f>
        <v>0</v>
      </c>
      <c r="AC647" s="143">
        <f>+'TX-HPL-GL '!AE82</f>
        <v>585.94549999999435</v>
      </c>
      <c r="AD647" s="141">
        <f>+'TX-HPL-GL '!AF82</f>
        <v>0</v>
      </c>
      <c r="AE647" s="143">
        <f>+'TX-HPL-GL '!AG82</f>
        <v>-188.08</v>
      </c>
      <c r="AF647" s="141">
        <f>+'TX-HPL-GL '!AH82</f>
        <v>0</v>
      </c>
      <c r="AG647" s="143">
        <f>+'TX-HPL-GL '!AI82</f>
        <v>-6.6899999999998272</v>
      </c>
      <c r="AH647" s="141">
        <f>+'TX-HPL-GL '!AJ82</f>
        <v>0</v>
      </c>
      <c r="AI647" s="201">
        <f>+'TX-HPL-GL '!AK82</f>
        <v>-5.38</v>
      </c>
      <c r="AJ647" s="141">
        <f>+'TX-HPL-GL '!AL82</f>
        <v>0</v>
      </c>
      <c r="AK647" s="201">
        <f>+'TX-HPL-GL '!AM82</f>
        <v>15751.039999999981</v>
      </c>
      <c r="AL647" s="141">
        <f>+'TX-HPL-GL '!AN82</f>
        <v>0</v>
      </c>
      <c r="AM647" s="201">
        <f>+'TX-HPL-GL '!AO82</f>
        <v>9.5481000000000051</v>
      </c>
      <c r="AN647" s="141">
        <f>+'TX-HPL-GL '!AP82</f>
        <v>0</v>
      </c>
      <c r="AO647" s="201">
        <f>+'TX-HPL-GL '!AQ82</f>
        <v>11020.539999999995</v>
      </c>
      <c r="AP647" s="141">
        <f>+'TX-HPL-GL '!AR82</f>
        <v>0</v>
      </c>
      <c r="AQ647" s="201">
        <f>+'TX-HPL-GL '!AS82</f>
        <v>0</v>
      </c>
      <c r="AR647" s="141">
        <f>+'TX-HPL-GL '!AT82</f>
        <v>0</v>
      </c>
      <c r="AS647" s="201">
        <f>+'TX-HPL-GL '!AU82</f>
        <v>0</v>
      </c>
      <c r="AT647" s="141">
        <f>+'TX-HPL-GL '!AV82</f>
        <v>0</v>
      </c>
      <c r="AU647" s="201">
        <f>+'TX-HPL-GL '!AW82</f>
        <v>0</v>
      </c>
    </row>
    <row r="648" spans="4:47" x14ac:dyDescent="0.2">
      <c r="D648" s="139" t="s">
        <v>165</v>
      </c>
      <c r="E648" s="140"/>
      <c r="F648" s="141">
        <f>+'TX-CON-GL '!H82</f>
        <v>-3000</v>
      </c>
      <c r="G648" s="179">
        <f>+'TX-CON-GL '!I82</f>
        <v>10113554.589999998</v>
      </c>
      <c r="H648" s="141">
        <f>+'TX-CON-GL '!J82</f>
        <v>0</v>
      </c>
      <c r="I648" s="179">
        <f>+'TX-CON-GL '!K82</f>
        <v>-11996648.482000005</v>
      </c>
      <c r="J648" s="141">
        <f>+'TX-CON-GL '!L82</f>
        <v>3000</v>
      </c>
      <c r="K648" s="141">
        <f>+'TX-CON-GL '!M82</f>
        <v>8517160.4801000021</v>
      </c>
      <c r="L648" s="141">
        <f>+'TX-CON-GL '!N82</f>
        <v>0</v>
      </c>
      <c r="M648" s="141">
        <f>+'TX-CON-GL '!O82</f>
        <v>3846975.0892000003</v>
      </c>
      <c r="N648" s="141">
        <f>+'TX-CON-GL '!P82</f>
        <v>0</v>
      </c>
      <c r="O648" s="141">
        <f>+'TX-CON-GL '!Q82</f>
        <v>1572230.3766999987</v>
      </c>
      <c r="P648" s="141">
        <f>+'TX-CON-GL '!R82</f>
        <v>0</v>
      </c>
      <c r="Q648" s="141">
        <f>+'TX-CON-GL '!S82</f>
        <v>947580.97849999822</v>
      </c>
      <c r="R648" s="141">
        <f>+'TX-CON-GL '!T82</f>
        <v>0</v>
      </c>
      <c r="S648" s="141">
        <f>+'TX-CON-GL '!U82</f>
        <v>1029909.9354999987</v>
      </c>
      <c r="T648" s="141">
        <f>+'TX-CON-GL '!V82</f>
        <v>0</v>
      </c>
      <c r="U648" s="141">
        <f>+'TX-CON-GL '!W82</f>
        <v>-1430044.7335000001</v>
      </c>
      <c r="V648" s="141">
        <f>+'TX-CON-GL '!X82</f>
        <v>0</v>
      </c>
      <c r="W648" s="141">
        <f>+'TX-CON-GL '!Y82</f>
        <v>-81981.867999999988</v>
      </c>
      <c r="X648" s="141">
        <f>+'TX-CON-GL '!Z82</f>
        <v>0</v>
      </c>
      <c r="Y648" s="141">
        <f>+'TX-CON-GL '!AA82</f>
        <v>-1754896.7099999995</v>
      </c>
      <c r="Z648" s="141">
        <f>+'TX-CON-GL '!AB82</f>
        <v>0</v>
      </c>
      <c r="AA648" s="141">
        <f>+'TX-CON-GL '!AC82</f>
        <v>63779.072400000252</v>
      </c>
      <c r="AB648" s="141">
        <f>+'TX-CON-GL '!AD82</f>
        <v>0</v>
      </c>
      <c r="AC648" s="143">
        <f>+'TX-CON-GL '!AE82</f>
        <v>-955246.67450000171</v>
      </c>
      <c r="AD648" s="141">
        <f>+'TX-CON-GL '!AF82</f>
        <v>0</v>
      </c>
      <c r="AE648" s="143">
        <f>+'TX-CON-GL '!AG82</f>
        <v>-2632335.1659999997</v>
      </c>
      <c r="AF648" s="141">
        <f>+'TX-CON-GL '!AH82</f>
        <v>0</v>
      </c>
      <c r="AG648" s="143">
        <f>+'TX-CON-GL '!AI82</f>
        <v>4177.2700000000013</v>
      </c>
      <c r="AH648" s="141">
        <f>+'TX-CON-GL '!AJ82</f>
        <v>0</v>
      </c>
      <c r="AI648" s="143">
        <f>+'TX-CON-GL '!AK82</f>
        <v>-2451.3799999998378</v>
      </c>
      <c r="AJ648" s="141">
        <f>+'TX-CON-GL '!AL82</f>
        <v>0</v>
      </c>
      <c r="AK648" s="143">
        <f>+'TX-CON-GL '!AM82</f>
        <v>0</v>
      </c>
      <c r="AL648" s="141">
        <f>+'TX-CON-GL '!AN82</f>
        <v>0</v>
      </c>
      <c r="AM648" s="143">
        <f>+'TX-CON-GL '!AO82</f>
        <v>0</v>
      </c>
      <c r="AN648" s="141">
        <f>+'TX-CON-GL '!AP82</f>
        <v>0</v>
      </c>
      <c r="AO648" s="143">
        <f>+'TX-CON-GL '!AQ82</f>
        <v>0</v>
      </c>
      <c r="AP648" s="141">
        <f>+'TX-CON-GL '!AR82</f>
        <v>0</v>
      </c>
      <c r="AQ648" s="143">
        <f>+'TX-CON-GL '!AS82</f>
        <v>0</v>
      </c>
      <c r="AR648" s="141">
        <f>+'TX-CON-GL '!AT82</f>
        <v>0</v>
      </c>
      <c r="AS648" s="143">
        <f>+'TX-CON-GL '!AU82</f>
        <v>0</v>
      </c>
      <c r="AT648" s="141">
        <f>+'TX-CON-GL '!AV82</f>
        <v>0</v>
      </c>
      <c r="AU648" s="143">
        <f>+'TX-CON-GL '!AW82</f>
        <v>0</v>
      </c>
    </row>
    <row r="649" spans="4:47" x14ac:dyDescent="0.2">
      <c r="D649" s="139" t="s">
        <v>154</v>
      </c>
      <c r="E649" s="140"/>
      <c r="F649" s="141">
        <f>+'WE-GL '!H82</f>
        <v>0</v>
      </c>
      <c r="G649" s="142">
        <f>+'WE-GL '!I82</f>
        <v>77129.252000006847</v>
      </c>
      <c r="H649" s="141">
        <f>+'WE-GL '!J82</f>
        <v>0</v>
      </c>
      <c r="I649" s="179">
        <f>+'WE-GL '!K82</f>
        <v>350683.739</v>
      </c>
      <c r="J649" s="141">
        <f>+'WE-GL '!L82</f>
        <v>0</v>
      </c>
      <c r="K649" s="141">
        <f>+'WE-GL '!M82</f>
        <v>51178.429999999993</v>
      </c>
      <c r="L649" s="141">
        <f>+'WE-GL '!N82</f>
        <v>0</v>
      </c>
      <c r="M649" s="141">
        <f>+'WE-GL '!O82</f>
        <v>1039622.209</v>
      </c>
      <c r="N649" s="141">
        <f>+'WE-GL '!P82</f>
        <v>0</v>
      </c>
      <c r="O649" s="141">
        <f>+'WE-GL '!Q82</f>
        <v>-999085.92999999993</v>
      </c>
      <c r="P649" s="141">
        <f>+'WE-GL '!R82</f>
        <v>0</v>
      </c>
      <c r="Q649" s="141">
        <f>+'WE-GL '!S82</f>
        <v>-61324.700000000004</v>
      </c>
      <c r="R649" s="141">
        <f>+'WE-GL '!T82</f>
        <v>0</v>
      </c>
      <c r="S649" s="141">
        <f>+'WE-GL '!U82</f>
        <v>2757.6640000000007</v>
      </c>
      <c r="T649" s="141">
        <f>+'WE-GL '!V82</f>
        <v>0</v>
      </c>
      <c r="U649" s="141">
        <f>+'WE-GL '!W82</f>
        <v>-407958.66399999999</v>
      </c>
      <c r="V649" s="141">
        <f>+'WE-GL '!X82</f>
        <v>0</v>
      </c>
      <c r="W649" s="141">
        <f>+'WE-GL '!Y82</f>
        <v>400338.38199999998</v>
      </c>
      <c r="X649" s="141">
        <f>+'WE-GL '!Z82</f>
        <v>0</v>
      </c>
      <c r="Y649" s="141">
        <f>+'WE-GL '!AA82</f>
        <v>14603.492000000027</v>
      </c>
      <c r="Z649" s="141">
        <f>+'WE-GL '!AB82</f>
        <v>0</v>
      </c>
      <c r="AA649" s="141">
        <f>+'WE-GL '!AC82</f>
        <v>0</v>
      </c>
      <c r="AB649" s="141">
        <f>+'WE-GL '!AD82</f>
        <v>0</v>
      </c>
      <c r="AC649" s="143">
        <f>+'WE-GL '!AE82</f>
        <v>122.74199999999996</v>
      </c>
      <c r="AD649" s="141">
        <f>+'WE-GL '!AF82</f>
        <v>0</v>
      </c>
      <c r="AE649" s="143">
        <f>+'WE-GL '!AG82</f>
        <v>-122.74199999999996</v>
      </c>
      <c r="AF649" s="141">
        <f>+'WE-GL '!AH82</f>
        <v>0</v>
      </c>
      <c r="AG649" s="143">
        <f>+'WE-GL '!AI82</f>
        <v>-3182.81</v>
      </c>
      <c r="AH649" s="141">
        <f>+'WE-GL '!AJ82</f>
        <v>0</v>
      </c>
      <c r="AI649" s="201">
        <f>+'WE-GL '!AK82</f>
        <v>122.74199999999996</v>
      </c>
      <c r="AJ649" s="141">
        <f>+'WE-GL '!AL82</f>
        <v>0</v>
      </c>
      <c r="AK649" s="201">
        <f>+'WE-GL '!AM82</f>
        <v>0</v>
      </c>
      <c r="AL649" s="141">
        <f>+'WE-GL '!AN82</f>
        <v>0</v>
      </c>
      <c r="AM649" s="201">
        <f>+'WE-GL '!AO82</f>
        <v>0</v>
      </c>
      <c r="AN649" s="141">
        <f>+'WE-GL '!AP82</f>
        <v>0</v>
      </c>
      <c r="AO649" s="201">
        <f>+'WE-GL '!AQ82</f>
        <v>0</v>
      </c>
      <c r="AP649" s="141">
        <f>+'WE-GL '!AR82</f>
        <v>0</v>
      </c>
      <c r="AQ649" s="201">
        <f>+'WE-GL '!AS82</f>
        <v>0</v>
      </c>
      <c r="AR649" s="141">
        <f>+'WE-GL '!AT82</f>
        <v>0</v>
      </c>
      <c r="AS649" s="201">
        <f>+'WE-GL '!AU82</f>
        <v>0</v>
      </c>
      <c r="AT649" s="141">
        <f>+'WE-GL '!AV82</f>
        <v>0</v>
      </c>
      <c r="AU649" s="201">
        <f>+'WE-GL '!AW82</f>
        <v>0</v>
      </c>
    </row>
    <row r="650" spans="4:47" x14ac:dyDescent="0.2">
      <c r="D650" t="s">
        <v>156</v>
      </c>
      <c r="F650" s="144">
        <f>+STG_GL!H82</f>
        <v>0</v>
      </c>
      <c r="G650" s="180">
        <f>+STG_GL!I82</f>
        <v>0</v>
      </c>
      <c r="H650" s="144">
        <f>+STG_GL!J82</f>
        <v>0</v>
      </c>
      <c r="I650" s="144">
        <f>+STG_GL!K82</f>
        <v>0</v>
      </c>
      <c r="J650" s="144">
        <f>+STG_GL!L82</f>
        <v>0</v>
      </c>
      <c r="K650" s="144">
        <f>+STG_GL!M82</f>
        <v>0</v>
      </c>
      <c r="L650" s="144">
        <f>+STG_GL!N82</f>
        <v>0</v>
      </c>
      <c r="M650" s="144">
        <f>+STG_GL!O82</f>
        <v>-1054468</v>
      </c>
      <c r="N650" s="144">
        <f>+STG_GL!P82</f>
        <v>0</v>
      </c>
      <c r="O650" s="144">
        <f>+STG_GL!Q82</f>
        <v>9302822</v>
      </c>
      <c r="P650" s="144">
        <f>+STG_GL!R82</f>
        <v>0</v>
      </c>
      <c r="Q650" s="144">
        <f>+STG_GL!S82</f>
        <v>0</v>
      </c>
      <c r="R650" s="144">
        <f>+STG_GL!T82</f>
        <v>0</v>
      </c>
      <c r="S650" s="144">
        <f>+STG_GL!U82</f>
        <v>20833</v>
      </c>
      <c r="T650" s="144">
        <f>+STG_GL!V82</f>
        <v>0</v>
      </c>
      <c r="U650" s="144">
        <f>+STG_GL!W82</f>
        <v>0</v>
      </c>
      <c r="V650" s="144">
        <f>+STG_GL!X82</f>
        <v>0</v>
      </c>
      <c r="W650" s="144">
        <f>+STG_GL!Y82</f>
        <v>0</v>
      </c>
      <c r="X650" s="144">
        <f>+STG_GL!Z82</f>
        <v>0</v>
      </c>
      <c r="Y650" s="144">
        <f>+STG_GL!AA82</f>
        <v>-42683</v>
      </c>
      <c r="Z650" s="144">
        <f>+STG_GL!AB82</f>
        <v>0</v>
      </c>
      <c r="AA650" s="144">
        <f>+STG_GL!AC82</f>
        <v>-24198</v>
      </c>
      <c r="AB650" s="144">
        <f>+STG_GL!AD82</f>
        <v>0</v>
      </c>
      <c r="AC650" s="144">
        <f>+STG_GL!AE82</f>
        <v>0</v>
      </c>
      <c r="AD650" s="144">
        <f>+STG_GL!AF82</f>
        <v>0</v>
      </c>
      <c r="AE650" s="144">
        <f>+STG_GL!AG82</f>
        <v>-128650</v>
      </c>
      <c r="AF650" s="144">
        <f>+STG_GL!AH82</f>
        <v>0</v>
      </c>
      <c r="AG650" s="144">
        <f>+STG_GL!AI82</f>
        <v>0</v>
      </c>
      <c r="AH650" s="144">
        <f>+STG_GL!AJ82</f>
        <v>0</v>
      </c>
      <c r="AI650" s="144">
        <f>+STG_GL!AK82</f>
        <v>-747115</v>
      </c>
      <c r="AJ650" s="144">
        <f>+STG_GL!AL82</f>
        <v>0</v>
      </c>
      <c r="AK650" s="144">
        <f>+STG_GL!AM82</f>
        <v>337567</v>
      </c>
      <c r="AL650" s="144">
        <f>+STG_GL!AN82</f>
        <v>0</v>
      </c>
      <c r="AM650" s="144">
        <f>+STG_GL!AO82</f>
        <v>0</v>
      </c>
      <c r="AN650" s="144">
        <f>+STG_GL!AP82</f>
        <v>0</v>
      </c>
      <c r="AO650" s="144">
        <f>+STG_GL!AQ82</f>
        <v>-337567</v>
      </c>
      <c r="AP650" s="144">
        <f>+STG_GL!AR82</f>
        <v>0</v>
      </c>
      <c r="AQ650" s="144">
        <f>+STG_GL!AS82</f>
        <v>0</v>
      </c>
      <c r="AR650" s="144">
        <f>+STG_GL!AT82</f>
        <v>0</v>
      </c>
      <c r="AS650" s="144">
        <f>+STG_GL!AU82</f>
        <v>0</v>
      </c>
      <c r="AT650" s="144">
        <f>+STG_GL!AV82</f>
        <v>0</v>
      </c>
      <c r="AU650" s="144">
        <f>+STG_GL!AW82</f>
        <v>0</v>
      </c>
    </row>
    <row r="651" spans="4:47" x14ac:dyDescent="0.2">
      <c r="D651" t="s">
        <v>158</v>
      </c>
      <c r="F651" s="144">
        <f>+'TRANSPT_GL '!H82</f>
        <v>0</v>
      </c>
      <c r="G651" s="144">
        <f>+'TRANSPT_GL '!I82</f>
        <v>0</v>
      </c>
      <c r="H651" s="144">
        <f>+'TRANSPT_GL '!J82</f>
        <v>0</v>
      </c>
      <c r="I651" s="144">
        <f>+'TRANSPT_GL '!K82</f>
        <v>0</v>
      </c>
      <c r="J651" s="144">
        <f>+'TRANSPT_GL '!L82</f>
        <v>0</v>
      </c>
      <c r="K651" s="144">
        <f>+'TRANSPT_GL '!M82</f>
        <v>0</v>
      </c>
      <c r="L651" s="144">
        <f>+'TRANSPT_GL '!N82</f>
        <v>0</v>
      </c>
      <c r="M651" s="144">
        <f>+'TRANSPT_GL '!O82</f>
        <v>0</v>
      </c>
      <c r="N651" s="144">
        <f>+'TRANSPT_GL '!P82</f>
        <v>0</v>
      </c>
      <c r="O651" s="144">
        <f>+'TRANSPT_GL '!Q82</f>
        <v>0</v>
      </c>
      <c r="P651" s="144">
        <f>+'TRANSPT_GL '!R82</f>
        <v>0</v>
      </c>
      <c r="Q651" s="144">
        <f>+'TRANSPT_GL '!S82</f>
        <v>0</v>
      </c>
      <c r="R651" s="144">
        <f>+'TRANSPT_GL '!T82</f>
        <v>0</v>
      </c>
      <c r="S651" s="144">
        <f>+'TRANSPT_GL '!U82</f>
        <v>0</v>
      </c>
      <c r="T651" s="144">
        <f>+'TRANSPT_GL '!V82</f>
        <v>0</v>
      </c>
      <c r="U651" s="144">
        <f>+'TRANSPT_GL '!W82</f>
        <v>0</v>
      </c>
      <c r="V651" s="144">
        <f>+'TRANSPT_GL '!X82</f>
        <v>0</v>
      </c>
      <c r="W651" s="144">
        <f>+'TRANSPT_GL '!Y82</f>
        <v>0</v>
      </c>
      <c r="X651" s="144">
        <f>+'TRANSPT_GL '!Z82</f>
        <v>0</v>
      </c>
      <c r="Y651" s="144">
        <f>+'TRANSPT_GL '!AA82</f>
        <v>0</v>
      </c>
      <c r="Z651" s="144">
        <f>+'TRANSPT_GL '!AB82</f>
        <v>0</v>
      </c>
      <c r="AA651" s="144">
        <f>+'TRANSPT_GL '!AC82</f>
        <v>0</v>
      </c>
      <c r="AB651" s="144">
        <f>+'TRANSPT_GL '!AD82</f>
        <v>0</v>
      </c>
      <c r="AC651" s="144">
        <f>+'TRANSPT_GL '!AE82</f>
        <v>0</v>
      </c>
      <c r="AD651" s="144">
        <f>+'TRANSPT_GL '!AF82</f>
        <v>0</v>
      </c>
      <c r="AE651" s="144">
        <f>+'TRANSPT_GL '!AG82</f>
        <v>0</v>
      </c>
      <c r="AF651" s="144">
        <f>+'TRANSPT_GL '!AH82</f>
        <v>0</v>
      </c>
      <c r="AG651" s="144">
        <f>+'TRANSPT_GL '!AI82</f>
        <v>0</v>
      </c>
      <c r="AH651" s="144">
        <f>+'TRANSPT_GL '!AJ82</f>
        <v>0</v>
      </c>
      <c r="AI651" s="144">
        <f>+'TRANSPT_GL '!AK82</f>
        <v>0</v>
      </c>
      <c r="AJ651" s="144">
        <f>+'TRANSPT_GL '!AL82</f>
        <v>0</v>
      </c>
      <c r="AK651" s="144">
        <f>+'TRANSPT_GL '!AM82</f>
        <v>0</v>
      </c>
      <c r="AL651" s="144">
        <f>+'TRANSPT_GL '!AN82</f>
        <v>0</v>
      </c>
      <c r="AM651" s="144">
        <f>+'TRANSPT_GL '!AO82</f>
        <v>0</v>
      </c>
      <c r="AN651" s="144">
        <f>+'TRANSPT_GL '!AP82</f>
        <v>0</v>
      </c>
      <c r="AO651" s="144">
        <f>+'TRANSPT_GL '!AQ82</f>
        <v>0</v>
      </c>
      <c r="AP651" s="144">
        <f>+'TRANSPT_GL '!AR82</f>
        <v>0</v>
      </c>
      <c r="AQ651" s="144">
        <f>+'TRANSPT_GL '!AS82</f>
        <v>0</v>
      </c>
      <c r="AR651" s="144">
        <f>+'TRANSPT_GL '!AT82</f>
        <v>0</v>
      </c>
      <c r="AS651" s="144">
        <f>+'TRANSPT_GL '!AU82</f>
        <v>0</v>
      </c>
      <c r="AT651" s="144">
        <f>+'TRANSPT_GL '!AV82</f>
        <v>0</v>
      </c>
      <c r="AU651" s="144">
        <f>+'TRANSPT_GL '!AW82</f>
        <v>0</v>
      </c>
    </row>
    <row r="652" spans="4:47" x14ac:dyDescent="0.2">
      <c r="G652" s="45"/>
    </row>
    <row r="653" spans="4:47" x14ac:dyDescent="0.2">
      <c r="D653" t="s">
        <v>2</v>
      </c>
    </row>
  </sheetData>
  <mergeCells count="37">
    <mergeCell ref="AJ638:AK638"/>
    <mergeCell ref="T638:U638"/>
    <mergeCell ref="V638:W638"/>
    <mergeCell ref="X638:Y638"/>
    <mergeCell ref="Z638:AA638"/>
    <mergeCell ref="AT638:AU638"/>
    <mergeCell ref="AR638:AS638"/>
    <mergeCell ref="AP638:AQ638"/>
    <mergeCell ref="AD638:AE638"/>
    <mergeCell ref="AN638:AO638"/>
    <mergeCell ref="AL638:AM638"/>
    <mergeCell ref="AC1:AD1"/>
    <mergeCell ref="AE1:AF1"/>
    <mergeCell ref="F638:G638"/>
    <mergeCell ref="H638:I638"/>
    <mergeCell ref="J638:K638"/>
    <mergeCell ref="L638:M638"/>
    <mergeCell ref="N638:O638"/>
    <mergeCell ref="P638:Q638"/>
    <mergeCell ref="R638:S638"/>
    <mergeCell ref="AB638:AC638"/>
    <mergeCell ref="Q1:R1"/>
    <mergeCell ref="S1:T1"/>
    <mergeCell ref="U1:V1"/>
    <mergeCell ref="W1:X1"/>
    <mergeCell ref="Y1:Z1"/>
    <mergeCell ref="AA1:AB1"/>
    <mergeCell ref="AI1:AJ1"/>
    <mergeCell ref="AH638:AI638"/>
    <mergeCell ref="AG1:AH1"/>
    <mergeCell ref="AF638:AG638"/>
    <mergeCell ref="E1:F1"/>
    <mergeCell ref="G1:H1"/>
    <mergeCell ref="I1:J1"/>
    <mergeCell ref="K1:L1"/>
    <mergeCell ref="M1:N1"/>
    <mergeCell ref="O1:P1"/>
  </mergeCells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45</vt:i4>
      </vt:variant>
      <vt:variant>
        <vt:lpstr>Named Ranges</vt:lpstr>
      </vt:variant>
      <vt:variant>
        <vt:i4>28</vt:i4>
      </vt:variant>
    </vt:vector>
  </HeadingPairs>
  <TitlesOfParts>
    <vt:vector size="73" baseType="lpstr">
      <vt:lpstr>Printout</vt:lpstr>
      <vt:lpstr>Check</vt:lpstr>
      <vt:lpstr>TOTAL</vt:lpstr>
      <vt:lpstr>RECLASS</vt:lpstr>
      <vt:lpstr>TIE-OUT</vt:lpstr>
      <vt:lpstr>CE-FLSH</vt:lpstr>
      <vt:lpstr>NE-FLSH</vt:lpstr>
      <vt:lpstr>SE-EGM-FLSH</vt:lpstr>
      <vt:lpstr>SE-LRC-FLSH</vt:lpstr>
      <vt:lpstr>SE-CON-FLSH</vt:lpstr>
      <vt:lpstr>EAST-CON-FLSH</vt:lpstr>
      <vt:lpstr>TX-EGM-FLSH</vt:lpstr>
      <vt:lpstr>TX-HPL-FLSH</vt:lpstr>
      <vt:lpstr>TX-CON-FLSH</vt:lpstr>
      <vt:lpstr>WE-FLSH</vt:lpstr>
      <vt:lpstr>STG_FLSH</vt:lpstr>
      <vt:lpstr>TRNSPT_FLSH</vt:lpstr>
      <vt:lpstr>BGC_FLSH</vt:lpstr>
      <vt:lpstr>CE_GL</vt:lpstr>
      <vt:lpstr>NE_GL</vt:lpstr>
      <vt:lpstr>SE-EGM-GL</vt:lpstr>
      <vt:lpstr>SE-LRC-GL</vt:lpstr>
      <vt:lpstr>SE-CON-GL </vt:lpstr>
      <vt:lpstr>EAST-CON-GL</vt:lpstr>
      <vt:lpstr>TX-EGM-GL</vt:lpstr>
      <vt:lpstr>TX-HPL-GL </vt:lpstr>
      <vt:lpstr>TX-CON-GL </vt:lpstr>
      <vt:lpstr>WE-GL </vt:lpstr>
      <vt:lpstr>BGC_GL</vt:lpstr>
      <vt:lpstr>STG_GL</vt:lpstr>
      <vt:lpstr>TRANSPT_GL </vt:lpstr>
      <vt:lpstr>CE-VAR</vt:lpstr>
      <vt:lpstr>NE-VAR</vt:lpstr>
      <vt:lpstr>SE-EGM-VAR</vt:lpstr>
      <vt:lpstr>SE-LRC-VAR</vt:lpstr>
      <vt:lpstr>SE-CON-VAR</vt:lpstr>
      <vt:lpstr>EAST-CON-VAR</vt:lpstr>
      <vt:lpstr>TX-EGM-VAR</vt:lpstr>
      <vt:lpstr>TX-HPL-VAR </vt:lpstr>
      <vt:lpstr>TX-CON-VAR</vt:lpstr>
      <vt:lpstr>WE-VAR</vt:lpstr>
      <vt:lpstr>STG_VAR</vt:lpstr>
      <vt:lpstr>TRNSPT_VAR</vt:lpstr>
      <vt:lpstr>BGC_VAR</vt:lpstr>
      <vt:lpstr>Actuals</vt:lpstr>
      <vt:lpstr>checkbalance</vt:lpstr>
      <vt:lpstr>Actuals!Print_Area</vt:lpstr>
      <vt:lpstr>BGC_VAR!Print_Area</vt:lpstr>
      <vt:lpstr>'CE-VAR'!Print_Area</vt:lpstr>
      <vt:lpstr>Check!Print_Area</vt:lpstr>
      <vt:lpstr>NE_GL!Print_Area</vt:lpstr>
      <vt:lpstr>'NE-FLSH'!Print_Area</vt:lpstr>
      <vt:lpstr>'NE-VAR'!Print_Area</vt:lpstr>
      <vt:lpstr>RECLASS!Print_Area</vt:lpstr>
      <vt:lpstr>'SE-CON-FLSH'!Print_Area</vt:lpstr>
      <vt:lpstr>'SE-CON-VAR'!Print_Area</vt:lpstr>
      <vt:lpstr>'SE-EGM-FLSH'!Print_Area</vt:lpstr>
      <vt:lpstr>'SE-EGM-VAR'!Print_Area</vt:lpstr>
      <vt:lpstr>'SE-LRC-FLSH'!Print_Area</vt:lpstr>
      <vt:lpstr>'SE-LRC-VAR'!Print_Area</vt:lpstr>
      <vt:lpstr>STG_VAR!Print_Area</vt:lpstr>
      <vt:lpstr>'TIE-OUT'!Print_Area</vt:lpstr>
      <vt:lpstr>TOTAL!Print_Area</vt:lpstr>
      <vt:lpstr>TRNSPT_VAR!Print_Area</vt:lpstr>
      <vt:lpstr>'TX-CON-FLSH'!Print_Area</vt:lpstr>
      <vt:lpstr>'TX-CON-VAR'!Print_Area</vt:lpstr>
      <vt:lpstr>'TX-EGM-FLSH'!Print_Area</vt:lpstr>
      <vt:lpstr>'TX-EGM-GL'!Print_Area</vt:lpstr>
      <vt:lpstr>'TX-EGM-VAR'!Print_Area</vt:lpstr>
      <vt:lpstr>'TX-HPL-FLSH'!Print_Area</vt:lpstr>
      <vt:lpstr>'TX-HPL-VAR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Felienne</cp:lastModifiedBy>
  <cp:lastPrinted>2000-03-15T14:34:53Z</cp:lastPrinted>
  <dcterms:created xsi:type="dcterms:W3CDTF">1997-07-11T21:57:33Z</dcterms:created>
  <dcterms:modified xsi:type="dcterms:W3CDTF">2014-09-03T20:29:19Z</dcterms:modified>
</cp:coreProperties>
</file>