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5055" windowWidth="15480" windowHeight="5100" tabRatio="615"/>
  </bookViews>
  <sheets>
    <sheet name="Ontario" sheetId="2" r:id="rId1"/>
  </sheets>
  <definedNames>
    <definedName name="_xlnm.Print_Area" localSheetId="0">Ontario!$A$1:$V$84</definedName>
  </definedNames>
  <calcPr calcId="152511"/>
</workbook>
</file>

<file path=xl/calcChain.xml><?xml version="1.0" encoding="utf-8"?>
<calcChain xmlns="http://schemas.openxmlformats.org/spreadsheetml/2006/main">
  <c r="V7" i="2" l="1"/>
  <c r="V12" i="2"/>
  <c r="V13" i="2"/>
  <c r="E14" i="2"/>
  <c r="G14" i="2"/>
  <c r="H14" i="2"/>
  <c r="H82" i="2" s="1"/>
  <c r="H84" i="2" s="1"/>
  <c r="I14" i="2"/>
  <c r="I82" i="2" s="1"/>
  <c r="I84" i="2" s="1"/>
  <c r="J14" i="2"/>
  <c r="K14" i="2"/>
  <c r="L14" i="2"/>
  <c r="M14" i="2"/>
  <c r="N14" i="2"/>
  <c r="O14" i="2"/>
  <c r="P14" i="2"/>
  <c r="Q14" i="2"/>
  <c r="Q82" i="2" s="1"/>
  <c r="Q84" i="2" s="1"/>
  <c r="R14" i="2"/>
  <c r="S14" i="2"/>
  <c r="V14" i="2"/>
  <c r="V18" i="2"/>
  <c r="V19" i="2"/>
  <c r="V20" i="2"/>
  <c r="V21" i="2"/>
  <c r="V24" i="2" s="1"/>
  <c r="V22" i="2"/>
  <c r="V23" i="2"/>
  <c r="G24" i="2"/>
  <c r="J24" i="2"/>
  <c r="K24" i="2"/>
  <c r="L24" i="2"/>
  <c r="M24" i="2"/>
  <c r="N24" i="2"/>
  <c r="O24" i="2"/>
  <c r="P24" i="2"/>
  <c r="Q24" i="2"/>
  <c r="R24" i="2"/>
  <c r="V26" i="2"/>
  <c r="V27" i="2"/>
  <c r="V28" i="2"/>
  <c r="V32" i="2" s="1"/>
  <c r="V29" i="2"/>
  <c r="V30" i="2"/>
  <c r="V31" i="2"/>
  <c r="L32" i="2"/>
  <c r="M32" i="2"/>
  <c r="N32" i="2"/>
  <c r="O32" i="2"/>
  <c r="P32" i="2"/>
  <c r="Q32" i="2"/>
  <c r="R32" i="2"/>
  <c r="V34" i="2"/>
  <c r="V40" i="2" s="1"/>
  <c r="V35" i="2"/>
  <c r="V36" i="2"/>
  <c r="V37" i="2"/>
  <c r="V38" i="2"/>
  <c r="V39" i="2"/>
  <c r="L40" i="2"/>
  <c r="P40" i="2"/>
  <c r="Q40" i="2"/>
  <c r="R40" i="2"/>
  <c r="S40" i="2"/>
  <c r="V43" i="2"/>
  <c r="V52" i="2" s="1"/>
  <c r="V44" i="2"/>
  <c r="V45" i="2"/>
  <c r="V46" i="2"/>
  <c r="V47" i="2"/>
  <c r="V48" i="2"/>
  <c r="V49" i="2"/>
  <c r="V50" i="2"/>
  <c r="V51" i="2"/>
  <c r="P52" i="2"/>
  <c r="Q52" i="2"/>
  <c r="R52" i="2"/>
  <c r="S52" i="2"/>
  <c r="V55" i="2"/>
  <c r="V56" i="2" s="1"/>
  <c r="R56" i="2"/>
  <c r="S56" i="2"/>
  <c r="S82" i="2" s="1"/>
  <c r="S84" i="2" s="1"/>
  <c r="T56" i="2"/>
  <c r="T82" i="2" s="1"/>
  <c r="T84" i="2" s="1"/>
  <c r="V61" i="2"/>
  <c r="V62" i="2"/>
  <c r="V63" i="2" s="1"/>
  <c r="V66" i="2"/>
  <c r="V67" i="2"/>
  <c r="N68" i="2"/>
  <c r="V68" i="2" s="1"/>
  <c r="V69" i="2" s="1"/>
  <c r="O68" i="2"/>
  <c r="O69" i="2" s="1"/>
  <c r="Q68" i="2"/>
  <c r="E69" i="2"/>
  <c r="E82" i="2" s="1"/>
  <c r="E84" i="2" s="1"/>
  <c r="H69" i="2"/>
  <c r="K69" i="2"/>
  <c r="L69" i="2"/>
  <c r="M69" i="2"/>
  <c r="M82" i="2" s="1"/>
  <c r="M84" i="2" s="1"/>
  <c r="N69" i="2"/>
  <c r="N82" i="2" s="1"/>
  <c r="N84" i="2" s="1"/>
  <c r="P69" i="2"/>
  <c r="Q69" i="2"/>
  <c r="R69" i="2"/>
  <c r="S69" i="2"/>
  <c r="O71" i="2"/>
  <c r="O74" i="2" s="1"/>
  <c r="P71" i="2"/>
  <c r="P74" i="2" s="1"/>
  <c r="V72" i="2"/>
  <c r="V73" i="2"/>
  <c r="Q74" i="2"/>
  <c r="R74" i="2"/>
  <c r="R82" i="2" s="1"/>
  <c r="R84" i="2" s="1"/>
  <c r="S74" i="2"/>
  <c r="V76" i="2"/>
  <c r="Q77" i="2"/>
  <c r="R77" i="2"/>
  <c r="V77" i="2"/>
  <c r="F82" i="2"/>
  <c r="G82" i="2"/>
  <c r="G84" i="2" s="1"/>
  <c r="J82" i="2"/>
  <c r="K82" i="2"/>
  <c r="L82" i="2"/>
  <c r="L84" i="2" s="1"/>
  <c r="F84" i="2"/>
  <c r="J84" i="2"/>
  <c r="K84" i="2"/>
  <c r="P82" i="2" l="1"/>
  <c r="P84" i="2" s="1"/>
  <c r="O82" i="2"/>
  <c r="O84" i="2" s="1"/>
  <c r="V71" i="2"/>
  <c r="V74" i="2" s="1"/>
  <c r="V82" i="2" s="1"/>
  <c r="V84" i="2" s="1"/>
</calcChain>
</file>

<file path=xl/comments1.xml><?xml version="1.0" encoding="utf-8"?>
<comments xmlns="http://schemas.openxmlformats.org/spreadsheetml/2006/main">
  <authors>
    <author>mbowen</author>
    <author>csprowl</author>
  </authors>
  <commentList>
    <comment ref="M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Various after PMAs</t>
        </r>
      </text>
    </comment>
    <comment ref="O12" authorId="0" shapeId="0">
      <text>
        <r>
          <rPr>
            <b/>
            <sz val="8"/>
            <color indexed="81"/>
            <rFont val="Tahoma"/>
          </rPr>
          <t xml:space="preserve">mbowen:
</t>
        </r>
        <r>
          <rPr>
            <sz val="8"/>
            <color indexed="81"/>
            <rFont val="Tahoma"/>
            <family val="2"/>
          </rPr>
          <t xml:space="preserve">Various - Bal after PMAs and liq transfers
</t>
        </r>
      </text>
    </comment>
    <comment ref="P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Purch -Dmd Fee
Not flashed</t>
        </r>
      </text>
    </comment>
    <comment ref="Q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$40,455 - Purch -#296743 - No Flash Dmd Fees
Crestar - $22,891 - Sales 
Sales - $219,756 - Detail doesn't tie to flash
Purchase Interdesk Var - $989,840
AEC Mktg - ($40,976) - Purch Liq EA4902.K
AEC Oil - $26,207 - Purch Liq EC3704.M 
El Paso - $17,670 - Purch Liq NZ2878
Kaztex - ($862,885) - Purch Liq NR7689
N. Illinioi Gas-$84,500-PurchLiq NP3995
TXU Energy-$18,057 - Purch Liq 
Wisc Public Serv - ($826,026) Sales Liq NV8650.2,NV8650.1</t>
        </r>
      </text>
    </comment>
    <comment ref="R1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ANR - $40,455-#296743-No Flash
GRLK- ($7,347)-Commodity-Var to Flash
GRLK - $779,802-Dmd-No Flash</t>
        </r>
      </text>
    </comment>
    <comment ref="Q13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Union buy     (411,104)  (46,925) exposure        3,776,342   
TCPL  sale N63076.5                                          (1,646,769)
TCPL sale N63076.3                                           (6,424,141)
TCPL buy N63076.1                                            7,004,315
TCPL buy N63076.m                                                   1,424
</t>
        </r>
        <r>
          <rPr>
            <sz val="8"/>
            <color indexed="10"/>
            <rFont val="Tahoma"/>
            <family val="2"/>
          </rPr>
          <t>TCPL buy QA1354.1  Moved to ECC Sales           1,979,660</t>
        </r>
        <r>
          <rPr>
            <sz val="8"/>
            <color indexed="81"/>
            <rFont val="Tahoma"/>
          </rPr>
          <t xml:space="preserve">
                       </t>
        </r>
      </text>
    </comment>
    <comment ref="Q26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Remain Var after R/C:
  65059 = $86,502
</t>
        </r>
      </text>
    </comment>
    <comment ref="Q2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35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 flash on demand &amp; $
conversion needs to be done
</t>
        </r>
      </text>
    </comment>
    <comment ref="R36" authorId="0" shapeId="0">
      <text>
        <r>
          <rPr>
            <b/>
            <sz val="8"/>
            <color indexed="81"/>
            <rFont val="Tahoma"/>
          </rPr>
          <t>mbowen:
CAD to US $ conversion needs to be made before any takes to desk</t>
        </r>
      </text>
    </comment>
    <comment ref="Q37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Union Gas
</t>
        </r>
      </text>
    </comment>
    <comment ref="R37" authorId="0" shapeId="0">
      <text>
        <r>
          <rPr>
            <b/>
            <sz val="8"/>
            <color indexed="81"/>
            <rFont val="Tahoma"/>
          </rPr>
          <t xml:space="preserve">mbowen:
Union Gas </t>
        </r>
      </text>
    </comment>
    <comment ref="R39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After VM entries 4/01 -
Variance due to incorrect flash WACOG</t>
        </r>
      </text>
    </comment>
    <comment ref="P44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form returned from economics 02/12 with note 'liquidation file incorrect-jim little researching'</t>
        </r>
      </text>
    </comment>
    <comment ref="M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Demand      1,374,659
Can reimb (1,441,112)
Commodity    (85,929)</t>
        </r>
      </text>
    </comment>
    <comment ref="N68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Commodity  126,280
Demand       664,435
</t>
        </r>
      </text>
    </comment>
    <comment ref="O71" authorId="1" shapeId="0">
      <text>
        <r>
          <rPr>
            <b/>
            <sz val="8"/>
            <color indexed="81"/>
            <rFont val="Tahoma"/>
          </rPr>
          <t xml:space="preserve">csprowl:
</t>
        </r>
        <r>
          <rPr>
            <sz val="8"/>
            <color indexed="81"/>
            <rFont val="Tahoma"/>
            <family val="2"/>
          </rPr>
          <t xml:space="preserve">after reclass w/tcpl:
 Volume         Amount        Exposure
(1,301,612) $1,083,366  $6,940,620
less take to the desk
S#240521           255         25,915.91 offsetw pancanadian
new variance
(1,301,357)  $1,109,252    $6,965,358
PMA in 12/00 GL:
reference 100104350 (379,626)  ( 2,068,285)    
exposure (379,626)*4.5-(2,068,285)=359,967.03
PMA in 01/01 GL:
reference 100025119  430  $21,399
exposure 430*4.5-21,399=19,464
</t>
        </r>
      </text>
    </comment>
    <comment ref="P71" authorId="1" shapeId="0">
      <text>
        <r>
          <rPr>
            <b/>
            <sz val="8"/>
            <color indexed="81"/>
            <rFont val="Tahoma"/>
          </rPr>
          <t>csprowl:</t>
        </r>
        <r>
          <rPr>
            <sz val="8"/>
            <color indexed="81"/>
            <rFont val="Tahoma"/>
          </rPr>
          <t xml:space="preserve">
Original variance offset by TCPL liquidation reclasses of 
  N63076     liquidation offset w/ TCPL         751,493
  N63076    liquidation offset w/TCPL           183,803
 QA1354.4 liquidation offset w/TCPL        1,414,260
 QA1354.6 liquidation offset w/TCPL          200,026</t>
        </r>
      </text>
    </comment>
    <comment ref="Q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recog. By ECC:
  452531 = $11,162,399
  452536 = $2,861,378 
</t>
        </r>
      </text>
    </comment>
    <comment ref="R71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452531 = $11,351,764
  452536 = $2,897,638
  566166 = $(277,326)
  567398 = $42,823
  567397 = $155,338
  56731 = $548,529
  566193 = $440,654
  </t>
        </r>
      </text>
    </comment>
    <comment ref="Q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recog by ECC:
  145823 = $(10,266,271)
  145835 = $(2,649,189)</t>
        </r>
      </text>
    </comment>
    <comment ref="R72" authorId="0" shapeId="0">
      <text>
        <r>
          <rPr>
            <b/>
            <sz val="8"/>
            <color indexed="81"/>
            <rFont val="Tahoma"/>
          </rPr>
          <t>mbowen:</t>
        </r>
        <r>
          <rPr>
            <sz val="8"/>
            <color indexed="81"/>
            <rFont val="Tahoma"/>
          </rPr>
          <t xml:space="preserve">
Not recg by ECC:
  145835 = $(3,003,838)
  484798 = $(11,621,564)</t>
        </r>
      </text>
    </comment>
  </commentList>
</comments>
</file>

<file path=xl/sharedStrings.xml><?xml version="1.0" encoding="utf-8"?>
<sst xmlns="http://schemas.openxmlformats.org/spreadsheetml/2006/main" count="78" uniqueCount="69">
  <si>
    <t>Summary of Flash to Actual Variance</t>
  </si>
  <si>
    <t>Total</t>
  </si>
  <si>
    <t xml:space="preserve"> </t>
  </si>
  <si>
    <t>Economics</t>
  </si>
  <si>
    <t>Gas Accounting</t>
  </si>
  <si>
    <t>Settlements</t>
  </si>
  <si>
    <t>Volume Management</t>
  </si>
  <si>
    <t>Total Identified Flash to Actual Variances</t>
  </si>
  <si>
    <t>Unexplained Variance</t>
  </si>
  <si>
    <t>Enron North America</t>
  </si>
  <si>
    <t xml:space="preserve">PMA's  </t>
  </si>
  <si>
    <t xml:space="preserve">Total Flash to Actual Variance </t>
  </si>
  <si>
    <t>0001</t>
  </si>
  <si>
    <t>0002</t>
  </si>
  <si>
    <t>0003</t>
  </si>
  <si>
    <t>0004</t>
  </si>
  <si>
    <t>0005</t>
  </si>
  <si>
    <t>0006</t>
  </si>
  <si>
    <t>0007</t>
  </si>
  <si>
    <t>Miscellaneous variances</t>
  </si>
  <si>
    <t>UA4 manual entry to reverse</t>
  </si>
  <si>
    <t>Fuel entries</t>
  </si>
  <si>
    <t>0008</t>
  </si>
  <si>
    <t>July commodity and demand variance to be analyzed</t>
  </si>
  <si>
    <t>0009</t>
  </si>
  <si>
    <t>Waiting for PMA for liquidation for Toronto District School Board NN2202.2</t>
  </si>
  <si>
    <t>Enron Canada manual purchase entry 0900 GL Reference 100040365</t>
  </si>
  <si>
    <t>0010</t>
  </si>
  <si>
    <t>0011</t>
  </si>
  <si>
    <t>FT-Ontario variance</t>
  </si>
  <si>
    <t>0012</t>
  </si>
  <si>
    <t>Synthetic Storage</t>
  </si>
  <si>
    <t>Nexen Petroleum sales</t>
  </si>
  <si>
    <t>Pre 2000</t>
  </si>
  <si>
    <t>Ontario Desk</t>
  </si>
  <si>
    <t>(Income)/Expense to the desk</t>
  </si>
  <si>
    <t>Nexen Marketing sales-Gas Accounting researching problem with liquidation file</t>
  </si>
  <si>
    <t>Nexen Marketing purchase-Gas Accounting researching problem with liquidation file</t>
  </si>
  <si>
    <t>Union Storage commodity flashed - no actual</t>
  </si>
  <si>
    <t>0101</t>
  </si>
  <si>
    <t>Missing liquidation for Pan Canadian Energy Services</t>
  </si>
  <si>
    <t>sales detail doesn't tie to flash</t>
  </si>
  <si>
    <t>lone liquidations</t>
  </si>
  <si>
    <t>various demand and commodity</t>
  </si>
  <si>
    <t>TCPL currency conversion correction entries</t>
  </si>
  <si>
    <t>0102</t>
  </si>
  <si>
    <t>Operational Analysis</t>
  </si>
  <si>
    <t>Unanalyzed</t>
  </si>
  <si>
    <t>Purchase Interdesk Variance</t>
  </si>
  <si>
    <t>Fuel/Fuel Reclass Variance</t>
  </si>
  <si>
    <t>Requested Reclasses</t>
  </si>
  <si>
    <t>Purch - ANR - Dmd Charge</t>
  </si>
  <si>
    <t xml:space="preserve">Requested Entries - Move liq </t>
  </si>
  <si>
    <t xml:space="preserve">Requested entries - ECC reallocation </t>
  </si>
  <si>
    <t>TCPL Dmd Reimb - Enron Canada - Nets w/ TCPL Dmd Exp.</t>
  </si>
  <si>
    <t xml:space="preserve">TCPL Dmd &amp; Comm Variance - Nets W/TCPL Dmd Reimb </t>
  </si>
  <si>
    <t>Missing liquidation for Consumers Gas Sales</t>
  </si>
  <si>
    <t>Missing liquidation for Consumers Gas &amp; Consumers Energy Purchases</t>
  </si>
  <si>
    <t>Crestar Variance</t>
  </si>
  <si>
    <t>0103</t>
  </si>
  <si>
    <t>stated as of  03/31/01 GL</t>
  </si>
  <si>
    <r>
      <t xml:space="preserve">Proposed Adjustments to NGP&amp;L, </t>
    </r>
    <r>
      <rPr>
        <b/>
        <sz val="9"/>
        <color indexed="48"/>
        <rFont val="Arial"/>
        <family val="2"/>
      </rPr>
      <t>04/30/01</t>
    </r>
  </si>
  <si>
    <t>Outstanding Variances, resolution expected 04/01 GL</t>
  </si>
  <si>
    <t>Enron Canada purchase variances - Deals ECC doesn't recognize</t>
  </si>
  <si>
    <t>Enron Canada sales variance - Deals ECC doesn't recognize</t>
  </si>
  <si>
    <t>Requested entries - Fuel</t>
  </si>
  <si>
    <t>Missing liquidation for Union - Sales</t>
  </si>
  <si>
    <t>ECC Manual 3/01 - Need copy</t>
  </si>
  <si>
    <t>Enron Canada Purchase Variance - Deal 65059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</si>
</sst>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17" x14ac:knownFonts="1">
    <font>
      <sz val="8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48"/>
      <name val="Arial"/>
      <family val="2"/>
    </font>
    <font>
      <b/>
      <sz val="9"/>
      <name val="Arial"/>
      <family val="2"/>
    </font>
    <font>
      <b/>
      <sz val="6"/>
      <name val="Arial"/>
      <family val="2"/>
    </font>
    <font>
      <b/>
      <sz val="8"/>
      <name val="Arial"/>
      <family val="2"/>
    </font>
    <font>
      <b/>
      <sz val="9"/>
      <color indexed="48"/>
      <name val="Arial"/>
      <family val="2"/>
    </font>
    <font>
      <b/>
      <u/>
      <sz val="8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8"/>
      <name val="Arial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sz val="8"/>
      <color indexed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164" fontId="2" fillId="0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Border="1"/>
    <xf numFmtId="0" fontId="8" fillId="0" borderId="0" xfId="0" applyFont="1" applyBorder="1"/>
    <xf numFmtId="0" fontId="9" fillId="0" borderId="0" xfId="0" applyFont="1" applyAlignment="1">
      <alignment horizontal="center"/>
    </xf>
    <xf numFmtId="165" fontId="6" fillId="0" borderId="2" xfId="2" applyNumberFormat="1" applyFont="1" applyBorder="1"/>
    <xf numFmtId="165" fontId="6" fillId="0" borderId="0" xfId="2" applyNumberFormat="1" applyFont="1" applyBorder="1"/>
    <xf numFmtId="0" fontId="2" fillId="0" borderId="0" xfId="0" applyFont="1" applyFill="1"/>
    <xf numFmtId="0" fontId="2" fillId="0" borderId="0" xfId="0" applyFont="1" applyFill="1" applyBorder="1"/>
    <xf numFmtId="165" fontId="3" fillId="0" borderId="0" xfId="2" applyNumberFormat="1" applyFont="1" applyFill="1" applyBorder="1"/>
    <xf numFmtId="0" fontId="11" fillId="0" borderId="0" xfId="0" applyFont="1"/>
    <xf numFmtId="0" fontId="11" fillId="0" borderId="0" xfId="0" applyFont="1" applyBorder="1"/>
    <xf numFmtId="164" fontId="11" fillId="0" borderId="0" xfId="1" applyNumberFormat="1" applyFont="1"/>
    <xf numFmtId="164" fontId="11" fillId="0" borderId="0" xfId="1" applyNumberFormat="1" applyFont="1" applyBorder="1"/>
    <xf numFmtId="164" fontId="11" fillId="0" borderId="1" xfId="1" applyNumberFormat="1" applyFont="1" applyBorder="1"/>
    <xf numFmtId="164" fontId="0" fillId="0" borderId="1" xfId="1" applyNumberFormat="1" applyFont="1" applyBorder="1"/>
    <xf numFmtId="164" fontId="1" fillId="0" borderId="1" xfId="1" applyNumberFormat="1" applyBorder="1"/>
    <xf numFmtId="164" fontId="6" fillId="0" borderId="0" xfId="1" applyNumberFormat="1" applyFont="1" applyFill="1" applyBorder="1"/>
    <xf numFmtId="0" fontId="1" fillId="0" borderId="0" xfId="0" applyFont="1" applyBorder="1"/>
    <xf numFmtId="0" fontId="12" fillId="0" borderId="0" xfId="0" applyFont="1" applyBorder="1"/>
    <xf numFmtId="164" fontId="1" fillId="0" borderId="0" xfId="1" applyNumberFormat="1" applyBorder="1"/>
    <xf numFmtId="164" fontId="3" fillId="0" borderId="0" xfId="1" applyNumberFormat="1" applyFont="1" applyFill="1" applyBorder="1"/>
    <xf numFmtId="164" fontId="6" fillId="0" borderId="0" xfId="1" applyNumberFormat="1" applyFont="1"/>
    <xf numFmtId="3" fontId="11" fillId="0" borderId="0" xfId="0" applyNumberFormat="1" applyFont="1"/>
    <xf numFmtId="164" fontId="1" fillId="0" borderId="0" xfId="1" applyNumberFormat="1" applyFont="1" applyBorder="1"/>
    <xf numFmtId="164" fontId="6" fillId="0" borderId="0" xfId="1" applyNumberFormat="1" applyFont="1" applyFill="1"/>
    <xf numFmtId="164" fontId="4" fillId="0" borderId="0" xfId="1" applyNumberFormat="1" applyFont="1"/>
    <xf numFmtId="43" fontId="11" fillId="0" borderId="0" xfId="1" applyFont="1"/>
    <xf numFmtId="3" fontId="11" fillId="0" borderId="1" xfId="0" applyNumberFormat="1" applyFont="1" applyBorder="1"/>
    <xf numFmtId="0" fontId="5" fillId="0" borderId="1" xfId="0" quotePrefix="1" applyFont="1" applyBorder="1" applyAlignment="1">
      <alignment horizontal="center"/>
    </xf>
    <xf numFmtId="164" fontId="5" fillId="0" borderId="1" xfId="1" quotePrefix="1" applyNumberFormat="1" applyFont="1" applyBorder="1" applyAlignment="1">
      <alignment horizontal="center"/>
    </xf>
    <xf numFmtId="165" fontId="11" fillId="0" borderId="0" xfId="0" applyNumberFormat="1" applyFont="1"/>
    <xf numFmtId="164" fontId="11" fillId="0" borderId="0" xfId="1" applyNumberFormat="1" applyFont="1" applyFill="1"/>
    <xf numFmtId="43" fontId="0" fillId="0" borderId="0" xfId="1" applyFont="1"/>
    <xf numFmtId="164" fontId="11" fillId="0" borderId="0" xfId="0" applyNumberFormat="1" applyFont="1"/>
    <xf numFmtId="164" fontId="0" fillId="0" borderId="1" xfId="1" applyNumberFormat="1" applyFont="1" applyFill="1" applyBorder="1"/>
    <xf numFmtId="164" fontId="11" fillId="0" borderId="1" xfId="1" applyNumberFormat="1" applyFont="1" applyFill="1" applyBorder="1"/>
    <xf numFmtId="164" fontId="11" fillId="0" borderId="0" xfId="1" applyNumberFormat="1" applyFont="1" applyFill="1" applyBorder="1"/>
    <xf numFmtId="0" fontId="1" fillId="0" borderId="0" xfId="0" applyFont="1" applyBorder="1" applyAlignment="1">
      <alignment wrapText="1"/>
    </xf>
    <xf numFmtId="0" fontId="11" fillId="0" borderId="0" xfId="0" applyFont="1" applyBorder="1" applyAlignment="1">
      <alignment wrapText="1"/>
    </xf>
    <xf numFmtId="43" fontId="2" fillId="0" borderId="0" xfId="1" applyFont="1" applyFill="1" applyAlignment="1">
      <alignment horizontal="center"/>
    </xf>
    <xf numFmtId="43" fontId="2" fillId="0" borderId="0" xfId="1" applyFont="1" applyFill="1"/>
    <xf numFmtId="43" fontId="6" fillId="0" borderId="0" xfId="1" applyFont="1" applyFill="1"/>
    <xf numFmtId="0" fontId="11" fillId="0" borderId="0" xfId="0" applyFont="1" applyFill="1"/>
    <xf numFmtId="0" fontId="11" fillId="0" borderId="0" xfId="0" quotePrefix="1" applyFont="1" applyBorder="1"/>
    <xf numFmtId="44" fontId="11" fillId="0" borderId="0" xfId="2" applyFont="1"/>
    <xf numFmtId="43" fontId="11" fillId="0" borderId="0" xfId="0" applyNumberFormat="1" applyFont="1"/>
    <xf numFmtId="165" fontId="11" fillId="0" borderId="1" xfId="2" applyNumberFormat="1" applyFont="1" applyFill="1" applyBorder="1"/>
    <xf numFmtId="0" fontId="11" fillId="0" borderId="1" xfId="0" applyFont="1" applyBorder="1"/>
    <xf numFmtId="164" fontId="9" fillId="0" borderId="0" xfId="1" applyNumberFormat="1" applyFont="1" applyFill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11" fillId="0" borderId="1" xfId="1" quotePrefix="1" applyNumberFormat="1" applyFont="1" applyFill="1" applyBorder="1"/>
    <xf numFmtId="164" fontId="11" fillId="0" borderId="0" xfId="1" quotePrefix="1" applyNumberFormat="1" applyFont="1" applyFill="1"/>
    <xf numFmtId="0" fontId="5" fillId="0" borderId="0" xfId="0" quotePrefix="1" applyFont="1" applyBorder="1" applyAlignment="1">
      <alignment horizontal="center"/>
    </xf>
    <xf numFmtId="37" fontId="11" fillId="0" borderId="0" xfId="0" applyNumberFormat="1" applyFont="1"/>
    <xf numFmtId="0" fontId="11" fillId="0" borderId="0" xfId="0" applyFont="1" applyFill="1" applyBorder="1"/>
    <xf numFmtId="37" fontId="11" fillId="0" borderId="1" xfId="0" applyNumberFormat="1" applyFont="1" applyBorder="1"/>
    <xf numFmtId="37" fontId="11" fillId="0" borderId="0" xfId="1" applyNumberFormat="1" applyFont="1" applyFill="1" applyBorder="1"/>
    <xf numFmtId="37" fontId="11" fillId="0" borderId="0" xfId="0" applyNumberFormat="1" applyFont="1" applyBorder="1"/>
    <xf numFmtId="5" fontId="11" fillId="0" borderId="0" xfId="0" applyNumberFormat="1" applyFont="1" applyBorder="1"/>
    <xf numFmtId="164" fontId="2" fillId="0" borderId="0" xfId="1" applyNumberFormat="1" applyFont="1" applyFill="1" applyAlignment="1">
      <alignment horizontal="center"/>
    </xf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O93"/>
  <sheetViews>
    <sheetView tabSelected="1" workbookViewId="0">
      <pane xSplit="4" ySplit="6" topLeftCell="E54" activePane="bottomRight" state="frozen"/>
      <selection activeCell="V89" sqref="V89"/>
      <selection pane="topRight" activeCell="V89" sqref="V89"/>
      <selection pane="bottomLeft" activeCell="V89" sqref="V89"/>
      <selection pane="bottomRight" activeCell="T70" sqref="T70"/>
    </sheetView>
  </sheetViews>
  <sheetFormatPr defaultRowHeight="11.25" x14ac:dyDescent="0.2"/>
  <cols>
    <col min="1" max="1" width="3.1640625" style="15" customWidth="1"/>
    <col min="2" max="2" width="5" style="15" customWidth="1"/>
    <col min="3" max="3" width="62" style="16" customWidth="1"/>
    <col min="4" max="4" width="5" style="16" customWidth="1"/>
    <col min="5" max="5" width="16.6640625" style="15" customWidth="1"/>
    <col min="6" max="16" width="15.83203125" style="17" customWidth="1"/>
    <col min="17" max="17" width="15.83203125" style="15" customWidth="1"/>
    <col min="18" max="18" width="15.83203125" style="16" customWidth="1"/>
    <col min="19" max="20" width="15.83203125" style="15" customWidth="1"/>
    <col min="21" max="21" width="3.6640625" style="15" customWidth="1"/>
    <col min="22" max="22" width="19.1640625" style="15" customWidth="1"/>
    <col min="23" max="23" width="13.6640625" style="32" bestFit="1" customWidth="1"/>
    <col min="24" max="16384" width="9.33203125" style="15"/>
  </cols>
  <sheetData>
    <row r="1" spans="1:249" x14ac:dyDescent="0.2">
      <c r="A1" s="67" t="s">
        <v>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55"/>
      <c r="U1" s="55"/>
    </row>
    <row r="2" spans="1:249" ht="15.75" x14ac:dyDescent="0.25">
      <c r="A2" s="68" t="s">
        <v>34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56"/>
      <c r="U2" s="56"/>
    </row>
    <row r="3" spans="1:249" x14ac:dyDescent="0.2">
      <c r="A3" s="67" t="s">
        <v>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55"/>
      <c r="U3" s="55"/>
    </row>
    <row r="4" spans="1:249" ht="12.75" x14ac:dyDescent="0.2">
      <c r="A4" s="66" t="s">
        <v>35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2"/>
      <c r="U4" s="2"/>
      <c r="V4" s="2"/>
      <c r="W4" s="45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</row>
    <row r="5" spans="1:249" ht="30.75" customHeight="1" x14ac:dyDescent="0.2">
      <c r="A5" s="2"/>
      <c r="B5" s="2"/>
      <c r="C5" s="3"/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V5" s="2"/>
      <c r="W5" s="45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</row>
    <row r="6" spans="1:249" x14ac:dyDescent="0.2">
      <c r="D6" s="5"/>
      <c r="E6" s="4" t="s">
        <v>33</v>
      </c>
      <c r="F6" s="35" t="s">
        <v>12</v>
      </c>
      <c r="G6" s="35" t="s">
        <v>13</v>
      </c>
      <c r="H6" s="34" t="s">
        <v>14</v>
      </c>
      <c r="I6" s="34" t="s">
        <v>15</v>
      </c>
      <c r="J6" s="34" t="s">
        <v>16</v>
      </c>
      <c r="K6" s="34" t="s">
        <v>17</v>
      </c>
      <c r="L6" s="34" t="s">
        <v>18</v>
      </c>
      <c r="M6" s="34" t="s">
        <v>22</v>
      </c>
      <c r="N6" s="34" t="s">
        <v>24</v>
      </c>
      <c r="O6" s="34" t="s">
        <v>27</v>
      </c>
      <c r="P6" s="34" t="s">
        <v>28</v>
      </c>
      <c r="Q6" s="34" t="s">
        <v>30</v>
      </c>
      <c r="R6" s="34" t="s">
        <v>39</v>
      </c>
      <c r="S6" s="34" t="s">
        <v>45</v>
      </c>
      <c r="T6" s="34" t="s">
        <v>59</v>
      </c>
      <c r="U6" s="59"/>
      <c r="V6" s="4" t="s">
        <v>1</v>
      </c>
    </row>
    <row r="7" spans="1:249" s="12" customFormat="1" ht="21.75" customHeight="1" x14ac:dyDescent="0.2">
      <c r="A7" s="12" t="s">
        <v>11</v>
      </c>
      <c r="C7" s="13"/>
      <c r="D7" s="14"/>
      <c r="E7" s="14">
        <v>-470</v>
      </c>
      <c r="F7" s="26">
        <v>0</v>
      </c>
      <c r="G7" s="26">
        <v>0</v>
      </c>
      <c r="H7" s="14">
        <v>0</v>
      </c>
      <c r="I7" s="14">
        <v>0</v>
      </c>
      <c r="J7" s="14">
        <v>-20</v>
      </c>
      <c r="K7" s="14">
        <v>0</v>
      </c>
      <c r="L7" s="14">
        <v>-37</v>
      </c>
      <c r="M7" s="14">
        <v>-152622</v>
      </c>
      <c r="N7" s="14">
        <v>790715</v>
      </c>
      <c r="O7" s="14">
        <v>880280</v>
      </c>
      <c r="P7" s="14">
        <v>918393</v>
      </c>
      <c r="Q7" s="14">
        <v>1469630</v>
      </c>
      <c r="R7" s="14">
        <v>9913814</v>
      </c>
      <c r="S7" s="14">
        <v>99375</v>
      </c>
      <c r="T7" s="14">
        <v>7270581</v>
      </c>
      <c r="U7" s="14"/>
      <c r="V7" s="14">
        <f>SUM(E7:T7)</f>
        <v>21189639</v>
      </c>
      <c r="W7" s="46"/>
    </row>
    <row r="8" spans="1:249" s="6" customFormat="1" ht="12" customHeight="1" x14ac:dyDescent="0.2">
      <c r="B8" s="30" t="s">
        <v>60</v>
      </c>
      <c r="C8" s="7"/>
      <c r="D8" s="7"/>
      <c r="E8" s="7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7"/>
      <c r="R8" s="7"/>
      <c r="V8" s="25"/>
      <c r="W8" s="47"/>
    </row>
    <row r="9" spans="1:249" s="6" customFormat="1" ht="12" customHeight="1" x14ac:dyDescent="0.2">
      <c r="C9" s="7"/>
      <c r="D9" s="7"/>
      <c r="E9" s="7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7"/>
      <c r="R9" s="7"/>
      <c r="V9" s="25"/>
      <c r="W9" s="47"/>
    </row>
    <row r="10" spans="1:249" s="6" customFormat="1" ht="12" customHeight="1" x14ac:dyDescent="0.2">
      <c r="C10" s="7"/>
      <c r="D10" s="7"/>
      <c r="E10" s="7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7"/>
      <c r="R10" s="7"/>
      <c r="V10" s="25"/>
      <c r="W10" s="47"/>
    </row>
    <row r="11" spans="1:249" ht="12" x14ac:dyDescent="0.2">
      <c r="B11" s="31" t="s">
        <v>61</v>
      </c>
      <c r="D11" s="18"/>
      <c r="E11" s="17"/>
      <c r="Q11" s="17"/>
      <c r="R11" s="18"/>
      <c r="V11" s="25"/>
    </row>
    <row r="12" spans="1:249" customFormat="1" x14ac:dyDescent="0.2">
      <c r="C12" s="18" t="s">
        <v>10</v>
      </c>
      <c r="D12" s="17"/>
      <c r="E12" s="65">
        <v>-470</v>
      </c>
      <c r="F12" s="18"/>
      <c r="G12" s="18"/>
      <c r="H12" s="18"/>
      <c r="I12" s="18"/>
      <c r="J12" s="18">
        <v>-20</v>
      </c>
      <c r="K12" s="18"/>
      <c r="L12" s="18">
        <v>-37</v>
      </c>
      <c r="M12" s="18">
        <v>-240</v>
      </c>
      <c r="N12" s="18"/>
      <c r="O12" s="18">
        <v>11115</v>
      </c>
      <c r="P12" s="18">
        <v>39150</v>
      </c>
      <c r="Q12" s="18">
        <v>-310511</v>
      </c>
      <c r="R12" s="18">
        <v>812910</v>
      </c>
      <c r="S12" s="42">
        <v>-28065</v>
      </c>
      <c r="T12" s="42"/>
      <c r="U12" s="16"/>
      <c r="V12" s="25">
        <f>SUM(D12:T12)</f>
        <v>523832</v>
      </c>
      <c r="W12" s="38"/>
    </row>
    <row r="13" spans="1:249" customFormat="1" x14ac:dyDescent="0.2">
      <c r="C13" s="18" t="s">
        <v>10</v>
      </c>
      <c r="D13" s="17"/>
      <c r="E13" s="33"/>
      <c r="F13" s="19"/>
      <c r="G13" s="19"/>
      <c r="H13" s="19"/>
      <c r="I13" s="19"/>
      <c r="J13" s="19"/>
      <c r="K13" s="19"/>
      <c r="L13" s="19"/>
      <c r="M13" s="19"/>
      <c r="N13" s="41"/>
      <c r="O13" s="41"/>
      <c r="P13" s="57"/>
      <c r="Q13" s="19"/>
      <c r="R13" s="19"/>
      <c r="S13" s="53"/>
      <c r="T13" s="53"/>
      <c r="U13" s="16"/>
      <c r="V13" s="21">
        <f>SUM(D13:T13)</f>
        <v>0</v>
      </c>
      <c r="W13" s="38"/>
    </row>
    <row r="14" spans="1:249" x14ac:dyDescent="0.2">
      <c r="D14" s="17"/>
      <c r="E14" s="17">
        <f>SUM(E12:E13)</f>
        <v>-470</v>
      </c>
      <c r="G14" s="17">
        <f>SUM(G12:G13)</f>
        <v>0</v>
      </c>
      <c r="H14" s="17">
        <f>SUM(H12)</f>
        <v>0</v>
      </c>
      <c r="I14" s="17">
        <f>SUM(I12)</f>
        <v>0</v>
      </c>
      <c r="J14" s="17">
        <f t="shared" ref="J14:Q14" si="0">SUM(J12:J13)</f>
        <v>-20</v>
      </c>
      <c r="K14" s="17">
        <f t="shared" si="0"/>
        <v>0</v>
      </c>
      <c r="L14" s="17">
        <f t="shared" si="0"/>
        <v>-37</v>
      </c>
      <c r="M14" s="17">
        <f t="shared" si="0"/>
        <v>-240</v>
      </c>
      <c r="N14" s="17">
        <f t="shared" si="0"/>
        <v>0</v>
      </c>
      <c r="O14" s="17">
        <f t="shared" si="0"/>
        <v>11115</v>
      </c>
      <c r="P14" s="17">
        <f t="shared" si="0"/>
        <v>39150</v>
      </c>
      <c r="Q14" s="17">
        <f t="shared" si="0"/>
        <v>-310511</v>
      </c>
      <c r="R14" s="18">
        <f>SUM(R12)</f>
        <v>812910</v>
      </c>
      <c r="S14" s="39">
        <f>SUM(S12:S13)</f>
        <v>-28065</v>
      </c>
      <c r="T14" s="39"/>
      <c r="V14" s="17">
        <f>SUM(V12:V13)</f>
        <v>523832</v>
      </c>
    </row>
    <row r="15" spans="1:249" x14ac:dyDescent="0.2">
      <c r="D15" s="17"/>
      <c r="E15" s="17"/>
      <c r="Q15" s="17"/>
      <c r="R15" s="18"/>
      <c r="S15" s="60"/>
      <c r="V15" s="17"/>
    </row>
    <row r="16" spans="1:249" x14ac:dyDescent="0.2">
      <c r="D16" s="18"/>
      <c r="E16" s="17"/>
      <c r="Q16" s="17"/>
      <c r="R16" s="18"/>
      <c r="S16" s="60"/>
      <c r="V16" s="25"/>
    </row>
    <row r="17" spans="3:22" x14ac:dyDescent="0.2">
      <c r="C17" s="8" t="s">
        <v>3</v>
      </c>
      <c r="D17" s="18"/>
      <c r="E17" s="17"/>
      <c r="Q17" s="17"/>
      <c r="R17" s="18"/>
      <c r="S17" s="60"/>
      <c r="V17" s="25"/>
    </row>
    <row r="18" spans="3:22" x14ac:dyDescent="0.2">
      <c r="C18" s="16" t="s">
        <v>48</v>
      </c>
      <c r="D18" s="18"/>
      <c r="E18" s="17"/>
      <c r="Q18" s="17"/>
      <c r="R18" s="18"/>
      <c r="S18" s="60"/>
      <c r="V18" s="25">
        <f t="shared" ref="V18:V23" si="1">SUM(D18:T18)</f>
        <v>0</v>
      </c>
    </row>
    <row r="19" spans="3:22" x14ac:dyDescent="0.2">
      <c r="C19" s="16" t="s">
        <v>41</v>
      </c>
      <c r="D19" s="18"/>
      <c r="E19" s="17"/>
      <c r="Q19" s="17"/>
      <c r="R19" s="18"/>
      <c r="S19" s="60"/>
      <c r="V19" s="25">
        <f t="shared" si="1"/>
        <v>0</v>
      </c>
    </row>
    <row r="20" spans="3:22" x14ac:dyDescent="0.2">
      <c r="C20" s="16" t="s">
        <v>51</v>
      </c>
      <c r="D20" s="18"/>
      <c r="E20" s="17"/>
      <c r="Q20" s="17"/>
      <c r="R20" s="18"/>
      <c r="S20" s="60"/>
      <c r="V20" s="25">
        <f t="shared" si="1"/>
        <v>0</v>
      </c>
    </row>
    <row r="21" spans="3:22" x14ac:dyDescent="0.2">
      <c r="C21" s="16" t="s">
        <v>42</v>
      </c>
      <c r="D21" s="18"/>
      <c r="E21" s="17"/>
      <c r="Q21" s="18"/>
      <c r="R21" s="18">
        <v>38376</v>
      </c>
      <c r="S21" s="60"/>
      <c r="V21" s="25">
        <f t="shared" si="1"/>
        <v>38376</v>
      </c>
    </row>
    <row r="22" spans="3:22" x14ac:dyDescent="0.2">
      <c r="C22" s="61" t="s">
        <v>58</v>
      </c>
      <c r="D22" s="18"/>
      <c r="E22" s="17"/>
      <c r="Q22" s="18"/>
      <c r="R22" s="18"/>
      <c r="S22" s="60"/>
      <c r="V22" s="25">
        <f t="shared" si="1"/>
        <v>0</v>
      </c>
    </row>
    <row r="23" spans="3:22" x14ac:dyDescent="0.2">
      <c r="C23" s="43" t="s">
        <v>31</v>
      </c>
      <c r="D23" s="18"/>
      <c r="E23" s="19"/>
      <c r="F23" s="19"/>
      <c r="G23" s="19"/>
      <c r="H23" s="19"/>
      <c r="I23" s="19"/>
      <c r="J23" s="19"/>
      <c r="K23" s="19"/>
      <c r="L23" s="19"/>
      <c r="M23" s="19"/>
      <c r="N23" s="41"/>
      <c r="O23" s="41"/>
      <c r="P23" s="57"/>
      <c r="Q23" s="19"/>
      <c r="R23" s="19">
        <v>6623627</v>
      </c>
      <c r="S23" s="62"/>
      <c r="T23" s="53"/>
      <c r="U23" s="16"/>
      <c r="V23" s="21">
        <f t="shared" si="1"/>
        <v>6623627</v>
      </c>
    </row>
    <row r="24" spans="3:22" x14ac:dyDescent="0.2">
      <c r="C24" s="16" t="s">
        <v>2</v>
      </c>
      <c r="D24" s="17"/>
      <c r="E24" s="37"/>
      <c r="F24" s="37"/>
      <c r="G24" s="37">
        <f>SUM(G23)</f>
        <v>0</v>
      </c>
      <c r="H24" s="37"/>
      <c r="I24" s="37"/>
      <c r="J24" s="37">
        <f t="shared" ref="J24:O24" si="2">SUM(J23:J23)</f>
        <v>0</v>
      </c>
      <c r="K24" s="37">
        <f t="shared" si="2"/>
        <v>0</v>
      </c>
      <c r="L24" s="37">
        <f t="shared" si="2"/>
        <v>0</v>
      </c>
      <c r="M24" s="37">
        <f t="shared" si="2"/>
        <v>0</v>
      </c>
      <c r="N24" s="37">
        <f t="shared" si="2"/>
        <v>0</v>
      </c>
      <c r="O24" s="37">
        <f t="shared" si="2"/>
        <v>0</v>
      </c>
      <c r="P24" s="37">
        <f>SUM(P18:P23)</f>
        <v>0</v>
      </c>
      <c r="Q24" s="17">
        <f>SUM(Q18:Q23)</f>
        <v>0</v>
      </c>
      <c r="R24" s="18">
        <f>SUM(R18:R23)</f>
        <v>6662003</v>
      </c>
      <c r="S24" s="60"/>
      <c r="V24" s="17">
        <f>SUM(V18:V23)</f>
        <v>6662003</v>
      </c>
    </row>
    <row r="25" spans="3:22" x14ac:dyDescent="0.2">
      <c r="C25" s="24" t="s">
        <v>5</v>
      </c>
      <c r="D25" s="17"/>
      <c r="E25" s="17"/>
      <c r="Q25" s="17"/>
      <c r="R25" s="18"/>
      <c r="S25" s="60"/>
      <c r="V25" s="25"/>
    </row>
    <row r="26" spans="3:22" x14ac:dyDescent="0.2">
      <c r="C26" s="16" t="s">
        <v>68</v>
      </c>
      <c r="D26" s="17"/>
      <c r="E26" s="17"/>
      <c r="J26" s="37"/>
      <c r="K26" s="37"/>
      <c r="L26" s="37"/>
      <c r="M26" s="37"/>
      <c r="N26" s="37"/>
      <c r="O26" s="37"/>
      <c r="P26" s="58"/>
      <c r="Q26" s="17">
        <v>86502</v>
      </c>
      <c r="R26" s="18"/>
      <c r="S26" s="60"/>
      <c r="V26" s="25">
        <f t="shared" ref="V26:V31" si="3">SUM(D26:T26)</f>
        <v>86502</v>
      </c>
    </row>
    <row r="27" spans="3:22" x14ac:dyDescent="0.2">
      <c r="C27" s="16" t="s">
        <v>64</v>
      </c>
      <c r="D27" s="17"/>
      <c r="E27" s="17"/>
      <c r="J27" s="37"/>
      <c r="K27" s="37"/>
      <c r="L27" s="37"/>
      <c r="M27" s="37"/>
      <c r="N27" s="37"/>
      <c r="O27" s="37"/>
      <c r="P27" s="37"/>
      <c r="Q27" s="17"/>
      <c r="R27" s="18"/>
      <c r="S27" s="60"/>
      <c r="V27" s="25">
        <f t="shared" si="3"/>
        <v>0</v>
      </c>
    </row>
    <row r="28" spans="3:22" x14ac:dyDescent="0.2">
      <c r="C28" s="16" t="s">
        <v>26</v>
      </c>
      <c r="D28" s="17"/>
      <c r="E28" s="17"/>
      <c r="J28" s="37"/>
      <c r="K28" s="37"/>
      <c r="L28" s="37"/>
      <c r="M28" s="37"/>
      <c r="N28" s="37"/>
      <c r="O28" s="37"/>
      <c r="P28" s="37"/>
      <c r="Q28" s="17"/>
      <c r="R28" s="18"/>
      <c r="S28" s="60"/>
      <c r="V28" s="25">
        <f t="shared" si="3"/>
        <v>0</v>
      </c>
    </row>
    <row r="29" spans="3:22" x14ac:dyDescent="0.2">
      <c r="C29" s="16" t="s">
        <v>32</v>
      </c>
      <c r="D29" s="17"/>
      <c r="E29" s="17"/>
      <c r="J29" s="37"/>
      <c r="K29" s="37"/>
      <c r="L29" s="37"/>
      <c r="M29" s="37"/>
      <c r="N29" s="37"/>
      <c r="O29" s="37"/>
      <c r="P29" s="37"/>
      <c r="Q29" s="17"/>
      <c r="R29" s="18"/>
      <c r="S29" s="60"/>
      <c r="V29" s="25">
        <f t="shared" si="3"/>
        <v>0</v>
      </c>
    </row>
    <row r="30" spans="3:22" x14ac:dyDescent="0.2">
      <c r="C30" s="16" t="s">
        <v>54</v>
      </c>
      <c r="D30" s="17"/>
      <c r="E30" s="17"/>
      <c r="J30" s="37"/>
      <c r="K30" s="37"/>
      <c r="L30" s="37"/>
      <c r="M30" s="37"/>
      <c r="N30" s="37"/>
      <c r="O30" s="37"/>
      <c r="P30" s="37"/>
      <c r="Q30" s="17"/>
      <c r="R30" s="18"/>
      <c r="S30" s="60"/>
      <c r="V30" s="25">
        <f t="shared" si="3"/>
        <v>0</v>
      </c>
    </row>
    <row r="31" spans="3:22" x14ac:dyDescent="0.2">
      <c r="C31" s="44" t="s">
        <v>19</v>
      </c>
      <c r="D31" s="17"/>
      <c r="E31" s="19"/>
      <c r="F31" s="19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19"/>
      <c r="R31" s="19">
        <v>133332</v>
      </c>
      <c r="S31" s="62"/>
      <c r="T31" s="53"/>
      <c r="U31" s="16"/>
      <c r="V31" s="21">
        <f t="shared" si="3"/>
        <v>133332</v>
      </c>
    </row>
    <row r="32" spans="3:22" x14ac:dyDescent="0.2">
      <c r="D32" s="17"/>
      <c r="E32" s="18"/>
      <c r="L32" s="17">
        <f t="shared" ref="L32:Q32" si="4">SUM(L26:L31)</f>
        <v>0</v>
      </c>
      <c r="M32" s="17">
        <f t="shared" si="4"/>
        <v>0</v>
      </c>
      <c r="N32" s="17">
        <f t="shared" si="4"/>
        <v>0</v>
      </c>
      <c r="O32" s="17">
        <f t="shared" si="4"/>
        <v>0</v>
      </c>
      <c r="P32" s="37">
        <f t="shared" si="4"/>
        <v>0</v>
      </c>
      <c r="Q32" s="17">
        <f t="shared" si="4"/>
        <v>86502</v>
      </c>
      <c r="R32" s="18">
        <f>SUM(R26:R31)</f>
        <v>133332</v>
      </c>
      <c r="S32" s="60"/>
      <c r="V32" s="25">
        <f>SUM(V26:V31)</f>
        <v>219834</v>
      </c>
    </row>
    <row r="33" spans="3:22" x14ac:dyDescent="0.2">
      <c r="C33" s="24" t="s">
        <v>6</v>
      </c>
      <c r="D33" s="17"/>
      <c r="E33" s="18"/>
      <c r="P33" s="37"/>
      <c r="Q33" s="17"/>
      <c r="R33" s="18"/>
      <c r="S33" s="60"/>
      <c r="V33" s="25"/>
    </row>
    <row r="34" spans="3:22" x14ac:dyDescent="0.2">
      <c r="C34" s="23" t="s">
        <v>23</v>
      </c>
      <c r="D34" s="17"/>
      <c r="E34" s="18"/>
      <c r="P34" s="37"/>
      <c r="Q34" s="17"/>
      <c r="R34" s="18"/>
      <c r="S34" s="60"/>
      <c r="V34" s="25">
        <f t="shared" ref="V34:V39" si="5">SUM(D34:T34)</f>
        <v>0</v>
      </c>
    </row>
    <row r="35" spans="3:22" x14ac:dyDescent="0.2">
      <c r="C35" s="23" t="s">
        <v>55</v>
      </c>
      <c r="D35" s="17"/>
      <c r="E35" s="18"/>
      <c r="P35" s="37"/>
      <c r="Q35" s="17"/>
      <c r="R35" s="18">
        <v>2316775</v>
      </c>
      <c r="S35" s="60">
        <v>1084265</v>
      </c>
      <c r="V35" s="25">
        <f t="shared" si="5"/>
        <v>3401040</v>
      </c>
    </row>
    <row r="36" spans="3:22" x14ac:dyDescent="0.2">
      <c r="C36" s="16" t="s">
        <v>54</v>
      </c>
      <c r="D36" s="17"/>
      <c r="E36" s="18"/>
      <c r="P36" s="37"/>
      <c r="Q36" s="17"/>
      <c r="R36" s="18">
        <v>-1381844</v>
      </c>
      <c r="S36" s="60">
        <v>-237293</v>
      </c>
      <c r="V36" s="25">
        <f t="shared" si="5"/>
        <v>-1619137</v>
      </c>
    </row>
    <row r="37" spans="3:22" x14ac:dyDescent="0.2">
      <c r="C37" s="23" t="s">
        <v>43</v>
      </c>
      <c r="D37" s="17"/>
      <c r="E37" s="18"/>
      <c r="P37" s="37"/>
      <c r="Q37" s="17">
        <v>506314</v>
      </c>
      <c r="R37" s="18">
        <v>64654</v>
      </c>
      <c r="S37" s="60"/>
      <c r="V37" s="25">
        <f t="shared" si="5"/>
        <v>570968</v>
      </c>
    </row>
    <row r="38" spans="3:22" x14ac:dyDescent="0.2">
      <c r="C38" s="23" t="s">
        <v>38</v>
      </c>
      <c r="D38" s="17"/>
      <c r="E38" s="18"/>
      <c r="P38" s="37">
        <v>-397437</v>
      </c>
      <c r="Q38" s="17"/>
      <c r="R38" s="18"/>
      <c r="S38" s="60">
        <v>-146954</v>
      </c>
      <c r="V38" s="25">
        <f t="shared" si="5"/>
        <v>-544391</v>
      </c>
    </row>
    <row r="39" spans="3:22" x14ac:dyDescent="0.2">
      <c r="C39" s="23" t="s">
        <v>49</v>
      </c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41"/>
      <c r="Q39" s="19">
        <v>178067</v>
      </c>
      <c r="R39" s="19">
        <v>307007</v>
      </c>
      <c r="S39" s="62">
        <v>120636</v>
      </c>
      <c r="T39" s="53"/>
      <c r="V39" s="21">
        <f t="shared" si="5"/>
        <v>605710</v>
      </c>
    </row>
    <row r="40" spans="3:22" x14ac:dyDescent="0.2">
      <c r="D40" s="17"/>
      <c r="E40" s="18"/>
      <c r="L40" s="17">
        <f>SUM(L34:L39)</f>
        <v>0</v>
      </c>
      <c r="P40" s="37">
        <f>SUM(P34:P39)</f>
        <v>-397437</v>
      </c>
      <c r="Q40" s="17">
        <f>SUM(Q35:Q39)</f>
        <v>684381</v>
      </c>
      <c r="R40" s="18">
        <f>SUM(R35:R39)</f>
        <v>1306592</v>
      </c>
      <c r="S40" s="60">
        <f>SUM(S34:S39)</f>
        <v>820654</v>
      </c>
      <c r="V40" s="25">
        <f>SUM(V34:V39)</f>
        <v>2414190</v>
      </c>
    </row>
    <row r="41" spans="3:22" x14ac:dyDescent="0.2">
      <c r="C41" s="29"/>
      <c r="D41" s="17"/>
      <c r="E41" s="17"/>
      <c r="P41" s="37"/>
      <c r="Q41" s="17"/>
      <c r="R41" s="18"/>
      <c r="S41" s="60"/>
      <c r="V41" s="25"/>
    </row>
    <row r="42" spans="3:22" x14ac:dyDescent="0.2">
      <c r="C42" s="8" t="s">
        <v>4</v>
      </c>
      <c r="D42" s="17"/>
      <c r="E42" s="17"/>
      <c r="P42" s="37"/>
      <c r="Q42" s="17"/>
      <c r="R42" s="18"/>
      <c r="S42" s="60"/>
      <c r="V42" s="25"/>
    </row>
    <row r="43" spans="3:22" x14ac:dyDescent="0.2">
      <c r="C43" s="16" t="s">
        <v>25</v>
      </c>
      <c r="D43" s="18"/>
      <c r="E43" s="17"/>
      <c r="I43" s="37"/>
      <c r="J43" s="37"/>
      <c r="K43" s="37"/>
      <c r="L43" s="37"/>
      <c r="M43" s="37"/>
      <c r="N43" s="37"/>
      <c r="O43" s="37"/>
      <c r="P43" s="37"/>
      <c r="Q43" s="17"/>
      <c r="R43" s="18"/>
      <c r="S43" s="60"/>
      <c r="V43" s="25">
        <f t="shared" ref="V43:V51" si="6">SUM(D43:T43)</f>
        <v>0</v>
      </c>
    </row>
    <row r="44" spans="3:22" x14ac:dyDescent="0.2">
      <c r="C44" s="16" t="s">
        <v>36</v>
      </c>
      <c r="D44" s="17"/>
      <c r="E44" s="17"/>
      <c r="J44" s="37"/>
      <c r="K44" s="37"/>
      <c r="L44" s="37"/>
      <c r="M44" s="37"/>
      <c r="N44" s="37"/>
      <c r="O44" s="37"/>
      <c r="P44" s="37">
        <v>-308850</v>
      </c>
      <c r="Q44" s="17"/>
      <c r="R44" s="18"/>
      <c r="S44" s="60"/>
      <c r="V44" s="25">
        <f t="shared" si="6"/>
        <v>-308850</v>
      </c>
    </row>
    <row r="45" spans="3:22" x14ac:dyDescent="0.2">
      <c r="C45" s="16" t="s">
        <v>37</v>
      </c>
      <c r="D45" s="17"/>
      <c r="E45" s="17"/>
      <c r="J45" s="37"/>
      <c r="K45" s="37"/>
      <c r="L45" s="37"/>
      <c r="M45" s="37"/>
      <c r="N45" s="37"/>
      <c r="O45" s="54"/>
      <c r="P45" s="37">
        <v>455550</v>
      </c>
      <c r="Q45" s="17"/>
      <c r="R45" s="18"/>
      <c r="S45" s="60"/>
      <c r="V45" s="25">
        <f t="shared" si="6"/>
        <v>455550</v>
      </c>
    </row>
    <row r="46" spans="3:22" x14ac:dyDescent="0.2">
      <c r="C46" s="16" t="s">
        <v>56</v>
      </c>
      <c r="D46" s="18"/>
      <c r="E46" s="17"/>
      <c r="I46" s="37"/>
      <c r="J46" s="37"/>
      <c r="K46" s="37"/>
      <c r="L46" s="37"/>
      <c r="M46" s="37"/>
      <c r="N46" s="37"/>
      <c r="O46" s="54"/>
      <c r="P46" s="37">
        <v>29504</v>
      </c>
      <c r="Q46" s="17"/>
      <c r="R46" s="18"/>
      <c r="S46" s="60">
        <v>358333</v>
      </c>
      <c r="V46" s="25">
        <f t="shared" si="6"/>
        <v>387837</v>
      </c>
    </row>
    <row r="47" spans="3:22" x14ac:dyDescent="0.2">
      <c r="C47" s="16" t="s">
        <v>57</v>
      </c>
      <c r="D47" s="18"/>
      <c r="E47" s="17"/>
      <c r="I47" s="37"/>
      <c r="J47" s="37"/>
      <c r="K47" s="37"/>
      <c r="L47" s="37"/>
      <c r="M47" s="37"/>
      <c r="N47" s="37"/>
      <c r="O47" s="54"/>
      <c r="P47" s="37">
        <v>65276</v>
      </c>
      <c r="Q47" s="17"/>
      <c r="R47" s="18"/>
      <c r="S47" s="60">
        <v>-348356</v>
      </c>
      <c r="V47" s="25">
        <f t="shared" si="6"/>
        <v>-283080</v>
      </c>
    </row>
    <row r="48" spans="3:22" x14ac:dyDescent="0.2">
      <c r="C48" s="61" t="s">
        <v>66</v>
      </c>
      <c r="D48" s="18"/>
      <c r="E48" s="17"/>
      <c r="I48" s="37"/>
      <c r="J48" s="37"/>
      <c r="K48" s="37"/>
      <c r="L48" s="37"/>
      <c r="M48" s="37"/>
      <c r="N48" s="37"/>
      <c r="O48" s="54"/>
      <c r="P48" s="37"/>
      <c r="Q48" s="17"/>
      <c r="R48" s="18"/>
      <c r="S48" s="60">
        <v>10730</v>
      </c>
      <c r="V48" s="25">
        <f t="shared" si="6"/>
        <v>10730</v>
      </c>
    </row>
    <row r="49" spans="2:23" x14ac:dyDescent="0.2">
      <c r="C49" s="16" t="s">
        <v>40</v>
      </c>
      <c r="D49" s="18"/>
      <c r="E49" s="17"/>
      <c r="I49" s="37"/>
      <c r="J49" s="37"/>
      <c r="K49" s="37"/>
      <c r="L49" s="37"/>
      <c r="M49" s="37"/>
      <c r="N49" s="37"/>
      <c r="O49" s="54"/>
      <c r="P49" s="37">
        <v>56300</v>
      </c>
      <c r="Q49" s="17"/>
      <c r="R49" s="18"/>
      <c r="S49" s="60"/>
      <c r="V49" s="25">
        <f t="shared" si="6"/>
        <v>56300</v>
      </c>
    </row>
    <row r="50" spans="2:23" x14ac:dyDescent="0.2">
      <c r="C50" s="61" t="s">
        <v>67</v>
      </c>
      <c r="D50" s="18"/>
      <c r="E50" s="17"/>
      <c r="I50" s="37"/>
      <c r="J50" s="37"/>
      <c r="K50" s="37"/>
      <c r="L50" s="37"/>
      <c r="M50" s="37"/>
      <c r="N50" s="37"/>
      <c r="O50" s="54"/>
      <c r="P50" s="37"/>
      <c r="Q50" s="17"/>
      <c r="R50" s="18"/>
      <c r="S50" s="60">
        <v>-57025</v>
      </c>
      <c r="V50" s="25">
        <f t="shared" si="6"/>
        <v>-57025</v>
      </c>
    </row>
    <row r="51" spans="2:23" x14ac:dyDescent="0.2">
      <c r="C51" s="29" t="s">
        <v>29</v>
      </c>
      <c r="D51" s="18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41">
        <v>-801940</v>
      </c>
      <c r="Q51" s="19"/>
      <c r="R51" s="19"/>
      <c r="S51" s="62">
        <v>-422000</v>
      </c>
      <c r="T51" s="53"/>
      <c r="V51" s="21">
        <f t="shared" si="6"/>
        <v>-1223940</v>
      </c>
    </row>
    <row r="52" spans="2:23" x14ac:dyDescent="0.2">
      <c r="D52" s="17"/>
      <c r="E52" s="17"/>
      <c r="P52" s="37">
        <f>SUM(P44:P51)</f>
        <v>-504160</v>
      </c>
      <c r="Q52" s="17">
        <f>SUM(Q51)</f>
        <v>0</v>
      </c>
      <c r="R52" s="18">
        <f>SUM(R43:R51)</f>
        <v>0</v>
      </c>
      <c r="S52" s="60">
        <f>SUM(S43:S51)</f>
        <v>-458318</v>
      </c>
      <c r="V52" s="25">
        <f>SUM(V43:V51)</f>
        <v>-962478</v>
      </c>
    </row>
    <row r="53" spans="2:23" x14ac:dyDescent="0.2">
      <c r="D53" s="17"/>
      <c r="E53" s="17"/>
      <c r="P53" s="37"/>
      <c r="Q53" s="17"/>
      <c r="R53" s="18"/>
      <c r="S53" s="60"/>
      <c r="V53" s="25"/>
    </row>
    <row r="54" spans="2:23" ht="12.75" x14ac:dyDescent="0.2">
      <c r="C54" s="8" t="s">
        <v>46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42"/>
      <c r="Q54" s="14"/>
      <c r="R54" s="18"/>
      <c r="S54" s="60"/>
      <c r="V54" s="25"/>
    </row>
    <row r="55" spans="2:23" customFormat="1" x14ac:dyDescent="0.2">
      <c r="C55" s="18" t="s">
        <v>47</v>
      </c>
      <c r="D55" s="17"/>
      <c r="E55" s="19"/>
      <c r="F55" s="19"/>
      <c r="G55" s="20"/>
      <c r="H55" s="20"/>
      <c r="I55" s="20"/>
      <c r="J55" s="20"/>
      <c r="K55" s="20"/>
      <c r="L55" s="20"/>
      <c r="M55" s="20"/>
      <c r="N55" s="20"/>
      <c r="O55" s="20"/>
      <c r="P55" s="40"/>
      <c r="Q55" s="20"/>
      <c r="R55" s="52"/>
      <c r="S55" s="62"/>
      <c r="T55" s="33">
        <v>7270581</v>
      </c>
      <c r="U55" s="15"/>
      <c r="V55" s="21">
        <f>SUM(D55:T55)</f>
        <v>7270581</v>
      </c>
      <c r="W55" s="38"/>
    </row>
    <row r="56" spans="2:23" x14ac:dyDescent="0.2">
      <c r="C56" s="16" t="s">
        <v>2</v>
      </c>
      <c r="D56" s="17"/>
      <c r="E56" s="17"/>
      <c r="P56" s="37"/>
      <c r="Q56" s="17"/>
      <c r="R56" s="17">
        <f>SUM(R55)</f>
        <v>0</v>
      </c>
      <c r="S56" s="28">
        <f>SUM(S55)</f>
        <v>0</v>
      </c>
      <c r="T56" s="28">
        <f>SUM(T55)</f>
        <v>7270581</v>
      </c>
      <c r="V56" s="17">
        <f>SUM(V54:V55)</f>
        <v>7270581</v>
      </c>
    </row>
    <row r="57" spans="2:23" x14ac:dyDescent="0.2">
      <c r="D57" s="17"/>
      <c r="E57" s="17"/>
      <c r="P57" s="37"/>
      <c r="Q57" s="17"/>
      <c r="R57" s="18"/>
      <c r="S57" s="60"/>
      <c r="V57" s="17"/>
    </row>
    <row r="58" spans="2:23" ht="12" x14ac:dyDescent="0.2">
      <c r="B58" s="1" t="s">
        <v>62</v>
      </c>
      <c r="C58" s="1"/>
      <c r="D58" s="18"/>
      <c r="E58" s="17"/>
      <c r="P58" s="37"/>
      <c r="Q58" s="17"/>
      <c r="R58" s="18"/>
      <c r="S58" s="60"/>
      <c r="V58" s="17"/>
    </row>
    <row r="59" spans="2:23" ht="12" hidden="1" x14ac:dyDescent="0.2">
      <c r="B59" s="1"/>
      <c r="C59" s="23"/>
      <c r="D59" s="18"/>
      <c r="E59" s="17"/>
      <c r="P59" s="37"/>
      <c r="Q59" s="17"/>
      <c r="R59" s="18"/>
      <c r="S59" s="60"/>
      <c r="V59" s="17"/>
    </row>
    <row r="60" spans="2:23" ht="12" hidden="1" x14ac:dyDescent="0.2">
      <c r="B60" s="1"/>
      <c r="C60" s="24" t="s">
        <v>6</v>
      </c>
      <c r="D60" s="18"/>
      <c r="E60" s="17"/>
      <c r="P60" s="37"/>
      <c r="Q60" s="17"/>
      <c r="R60" s="18"/>
      <c r="S60" s="60"/>
      <c r="V60" s="17"/>
    </row>
    <row r="61" spans="2:23" ht="12" hidden="1" x14ac:dyDescent="0.2">
      <c r="B61" s="1"/>
      <c r="C61" s="16" t="s">
        <v>21</v>
      </c>
      <c r="D61" s="18"/>
      <c r="E61" s="17"/>
      <c r="P61" s="37"/>
      <c r="Q61" s="17"/>
      <c r="R61" s="18"/>
      <c r="S61" s="60"/>
      <c r="V61" s="25">
        <f>SUM(D61:R61)</f>
        <v>0</v>
      </c>
    </row>
    <row r="62" spans="2:23" ht="12" hidden="1" x14ac:dyDescent="0.2">
      <c r="B62" s="1"/>
      <c r="C62" s="18" t="s">
        <v>20</v>
      </c>
      <c r="D62" s="18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41"/>
      <c r="Q62" s="19"/>
      <c r="R62" s="18"/>
      <c r="S62" s="60"/>
      <c r="V62" s="21">
        <f>SUM(D62:R62)</f>
        <v>0</v>
      </c>
    </row>
    <row r="63" spans="2:23" ht="12" hidden="1" x14ac:dyDescent="0.2">
      <c r="B63" s="1"/>
      <c r="C63" s="1"/>
      <c r="D63" s="18"/>
      <c r="E63" s="17"/>
      <c r="P63" s="37"/>
      <c r="Q63" s="17"/>
      <c r="R63" s="18"/>
      <c r="S63" s="60"/>
      <c r="V63" s="17">
        <f>SUM(V61:V62)</f>
        <v>0</v>
      </c>
    </row>
    <row r="64" spans="2:23" ht="12" hidden="1" x14ac:dyDescent="0.2">
      <c r="C64" s="1"/>
      <c r="D64" s="18"/>
      <c r="E64" s="17"/>
      <c r="P64" s="37"/>
      <c r="Q64" s="17"/>
      <c r="R64" s="18"/>
      <c r="S64" s="60"/>
      <c r="V64" s="17"/>
    </row>
    <row r="65" spans="2:22" x14ac:dyDescent="0.2">
      <c r="B65" s="9"/>
      <c r="C65" s="8" t="s">
        <v>4</v>
      </c>
      <c r="D65" s="18"/>
      <c r="E65" s="17"/>
      <c r="P65" s="37"/>
      <c r="Q65" s="17"/>
      <c r="R65" s="18"/>
      <c r="S65" s="60"/>
      <c r="V65" s="25"/>
    </row>
    <row r="66" spans="2:22" x14ac:dyDescent="0.2">
      <c r="B66" s="9"/>
      <c r="C66" s="16" t="s">
        <v>52</v>
      </c>
      <c r="D66" s="18"/>
      <c r="E66" s="17"/>
      <c r="P66" s="37"/>
      <c r="Q66" s="17"/>
      <c r="R66" s="18"/>
      <c r="S66" s="60"/>
      <c r="V66" s="25">
        <f>SUM(D66:T66)</f>
        <v>0</v>
      </c>
    </row>
    <row r="67" spans="2:22" x14ac:dyDescent="0.2">
      <c r="B67" s="9"/>
      <c r="C67" s="23" t="s">
        <v>50</v>
      </c>
      <c r="D67" s="18"/>
      <c r="E67" s="18"/>
      <c r="H67" s="18"/>
      <c r="L67" s="42"/>
      <c r="N67" s="37"/>
      <c r="O67" s="37"/>
      <c r="P67" s="37"/>
      <c r="Q67" s="17"/>
      <c r="R67" s="18">
        <v>14243</v>
      </c>
      <c r="S67" s="60">
        <v>-712461</v>
      </c>
      <c r="T67" s="60"/>
      <c r="V67" s="25">
        <f>SUM(D67:T67)</f>
        <v>-698218</v>
      </c>
    </row>
    <row r="68" spans="2:22" x14ac:dyDescent="0.2">
      <c r="B68" s="9"/>
      <c r="C68" s="16" t="s">
        <v>44</v>
      </c>
      <c r="D68" s="18"/>
      <c r="E68" s="19"/>
      <c r="F68" s="19"/>
      <c r="G68" s="19"/>
      <c r="H68" s="19"/>
      <c r="I68" s="19"/>
      <c r="J68" s="19"/>
      <c r="K68" s="19"/>
      <c r="L68" s="19"/>
      <c r="M68" s="19">
        <v>-152382</v>
      </c>
      <c r="N68" s="19">
        <f>126280+664435</f>
        <v>790715</v>
      </c>
      <c r="O68" s="19">
        <f>-1371170+94234+1564907</f>
        <v>287971</v>
      </c>
      <c r="P68" s="41">
        <v>1029896</v>
      </c>
      <c r="Q68" s="19">
        <f>773797-393943</f>
        <v>379854</v>
      </c>
      <c r="R68" s="19"/>
      <c r="S68" s="62"/>
      <c r="T68" s="53"/>
      <c r="U68" s="16"/>
      <c r="V68" s="21">
        <f>SUM(D68:T68)</f>
        <v>2336054</v>
      </c>
    </row>
    <row r="69" spans="2:22" x14ac:dyDescent="0.2">
      <c r="C69" s="16" t="s">
        <v>2</v>
      </c>
      <c r="D69" s="17"/>
      <c r="E69" s="17">
        <f>SUM(E67:E68)</f>
        <v>0</v>
      </c>
      <c r="H69" s="17">
        <f>SUM(H67:H68)</f>
        <v>0</v>
      </c>
      <c r="K69" s="17">
        <f>SUM(K68:K68)</f>
        <v>0</v>
      </c>
      <c r="L69" s="17">
        <f>SUM(L67:L68)</f>
        <v>0</v>
      </c>
      <c r="M69" s="17">
        <f>SUM(M68)</f>
        <v>-152382</v>
      </c>
      <c r="N69" s="17">
        <f>SUM(N65:N68)</f>
        <v>790715</v>
      </c>
      <c r="O69" s="17">
        <f>SUM(O66:O68)</f>
        <v>287971</v>
      </c>
      <c r="P69" s="37">
        <f>SUM(P66:P68)</f>
        <v>1029896</v>
      </c>
      <c r="Q69" s="17">
        <f>SUM(Q66:Q68)</f>
        <v>379854</v>
      </c>
      <c r="R69" s="18">
        <f>SUM(R66:R68)</f>
        <v>14243</v>
      </c>
      <c r="S69" s="63">
        <f>SUM(S66:S68)</f>
        <v>-712461</v>
      </c>
      <c r="T69" s="42"/>
      <c r="V69" s="18">
        <f>SUM(V67:V68)</f>
        <v>1637836</v>
      </c>
    </row>
    <row r="70" spans="2:22" x14ac:dyDescent="0.2">
      <c r="C70" s="8" t="s">
        <v>5</v>
      </c>
      <c r="D70" s="17"/>
      <c r="E70" s="17"/>
      <c r="P70" s="37"/>
      <c r="Q70" s="17"/>
      <c r="R70" s="18"/>
      <c r="S70" s="60"/>
      <c r="V70" s="18"/>
    </row>
    <row r="71" spans="2:22" x14ac:dyDescent="0.2">
      <c r="C71" s="16" t="s">
        <v>63</v>
      </c>
      <c r="D71" s="17"/>
      <c r="E71" s="17"/>
      <c r="O71" s="37">
        <f>6965358.77-359968+19464</f>
        <v>6624854.7699999996</v>
      </c>
      <c r="P71" s="58">
        <f>10669019-751493.26-183803.94-1614285.96</f>
        <v>8119435.8400000008</v>
      </c>
      <c r="Q71" s="17">
        <v>14023777</v>
      </c>
      <c r="R71" s="18">
        <v>15159420</v>
      </c>
      <c r="S71" s="60"/>
      <c r="V71" s="25">
        <f>SUM(D71:T71)</f>
        <v>43927487.609999999</v>
      </c>
    </row>
    <row r="72" spans="2:22" x14ac:dyDescent="0.2">
      <c r="C72" s="16" t="s">
        <v>64</v>
      </c>
      <c r="D72" s="17"/>
      <c r="E72" s="17"/>
      <c r="O72" s="37">
        <v>-6043661</v>
      </c>
      <c r="P72" s="37">
        <v>-7459574</v>
      </c>
      <c r="Q72" s="17">
        <v>-12915460</v>
      </c>
      <c r="R72" s="18">
        <v>-14625402</v>
      </c>
      <c r="S72" s="60"/>
      <c r="V72" s="25">
        <f>SUM(D72:T72)</f>
        <v>-41044097</v>
      </c>
    </row>
    <row r="73" spans="2:22" x14ac:dyDescent="0.2">
      <c r="C73" s="16" t="s">
        <v>53</v>
      </c>
      <c r="D73" s="17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41"/>
      <c r="Q73" s="19"/>
      <c r="R73" s="19">
        <v>1121376</v>
      </c>
      <c r="S73" s="62">
        <v>467352</v>
      </c>
      <c r="T73" s="53"/>
      <c r="V73" s="21">
        <f>SUM(D73:T73)</f>
        <v>1588728</v>
      </c>
    </row>
    <row r="74" spans="2:22" x14ac:dyDescent="0.2">
      <c r="C74" s="61"/>
      <c r="D74" s="17"/>
      <c r="E74" s="17"/>
      <c r="O74" s="17">
        <f>SUM(O71:O73)</f>
        <v>581193.76999999955</v>
      </c>
      <c r="P74" s="37">
        <f>SUM(P71:P73)</f>
        <v>659861.84000000078</v>
      </c>
      <c r="Q74" s="17">
        <f>SUM(Q71:Q73)</f>
        <v>1108317</v>
      </c>
      <c r="R74" s="18">
        <f>SUM(R71:R73)</f>
        <v>1655394</v>
      </c>
      <c r="S74" s="60">
        <f>SUM(S71:S73)</f>
        <v>467352</v>
      </c>
      <c r="V74" s="18">
        <f>SUM(V71:V73)</f>
        <v>4472118.6099999994</v>
      </c>
    </row>
    <row r="75" spans="2:22" x14ac:dyDescent="0.2">
      <c r="C75" s="7" t="s">
        <v>6</v>
      </c>
      <c r="D75" s="17"/>
      <c r="E75" s="17"/>
      <c r="P75" s="37"/>
      <c r="Q75" s="17"/>
      <c r="R75" s="18"/>
      <c r="S75" s="60"/>
      <c r="V75" s="18"/>
    </row>
    <row r="76" spans="2:22" x14ac:dyDescent="0.2">
      <c r="C76" s="61" t="s">
        <v>65</v>
      </c>
      <c r="D76" s="17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41"/>
      <c r="Q76" s="19">
        <v>-479369</v>
      </c>
      <c r="R76" s="19">
        <v>-758460</v>
      </c>
      <c r="S76" s="62"/>
      <c r="T76" s="53"/>
      <c r="V76" s="21">
        <f>SUM(D76:T76)</f>
        <v>-1237829</v>
      </c>
    </row>
    <row r="77" spans="2:22" x14ac:dyDescent="0.2">
      <c r="C77" s="61"/>
      <c r="D77" s="17"/>
      <c r="E77" s="17"/>
      <c r="P77" s="37"/>
      <c r="Q77" s="17">
        <f>SUM(Q76)</f>
        <v>-479369</v>
      </c>
      <c r="R77" s="18">
        <f>SUM(R76)</f>
        <v>-758460</v>
      </c>
      <c r="S77" s="60"/>
      <c r="V77" s="18">
        <f>SUM(V76)</f>
        <v>-1237829</v>
      </c>
    </row>
    <row r="78" spans="2:22" x14ac:dyDescent="0.2">
      <c r="D78" s="17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42"/>
      <c r="Q78" s="18"/>
      <c r="R78" s="18"/>
      <c r="S78" s="64"/>
      <c r="T78" s="16"/>
      <c r="V78" s="25"/>
    </row>
    <row r="79" spans="2:22" x14ac:dyDescent="0.2">
      <c r="D79" s="17"/>
      <c r="E79" s="17"/>
      <c r="Q79" s="17"/>
      <c r="R79" s="18"/>
      <c r="S79" s="60"/>
      <c r="V79" s="18"/>
    </row>
    <row r="80" spans="2:22" x14ac:dyDescent="0.2">
      <c r="D80" s="17"/>
      <c r="E80" s="17"/>
      <c r="Q80" s="17"/>
      <c r="R80" s="18"/>
      <c r="S80" s="60"/>
      <c r="V80" s="18"/>
    </row>
    <row r="81" spans="1:22" x14ac:dyDescent="0.2"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42"/>
      <c r="Q81" s="18"/>
      <c r="R81" s="18"/>
      <c r="S81" s="62"/>
      <c r="T81" s="53"/>
      <c r="V81" s="18"/>
    </row>
    <row r="82" spans="1:22" ht="19.5" customHeight="1" thickBot="1" x14ac:dyDescent="0.25">
      <c r="A82" s="6" t="s">
        <v>7</v>
      </c>
      <c r="D82" s="11"/>
      <c r="E82" s="10">
        <f t="shared" ref="E82:T82" si="7">+E14+E24+E32+E56+E69+E40+E52+E74+E77</f>
        <v>-470</v>
      </c>
      <c r="F82" s="10">
        <f t="shared" si="7"/>
        <v>0</v>
      </c>
      <c r="G82" s="10">
        <f t="shared" si="7"/>
        <v>0</v>
      </c>
      <c r="H82" s="10">
        <f t="shared" si="7"/>
        <v>0</v>
      </c>
      <c r="I82" s="10">
        <f t="shared" si="7"/>
        <v>0</v>
      </c>
      <c r="J82" s="10">
        <f t="shared" si="7"/>
        <v>-20</v>
      </c>
      <c r="K82" s="10">
        <f t="shared" si="7"/>
        <v>0</v>
      </c>
      <c r="L82" s="10">
        <f t="shared" si="7"/>
        <v>-37</v>
      </c>
      <c r="M82" s="10">
        <f t="shared" si="7"/>
        <v>-152622</v>
      </c>
      <c r="N82" s="10">
        <f t="shared" si="7"/>
        <v>790715</v>
      </c>
      <c r="O82" s="10">
        <f t="shared" si="7"/>
        <v>880279.76999999955</v>
      </c>
      <c r="P82" s="10">
        <f t="shared" si="7"/>
        <v>827310.84000000078</v>
      </c>
      <c r="Q82" s="10">
        <f t="shared" si="7"/>
        <v>1469174</v>
      </c>
      <c r="R82" s="10">
        <f t="shared" si="7"/>
        <v>9826014</v>
      </c>
      <c r="S82" s="10">
        <f t="shared" si="7"/>
        <v>89162</v>
      </c>
      <c r="T82" s="10">
        <f t="shared" si="7"/>
        <v>7270581</v>
      </c>
      <c r="V82" s="10">
        <f>+V14+V24+V32+V56+V69+V40+V52+V74+V77</f>
        <v>21000087.609999999</v>
      </c>
    </row>
    <row r="83" spans="1:22" ht="12" thickTop="1" x14ac:dyDescent="0.2">
      <c r="D83" s="11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30"/>
      <c r="Q83" s="27"/>
      <c r="R83" s="11"/>
      <c r="V83" s="27"/>
    </row>
    <row r="84" spans="1:22" x14ac:dyDescent="0.2">
      <c r="A84" s="6" t="s">
        <v>8</v>
      </c>
      <c r="D84" s="11"/>
      <c r="E84" s="27">
        <f t="shared" ref="E84:T84" si="8">+E7-E82</f>
        <v>0</v>
      </c>
      <c r="F84" s="30">
        <f t="shared" si="8"/>
        <v>0</v>
      </c>
      <c r="G84" s="27">
        <f t="shared" si="8"/>
        <v>0</v>
      </c>
      <c r="H84" s="27">
        <f t="shared" si="8"/>
        <v>0</v>
      </c>
      <c r="I84" s="27">
        <f t="shared" si="8"/>
        <v>0</v>
      </c>
      <c r="J84" s="27">
        <f t="shared" si="8"/>
        <v>0</v>
      </c>
      <c r="K84" s="27">
        <f t="shared" si="8"/>
        <v>0</v>
      </c>
      <c r="L84" s="27">
        <f t="shared" si="8"/>
        <v>0</v>
      </c>
      <c r="M84" s="27">
        <f t="shared" si="8"/>
        <v>0</v>
      </c>
      <c r="N84" s="27">
        <f t="shared" si="8"/>
        <v>0</v>
      </c>
      <c r="O84" s="27">
        <f t="shared" si="8"/>
        <v>0.23000000044703484</v>
      </c>
      <c r="P84" s="30">
        <f t="shared" si="8"/>
        <v>91082.159999999218</v>
      </c>
      <c r="Q84" s="27">
        <f t="shared" si="8"/>
        <v>456</v>
      </c>
      <c r="R84" s="27">
        <f t="shared" si="8"/>
        <v>87800</v>
      </c>
      <c r="S84" s="27">
        <f t="shared" si="8"/>
        <v>10213</v>
      </c>
      <c r="T84" s="27">
        <f t="shared" si="8"/>
        <v>0</v>
      </c>
      <c r="V84" s="27">
        <f>+V7-V82</f>
        <v>189551.3900000006</v>
      </c>
    </row>
    <row r="85" spans="1:22" x14ac:dyDescent="0.2">
      <c r="P85" s="37"/>
      <c r="V85" s="36"/>
    </row>
    <row r="86" spans="1:22" x14ac:dyDescent="0.2">
      <c r="F86" s="37"/>
      <c r="J86" s="37"/>
      <c r="K86" s="51"/>
      <c r="L86" s="15"/>
      <c r="M86" s="15"/>
      <c r="N86" s="15"/>
      <c r="O86" s="15"/>
      <c r="P86" s="48"/>
      <c r="S86" s="36"/>
      <c r="T86" s="36"/>
      <c r="U86" s="36"/>
    </row>
    <row r="87" spans="1:22" x14ac:dyDescent="0.2">
      <c r="J87" s="37"/>
      <c r="K87" s="48"/>
      <c r="L87" s="48"/>
      <c r="M87" s="15"/>
      <c r="N87" s="15"/>
      <c r="O87" s="15"/>
      <c r="P87" s="48"/>
    </row>
    <row r="88" spans="1:22" x14ac:dyDescent="0.2">
      <c r="K88" s="37"/>
      <c r="L88" s="37"/>
      <c r="P88" s="37"/>
    </row>
    <row r="89" spans="1:22" x14ac:dyDescent="0.2">
      <c r="C89" s="49"/>
      <c r="K89" s="37"/>
      <c r="L89" s="37"/>
      <c r="P89" s="37"/>
    </row>
    <row r="90" spans="1:22" x14ac:dyDescent="0.2">
      <c r="M90" s="50"/>
      <c r="N90" s="50"/>
      <c r="P90" s="37"/>
    </row>
    <row r="91" spans="1:22" x14ac:dyDescent="0.2">
      <c r="P91" s="37"/>
      <c r="Q91" s="36"/>
    </row>
    <row r="92" spans="1:22" x14ac:dyDescent="0.2">
      <c r="P92" s="37"/>
    </row>
    <row r="93" spans="1:22" x14ac:dyDescent="0.2">
      <c r="M93" s="50"/>
      <c r="N93" s="50"/>
    </row>
  </sheetData>
  <mergeCells count="4">
    <mergeCell ref="A4:S4"/>
    <mergeCell ref="A1:S1"/>
    <mergeCell ref="A2:S2"/>
    <mergeCell ref="A3:S3"/>
  </mergeCells>
  <phoneticPr fontId="0" type="noConversion"/>
  <printOptions horizontalCentered="1"/>
  <pageMargins left="0" right="0" top="0.5" bottom="0.5" header="0.5" footer="0.5"/>
  <pageSetup scale="48" orientation="landscape" cellComments="asDisplayed" r:id="rId1"/>
  <headerFooter alignWithMargins="0">
    <oddFooter>&amp;R&amp;D &amp;T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Ontario</vt:lpstr>
      <vt:lpstr>Ontario!Print_Area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msanch2</dc:creator>
  <cp:lastModifiedBy>Felienne</cp:lastModifiedBy>
  <cp:lastPrinted>2001-04-30T16:36:39Z</cp:lastPrinted>
  <dcterms:created xsi:type="dcterms:W3CDTF">1999-07-28T22:34:37Z</dcterms:created>
  <dcterms:modified xsi:type="dcterms:W3CDTF">2014-09-04T09:39:07Z</dcterms:modified>
</cp:coreProperties>
</file>