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60">Actuals!$D$636:$I$651</definedName>
    <definedName name="_xlnm.Print_Area" localSheetId="14">'BGC-EGM-FLSH'!$A$1:$M$82</definedName>
    <definedName name="_xlnm.Print_Area" localSheetId="50">'BGC-EGM-VAR'!$A$1:$I$82</definedName>
    <definedName name="_xlnm.Print_Area" localSheetId="59">BUG_VAR!$A$1:$I$82</definedName>
    <definedName name="_xlnm.Print_Area" localSheetId="42">'CE-VAR'!$A$1:$I$82</definedName>
    <definedName name="_xlnm.Print_Area" localSheetId="3">Check!$A$1:$H$33</definedName>
    <definedName name="_xlnm.Print_Area" localSheetId="13">'EAST-CON-FLSH'!$A$1:$M$82</definedName>
    <definedName name="_xlnm.Print_Area" localSheetId="49">'EAST-CON-VAR'!$A$1:$I$82</definedName>
    <definedName name="_xlnm.Print_Area" localSheetId="10">'EAST-EGM-FLSH'!$A$1:$M$82</definedName>
    <definedName name="_xlnm.Print_Area" localSheetId="46">'EAST-EGM-VAR'!$A$1:$I$82</definedName>
    <definedName name="_xlnm.Print_Area" localSheetId="12">'EAST-LRC-FLSH'!$A$1:$M$82</definedName>
    <definedName name="_xlnm.Print_Area" localSheetId="48">'EAST-LRC-VAR'!$A$1:$I$82</definedName>
    <definedName name="_xlnm.Print_Area" localSheetId="58">ONT_VAR!$A$1:$I$82</definedName>
    <definedName name="_xlnm.Print_Area" localSheetId="4">RECLASS!$A$1:$AI$82</definedName>
    <definedName name="_xlnm.Print_Area" localSheetId="57">STG_VAR!$A$1:$I$82</definedName>
    <definedName name="_xlnm.Print_Area" localSheetId="5">'TIE-OUT'!$A$1:$AI$91</definedName>
    <definedName name="_xlnm.Print_Area" localSheetId="2">TOTAL!$A$1:$I$82</definedName>
    <definedName name="_xlnm.Print_Area" localSheetId="18">'TX-CON-FLSH'!$A$1:$M$82</definedName>
    <definedName name="_xlnm.Print_Area" localSheetId="54">'TX-CON-VAR'!$A$1:$I$82</definedName>
    <definedName name="_xlnm.Print_Area" localSheetId="15">'TX-EGM-FLSH'!$A$1:$M$82</definedName>
    <definedName name="_xlnm.Print_Area" localSheetId="51">'TX-EGM-VAR'!$A$1:$I$82</definedName>
    <definedName name="_xlnm.Print_Area" localSheetId="16">'TX-HPLR-FLSH'!$A$1:$M$82</definedName>
    <definedName name="_xlnm.Print_Area" localSheetId="52">'TX-HPLR-VAR '!$A$1:$I$82</definedName>
    <definedName name="_xlnm.Print_Area" localSheetId="19">'WE-FLSH'!$A$1:$M$82</definedName>
    <definedName name="_xlnm.Print_Area" localSheetId="55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 s="1"/>
  <c r="U1" i="44" s="1"/>
  <c r="W1" i="44" s="1"/>
  <c r="Y1" i="44" s="1"/>
  <c r="AA1" i="44" s="1"/>
  <c r="AC1" i="44"/>
  <c r="AE1" i="44" s="1"/>
  <c r="H636" i="44"/>
  <c r="J636" i="44"/>
  <c r="L636" i="44"/>
  <c r="N636" i="44" s="1"/>
  <c r="P636" i="44" s="1"/>
  <c r="R636" i="44" s="1"/>
  <c r="T636" i="44" s="1"/>
  <c r="V636" i="44" s="1"/>
  <c r="X636" i="44" s="1"/>
  <c r="Z636" i="44" s="1"/>
  <c r="AB636" i="44" s="1"/>
  <c r="F652" i="44"/>
  <c r="A5" i="48"/>
  <c r="F11" i="48"/>
  <c r="F16" i="48" s="1"/>
  <c r="G11" i="48"/>
  <c r="L11" i="48"/>
  <c r="M11" i="48"/>
  <c r="N11" i="48"/>
  <c r="O11" i="48"/>
  <c r="E11" i="48" s="1"/>
  <c r="P11" i="48"/>
  <c r="Q11" i="48"/>
  <c r="R11" i="48"/>
  <c r="R16" i="48" s="1"/>
  <c r="S11" i="48"/>
  <c r="T11" i="48"/>
  <c r="U11" i="48"/>
  <c r="V11" i="48"/>
  <c r="W11" i="48"/>
  <c r="X11" i="48"/>
  <c r="Y11" i="48"/>
  <c r="Z11" i="48"/>
  <c r="Z16" i="48" s="1"/>
  <c r="AA11" i="48"/>
  <c r="AB11" i="48"/>
  <c r="AC11" i="48"/>
  <c r="AD11" i="48"/>
  <c r="AE11" i="48"/>
  <c r="AF11" i="48"/>
  <c r="AG11" i="48"/>
  <c r="AH11" i="48"/>
  <c r="AH16" i="48" s="1"/>
  <c r="AI11" i="48"/>
  <c r="AJ11" i="48"/>
  <c r="AK11" i="48"/>
  <c r="AL11" i="48"/>
  <c r="AM11" i="48"/>
  <c r="AN11" i="48"/>
  <c r="AO11" i="48"/>
  <c r="D12" i="48"/>
  <c r="F12" i="48"/>
  <c r="G12" i="48"/>
  <c r="E12" i="48" s="1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F13" i="48"/>
  <c r="G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L14" i="48"/>
  <c r="M14" i="48"/>
  <c r="N14" i="48"/>
  <c r="O14" i="48"/>
  <c r="P14" i="48"/>
  <c r="Q14" i="48"/>
  <c r="Q16" i="48" s="1"/>
  <c r="R14" i="48"/>
  <c r="S14" i="48"/>
  <c r="T14" i="48"/>
  <c r="U14" i="48"/>
  <c r="V14" i="48"/>
  <c r="W14" i="48"/>
  <c r="X14" i="48"/>
  <c r="X16" i="48" s="1"/>
  <c r="Y14" i="48"/>
  <c r="Y16" i="48" s="1"/>
  <c r="Z14" i="48"/>
  <c r="AA14" i="48"/>
  <c r="AB14" i="48"/>
  <c r="AC14" i="48"/>
  <c r="AD14" i="48"/>
  <c r="AE14" i="48"/>
  <c r="AF14" i="48"/>
  <c r="AF16" i="48" s="1"/>
  <c r="AG14" i="48"/>
  <c r="AH14" i="48"/>
  <c r="AI14" i="48"/>
  <c r="AJ14" i="48"/>
  <c r="AK14" i="48"/>
  <c r="AL14" i="48"/>
  <c r="AM14" i="48"/>
  <c r="AN14" i="48"/>
  <c r="AO14" i="48"/>
  <c r="AO16" i="48" s="1"/>
  <c r="F15" i="48"/>
  <c r="G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H16" i="48"/>
  <c r="H82" i="48" s="1"/>
  <c r="I16" i="48"/>
  <c r="J16" i="48"/>
  <c r="K16" i="48"/>
  <c r="L16" i="48"/>
  <c r="S16" i="48"/>
  <c r="AA16" i="48"/>
  <c r="AG16" i="48"/>
  <c r="AI16" i="48"/>
  <c r="AJ16" i="48"/>
  <c r="AN16" i="48"/>
  <c r="F19" i="48"/>
  <c r="G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W24" i="48" s="1"/>
  <c r="X19" i="48"/>
  <c r="Y19" i="48"/>
  <c r="Z19" i="48"/>
  <c r="AA19" i="48"/>
  <c r="AB19" i="48"/>
  <c r="AC19" i="48"/>
  <c r="AD19" i="48"/>
  <c r="AE19" i="48"/>
  <c r="AE24" i="48" s="1"/>
  <c r="AF19" i="48"/>
  <c r="AG19" i="48"/>
  <c r="AH19" i="48"/>
  <c r="AI19" i="48"/>
  <c r="AJ19" i="48"/>
  <c r="AK19" i="48"/>
  <c r="AL19" i="48"/>
  <c r="AM19" i="48"/>
  <c r="AM24" i="48" s="1"/>
  <c r="AN19" i="48"/>
  <c r="AO19" i="48"/>
  <c r="F20" i="48"/>
  <c r="G20" i="48"/>
  <c r="L20" i="48"/>
  <c r="M20" i="48"/>
  <c r="N20" i="48"/>
  <c r="O20" i="48"/>
  <c r="P20" i="48"/>
  <c r="P24" i="48" s="1"/>
  <c r="Q20" i="48"/>
  <c r="R20" i="48"/>
  <c r="S20" i="48"/>
  <c r="T20" i="48"/>
  <c r="U20" i="48"/>
  <c r="V20" i="48"/>
  <c r="W20" i="48"/>
  <c r="X20" i="48"/>
  <c r="X24" i="48" s="1"/>
  <c r="Y20" i="48"/>
  <c r="Z20" i="48"/>
  <c r="AA20" i="48"/>
  <c r="AB20" i="48"/>
  <c r="AC20" i="48"/>
  <c r="AD20" i="48"/>
  <c r="AE20" i="48"/>
  <c r="AF20" i="48"/>
  <c r="AF24" i="48" s="1"/>
  <c r="AG20" i="48"/>
  <c r="AH20" i="48"/>
  <c r="AI20" i="48"/>
  <c r="AJ20" i="48"/>
  <c r="AK20" i="48"/>
  <c r="AL20" i="48"/>
  <c r="AM20" i="48"/>
  <c r="AN20" i="48"/>
  <c r="AO20" i="48"/>
  <c r="F21" i="48"/>
  <c r="G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F22" i="48"/>
  <c r="G22" i="48"/>
  <c r="L22" i="48"/>
  <c r="L24" i="48" s="1"/>
  <c r="M22" i="48"/>
  <c r="N22" i="48"/>
  <c r="O22" i="48"/>
  <c r="P22" i="48"/>
  <c r="Q22" i="48"/>
  <c r="E22" i="48" s="1"/>
  <c r="R22" i="48"/>
  <c r="S22" i="48"/>
  <c r="T22" i="48"/>
  <c r="T24" i="48" s="1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L23" i="48"/>
  <c r="M23" i="48"/>
  <c r="N23" i="48"/>
  <c r="O23" i="48"/>
  <c r="P23" i="48"/>
  <c r="Q23" i="48"/>
  <c r="R23" i="48"/>
  <c r="R24" i="48" s="1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H24" i="48"/>
  <c r="I24" i="48"/>
  <c r="J24" i="48"/>
  <c r="K24" i="48"/>
  <c r="Z24" i="48"/>
  <c r="AA24" i="48"/>
  <c r="AB24" i="48"/>
  <c r="AI24" i="48"/>
  <c r="AN24" i="48"/>
  <c r="F27" i="48"/>
  <c r="G27" i="48"/>
  <c r="L27" i="48"/>
  <c r="M27" i="48"/>
  <c r="N27" i="48"/>
  <c r="O27" i="48"/>
  <c r="P27" i="48"/>
  <c r="P29" i="48" s="1"/>
  <c r="Q27" i="48"/>
  <c r="E27" i="48" s="1"/>
  <c r="R27" i="48"/>
  <c r="R29" i="48" s="1"/>
  <c r="S27" i="48"/>
  <c r="T27" i="48"/>
  <c r="U27" i="48"/>
  <c r="V27" i="48"/>
  <c r="W27" i="48"/>
  <c r="X27" i="48"/>
  <c r="X29" i="48" s="1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O29" i="48" s="1"/>
  <c r="F28" i="48"/>
  <c r="G28" i="48"/>
  <c r="L28" i="48"/>
  <c r="L29" i="48" s="1"/>
  <c r="M28" i="48"/>
  <c r="M29" i="48" s="1"/>
  <c r="N28" i="48"/>
  <c r="O28" i="48"/>
  <c r="P28" i="48"/>
  <c r="Q28" i="48"/>
  <c r="R28" i="48"/>
  <c r="S28" i="48"/>
  <c r="S29" i="48" s="1"/>
  <c r="T28" i="48"/>
  <c r="T29" i="48" s="1"/>
  <c r="U28" i="48"/>
  <c r="U29" i="48" s="1"/>
  <c r="V28" i="48"/>
  <c r="W28" i="48"/>
  <c r="X28" i="48"/>
  <c r="Y28" i="48"/>
  <c r="Z28" i="48"/>
  <c r="AA28" i="48"/>
  <c r="AA29" i="48" s="1"/>
  <c r="AB28" i="48"/>
  <c r="AB29" i="48" s="1"/>
  <c r="AC28" i="48"/>
  <c r="AC29" i="48" s="1"/>
  <c r="AD28" i="48"/>
  <c r="AE28" i="48"/>
  <c r="AF28" i="48"/>
  <c r="AG28" i="48"/>
  <c r="AH28" i="48"/>
  <c r="AI28" i="48"/>
  <c r="AI29" i="48" s="1"/>
  <c r="AJ28" i="48"/>
  <c r="AJ29" i="48" s="1"/>
  <c r="AK28" i="48"/>
  <c r="AK29" i="48" s="1"/>
  <c r="AL28" i="48"/>
  <c r="AM28" i="48"/>
  <c r="AN28" i="48"/>
  <c r="AO28" i="48"/>
  <c r="F29" i="48"/>
  <c r="G29" i="48"/>
  <c r="H29" i="48"/>
  <c r="I29" i="48"/>
  <c r="J29" i="48"/>
  <c r="K29" i="48"/>
  <c r="Q29" i="48"/>
  <c r="W29" i="48"/>
  <c r="Y29" i="48"/>
  <c r="Z29" i="48"/>
  <c r="AE29" i="48"/>
  <c r="AG29" i="48"/>
  <c r="AH29" i="48"/>
  <c r="AM29" i="48"/>
  <c r="F32" i="48"/>
  <c r="G32" i="48"/>
  <c r="E32" i="48" s="1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X36" i="48" s="1"/>
  <c r="Y32" i="48"/>
  <c r="Z32" i="48"/>
  <c r="AA32" i="48"/>
  <c r="AB32" i="48"/>
  <c r="AC32" i="48"/>
  <c r="AD32" i="48"/>
  <c r="AE32" i="48"/>
  <c r="AF32" i="48"/>
  <c r="AF36" i="48" s="1"/>
  <c r="AG32" i="48"/>
  <c r="AH32" i="48"/>
  <c r="AI32" i="48"/>
  <c r="AJ32" i="48"/>
  <c r="AK32" i="48"/>
  <c r="AL32" i="48"/>
  <c r="AM32" i="48"/>
  <c r="AN32" i="48"/>
  <c r="AN36" i="48" s="1"/>
  <c r="AO32" i="48"/>
  <c r="F33" i="48"/>
  <c r="G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F34" i="48"/>
  <c r="G34" i="48"/>
  <c r="L34" i="48"/>
  <c r="M34" i="48"/>
  <c r="N34" i="48"/>
  <c r="O34" i="48"/>
  <c r="P34" i="48"/>
  <c r="Q34" i="48"/>
  <c r="E34" i="48" s="1"/>
  <c r="G34" i="50" s="1"/>
  <c r="R34" i="48"/>
  <c r="R36" i="48" s="1"/>
  <c r="S34" i="48"/>
  <c r="T34" i="48"/>
  <c r="U34" i="48"/>
  <c r="V34" i="48"/>
  <c r="W34" i="48"/>
  <c r="X34" i="48"/>
  <c r="Y34" i="48"/>
  <c r="Y36" i="48" s="1"/>
  <c r="Z34" i="48"/>
  <c r="Z36" i="48" s="1"/>
  <c r="AA34" i="48"/>
  <c r="AB34" i="48"/>
  <c r="AC34" i="48"/>
  <c r="AD34" i="48"/>
  <c r="AE34" i="48"/>
  <c r="AF34" i="48"/>
  <c r="AG34" i="48"/>
  <c r="AG36" i="48" s="1"/>
  <c r="AH34" i="48"/>
  <c r="AI34" i="48"/>
  <c r="AJ34" i="48"/>
  <c r="AK34" i="48"/>
  <c r="AL34" i="48"/>
  <c r="AM34" i="48"/>
  <c r="AN34" i="48"/>
  <c r="AO34" i="48"/>
  <c r="AO36" i="48" s="1"/>
  <c r="F35" i="48"/>
  <c r="G35" i="48"/>
  <c r="L35" i="48"/>
  <c r="M35" i="48"/>
  <c r="N35" i="48"/>
  <c r="O35" i="48"/>
  <c r="P35" i="48"/>
  <c r="D35" i="48" s="1"/>
  <c r="F35" i="50" s="1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H36" i="48"/>
  <c r="I36" i="48"/>
  <c r="J36" i="48"/>
  <c r="K36" i="48"/>
  <c r="P36" i="48"/>
  <c r="Q36" i="48"/>
  <c r="AH36" i="48"/>
  <c r="D39" i="48"/>
  <c r="F39" i="50" s="1"/>
  <c r="F39" i="48"/>
  <c r="G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Y43" i="48" s="1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G40" i="48"/>
  <c r="E40" i="48" s="1"/>
  <c r="G40" i="50" s="1"/>
  <c r="L40" i="48"/>
  <c r="M40" i="48"/>
  <c r="N40" i="48"/>
  <c r="O40" i="48"/>
  <c r="P40" i="48"/>
  <c r="Q40" i="48"/>
  <c r="R40" i="48"/>
  <c r="S40" i="48"/>
  <c r="T40" i="48"/>
  <c r="U40" i="48"/>
  <c r="V40" i="48"/>
  <c r="W40" i="48"/>
  <c r="W42" i="48" s="1"/>
  <c r="W43" i="48" s="1"/>
  <c r="X40" i="48"/>
  <c r="X42" i="48" s="1"/>
  <c r="Y40" i="48"/>
  <c r="Z40" i="48"/>
  <c r="AA40" i="48"/>
  <c r="AB40" i="48"/>
  <c r="AC40" i="48"/>
  <c r="AD40" i="48"/>
  <c r="AE40" i="48"/>
  <c r="AE42" i="48" s="1"/>
  <c r="AE43" i="48" s="1"/>
  <c r="AF40" i="48"/>
  <c r="AF42" i="48" s="1"/>
  <c r="AG40" i="48"/>
  <c r="AH40" i="48"/>
  <c r="AI40" i="48"/>
  <c r="AJ40" i="48"/>
  <c r="AK40" i="48"/>
  <c r="AL40" i="48"/>
  <c r="AL42" i="48" s="1"/>
  <c r="AL43" i="48" s="1"/>
  <c r="AM40" i="48"/>
  <c r="AM42" i="48" s="1"/>
  <c r="AM43" i="48" s="1"/>
  <c r="AN40" i="48"/>
  <c r="AO40" i="48"/>
  <c r="F41" i="48"/>
  <c r="G41" i="48"/>
  <c r="L41" i="48"/>
  <c r="M41" i="48"/>
  <c r="N41" i="48"/>
  <c r="O41" i="48"/>
  <c r="P41" i="48"/>
  <c r="Q41" i="48"/>
  <c r="R41" i="48"/>
  <c r="R42" i="48" s="1"/>
  <c r="R43" i="48" s="1"/>
  <c r="S41" i="48"/>
  <c r="S42" i="48" s="1"/>
  <c r="S43" i="48" s="1"/>
  <c r="T41" i="48"/>
  <c r="U41" i="48"/>
  <c r="V41" i="48"/>
  <c r="W41" i="48"/>
  <c r="X41" i="48"/>
  <c r="Y41" i="48"/>
  <c r="Z41" i="48"/>
  <c r="Z42" i="48" s="1"/>
  <c r="Z43" i="48" s="1"/>
  <c r="AA41" i="48"/>
  <c r="AA42" i="48" s="1"/>
  <c r="AA43" i="48" s="1"/>
  <c r="AB41" i="48"/>
  <c r="AC41" i="48"/>
  <c r="AD41" i="48"/>
  <c r="AE41" i="48"/>
  <c r="AF41" i="48"/>
  <c r="AG41" i="48"/>
  <c r="AH41" i="48"/>
  <c r="AH42" i="48" s="1"/>
  <c r="AH43" i="48" s="1"/>
  <c r="AI41" i="48"/>
  <c r="AI42" i="48" s="1"/>
  <c r="AI43" i="48" s="1"/>
  <c r="AJ41" i="48"/>
  <c r="AK41" i="48"/>
  <c r="AL41" i="48"/>
  <c r="AM41" i="48"/>
  <c r="AN41" i="48"/>
  <c r="AO41" i="48"/>
  <c r="H42" i="48"/>
  <c r="H43" i="48" s="1"/>
  <c r="I42" i="48"/>
  <c r="J42" i="48"/>
  <c r="K42" i="48"/>
  <c r="L42" i="48"/>
  <c r="L43" i="48" s="1"/>
  <c r="M42" i="48"/>
  <c r="M43" i="48" s="1"/>
  <c r="O42" i="48"/>
  <c r="O43" i="48" s="1"/>
  <c r="P42" i="48"/>
  <c r="Q42" i="48"/>
  <c r="T42" i="48"/>
  <c r="T43" i="48" s="1"/>
  <c r="V42" i="48"/>
  <c r="V43" i="48" s="1"/>
  <c r="Y42" i="48"/>
  <c r="AB42" i="48"/>
  <c r="AB43" i="48" s="1"/>
  <c r="AC42" i="48"/>
  <c r="AC43" i="48" s="1"/>
  <c r="AD42" i="48"/>
  <c r="AD43" i="48" s="1"/>
  <c r="AG42" i="48"/>
  <c r="AJ42" i="48"/>
  <c r="AK42" i="48"/>
  <c r="AK43" i="48" s="1"/>
  <c r="AN42" i="48"/>
  <c r="AO42" i="48"/>
  <c r="I43" i="48"/>
  <c r="J43" i="48"/>
  <c r="K43" i="48"/>
  <c r="P43" i="48"/>
  <c r="Q43" i="48"/>
  <c r="X43" i="48"/>
  <c r="AF43" i="48"/>
  <c r="AG43" i="48"/>
  <c r="AJ43" i="48"/>
  <c r="AN43" i="48"/>
  <c r="AO43" i="48"/>
  <c r="F45" i="48"/>
  <c r="G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L49" i="48"/>
  <c r="M49" i="48"/>
  <c r="N49" i="48"/>
  <c r="O49" i="48"/>
  <c r="P49" i="48"/>
  <c r="Q49" i="48"/>
  <c r="E49" i="48" s="1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G54" i="48"/>
  <c r="L54" i="48"/>
  <c r="M54" i="48"/>
  <c r="N54" i="48"/>
  <c r="N56" i="48" s="1"/>
  <c r="O54" i="48"/>
  <c r="O56" i="48" s="1"/>
  <c r="P54" i="48"/>
  <c r="Q54" i="48"/>
  <c r="R54" i="48"/>
  <c r="R56" i="48" s="1"/>
  <c r="S54" i="48"/>
  <c r="S56" i="48" s="1"/>
  <c r="T54" i="48"/>
  <c r="U54" i="48"/>
  <c r="V54" i="48"/>
  <c r="V56" i="48" s="1"/>
  <c r="W54" i="48"/>
  <c r="X54" i="48"/>
  <c r="Y54" i="48"/>
  <c r="Z54" i="48"/>
  <c r="Z56" i="48" s="1"/>
  <c r="AA54" i="48"/>
  <c r="AB54" i="48"/>
  <c r="AC54" i="48"/>
  <c r="AD54" i="48"/>
  <c r="AD56" i="48" s="1"/>
  <c r="AE54" i="48"/>
  <c r="AF54" i="48"/>
  <c r="AG54" i="48"/>
  <c r="AH54" i="48"/>
  <c r="AH56" i="48" s="1"/>
  <c r="AI54" i="48"/>
  <c r="AI56" i="48" s="1"/>
  <c r="AJ54" i="48"/>
  <c r="AK54" i="48"/>
  <c r="AL54" i="48"/>
  <c r="AL56" i="48" s="1"/>
  <c r="AM54" i="48"/>
  <c r="AN54" i="48"/>
  <c r="AO54" i="48"/>
  <c r="F55" i="48"/>
  <c r="G55" i="48"/>
  <c r="L55" i="48"/>
  <c r="M55" i="48"/>
  <c r="E55" i="48" s="1"/>
  <c r="G55" i="50" s="1"/>
  <c r="N55" i="48"/>
  <c r="O55" i="48"/>
  <c r="P55" i="48"/>
  <c r="Q55" i="48"/>
  <c r="Q56" i="48" s="1"/>
  <c r="R55" i="48"/>
  <c r="S55" i="48"/>
  <c r="T55" i="48"/>
  <c r="T56" i="48" s="1"/>
  <c r="U55" i="48"/>
  <c r="V55" i="48"/>
  <c r="W55" i="48"/>
  <c r="X55" i="48"/>
  <c r="X56" i="48" s="1"/>
  <c r="Y55" i="48"/>
  <c r="Y56" i="48" s="1"/>
  <c r="Z55" i="48"/>
  <c r="AA55" i="48"/>
  <c r="AB55" i="48"/>
  <c r="AB56" i="48" s="1"/>
  <c r="AC55" i="48"/>
  <c r="AC56" i="48" s="1"/>
  <c r="AD55" i="48"/>
  <c r="AE55" i="48"/>
  <c r="AF55" i="48"/>
  <c r="AG55" i="48"/>
  <c r="AG56" i="48" s="1"/>
  <c r="AH55" i="48"/>
  <c r="AI55" i="48"/>
  <c r="AJ55" i="48"/>
  <c r="AJ56" i="48" s="1"/>
  <c r="AK55" i="48"/>
  <c r="AK56" i="48" s="1"/>
  <c r="AL55" i="48"/>
  <c r="AM55" i="48"/>
  <c r="AN55" i="48"/>
  <c r="AN56" i="48" s="1"/>
  <c r="AO55" i="48"/>
  <c r="AO56" i="48" s="1"/>
  <c r="G56" i="48"/>
  <c r="H56" i="48"/>
  <c r="I56" i="48"/>
  <c r="J56" i="48"/>
  <c r="K56" i="48"/>
  <c r="M56" i="48"/>
  <c r="P56" i="48"/>
  <c r="U56" i="48"/>
  <c r="W56" i="48"/>
  <c r="AA56" i="48"/>
  <c r="AE56" i="48"/>
  <c r="AF56" i="48"/>
  <c r="AM56" i="48"/>
  <c r="F59" i="48"/>
  <c r="G59" i="48"/>
  <c r="L59" i="48"/>
  <c r="M59" i="48"/>
  <c r="M61" i="48" s="1"/>
  <c r="N59" i="48"/>
  <c r="O59" i="48"/>
  <c r="P59" i="48"/>
  <c r="P61" i="48" s="1"/>
  <c r="Q59" i="48"/>
  <c r="E59" i="48" s="1"/>
  <c r="R59" i="48"/>
  <c r="S59" i="48"/>
  <c r="S61" i="48" s="1"/>
  <c r="T59" i="48"/>
  <c r="U59" i="48"/>
  <c r="V59" i="48"/>
  <c r="V61" i="48" s="1"/>
  <c r="W59" i="48"/>
  <c r="X59" i="48"/>
  <c r="X61" i="48" s="1"/>
  <c r="Y59" i="48"/>
  <c r="Y61" i="48" s="1"/>
  <c r="Z59" i="48"/>
  <c r="AA59" i="48"/>
  <c r="AB59" i="48"/>
  <c r="AC59" i="48"/>
  <c r="AC61" i="48" s="1"/>
  <c r="AD59" i="48"/>
  <c r="AD61" i="48" s="1"/>
  <c r="AE59" i="48"/>
  <c r="AF59" i="48"/>
  <c r="AF61" i="48" s="1"/>
  <c r="AG59" i="48"/>
  <c r="AG61" i="48" s="1"/>
  <c r="AH59" i="48"/>
  <c r="AI59" i="48"/>
  <c r="AJ59" i="48"/>
  <c r="AK59" i="48"/>
  <c r="AL59" i="48"/>
  <c r="AL61" i="48" s="1"/>
  <c r="AM59" i="48"/>
  <c r="AN59" i="48"/>
  <c r="AN61" i="48" s="1"/>
  <c r="AO59" i="48"/>
  <c r="AO61" i="48" s="1"/>
  <c r="F60" i="48"/>
  <c r="G60" i="48"/>
  <c r="L60" i="48"/>
  <c r="M60" i="48"/>
  <c r="N60" i="48"/>
  <c r="O60" i="48"/>
  <c r="P60" i="48"/>
  <c r="Q60" i="48"/>
  <c r="R60" i="48"/>
  <c r="R61" i="48" s="1"/>
  <c r="S60" i="48"/>
  <c r="T60" i="48"/>
  <c r="U60" i="48"/>
  <c r="V60" i="48"/>
  <c r="W60" i="48"/>
  <c r="W61" i="48" s="1"/>
  <c r="X60" i="48"/>
  <c r="Y60" i="48"/>
  <c r="Z60" i="48"/>
  <c r="Z61" i="48" s="1"/>
  <c r="AA60" i="48"/>
  <c r="AB60" i="48"/>
  <c r="AC60" i="48"/>
  <c r="AD60" i="48"/>
  <c r="AE60" i="48"/>
  <c r="AE61" i="48" s="1"/>
  <c r="AF60" i="48"/>
  <c r="AG60" i="48"/>
  <c r="AH60" i="48"/>
  <c r="AH61" i="48" s="1"/>
  <c r="AI60" i="48"/>
  <c r="AI61" i="48" s="1"/>
  <c r="AJ60" i="48"/>
  <c r="AJ61" i="48" s="1"/>
  <c r="AK60" i="48"/>
  <c r="AL60" i="48"/>
  <c r="AM60" i="48"/>
  <c r="AM61" i="48" s="1"/>
  <c r="AN60" i="48"/>
  <c r="AO60" i="48"/>
  <c r="F61" i="48"/>
  <c r="H61" i="48"/>
  <c r="I61" i="48"/>
  <c r="J61" i="48"/>
  <c r="K61" i="48"/>
  <c r="L61" i="48"/>
  <c r="T61" i="48"/>
  <c r="U61" i="48"/>
  <c r="AA61" i="48"/>
  <c r="AB61" i="48"/>
  <c r="AK61" i="48"/>
  <c r="F64" i="48"/>
  <c r="G64" i="48"/>
  <c r="O64" i="48"/>
  <c r="P64" i="48"/>
  <c r="Q64" i="48"/>
  <c r="R64" i="48"/>
  <c r="S64" i="48"/>
  <c r="S66" i="48" s="1"/>
  <c r="T64" i="48"/>
  <c r="U64" i="48"/>
  <c r="V64" i="48"/>
  <c r="W64" i="48"/>
  <c r="X64" i="48"/>
  <c r="Y64" i="48"/>
  <c r="Z64" i="48"/>
  <c r="Z66" i="48" s="1"/>
  <c r="AA64" i="48"/>
  <c r="AA66" i="48" s="1"/>
  <c r="AB64" i="48"/>
  <c r="AC64" i="48"/>
  <c r="AD64" i="48"/>
  <c r="AD66" i="48" s="1"/>
  <c r="AE64" i="48"/>
  <c r="AF64" i="48"/>
  <c r="AG64" i="48"/>
  <c r="AH64" i="48"/>
  <c r="AI64" i="48"/>
  <c r="AI66" i="48" s="1"/>
  <c r="AJ64" i="48"/>
  <c r="AK64" i="48"/>
  <c r="AL64" i="48"/>
  <c r="AM64" i="48"/>
  <c r="AN64" i="48"/>
  <c r="AO64" i="48"/>
  <c r="F65" i="48"/>
  <c r="G65" i="48"/>
  <c r="L65" i="48"/>
  <c r="D65" i="48" s="1"/>
  <c r="F65" i="50" s="1"/>
  <c r="M65" i="48"/>
  <c r="N65" i="48"/>
  <c r="O65" i="48"/>
  <c r="P65" i="48"/>
  <c r="P66" i="48" s="1"/>
  <c r="Q65" i="48"/>
  <c r="E65" i="48" s="1"/>
  <c r="G65" i="50" s="1"/>
  <c r="R65" i="48"/>
  <c r="S65" i="48"/>
  <c r="T65" i="48"/>
  <c r="U65" i="48"/>
  <c r="U66" i="48" s="1"/>
  <c r="V65" i="48"/>
  <c r="W65" i="48"/>
  <c r="W66" i="48" s="1"/>
  <c r="X65" i="48"/>
  <c r="X66" i="48" s="1"/>
  <c r="Y65" i="48"/>
  <c r="Z65" i="48"/>
  <c r="AA65" i="48"/>
  <c r="AB65" i="48"/>
  <c r="AC65" i="48"/>
  <c r="AC66" i="48" s="1"/>
  <c r="AD65" i="48"/>
  <c r="AE65" i="48"/>
  <c r="AE66" i="48" s="1"/>
  <c r="AF65" i="48"/>
  <c r="AF66" i="48" s="1"/>
  <c r="AG65" i="48"/>
  <c r="AH65" i="48"/>
  <c r="AI65" i="48"/>
  <c r="AJ65" i="48"/>
  <c r="AJ66" i="48" s="1"/>
  <c r="AK65" i="48"/>
  <c r="AK66" i="48" s="1"/>
  <c r="AL65" i="48"/>
  <c r="AM65" i="48"/>
  <c r="AM66" i="48" s="1"/>
  <c r="AN65" i="48"/>
  <c r="AN66" i="48" s="1"/>
  <c r="AO65" i="48"/>
  <c r="G66" i="48"/>
  <c r="H66" i="48"/>
  <c r="I66" i="48"/>
  <c r="J66" i="48"/>
  <c r="K66" i="48"/>
  <c r="R66" i="48"/>
  <c r="T66" i="48"/>
  <c r="V66" i="48"/>
  <c r="AB66" i="48"/>
  <c r="AH66" i="48"/>
  <c r="AL66" i="48"/>
  <c r="F70" i="48"/>
  <c r="G70" i="48"/>
  <c r="L70" i="48"/>
  <c r="M70" i="48"/>
  <c r="N70" i="48"/>
  <c r="O70" i="48"/>
  <c r="P70" i="48"/>
  <c r="P72" i="48" s="1"/>
  <c r="Q70" i="48"/>
  <c r="R70" i="48"/>
  <c r="R72" i="48" s="1"/>
  <c r="S70" i="48"/>
  <c r="T70" i="48"/>
  <c r="U70" i="48"/>
  <c r="V70" i="48"/>
  <c r="W70" i="48"/>
  <c r="X70" i="48"/>
  <c r="X72" i="48" s="1"/>
  <c r="Y70" i="48"/>
  <c r="Z70" i="48"/>
  <c r="Z72" i="48" s="1"/>
  <c r="AA70" i="48"/>
  <c r="AB70" i="48"/>
  <c r="AC70" i="48"/>
  <c r="AD70" i="48"/>
  <c r="AE70" i="48"/>
  <c r="AF70" i="48"/>
  <c r="AF72" i="48" s="1"/>
  <c r="AG70" i="48"/>
  <c r="AH70" i="48"/>
  <c r="AI70" i="48"/>
  <c r="AJ70" i="48"/>
  <c r="AJ72" i="48" s="1"/>
  <c r="AK70" i="48"/>
  <c r="AL70" i="48"/>
  <c r="AM70" i="48"/>
  <c r="AN70" i="48"/>
  <c r="AO70" i="48"/>
  <c r="D71" i="48"/>
  <c r="F71" i="50" s="1"/>
  <c r="F71" i="48"/>
  <c r="G71" i="48"/>
  <c r="L71" i="48"/>
  <c r="M71" i="48"/>
  <c r="N71" i="48"/>
  <c r="N72" i="48" s="1"/>
  <c r="O71" i="48"/>
  <c r="O72" i="48" s="1"/>
  <c r="P71" i="48"/>
  <c r="Q71" i="48"/>
  <c r="Q72" i="48" s="1"/>
  <c r="R71" i="48"/>
  <c r="S71" i="48"/>
  <c r="T71" i="48"/>
  <c r="U71" i="48"/>
  <c r="V71" i="48"/>
  <c r="V72" i="48" s="1"/>
  <c r="W71" i="48"/>
  <c r="W72" i="48" s="1"/>
  <c r="X71" i="48"/>
  <c r="Y71" i="48"/>
  <c r="Y72" i="48" s="1"/>
  <c r="Z71" i="48"/>
  <c r="AA71" i="48"/>
  <c r="AA72" i="48" s="1"/>
  <c r="AB71" i="48"/>
  <c r="AC71" i="48"/>
  <c r="AD71" i="48"/>
  <c r="AD72" i="48" s="1"/>
  <c r="AE71" i="48"/>
  <c r="AF71" i="48"/>
  <c r="AG71" i="48"/>
  <c r="AH71" i="48"/>
  <c r="AI71" i="48"/>
  <c r="AJ71" i="48"/>
  <c r="AK71" i="48"/>
  <c r="AL71" i="48"/>
  <c r="AL72" i="48" s="1"/>
  <c r="AM71" i="48"/>
  <c r="AN71" i="48"/>
  <c r="AO71" i="48"/>
  <c r="G72" i="48"/>
  <c r="H72" i="48"/>
  <c r="I72" i="48"/>
  <c r="J72" i="48"/>
  <c r="K72" i="48"/>
  <c r="L72" i="48"/>
  <c r="S72" i="48"/>
  <c r="T72" i="48"/>
  <c r="U72" i="48"/>
  <c r="AB72" i="48"/>
  <c r="AE72" i="48"/>
  <c r="AH72" i="48"/>
  <c r="AI72" i="48"/>
  <c r="AK72" i="48"/>
  <c r="AM72" i="48"/>
  <c r="AN72" i="48"/>
  <c r="F73" i="48"/>
  <c r="G73" i="48"/>
  <c r="L73" i="48"/>
  <c r="M73" i="48"/>
  <c r="N73" i="48"/>
  <c r="O73" i="48"/>
  <c r="P73" i="48"/>
  <c r="Q73" i="48"/>
  <c r="E73" i="48" s="1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L74" i="48"/>
  <c r="D74" i="48" s="1"/>
  <c r="F74" i="50" s="1"/>
  <c r="H74" i="50" s="1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L75" i="48"/>
  <c r="M75" i="48"/>
  <c r="N75" i="48"/>
  <c r="O75" i="48"/>
  <c r="P75" i="48"/>
  <c r="Q75" i="48"/>
  <c r="E75" i="48" s="1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F76" i="50" s="1"/>
  <c r="H76" i="50" s="1"/>
  <c r="F76" i="48"/>
  <c r="G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L78" i="48"/>
  <c r="M78" i="48"/>
  <c r="N78" i="48"/>
  <c r="O78" i="48"/>
  <c r="P78" i="48"/>
  <c r="D78" i="48" s="1"/>
  <c r="F78" i="50" s="1"/>
  <c r="Q78" i="48"/>
  <c r="E78" i="48" s="1"/>
  <c r="G78" i="50" s="1"/>
  <c r="I78" i="50" s="1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L80" i="48"/>
  <c r="M80" i="48"/>
  <c r="N80" i="48"/>
  <c r="O80" i="48"/>
  <c r="P80" i="48"/>
  <c r="D80" i="48" s="1"/>
  <c r="F80" i="50" s="1"/>
  <c r="H80" i="50" s="1"/>
  <c r="Q80" i="48"/>
  <c r="E80" i="48" s="1"/>
  <c r="G80" i="50" s="1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J82" i="48"/>
  <c r="H652" i="44" s="1"/>
  <c r="R82" i="48"/>
  <c r="P652" i="44" s="1"/>
  <c r="A4" i="49"/>
  <c r="A5" i="49"/>
  <c r="F11" i="49"/>
  <c r="G11" i="49"/>
  <c r="H11" i="49"/>
  <c r="I11" i="49"/>
  <c r="L11" i="49"/>
  <c r="M11" i="49"/>
  <c r="F12" i="49"/>
  <c r="H12" i="49"/>
  <c r="L12" i="49" s="1"/>
  <c r="I12" i="49"/>
  <c r="G12" i="49" s="1"/>
  <c r="M12" i="49"/>
  <c r="E12" i="50" s="1"/>
  <c r="F13" i="49"/>
  <c r="H13" i="49"/>
  <c r="I13" i="49"/>
  <c r="L13" i="49"/>
  <c r="H14" i="49"/>
  <c r="I14" i="49"/>
  <c r="G14" i="49" s="1"/>
  <c r="M14" i="49"/>
  <c r="E14" i="50" s="1"/>
  <c r="F15" i="49"/>
  <c r="H15" i="49"/>
  <c r="I15" i="49"/>
  <c r="G15" i="49" s="1"/>
  <c r="L15" i="49"/>
  <c r="M15" i="49"/>
  <c r="I16" i="49"/>
  <c r="J16" i="49"/>
  <c r="K16" i="49"/>
  <c r="H18" i="49"/>
  <c r="I18" i="49"/>
  <c r="F19" i="49"/>
  <c r="G19" i="49"/>
  <c r="H19" i="49"/>
  <c r="I19" i="49"/>
  <c r="M19" i="49" s="1"/>
  <c r="L19" i="49"/>
  <c r="H20" i="49"/>
  <c r="I20" i="49"/>
  <c r="F21" i="49"/>
  <c r="G21" i="49"/>
  <c r="H21" i="49"/>
  <c r="L21" i="49" s="1"/>
  <c r="D21" i="50" s="1"/>
  <c r="I21" i="49"/>
  <c r="M21" i="49"/>
  <c r="H22" i="49"/>
  <c r="F22" i="49" s="1"/>
  <c r="I22" i="49"/>
  <c r="G22" i="49" s="1"/>
  <c r="L22" i="49"/>
  <c r="M22" i="49"/>
  <c r="F23" i="49"/>
  <c r="H23" i="49"/>
  <c r="I23" i="49"/>
  <c r="L23" i="49"/>
  <c r="I24" i="49"/>
  <c r="J24" i="49"/>
  <c r="K24" i="49"/>
  <c r="F27" i="49"/>
  <c r="H27" i="49"/>
  <c r="L27" i="49" s="1"/>
  <c r="I27" i="49"/>
  <c r="M27" i="49"/>
  <c r="H28" i="49"/>
  <c r="I28" i="49"/>
  <c r="J29" i="49"/>
  <c r="K29" i="49"/>
  <c r="G32" i="49"/>
  <c r="H32" i="49"/>
  <c r="I32" i="49"/>
  <c r="M32" i="49"/>
  <c r="F33" i="49"/>
  <c r="H33" i="49"/>
  <c r="I33" i="49"/>
  <c r="G33" i="49" s="1"/>
  <c r="L33" i="49"/>
  <c r="D33" i="50" s="1"/>
  <c r="M33" i="49"/>
  <c r="E33" i="50" s="1"/>
  <c r="H34" i="49"/>
  <c r="I34" i="49"/>
  <c r="F35" i="49"/>
  <c r="H35" i="49"/>
  <c r="I35" i="49"/>
  <c r="G35" i="49" s="1"/>
  <c r="L35" i="49"/>
  <c r="M35" i="49"/>
  <c r="E35" i="50" s="1"/>
  <c r="J36" i="49"/>
  <c r="K36" i="49"/>
  <c r="L37" i="49"/>
  <c r="M37" i="49"/>
  <c r="H38" i="49"/>
  <c r="I38" i="49"/>
  <c r="G39" i="49"/>
  <c r="H39" i="49"/>
  <c r="I39" i="49"/>
  <c r="M39" i="49" s="1"/>
  <c r="F40" i="49"/>
  <c r="H40" i="49"/>
  <c r="I40" i="49"/>
  <c r="M40" i="49" s="1"/>
  <c r="L40" i="49"/>
  <c r="H41" i="49"/>
  <c r="I41" i="49"/>
  <c r="G41" i="49" s="1"/>
  <c r="M41" i="49"/>
  <c r="E41" i="50" s="1"/>
  <c r="J42" i="49"/>
  <c r="J43" i="49" s="1"/>
  <c r="J82" i="49" s="1"/>
  <c r="K42" i="49"/>
  <c r="K43" i="49" s="1"/>
  <c r="F45" i="49"/>
  <c r="H45" i="49"/>
  <c r="I45" i="49"/>
  <c r="L45" i="49"/>
  <c r="G47" i="49"/>
  <c r="H47" i="49"/>
  <c r="I47" i="49"/>
  <c r="M47" i="49" s="1"/>
  <c r="E47" i="50" s="1"/>
  <c r="F49" i="49"/>
  <c r="G49" i="49"/>
  <c r="H49" i="49"/>
  <c r="I49" i="49"/>
  <c r="L49" i="49"/>
  <c r="M49" i="49"/>
  <c r="E49" i="50" s="1"/>
  <c r="G51" i="49"/>
  <c r="H51" i="49"/>
  <c r="I51" i="49"/>
  <c r="M51" i="49"/>
  <c r="E51" i="50" s="1"/>
  <c r="F54" i="49"/>
  <c r="H54" i="49"/>
  <c r="I54" i="49"/>
  <c r="L54" i="49"/>
  <c r="G55" i="49"/>
  <c r="H55" i="49"/>
  <c r="I55" i="49"/>
  <c r="M55" i="49"/>
  <c r="E55" i="50" s="1"/>
  <c r="J56" i="49"/>
  <c r="K56" i="49"/>
  <c r="F59" i="49"/>
  <c r="G59" i="49"/>
  <c r="H59" i="49"/>
  <c r="I59" i="49"/>
  <c r="M59" i="49" s="1"/>
  <c r="E59" i="50" s="1"/>
  <c r="L59" i="49"/>
  <c r="L61" i="49" s="1"/>
  <c r="F60" i="49"/>
  <c r="F61" i="49" s="1"/>
  <c r="H60" i="49"/>
  <c r="L60" i="49" s="1"/>
  <c r="I60" i="49"/>
  <c r="J61" i="49"/>
  <c r="K61" i="49"/>
  <c r="F64" i="49"/>
  <c r="F66" i="49" s="1"/>
  <c r="G64" i="49"/>
  <c r="H64" i="49"/>
  <c r="I64" i="49"/>
  <c r="L64" i="49"/>
  <c r="D64" i="50" s="1"/>
  <c r="M64" i="49"/>
  <c r="E64" i="50" s="1"/>
  <c r="H65" i="49"/>
  <c r="F65" i="49" s="1"/>
  <c r="I65" i="49"/>
  <c r="L65" i="49"/>
  <c r="M65" i="49"/>
  <c r="M66" i="49" s="1"/>
  <c r="J66" i="49"/>
  <c r="K66" i="49"/>
  <c r="L69" i="49"/>
  <c r="M69" i="49"/>
  <c r="G70" i="49"/>
  <c r="H70" i="49"/>
  <c r="F70" i="49" s="1"/>
  <c r="I70" i="49"/>
  <c r="L70" i="49"/>
  <c r="M70" i="49"/>
  <c r="M72" i="49" s="1"/>
  <c r="F71" i="49"/>
  <c r="G71" i="49"/>
  <c r="H71" i="49"/>
  <c r="I71" i="49"/>
  <c r="M71" i="49" s="1"/>
  <c r="E71" i="50" s="1"/>
  <c r="L71" i="49"/>
  <c r="F72" i="49"/>
  <c r="G72" i="49"/>
  <c r="H72" i="49"/>
  <c r="I72" i="49"/>
  <c r="J72" i="49"/>
  <c r="K72" i="49"/>
  <c r="G73" i="49"/>
  <c r="H73" i="49"/>
  <c r="I73" i="49"/>
  <c r="M73" i="49" s="1"/>
  <c r="E73" i="50" s="1"/>
  <c r="F74" i="49"/>
  <c r="G74" i="49"/>
  <c r="H74" i="49"/>
  <c r="I74" i="49"/>
  <c r="L74" i="49"/>
  <c r="M74" i="49"/>
  <c r="E74" i="50" s="1"/>
  <c r="G75" i="49"/>
  <c r="H75" i="49"/>
  <c r="F75" i="49" s="1"/>
  <c r="I75" i="49"/>
  <c r="M75" i="49" s="1"/>
  <c r="E75" i="50" s="1"/>
  <c r="L75" i="49"/>
  <c r="D75" i="50" s="1"/>
  <c r="F76" i="49"/>
  <c r="H76" i="49"/>
  <c r="I76" i="49"/>
  <c r="G76" i="49" s="1"/>
  <c r="L76" i="49"/>
  <c r="M76" i="49"/>
  <c r="E76" i="50" s="1"/>
  <c r="H77" i="49"/>
  <c r="I77" i="49"/>
  <c r="H78" i="49"/>
  <c r="I78" i="49"/>
  <c r="G78" i="49" s="1"/>
  <c r="M78" i="49"/>
  <c r="E78" i="50" s="1"/>
  <c r="G79" i="49"/>
  <c r="H79" i="49"/>
  <c r="I79" i="49"/>
  <c r="M79" i="49" s="1"/>
  <c r="E79" i="50" s="1"/>
  <c r="F80" i="49"/>
  <c r="H80" i="49"/>
  <c r="I80" i="49"/>
  <c r="L80" i="49"/>
  <c r="G81" i="49"/>
  <c r="H81" i="49"/>
  <c r="I81" i="49"/>
  <c r="M81" i="49"/>
  <c r="D82" i="49"/>
  <c r="E82" i="49"/>
  <c r="A5" i="50"/>
  <c r="D11" i="50"/>
  <c r="D12" i="50"/>
  <c r="F12" i="50"/>
  <c r="H12" i="50" s="1"/>
  <c r="G12" i="50"/>
  <c r="D15" i="50"/>
  <c r="E15" i="50"/>
  <c r="E19" i="50"/>
  <c r="E21" i="50"/>
  <c r="D22" i="50"/>
  <c r="E22" i="50"/>
  <c r="G22" i="50"/>
  <c r="I22" i="50" s="1"/>
  <c r="D23" i="50"/>
  <c r="D27" i="50"/>
  <c r="E27" i="50"/>
  <c r="D35" i="50"/>
  <c r="H35" i="50"/>
  <c r="E39" i="50"/>
  <c r="D40" i="50"/>
  <c r="D45" i="50"/>
  <c r="D49" i="50"/>
  <c r="G49" i="50"/>
  <c r="D54" i="50"/>
  <c r="D59" i="50"/>
  <c r="D60" i="50"/>
  <c r="D61" i="50"/>
  <c r="E70" i="50"/>
  <c r="D71" i="50"/>
  <c r="E72" i="50"/>
  <c r="G73" i="50"/>
  <c r="I73" i="50" s="1"/>
  <c r="D74" i="50"/>
  <c r="G75" i="50"/>
  <c r="I75" i="50"/>
  <c r="D76" i="50"/>
  <c r="D80" i="50"/>
  <c r="E81" i="50"/>
  <c r="A4" i="10"/>
  <c r="A5" i="10"/>
  <c r="H11" i="10"/>
  <c r="I11" i="10"/>
  <c r="G11" i="10" s="1"/>
  <c r="M11" i="10"/>
  <c r="F12" i="10"/>
  <c r="H12" i="10"/>
  <c r="L12" i="10" s="1"/>
  <c r="D12" i="34" s="1"/>
  <c r="I12" i="10"/>
  <c r="G12" i="10" s="1"/>
  <c r="M12" i="10"/>
  <c r="E12" i="34" s="1"/>
  <c r="F13" i="10"/>
  <c r="G13" i="10"/>
  <c r="H13" i="10"/>
  <c r="L13" i="10" s="1"/>
  <c r="D13" i="34" s="1"/>
  <c r="I13" i="10"/>
  <c r="M13" i="10"/>
  <c r="H14" i="10"/>
  <c r="F14" i="10" s="1"/>
  <c r="I14" i="10"/>
  <c r="L14" i="10"/>
  <c r="F15" i="10"/>
  <c r="G15" i="10"/>
  <c r="H15" i="10"/>
  <c r="L15" i="10" s="1"/>
  <c r="D15" i="34" s="1"/>
  <c r="H15" i="34" s="1"/>
  <c r="I15" i="10"/>
  <c r="M15" i="10"/>
  <c r="E15" i="34" s="1"/>
  <c r="I16" i="10"/>
  <c r="J16" i="10"/>
  <c r="K16" i="10"/>
  <c r="K82" i="10" s="1"/>
  <c r="H18" i="10"/>
  <c r="I18" i="10"/>
  <c r="H19" i="10"/>
  <c r="I19" i="10"/>
  <c r="F20" i="10"/>
  <c r="H20" i="10"/>
  <c r="I20" i="10"/>
  <c r="G20" i="10" s="1"/>
  <c r="L20" i="10"/>
  <c r="M20" i="10"/>
  <c r="E20" i="34" s="1"/>
  <c r="F21" i="10"/>
  <c r="G21" i="10"/>
  <c r="H21" i="10"/>
  <c r="L21" i="10" s="1"/>
  <c r="D21" i="34" s="1"/>
  <c r="I21" i="10"/>
  <c r="M21" i="10"/>
  <c r="G22" i="10"/>
  <c r="H22" i="10"/>
  <c r="I22" i="10"/>
  <c r="M22" i="10" s="1"/>
  <c r="F23" i="10"/>
  <c r="H23" i="10"/>
  <c r="I23" i="10"/>
  <c r="G23" i="10" s="1"/>
  <c r="L23" i="10"/>
  <c r="I24" i="10"/>
  <c r="J24" i="10"/>
  <c r="K24" i="10"/>
  <c r="F27" i="10"/>
  <c r="H27" i="10"/>
  <c r="I27" i="10"/>
  <c r="L27" i="10"/>
  <c r="M27" i="10"/>
  <c r="E27" i="34" s="1"/>
  <c r="E29" i="34" s="1"/>
  <c r="G28" i="10"/>
  <c r="H28" i="10"/>
  <c r="I28" i="10"/>
  <c r="M28" i="10"/>
  <c r="H29" i="10"/>
  <c r="J29" i="10"/>
  <c r="K29" i="10"/>
  <c r="M29" i="10"/>
  <c r="F32" i="10"/>
  <c r="G32" i="10"/>
  <c r="H32" i="10"/>
  <c r="I32" i="10"/>
  <c r="M32" i="10" s="1"/>
  <c r="H33" i="10"/>
  <c r="F33" i="10" s="1"/>
  <c r="I33" i="10"/>
  <c r="G33" i="10" s="1"/>
  <c r="M33" i="10"/>
  <c r="F34" i="10"/>
  <c r="H34" i="10"/>
  <c r="L34" i="10" s="1"/>
  <c r="D34" i="34" s="1"/>
  <c r="I34" i="10"/>
  <c r="G34" i="10" s="1"/>
  <c r="M34" i="10"/>
  <c r="H35" i="10"/>
  <c r="I35" i="10"/>
  <c r="J36" i="10"/>
  <c r="K36" i="10"/>
  <c r="L37" i="10"/>
  <c r="M37" i="10"/>
  <c r="H38" i="10"/>
  <c r="I38" i="10"/>
  <c r="G39" i="10"/>
  <c r="H39" i="10"/>
  <c r="I39" i="10"/>
  <c r="M39" i="10"/>
  <c r="E39" i="34" s="1"/>
  <c r="H40" i="10"/>
  <c r="I40" i="10"/>
  <c r="G40" i="10" s="1"/>
  <c r="G41" i="10"/>
  <c r="G42" i="10" s="1"/>
  <c r="H41" i="10"/>
  <c r="I41" i="10"/>
  <c r="M41" i="10"/>
  <c r="J42" i="10"/>
  <c r="K42" i="10"/>
  <c r="K43" i="10" s="1"/>
  <c r="G43" i="10"/>
  <c r="J43" i="10"/>
  <c r="F45" i="10"/>
  <c r="H45" i="10"/>
  <c r="I45" i="10"/>
  <c r="G45" i="10" s="1"/>
  <c r="L45" i="10"/>
  <c r="D45" i="34" s="1"/>
  <c r="M45" i="10"/>
  <c r="E45" i="34" s="1"/>
  <c r="I45" i="34" s="1"/>
  <c r="F47" i="10"/>
  <c r="H47" i="10"/>
  <c r="L47" i="10" s="1"/>
  <c r="I47" i="10"/>
  <c r="G47" i="10" s="1"/>
  <c r="M47" i="10"/>
  <c r="H49" i="10"/>
  <c r="I49" i="10"/>
  <c r="G51" i="10"/>
  <c r="H51" i="10"/>
  <c r="F51" i="10" s="1"/>
  <c r="I51" i="10"/>
  <c r="L51" i="10"/>
  <c r="M51" i="10"/>
  <c r="E51" i="34" s="1"/>
  <c r="I51" i="34" s="1"/>
  <c r="F54" i="10"/>
  <c r="H54" i="10"/>
  <c r="I54" i="10"/>
  <c r="L54" i="10"/>
  <c r="G55" i="10"/>
  <c r="H55" i="10"/>
  <c r="I55" i="10"/>
  <c r="M55" i="10"/>
  <c r="J56" i="10"/>
  <c r="K56" i="10"/>
  <c r="H59" i="10"/>
  <c r="I59" i="10"/>
  <c r="G60" i="10"/>
  <c r="H60" i="10"/>
  <c r="F60" i="10" s="1"/>
  <c r="I60" i="10"/>
  <c r="L60" i="10"/>
  <c r="D60" i="34" s="1"/>
  <c r="M60" i="10"/>
  <c r="E60" i="34" s="1"/>
  <c r="J61" i="10"/>
  <c r="K61" i="10"/>
  <c r="F64" i="10"/>
  <c r="G64" i="10"/>
  <c r="H64" i="10"/>
  <c r="I64" i="10"/>
  <c r="L64" i="10"/>
  <c r="H65" i="10"/>
  <c r="I65" i="10"/>
  <c r="J66" i="10"/>
  <c r="K66" i="10"/>
  <c r="L69" i="10"/>
  <c r="M69" i="10"/>
  <c r="F70" i="10"/>
  <c r="H70" i="10"/>
  <c r="L70" i="10" s="1"/>
  <c r="I70" i="10"/>
  <c r="H71" i="10"/>
  <c r="H72" i="10" s="1"/>
  <c r="I71" i="10"/>
  <c r="I72" i="10"/>
  <c r="J72" i="10"/>
  <c r="K72" i="10"/>
  <c r="H73" i="10"/>
  <c r="F73" i="10" s="1"/>
  <c r="I73" i="10"/>
  <c r="G73" i="10" s="1"/>
  <c r="L73" i="10"/>
  <c r="D73" i="34" s="1"/>
  <c r="M73" i="10"/>
  <c r="E73" i="34" s="1"/>
  <c r="F74" i="10"/>
  <c r="G74" i="10"/>
  <c r="H74" i="10"/>
  <c r="I74" i="10"/>
  <c r="L74" i="10"/>
  <c r="D74" i="34" s="1"/>
  <c r="M74" i="10"/>
  <c r="E74" i="34" s="1"/>
  <c r="F75" i="10"/>
  <c r="G75" i="10"/>
  <c r="H75" i="10"/>
  <c r="L75" i="10" s="1"/>
  <c r="I75" i="10"/>
  <c r="M75" i="10" s="1"/>
  <c r="H76" i="10"/>
  <c r="F76" i="10" s="1"/>
  <c r="I76" i="10"/>
  <c r="G76" i="10" s="1"/>
  <c r="L76" i="10"/>
  <c r="D76" i="34" s="1"/>
  <c r="M76" i="10"/>
  <c r="E76" i="34" s="1"/>
  <c r="G77" i="10"/>
  <c r="H77" i="10"/>
  <c r="F77" i="10" s="1"/>
  <c r="I77" i="10"/>
  <c r="L77" i="10"/>
  <c r="D77" i="34" s="1"/>
  <c r="M77" i="10"/>
  <c r="F78" i="10"/>
  <c r="H78" i="10"/>
  <c r="I78" i="10"/>
  <c r="L78" i="10"/>
  <c r="F79" i="10"/>
  <c r="H79" i="10"/>
  <c r="L79" i="10" s="1"/>
  <c r="I79" i="10"/>
  <c r="F80" i="10"/>
  <c r="H80" i="10"/>
  <c r="I80" i="10"/>
  <c r="L80" i="10"/>
  <c r="H81" i="10"/>
  <c r="I81" i="10"/>
  <c r="D82" i="10"/>
  <c r="E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F13" i="34" s="1"/>
  <c r="H13" i="34" s="1"/>
  <c r="E13" i="22"/>
  <c r="G13" i="34" s="1"/>
  <c r="I13" i="34" s="1"/>
  <c r="D14" i="22"/>
  <c r="E14" i="22"/>
  <c r="D15" i="22"/>
  <c r="F15" i="34" s="1"/>
  <c r="E15" i="22"/>
  <c r="D16" i="22"/>
  <c r="E16" i="22"/>
  <c r="F16" i="22"/>
  <c r="G16" i="22"/>
  <c r="H16" i="22"/>
  <c r="I16" i="22"/>
  <c r="J16" i="22"/>
  <c r="J82" i="22" s="1"/>
  <c r="H642" i="44" s="1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F19" i="34" s="1"/>
  <c r="E19" i="22"/>
  <c r="D20" i="22"/>
  <c r="F20" i="34" s="1"/>
  <c r="H20" i="34" s="1"/>
  <c r="E20" i="22"/>
  <c r="G20" i="34" s="1"/>
  <c r="I20" i="34" s="1"/>
  <c r="D21" i="22"/>
  <c r="E21" i="22"/>
  <c r="D22" i="22"/>
  <c r="E22" i="22"/>
  <c r="D23" i="22"/>
  <c r="F23" i="34" s="1"/>
  <c r="E23" i="22"/>
  <c r="D24" i="22"/>
  <c r="E24" i="22"/>
  <c r="F24" i="22"/>
  <c r="G24" i="22"/>
  <c r="G82" i="22" s="1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E29" i="22" s="1"/>
  <c r="F29" i="22"/>
  <c r="G29" i="22"/>
  <c r="H29" i="22"/>
  <c r="I29" i="22"/>
  <c r="J29" i="22"/>
  <c r="K29" i="22"/>
  <c r="K82" i="22" s="1"/>
  <c r="I642" i="44" s="1"/>
  <c r="L29" i="22"/>
  <c r="M29" i="22"/>
  <c r="N29" i="22"/>
  <c r="O29" i="22"/>
  <c r="P29" i="22"/>
  <c r="Q29" i="22"/>
  <c r="R29" i="22"/>
  <c r="S29" i="22"/>
  <c r="S82" i="22" s="1"/>
  <c r="Q642" i="44" s="1"/>
  <c r="T29" i="22"/>
  <c r="U29" i="22"/>
  <c r="V29" i="22"/>
  <c r="W29" i="22"/>
  <c r="X29" i="22"/>
  <c r="Y29" i="22"/>
  <c r="Z29" i="22"/>
  <c r="AA29" i="22"/>
  <c r="AA82" i="22" s="1"/>
  <c r="Y642" i="44" s="1"/>
  <c r="AB29" i="22"/>
  <c r="AC29" i="22"/>
  <c r="AD29" i="22"/>
  <c r="AE29" i="22"/>
  <c r="AF29" i="22"/>
  <c r="AG29" i="22"/>
  <c r="AH29" i="22"/>
  <c r="AI29" i="22"/>
  <c r="AI82" i="22" s="1"/>
  <c r="AJ29" i="22"/>
  <c r="AK29" i="22"/>
  <c r="AL29" i="22"/>
  <c r="AM29" i="22"/>
  <c r="AN29" i="22"/>
  <c r="AO29" i="22"/>
  <c r="D32" i="22"/>
  <c r="F32" i="34" s="1"/>
  <c r="E32" i="22"/>
  <c r="D33" i="22"/>
  <c r="F33" i="34" s="1"/>
  <c r="E33" i="22"/>
  <c r="G33" i="34" s="1"/>
  <c r="D34" i="22"/>
  <c r="E34" i="22"/>
  <c r="D35" i="22"/>
  <c r="F35" i="34" s="1"/>
  <c r="E35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F41" i="34" s="1"/>
  <c r="E41" i="22"/>
  <c r="G41" i="34" s="1"/>
  <c r="F42" i="22"/>
  <c r="F43" i="22" s="1"/>
  <c r="G42" i="22"/>
  <c r="H42" i="22"/>
  <c r="H43" i="22" s="1"/>
  <c r="I42" i="22"/>
  <c r="I43" i="22" s="1"/>
  <c r="J42" i="22"/>
  <c r="J43" i="22" s="1"/>
  <c r="K42" i="22"/>
  <c r="K43" i="22" s="1"/>
  <c r="L42" i="22"/>
  <c r="M42" i="22"/>
  <c r="N42" i="22"/>
  <c r="O42" i="22"/>
  <c r="P42" i="22"/>
  <c r="P43" i="22" s="1"/>
  <c r="Q42" i="22"/>
  <c r="Q43" i="22" s="1"/>
  <c r="R42" i="22"/>
  <c r="R43" i="22" s="1"/>
  <c r="S42" i="22"/>
  <c r="S43" i="22" s="1"/>
  <c r="T42" i="22"/>
  <c r="U42" i="22"/>
  <c r="V42" i="22"/>
  <c r="W42" i="22"/>
  <c r="X42" i="22"/>
  <c r="X43" i="22" s="1"/>
  <c r="Y42" i="22"/>
  <c r="Y43" i="22" s="1"/>
  <c r="Z42" i="22"/>
  <c r="Z43" i="22" s="1"/>
  <c r="AA42" i="22"/>
  <c r="AA43" i="22" s="1"/>
  <c r="AB42" i="22"/>
  <c r="AC42" i="22"/>
  <c r="AD42" i="22"/>
  <c r="AE42" i="22"/>
  <c r="AF42" i="22"/>
  <c r="AF43" i="22" s="1"/>
  <c r="AF82" i="22" s="1"/>
  <c r="AG42" i="22"/>
  <c r="AG43" i="22" s="1"/>
  <c r="AH42" i="22"/>
  <c r="AH43" i="22" s="1"/>
  <c r="AI42" i="22"/>
  <c r="AI43" i="22" s="1"/>
  <c r="AJ42" i="22"/>
  <c r="AK42" i="22"/>
  <c r="AL42" i="22"/>
  <c r="AM42" i="22"/>
  <c r="AN42" i="22"/>
  <c r="AN43" i="22" s="1"/>
  <c r="AO42" i="22"/>
  <c r="AO43" i="22" s="1"/>
  <c r="G43" i="22"/>
  <c r="L43" i="22"/>
  <c r="M43" i="22"/>
  <c r="N43" i="22"/>
  <c r="O43" i="22"/>
  <c r="T43" i="22"/>
  <c r="U43" i="22"/>
  <c r="V43" i="22"/>
  <c r="W43" i="22"/>
  <c r="W82" i="22" s="1"/>
  <c r="U642" i="44" s="1"/>
  <c r="AB43" i="22"/>
  <c r="AC43" i="22"/>
  <c r="AC82" i="22" s="1"/>
  <c r="AA642" i="44" s="1"/>
  <c r="AD43" i="22"/>
  <c r="AE43" i="22"/>
  <c r="AJ43" i="22"/>
  <c r="AK43" i="22"/>
  <c r="AL43" i="22"/>
  <c r="AM43" i="22"/>
  <c r="D45" i="22"/>
  <c r="F45" i="34" s="1"/>
  <c r="H45" i="34" s="1"/>
  <c r="E45" i="22"/>
  <c r="D47" i="22"/>
  <c r="F47" i="34" s="1"/>
  <c r="E47" i="22"/>
  <c r="G47" i="34" s="1"/>
  <c r="I47" i="34" s="1"/>
  <c r="D49" i="22"/>
  <c r="E49" i="22"/>
  <c r="G49" i="34" s="1"/>
  <c r="D51" i="22"/>
  <c r="F51" i="34" s="1"/>
  <c r="E51" i="22"/>
  <c r="D54" i="22"/>
  <c r="E54" i="22"/>
  <c r="D55" i="22"/>
  <c r="F55" i="34" s="1"/>
  <c r="E55" i="22"/>
  <c r="G55" i="34" s="1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F60" i="34" s="1"/>
  <c r="E60" i="22"/>
  <c r="G60" i="34" s="1"/>
  <c r="I60" i="34" s="1"/>
  <c r="D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E66" i="22" s="1"/>
  <c r="D65" i="22"/>
  <c r="E65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F71" i="34" s="1"/>
  <c r="E71" i="22"/>
  <c r="E72" i="22" s="1"/>
  <c r="F72" i="22"/>
  <c r="G72" i="22"/>
  <c r="H72" i="22"/>
  <c r="I72" i="22"/>
  <c r="J72" i="22"/>
  <c r="K72" i="22"/>
  <c r="L72" i="22"/>
  <c r="M72" i="22"/>
  <c r="N72" i="22"/>
  <c r="O72" i="22"/>
  <c r="O82" i="22" s="1"/>
  <c r="M642" i="44" s="1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F74" i="34" s="1"/>
  <c r="E74" i="22"/>
  <c r="D75" i="22"/>
  <c r="E75" i="22"/>
  <c r="G75" i="34" s="1"/>
  <c r="D76" i="22"/>
  <c r="F76" i="34" s="1"/>
  <c r="H76" i="34" s="1"/>
  <c r="E76" i="22"/>
  <c r="D77" i="22"/>
  <c r="F77" i="34" s="1"/>
  <c r="H77" i="34" s="1"/>
  <c r="E77" i="22"/>
  <c r="G77" i="34" s="1"/>
  <c r="I77" i="34" s="1"/>
  <c r="D78" i="22"/>
  <c r="F78" i="34" s="1"/>
  <c r="E78" i="22"/>
  <c r="D79" i="22"/>
  <c r="E79" i="22"/>
  <c r="G79" i="34" s="1"/>
  <c r="D80" i="22"/>
  <c r="F80" i="34" s="1"/>
  <c r="H80" i="34" s="1"/>
  <c r="E80" i="22"/>
  <c r="D81" i="22"/>
  <c r="F81" i="34" s="1"/>
  <c r="E81" i="22"/>
  <c r="H82" i="22"/>
  <c r="F642" i="44" s="1"/>
  <c r="N82" i="22"/>
  <c r="L642" i="44" s="1"/>
  <c r="U82" i="22"/>
  <c r="S642" i="44" s="1"/>
  <c r="AH82" i="22"/>
  <c r="AM82" i="22"/>
  <c r="A5" i="34"/>
  <c r="E11" i="34"/>
  <c r="F11" i="34"/>
  <c r="G11" i="34"/>
  <c r="F12" i="34"/>
  <c r="G12" i="34"/>
  <c r="I12" i="34"/>
  <c r="E13" i="34"/>
  <c r="D14" i="34"/>
  <c r="F14" i="34"/>
  <c r="H14" i="34" s="1"/>
  <c r="G14" i="34"/>
  <c r="G15" i="34"/>
  <c r="I15" i="34"/>
  <c r="G16" i="34"/>
  <c r="G19" i="34"/>
  <c r="D20" i="34"/>
  <c r="E21" i="34"/>
  <c r="F21" i="34"/>
  <c r="H21" i="34" s="1"/>
  <c r="G21" i="34"/>
  <c r="I21" i="34" s="1"/>
  <c r="E22" i="34"/>
  <c r="I22" i="34" s="1"/>
  <c r="F22" i="34"/>
  <c r="G22" i="34"/>
  <c r="D23" i="34"/>
  <c r="G23" i="34"/>
  <c r="H23" i="34"/>
  <c r="G24" i="34"/>
  <c r="D27" i="34"/>
  <c r="F27" i="34"/>
  <c r="G27" i="34"/>
  <c r="E28" i="34"/>
  <c r="G28" i="34"/>
  <c r="I28" i="34"/>
  <c r="E32" i="34"/>
  <c r="E34" i="34"/>
  <c r="F34" i="34"/>
  <c r="G34" i="34"/>
  <c r="I34" i="34" s="1"/>
  <c r="H34" i="34"/>
  <c r="G35" i="34"/>
  <c r="F39" i="34"/>
  <c r="G39" i="34"/>
  <c r="E41" i="34"/>
  <c r="I41" i="34" s="1"/>
  <c r="G45" i="34"/>
  <c r="D47" i="34"/>
  <c r="H47" i="34" s="1"/>
  <c r="E47" i="34"/>
  <c r="F49" i="34"/>
  <c r="D51" i="34"/>
  <c r="G51" i="34"/>
  <c r="F54" i="34"/>
  <c r="G54" i="34"/>
  <c r="E55" i="34"/>
  <c r="I55" i="34"/>
  <c r="F59" i="34"/>
  <c r="F61" i="34" s="1"/>
  <c r="D64" i="34"/>
  <c r="G64" i="34"/>
  <c r="F65" i="34"/>
  <c r="G65" i="34"/>
  <c r="G66" i="34"/>
  <c r="D70" i="34"/>
  <c r="G70" i="34"/>
  <c r="G71" i="34"/>
  <c r="F73" i="34"/>
  <c r="H73" i="34" s="1"/>
  <c r="G73" i="34"/>
  <c r="I73" i="34" s="1"/>
  <c r="G74" i="34"/>
  <c r="H74" i="34"/>
  <c r="I74" i="34"/>
  <c r="D75" i="34"/>
  <c r="E75" i="34"/>
  <c r="F75" i="34"/>
  <c r="G76" i="34"/>
  <c r="I76" i="34"/>
  <c r="E77" i="34"/>
  <c r="D78" i="34"/>
  <c r="H78" i="34" s="1"/>
  <c r="G78" i="34"/>
  <c r="D79" i="34"/>
  <c r="F79" i="34"/>
  <c r="D80" i="34"/>
  <c r="G80" i="34"/>
  <c r="G81" i="34"/>
  <c r="A5" i="17"/>
  <c r="G11" i="17"/>
  <c r="H11" i="17"/>
  <c r="I11" i="17"/>
  <c r="L11" i="17"/>
  <c r="M11" i="17"/>
  <c r="G12" i="17"/>
  <c r="H12" i="17"/>
  <c r="F12" i="17" s="1"/>
  <c r="I12" i="17"/>
  <c r="M12" i="17" s="1"/>
  <c r="L12" i="17"/>
  <c r="F13" i="17"/>
  <c r="G13" i="17"/>
  <c r="H13" i="17"/>
  <c r="L13" i="17" s="1"/>
  <c r="I13" i="17"/>
  <c r="M13" i="17"/>
  <c r="H14" i="17"/>
  <c r="F14" i="17" s="1"/>
  <c r="I14" i="17"/>
  <c r="L14" i="17"/>
  <c r="M14" i="17"/>
  <c r="M16" i="17" s="1"/>
  <c r="F15" i="17"/>
  <c r="G15" i="17"/>
  <c r="H15" i="17"/>
  <c r="I15" i="17"/>
  <c r="L15" i="17"/>
  <c r="M15" i="17"/>
  <c r="J16" i="17"/>
  <c r="K16" i="17"/>
  <c r="H18" i="17"/>
  <c r="I18" i="17"/>
  <c r="F19" i="17"/>
  <c r="G19" i="17"/>
  <c r="H19" i="17"/>
  <c r="I19" i="17"/>
  <c r="L19" i="17"/>
  <c r="M19" i="17"/>
  <c r="F20" i="17"/>
  <c r="G20" i="17"/>
  <c r="H20" i="17"/>
  <c r="L20" i="17" s="1"/>
  <c r="I20" i="17"/>
  <c r="M20" i="17" s="1"/>
  <c r="H21" i="17"/>
  <c r="I21" i="17"/>
  <c r="G21" i="17" s="1"/>
  <c r="M21" i="17"/>
  <c r="F22" i="17"/>
  <c r="H22" i="17"/>
  <c r="I22" i="17"/>
  <c r="G22" i="17" s="1"/>
  <c r="L22" i="17"/>
  <c r="M22" i="17"/>
  <c r="G23" i="17"/>
  <c r="H23" i="17"/>
  <c r="I23" i="17"/>
  <c r="M23" i="17"/>
  <c r="H24" i="17"/>
  <c r="J24" i="17"/>
  <c r="K24" i="17"/>
  <c r="H27" i="17"/>
  <c r="I27" i="17"/>
  <c r="F28" i="17"/>
  <c r="G28" i="17"/>
  <c r="H28" i="17"/>
  <c r="I28" i="17"/>
  <c r="L28" i="17"/>
  <c r="M28" i="17"/>
  <c r="I29" i="17"/>
  <c r="J29" i="17"/>
  <c r="K29" i="17"/>
  <c r="H32" i="17"/>
  <c r="I32" i="17"/>
  <c r="G33" i="17"/>
  <c r="H33" i="17"/>
  <c r="F33" i="17" s="1"/>
  <c r="I33" i="17"/>
  <c r="L33" i="17"/>
  <c r="M33" i="17"/>
  <c r="F34" i="17"/>
  <c r="G34" i="17"/>
  <c r="H34" i="17"/>
  <c r="I34" i="17"/>
  <c r="M34" i="17" s="1"/>
  <c r="L34" i="17"/>
  <c r="G35" i="17"/>
  <c r="H35" i="17"/>
  <c r="F35" i="17" s="1"/>
  <c r="I35" i="17"/>
  <c r="M35" i="17" s="1"/>
  <c r="L35" i="17"/>
  <c r="J36" i="17"/>
  <c r="K36" i="17"/>
  <c r="L37" i="17"/>
  <c r="M37" i="17"/>
  <c r="H38" i="17"/>
  <c r="I38" i="17"/>
  <c r="G39" i="17"/>
  <c r="H39" i="17"/>
  <c r="I39" i="17"/>
  <c r="M39" i="17" s="1"/>
  <c r="F40" i="17"/>
  <c r="F42" i="17" s="1"/>
  <c r="G40" i="17"/>
  <c r="H40" i="17"/>
  <c r="I40" i="17"/>
  <c r="L40" i="17"/>
  <c r="M40" i="17"/>
  <c r="F41" i="17"/>
  <c r="H41" i="17"/>
  <c r="I41" i="17"/>
  <c r="L41" i="17"/>
  <c r="H42" i="17"/>
  <c r="H43" i="17" s="1"/>
  <c r="J42" i="17"/>
  <c r="K42" i="17"/>
  <c r="L42" i="17"/>
  <c r="J43" i="17"/>
  <c r="K43" i="17"/>
  <c r="F45" i="17"/>
  <c r="G45" i="17"/>
  <c r="H45" i="17"/>
  <c r="I45" i="17"/>
  <c r="L45" i="17"/>
  <c r="M45" i="17"/>
  <c r="H47" i="17"/>
  <c r="I47" i="17"/>
  <c r="G49" i="17"/>
  <c r="H49" i="17"/>
  <c r="I49" i="17"/>
  <c r="M49" i="17"/>
  <c r="F51" i="17"/>
  <c r="H51" i="17"/>
  <c r="L51" i="17" s="1"/>
  <c r="I51" i="17"/>
  <c r="G51" i="17" s="1"/>
  <c r="M51" i="17"/>
  <c r="G54" i="17"/>
  <c r="H54" i="17"/>
  <c r="I54" i="17"/>
  <c r="L54" i="17"/>
  <c r="L56" i="17" s="1"/>
  <c r="F55" i="17"/>
  <c r="H55" i="17"/>
  <c r="I55" i="17"/>
  <c r="L55" i="17"/>
  <c r="J56" i="17"/>
  <c r="K56" i="17"/>
  <c r="F59" i="17"/>
  <c r="G59" i="17"/>
  <c r="H59" i="17"/>
  <c r="L59" i="17" s="1"/>
  <c r="I59" i="17"/>
  <c r="M59" i="17"/>
  <c r="H60" i="17"/>
  <c r="I60" i="17"/>
  <c r="J61" i="17"/>
  <c r="K61" i="17"/>
  <c r="H64" i="17"/>
  <c r="F64" i="17" s="1"/>
  <c r="I64" i="17"/>
  <c r="L64" i="17"/>
  <c r="L66" i="17" s="1"/>
  <c r="F65" i="17"/>
  <c r="F66" i="17" s="1"/>
  <c r="G65" i="17"/>
  <c r="H65" i="17"/>
  <c r="I65" i="17"/>
  <c r="L65" i="17"/>
  <c r="M65" i="17"/>
  <c r="H66" i="17"/>
  <c r="I66" i="17"/>
  <c r="J66" i="17"/>
  <c r="K66" i="17"/>
  <c r="L69" i="17"/>
  <c r="M69" i="17"/>
  <c r="F70" i="17"/>
  <c r="G70" i="17"/>
  <c r="H70" i="17"/>
  <c r="I70" i="17"/>
  <c r="L70" i="17"/>
  <c r="M70" i="17"/>
  <c r="F71" i="17"/>
  <c r="G71" i="17"/>
  <c r="H71" i="17"/>
  <c r="L71" i="17" s="1"/>
  <c r="I71" i="17"/>
  <c r="H72" i="17"/>
  <c r="J72" i="17"/>
  <c r="K72" i="17"/>
  <c r="F73" i="17"/>
  <c r="H73" i="17"/>
  <c r="I73" i="17"/>
  <c r="L73" i="17"/>
  <c r="G74" i="17"/>
  <c r="H74" i="17"/>
  <c r="I74" i="17"/>
  <c r="M74" i="17" s="1"/>
  <c r="F75" i="17"/>
  <c r="H75" i="17"/>
  <c r="I75" i="17"/>
  <c r="L75" i="17"/>
  <c r="H76" i="17"/>
  <c r="I76" i="17"/>
  <c r="G76" i="17" s="1"/>
  <c r="M76" i="17"/>
  <c r="F77" i="17"/>
  <c r="G77" i="17"/>
  <c r="H77" i="17"/>
  <c r="L77" i="17" s="1"/>
  <c r="I77" i="17"/>
  <c r="M77" i="17"/>
  <c r="H78" i="17"/>
  <c r="F78" i="17" s="1"/>
  <c r="I78" i="17"/>
  <c r="L78" i="17"/>
  <c r="F79" i="17"/>
  <c r="H79" i="17"/>
  <c r="I79" i="17"/>
  <c r="G79" i="17" s="1"/>
  <c r="L79" i="17"/>
  <c r="F80" i="17"/>
  <c r="G80" i="17"/>
  <c r="H80" i="17"/>
  <c r="L80" i="17" s="1"/>
  <c r="I80" i="17"/>
  <c r="M80" i="17"/>
  <c r="H81" i="17"/>
  <c r="I81" i="17"/>
  <c r="M81" i="17" s="1"/>
  <c r="D82" i="17"/>
  <c r="E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L11" i="29"/>
  <c r="M11" i="29"/>
  <c r="N11" i="29"/>
  <c r="O11" i="29"/>
  <c r="P11" i="29"/>
  <c r="Q11" i="29"/>
  <c r="R11" i="29"/>
  <c r="S11" i="29"/>
  <c r="T11" i="29"/>
  <c r="U11" i="29"/>
  <c r="U16" i="29" s="1"/>
  <c r="V11" i="29"/>
  <c r="W11" i="29"/>
  <c r="X11" i="29"/>
  <c r="Y11" i="29"/>
  <c r="Z11" i="29"/>
  <c r="AA11" i="29"/>
  <c r="AB11" i="29"/>
  <c r="AC11" i="29"/>
  <c r="AC16" i="29" s="1"/>
  <c r="AD11" i="29"/>
  <c r="AE11" i="29"/>
  <c r="AF11" i="29"/>
  <c r="AG11" i="29"/>
  <c r="AH11" i="29"/>
  <c r="AI11" i="29"/>
  <c r="AJ11" i="29"/>
  <c r="AK11" i="29"/>
  <c r="AK16" i="29" s="1"/>
  <c r="AL11" i="29"/>
  <c r="AM11" i="29"/>
  <c r="AN11" i="29"/>
  <c r="AO11" i="29"/>
  <c r="F12" i="29"/>
  <c r="D12" i="29" s="1"/>
  <c r="G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F13" i="41" s="1"/>
  <c r="F13" i="29"/>
  <c r="G13" i="29"/>
  <c r="L13" i="29"/>
  <c r="M13" i="29"/>
  <c r="N13" i="29"/>
  <c r="O13" i="29"/>
  <c r="O16" i="29" s="1"/>
  <c r="P13" i="29"/>
  <c r="Q13" i="29"/>
  <c r="E13" i="29" s="1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E16" i="29" s="1"/>
  <c r="AF13" i="29"/>
  <c r="AG13" i="29"/>
  <c r="AH13" i="29"/>
  <c r="AI13" i="29"/>
  <c r="AJ13" i="29"/>
  <c r="AK13" i="29"/>
  <c r="AL13" i="29"/>
  <c r="AM13" i="29"/>
  <c r="AN13" i="29"/>
  <c r="AO13" i="29"/>
  <c r="F14" i="29"/>
  <c r="G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F15" i="29"/>
  <c r="G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H16" i="29"/>
  <c r="H82" i="29" s="1"/>
  <c r="F638" i="44" s="1"/>
  <c r="I16" i="29"/>
  <c r="J16" i="29"/>
  <c r="K16" i="29"/>
  <c r="M16" i="29"/>
  <c r="N16" i="29"/>
  <c r="P16" i="29"/>
  <c r="V16" i="29"/>
  <c r="W16" i="29"/>
  <c r="Z16" i="29"/>
  <c r="AD16" i="29"/>
  <c r="AF16" i="29"/>
  <c r="AH16" i="29"/>
  <c r="AI16" i="29"/>
  <c r="AM16" i="29"/>
  <c r="F19" i="29"/>
  <c r="G19" i="29"/>
  <c r="L19" i="29"/>
  <c r="M19" i="29"/>
  <c r="N19" i="29"/>
  <c r="N24" i="29" s="1"/>
  <c r="O19" i="29"/>
  <c r="P19" i="29"/>
  <c r="Q19" i="29"/>
  <c r="R19" i="29"/>
  <c r="S19" i="29"/>
  <c r="T19" i="29"/>
  <c r="U19" i="29"/>
  <c r="V19" i="29"/>
  <c r="V24" i="29" s="1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L24" i="29" s="1"/>
  <c r="AM19" i="29"/>
  <c r="AN19" i="29"/>
  <c r="AO19" i="29"/>
  <c r="F20" i="29"/>
  <c r="G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W24" i="29" s="1"/>
  <c r="X20" i="29"/>
  <c r="Y20" i="29"/>
  <c r="Z20" i="29"/>
  <c r="AA20" i="29"/>
  <c r="AB20" i="29"/>
  <c r="AC20" i="29"/>
  <c r="AD20" i="29"/>
  <c r="AE20" i="29"/>
  <c r="AE24" i="29" s="1"/>
  <c r="AF20" i="29"/>
  <c r="AG20" i="29"/>
  <c r="AH20" i="29"/>
  <c r="AI20" i="29"/>
  <c r="AJ20" i="29"/>
  <c r="AK20" i="29"/>
  <c r="AL20" i="29"/>
  <c r="AM20" i="29"/>
  <c r="AN20" i="29"/>
  <c r="AO20" i="29"/>
  <c r="F21" i="29"/>
  <c r="G21" i="29"/>
  <c r="L21" i="29"/>
  <c r="M21" i="29"/>
  <c r="N21" i="29"/>
  <c r="O21" i="29"/>
  <c r="P21" i="29"/>
  <c r="Q21" i="29"/>
  <c r="R21" i="29"/>
  <c r="S21" i="29"/>
  <c r="T21" i="29"/>
  <c r="U21" i="29"/>
  <c r="U24" i="29" s="1"/>
  <c r="V21" i="29"/>
  <c r="W21" i="29"/>
  <c r="X21" i="29"/>
  <c r="Y21" i="29"/>
  <c r="Z21" i="29"/>
  <c r="AA21" i="29"/>
  <c r="AB21" i="29"/>
  <c r="AC21" i="29"/>
  <c r="AC24" i="29" s="1"/>
  <c r="AD21" i="29"/>
  <c r="AE21" i="29"/>
  <c r="AF21" i="29"/>
  <c r="AG21" i="29"/>
  <c r="AH21" i="29"/>
  <c r="AI21" i="29"/>
  <c r="AJ21" i="29"/>
  <c r="AK21" i="29"/>
  <c r="AK24" i="29" s="1"/>
  <c r="AL21" i="29"/>
  <c r="AM21" i="29"/>
  <c r="AN21" i="29"/>
  <c r="AO21" i="29"/>
  <c r="F22" i="29"/>
  <c r="G22" i="29"/>
  <c r="L22" i="29"/>
  <c r="D22" i="29" s="1"/>
  <c r="M22" i="29"/>
  <c r="N22" i="29"/>
  <c r="O22" i="29"/>
  <c r="P22" i="29"/>
  <c r="Q22" i="29"/>
  <c r="R22" i="29"/>
  <c r="S22" i="29"/>
  <c r="S24" i="29" s="1"/>
  <c r="T22" i="29"/>
  <c r="U22" i="29"/>
  <c r="V22" i="29"/>
  <c r="W22" i="29"/>
  <c r="X22" i="29"/>
  <c r="Y22" i="29"/>
  <c r="Z22" i="29"/>
  <c r="AA22" i="29"/>
  <c r="AA24" i="29" s="1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F23" i="29"/>
  <c r="G23" i="29"/>
  <c r="L23" i="29"/>
  <c r="M23" i="29"/>
  <c r="N23" i="29"/>
  <c r="O23" i="29"/>
  <c r="P23" i="29"/>
  <c r="Q23" i="29"/>
  <c r="E23" i="29" s="1"/>
  <c r="R23" i="29"/>
  <c r="R24" i="29" s="1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H24" i="29"/>
  <c r="I24" i="29"/>
  <c r="J24" i="29"/>
  <c r="K24" i="29"/>
  <c r="AD24" i="29"/>
  <c r="AM24" i="29"/>
  <c r="AN24" i="29"/>
  <c r="F27" i="29"/>
  <c r="G27" i="29"/>
  <c r="L27" i="29"/>
  <c r="M27" i="29"/>
  <c r="M29" i="29" s="1"/>
  <c r="N27" i="29"/>
  <c r="N29" i="29" s="1"/>
  <c r="O27" i="29"/>
  <c r="P27" i="29"/>
  <c r="Q27" i="29"/>
  <c r="R27" i="29"/>
  <c r="S27" i="29"/>
  <c r="S29" i="29" s="1"/>
  <c r="T27" i="29"/>
  <c r="U27" i="29"/>
  <c r="U29" i="29" s="1"/>
  <c r="V27" i="29"/>
  <c r="W27" i="29"/>
  <c r="X27" i="29"/>
  <c r="Y27" i="29"/>
  <c r="Z27" i="29"/>
  <c r="AA27" i="29"/>
  <c r="AA29" i="29" s="1"/>
  <c r="AB27" i="29"/>
  <c r="AC27" i="29"/>
  <c r="AC29" i="29" s="1"/>
  <c r="AD27" i="29"/>
  <c r="AD29" i="29" s="1"/>
  <c r="AE27" i="29"/>
  <c r="AF27" i="29"/>
  <c r="AG27" i="29"/>
  <c r="AH27" i="29"/>
  <c r="AI27" i="29"/>
  <c r="AJ27" i="29"/>
  <c r="AK27" i="29"/>
  <c r="AK29" i="29" s="1"/>
  <c r="AL27" i="29"/>
  <c r="AL29" i="29" s="1"/>
  <c r="AM27" i="29"/>
  <c r="AN27" i="29"/>
  <c r="AO27" i="29"/>
  <c r="F28" i="29"/>
  <c r="G28" i="29"/>
  <c r="L28" i="29"/>
  <c r="L29" i="29" s="1"/>
  <c r="M28" i="29"/>
  <c r="N28" i="29"/>
  <c r="O28" i="29"/>
  <c r="O29" i="29" s="1"/>
  <c r="P28" i="29"/>
  <c r="Q28" i="29"/>
  <c r="Q29" i="29" s="1"/>
  <c r="R28" i="29"/>
  <c r="R29" i="29" s="1"/>
  <c r="S28" i="29"/>
  <c r="T28" i="29"/>
  <c r="U28" i="29"/>
  <c r="V28" i="29"/>
  <c r="W28" i="29"/>
  <c r="W29" i="29" s="1"/>
  <c r="X28" i="29"/>
  <c r="Y28" i="29"/>
  <c r="Y29" i="29" s="1"/>
  <c r="Z28" i="29"/>
  <c r="AA28" i="29"/>
  <c r="AB28" i="29"/>
  <c r="AC28" i="29"/>
  <c r="AD28" i="29"/>
  <c r="AE28" i="29"/>
  <c r="AE29" i="29" s="1"/>
  <c r="AF28" i="29"/>
  <c r="AG28" i="29"/>
  <c r="AG29" i="29" s="1"/>
  <c r="AH28" i="29"/>
  <c r="AH29" i="29" s="1"/>
  <c r="AI28" i="29"/>
  <c r="AJ28" i="29"/>
  <c r="AK28" i="29"/>
  <c r="AL28" i="29"/>
  <c r="AM28" i="29"/>
  <c r="AM29" i="29" s="1"/>
  <c r="AN28" i="29"/>
  <c r="AO28" i="29"/>
  <c r="AO29" i="29" s="1"/>
  <c r="F29" i="29"/>
  <c r="H29" i="29"/>
  <c r="I29" i="29"/>
  <c r="J29" i="29"/>
  <c r="K29" i="29"/>
  <c r="P29" i="29"/>
  <c r="V29" i="29"/>
  <c r="X29" i="29"/>
  <c r="Z29" i="29"/>
  <c r="AF29" i="29"/>
  <c r="AI29" i="29"/>
  <c r="AN29" i="29"/>
  <c r="F32" i="29"/>
  <c r="G32" i="29"/>
  <c r="L32" i="29"/>
  <c r="M32" i="29"/>
  <c r="N32" i="29"/>
  <c r="O32" i="29"/>
  <c r="P32" i="29"/>
  <c r="P36" i="29" s="1"/>
  <c r="Q32" i="29"/>
  <c r="R32" i="29"/>
  <c r="R36" i="29" s="1"/>
  <c r="S32" i="29"/>
  <c r="S36" i="29" s="1"/>
  <c r="T32" i="29"/>
  <c r="U32" i="29"/>
  <c r="V32" i="29"/>
  <c r="W32" i="29"/>
  <c r="X32" i="29"/>
  <c r="X36" i="29" s="1"/>
  <c r="Y32" i="29"/>
  <c r="Z32" i="29"/>
  <c r="Z36" i="29" s="1"/>
  <c r="AA32" i="29"/>
  <c r="AA36" i="29" s="1"/>
  <c r="AB32" i="29"/>
  <c r="AC32" i="29"/>
  <c r="AD32" i="29"/>
  <c r="AE32" i="29"/>
  <c r="AF32" i="29"/>
  <c r="AF36" i="29" s="1"/>
  <c r="AG32" i="29"/>
  <c r="AH32" i="29"/>
  <c r="AH36" i="29" s="1"/>
  <c r="AI32" i="29"/>
  <c r="AJ32" i="29"/>
  <c r="AK32" i="29"/>
  <c r="AL32" i="29"/>
  <c r="AM32" i="29"/>
  <c r="AN32" i="29"/>
  <c r="AN36" i="29" s="1"/>
  <c r="AO32" i="29"/>
  <c r="D33" i="29"/>
  <c r="F33" i="41" s="1"/>
  <c r="F33" i="29"/>
  <c r="G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D36" i="29" s="1"/>
  <c r="AE33" i="29"/>
  <c r="AF33" i="29"/>
  <c r="AG33" i="29"/>
  <c r="AH33" i="29"/>
  <c r="AI33" i="29"/>
  <c r="AJ33" i="29"/>
  <c r="AK33" i="29"/>
  <c r="AL33" i="29"/>
  <c r="AM33" i="29"/>
  <c r="AN33" i="29"/>
  <c r="AO33" i="29"/>
  <c r="F34" i="29"/>
  <c r="D34" i="29" s="1"/>
  <c r="F34" i="41" s="1"/>
  <c r="H34" i="41" s="1"/>
  <c r="G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F35" i="29"/>
  <c r="G35" i="29"/>
  <c r="G36" i="29" s="1"/>
  <c r="L35" i="29"/>
  <c r="M35" i="29"/>
  <c r="N35" i="29"/>
  <c r="O35" i="29"/>
  <c r="P35" i="29"/>
  <c r="Q35" i="29"/>
  <c r="E35" i="29" s="1"/>
  <c r="G35" i="41" s="1"/>
  <c r="I35" i="41" s="1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F36" i="29"/>
  <c r="H36" i="29"/>
  <c r="I36" i="29"/>
  <c r="J36" i="29"/>
  <c r="K36" i="29"/>
  <c r="M36" i="29"/>
  <c r="V36" i="29"/>
  <c r="W36" i="29"/>
  <c r="AL36" i="29"/>
  <c r="F39" i="29"/>
  <c r="G39" i="29"/>
  <c r="L39" i="29"/>
  <c r="M39" i="29"/>
  <c r="N39" i="29"/>
  <c r="O39" i="29"/>
  <c r="P39" i="29"/>
  <c r="Q39" i="29"/>
  <c r="E39" i="29" s="1"/>
  <c r="G39" i="41" s="1"/>
  <c r="I39" i="41" s="1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F40" i="29"/>
  <c r="G40" i="29"/>
  <c r="L40" i="29"/>
  <c r="M40" i="29"/>
  <c r="N40" i="29"/>
  <c r="O40" i="29"/>
  <c r="P40" i="29"/>
  <c r="Q40" i="29"/>
  <c r="R40" i="29"/>
  <c r="S40" i="29"/>
  <c r="S42" i="29" s="1"/>
  <c r="S43" i="29" s="1"/>
  <c r="T40" i="29"/>
  <c r="T42" i="29" s="1"/>
  <c r="T43" i="29" s="1"/>
  <c r="U40" i="29"/>
  <c r="V40" i="29"/>
  <c r="V42" i="29" s="1"/>
  <c r="V43" i="29" s="1"/>
  <c r="W40" i="29"/>
  <c r="X40" i="29"/>
  <c r="Y40" i="29"/>
  <c r="Z40" i="29"/>
  <c r="AA40" i="29"/>
  <c r="AA42" i="29" s="1"/>
  <c r="AA43" i="29" s="1"/>
  <c r="AB40" i="29"/>
  <c r="AB42" i="29" s="1"/>
  <c r="AB43" i="29" s="1"/>
  <c r="AC40" i="29"/>
  <c r="AD40" i="29"/>
  <c r="AD42" i="29" s="1"/>
  <c r="AD43" i="29" s="1"/>
  <c r="AE40" i="29"/>
  <c r="AF40" i="29"/>
  <c r="AG40" i="29"/>
  <c r="AH40" i="29"/>
  <c r="AI40" i="29"/>
  <c r="AI42" i="29" s="1"/>
  <c r="AI43" i="29" s="1"/>
  <c r="AJ40" i="29"/>
  <c r="AJ42" i="29" s="1"/>
  <c r="AJ43" i="29" s="1"/>
  <c r="AK40" i="29"/>
  <c r="AL40" i="29"/>
  <c r="AL42" i="29" s="1"/>
  <c r="AM40" i="29"/>
  <c r="AM42" i="29" s="1"/>
  <c r="AM43" i="29" s="1"/>
  <c r="AN40" i="29"/>
  <c r="AO40" i="29"/>
  <c r="F41" i="29"/>
  <c r="G41" i="29"/>
  <c r="L41" i="29"/>
  <c r="M41" i="29"/>
  <c r="N41" i="29"/>
  <c r="O41" i="29"/>
  <c r="P41" i="29"/>
  <c r="Q41" i="29"/>
  <c r="R41" i="29"/>
  <c r="R42" i="29" s="1"/>
  <c r="R43" i="29" s="1"/>
  <c r="S41" i="29"/>
  <c r="T41" i="29"/>
  <c r="U41" i="29"/>
  <c r="U42" i="29" s="1"/>
  <c r="V41" i="29"/>
  <c r="W41" i="29"/>
  <c r="X41" i="29"/>
  <c r="Y41" i="29"/>
  <c r="Z41" i="29"/>
  <c r="Z42" i="29" s="1"/>
  <c r="Z43" i="29" s="1"/>
  <c r="AA41" i="29"/>
  <c r="AB41" i="29"/>
  <c r="AC41" i="29"/>
  <c r="AC42" i="29" s="1"/>
  <c r="AD41" i="29"/>
  <c r="AE41" i="29"/>
  <c r="AF41" i="29"/>
  <c r="AG41" i="29"/>
  <c r="AH41" i="29"/>
  <c r="AH42" i="29" s="1"/>
  <c r="AH43" i="29" s="1"/>
  <c r="AI41" i="29"/>
  <c r="AJ41" i="29"/>
  <c r="AK41" i="29"/>
  <c r="AK42" i="29" s="1"/>
  <c r="AK43" i="29" s="1"/>
  <c r="AL41" i="29"/>
  <c r="AM41" i="29"/>
  <c r="AN41" i="29"/>
  <c r="AO41" i="29"/>
  <c r="F42" i="29"/>
  <c r="F43" i="29" s="1"/>
  <c r="H42" i="29"/>
  <c r="H43" i="29" s="1"/>
  <c r="I42" i="29"/>
  <c r="I43" i="29" s="1"/>
  <c r="J42" i="29"/>
  <c r="K42" i="29"/>
  <c r="N42" i="29"/>
  <c r="O42" i="29"/>
  <c r="O43" i="29" s="1"/>
  <c r="P42" i="29"/>
  <c r="Q42" i="29"/>
  <c r="Q43" i="29" s="1"/>
  <c r="W42" i="29"/>
  <c r="W43" i="29" s="1"/>
  <c r="X42" i="29"/>
  <c r="Y42" i="29"/>
  <c r="AE42" i="29"/>
  <c r="AE43" i="29" s="1"/>
  <c r="AF42" i="29"/>
  <c r="AG42" i="29"/>
  <c r="AN42" i="29"/>
  <c r="AO42" i="29"/>
  <c r="AO43" i="29" s="1"/>
  <c r="J43" i="29"/>
  <c r="K43" i="29"/>
  <c r="N43" i="29"/>
  <c r="U43" i="29"/>
  <c r="AC43" i="29"/>
  <c r="AG43" i="29"/>
  <c r="AL43" i="29"/>
  <c r="F45" i="29"/>
  <c r="G45" i="29"/>
  <c r="L45" i="29"/>
  <c r="M45" i="29"/>
  <c r="N45" i="29"/>
  <c r="O45" i="29"/>
  <c r="P45" i="29"/>
  <c r="D45" i="29" s="1"/>
  <c r="F45" i="41" s="1"/>
  <c r="Q45" i="29"/>
  <c r="E45" i="29" s="1"/>
  <c r="G45" i="41" s="1"/>
  <c r="I45" i="41" s="1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L51" i="29"/>
  <c r="M51" i="29"/>
  <c r="N51" i="29"/>
  <c r="O51" i="29"/>
  <c r="P51" i="29"/>
  <c r="Q51" i="29"/>
  <c r="E51" i="29" s="1"/>
  <c r="G51" i="41" s="1"/>
  <c r="I51" i="41" s="1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F56" i="29" s="1"/>
  <c r="G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G56" i="29" s="1"/>
  <c r="AH54" i="29"/>
  <c r="AI54" i="29"/>
  <c r="AJ54" i="29"/>
  <c r="AK54" i="29"/>
  <c r="AL54" i="29"/>
  <c r="AL56" i="29" s="1"/>
  <c r="AM54" i="29"/>
  <c r="AM56" i="29" s="1"/>
  <c r="AN54" i="29"/>
  <c r="AO54" i="29"/>
  <c r="AO56" i="29" s="1"/>
  <c r="F55" i="29"/>
  <c r="G55" i="29"/>
  <c r="L55" i="29"/>
  <c r="M55" i="29"/>
  <c r="N55" i="29"/>
  <c r="O55" i="29"/>
  <c r="P55" i="29"/>
  <c r="Q55" i="29"/>
  <c r="R55" i="29"/>
  <c r="S55" i="29"/>
  <c r="T55" i="29"/>
  <c r="U55" i="29"/>
  <c r="U56" i="29" s="1"/>
  <c r="V55" i="29"/>
  <c r="W55" i="29"/>
  <c r="X55" i="29"/>
  <c r="Y55" i="29"/>
  <c r="Z55" i="29"/>
  <c r="AA55" i="29"/>
  <c r="AB55" i="29"/>
  <c r="AC55" i="29"/>
  <c r="AC56" i="29" s="1"/>
  <c r="AD55" i="29"/>
  <c r="AE55" i="29"/>
  <c r="AF55" i="29"/>
  <c r="AG55" i="29"/>
  <c r="AH55" i="29"/>
  <c r="AI55" i="29"/>
  <c r="AJ55" i="29"/>
  <c r="AK55" i="29"/>
  <c r="AK56" i="29" s="1"/>
  <c r="AL55" i="29"/>
  <c r="AM55" i="29"/>
  <c r="AN55" i="29"/>
  <c r="AO55" i="29"/>
  <c r="G56" i="29"/>
  <c r="H56" i="29"/>
  <c r="I56" i="29"/>
  <c r="J56" i="29"/>
  <c r="K56" i="29"/>
  <c r="Q56" i="29"/>
  <c r="R56" i="29"/>
  <c r="S56" i="29"/>
  <c r="T56" i="29"/>
  <c r="Y56" i="29"/>
  <c r="Z56" i="29"/>
  <c r="AA56" i="29"/>
  <c r="AB56" i="29"/>
  <c r="AD56" i="29"/>
  <c r="AH56" i="29"/>
  <c r="AI56" i="29"/>
  <c r="AJ56" i="29"/>
  <c r="F59" i="29"/>
  <c r="G59" i="29"/>
  <c r="L59" i="29"/>
  <c r="M59" i="29"/>
  <c r="N59" i="29"/>
  <c r="O59" i="29"/>
  <c r="P59" i="29"/>
  <c r="P61" i="29" s="1"/>
  <c r="Q59" i="29"/>
  <c r="Q61" i="29" s="1"/>
  <c r="R59" i="29"/>
  <c r="S59" i="29"/>
  <c r="T59" i="29"/>
  <c r="U59" i="29"/>
  <c r="U61" i="29" s="1"/>
  <c r="V59" i="29"/>
  <c r="W59" i="29"/>
  <c r="X59" i="29"/>
  <c r="Y59" i="29"/>
  <c r="Y61" i="29" s="1"/>
  <c r="Z59" i="29"/>
  <c r="AA59" i="29"/>
  <c r="AB59" i="29"/>
  <c r="AC59" i="29"/>
  <c r="AC61" i="29" s="1"/>
  <c r="AD59" i="29"/>
  <c r="AE59" i="29"/>
  <c r="AF59" i="29"/>
  <c r="AG59" i="29"/>
  <c r="AG61" i="29" s="1"/>
  <c r="AH59" i="29"/>
  <c r="AI59" i="29"/>
  <c r="AJ59" i="29"/>
  <c r="AK59" i="29"/>
  <c r="AK61" i="29" s="1"/>
  <c r="AL59" i="29"/>
  <c r="AM59" i="29"/>
  <c r="AN59" i="29"/>
  <c r="AO59" i="29"/>
  <c r="AO61" i="29" s="1"/>
  <c r="F60" i="29"/>
  <c r="F61" i="29" s="1"/>
  <c r="G60" i="29"/>
  <c r="L60" i="29"/>
  <c r="L61" i="29" s="1"/>
  <c r="M60" i="29"/>
  <c r="N60" i="29"/>
  <c r="O60" i="29"/>
  <c r="P60" i="29"/>
  <c r="Q60" i="29"/>
  <c r="R60" i="29"/>
  <c r="S60" i="29"/>
  <c r="S61" i="29" s="1"/>
  <c r="T60" i="29"/>
  <c r="T61" i="29" s="1"/>
  <c r="U60" i="29"/>
  <c r="V60" i="29"/>
  <c r="W60" i="29"/>
  <c r="X60" i="29"/>
  <c r="X61" i="29" s="1"/>
  <c r="Y60" i="29"/>
  <c r="Z60" i="29"/>
  <c r="AA60" i="29"/>
  <c r="AA61" i="29" s="1"/>
  <c r="AB60" i="29"/>
  <c r="AC60" i="29"/>
  <c r="AD60" i="29"/>
  <c r="AE60" i="29"/>
  <c r="AF60" i="29"/>
  <c r="AF61" i="29" s="1"/>
  <c r="AG60" i="29"/>
  <c r="AH60" i="29"/>
  <c r="AI60" i="29"/>
  <c r="AI61" i="29" s="1"/>
  <c r="AJ60" i="29"/>
  <c r="AK60" i="29"/>
  <c r="AL60" i="29"/>
  <c r="AM60" i="29"/>
  <c r="AN60" i="29"/>
  <c r="AO60" i="29"/>
  <c r="H61" i="29"/>
  <c r="I61" i="29"/>
  <c r="J61" i="29"/>
  <c r="K61" i="29"/>
  <c r="N61" i="29"/>
  <c r="O61" i="29"/>
  <c r="R61" i="29"/>
  <c r="V61" i="29"/>
  <c r="W61" i="29"/>
  <c r="AB61" i="29"/>
  <c r="AD61" i="29"/>
  <c r="AE61" i="29"/>
  <c r="AL61" i="29"/>
  <c r="AM61" i="29"/>
  <c r="AN61" i="29"/>
  <c r="F64" i="29"/>
  <c r="G64" i="29"/>
  <c r="L64" i="29"/>
  <c r="M64" i="29"/>
  <c r="N64" i="29"/>
  <c r="N66" i="29" s="1"/>
  <c r="O64" i="29"/>
  <c r="P64" i="29"/>
  <c r="P66" i="29" s="1"/>
  <c r="Q64" i="29"/>
  <c r="R64" i="29"/>
  <c r="S64" i="29"/>
  <c r="T64" i="29"/>
  <c r="U64" i="29"/>
  <c r="V64" i="29"/>
  <c r="W64" i="29"/>
  <c r="W66" i="29" s="1"/>
  <c r="X64" i="29"/>
  <c r="Y64" i="29"/>
  <c r="Z64" i="29"/>
  <c r="AA64" i="29"/>
  <c r="AB64" i="29"/>
  <c r="AC64" i="29"/>
  <c r="AD64" i="29"/>
  <c r="AD66" i="29" s="1"/>
  <c r="AE64" i="29"/>
  <c r="AE66" i="29" s="1"/>
  <c r="AF64" i="29"/>
  <c r="AF66" i="29" s="1"/>
  <c r="AG64" i="29"/>
  <c r="AH64" i="29"/>
  <c r="AI64" i="29"/>
  <c r="AJ64" i="29"/>
  <c r="AK64" i="29"/>
  <c r="AL64" i="29"/>
  <c r="AM64" i="29"/>
  <c r="AM66" i="29" s="1"/>
  <c r="AN64" i="29"/>
  <c r="AO64" i="29"/>
  <c r="F65" i="29"/>
  <c r="G65" i="29"/>
  <c r="L65" i="29"/>
  <c r="M65" i="29"/>
  <c r="N65" i="29"/>
  <c r="O65" i="29"/>
  <c r="P65" i="29"/>
  <c r="Q65" i="29"/>
  <c r="Q66" i="29" s="1"/>
  <c r="R65" i="29"/>
  <c r="R66" i="29" s="1"/>
  <c r="S65" i="29"/>
  <c r="T65" i="29"/>
  <c r="U65" i="29"/>
  <c r="V65" i="29"/>
  <c r="W65" i="29"/>
  <c r="X65" i="29"/>
  <c r="Y65" i="29"/>
  <c r="Y66" i="29" s="1"/>
  <c r="Z65" i="29"/>
  <c r="AA65" i="29"/>
  <c r="AA66" i="29" s="1"/>
  <c r="AB65" i="29"/>
  <c r="AC65" i="29"/>
  <c r="AD65" i="29"/>
  <c r="AE65" i="29"/>
  <c r="AF65" i="29"/>
  <c r="AG65" i="29"/>
  <c r="AG66" i="29" s="1"/>
  <c r="AH65" i="29"/>
  <c r="AH66" i="29" s="1"/>
  <c r="AI65" i="29"/>
  <c r="AI66" i="29" s="1"/>
  <c r="AJ65" i="29"/>
  <c r="AK65" i="29"/>
  <c r="AL65" i="29"/>
  <c r="AM65" i="29"/>
  <c r="AN65" i="29"/>
  <c r="AO65" i="29"/>
  <c r="AO66" i="29" s="1"/>
  <c r="H66" i="29"/>
  <c r="I66" i="29"/>
  <c r="J66" i="29"/>
  <c r="K66" i="29"/>
  <c r="L66" i="29"/>
  <c r="O66" i="29"/>
  <c r="V66" i="29"/>
  <c r="X66" i="29"/>
  <c r="Z66" i="29"/>
  <c r="AN66" i="29"/>
  <c r="F70" i="29"/>
  <c r="G70" i="29"/>
  <c r="G72" i="29" s="1"/>
  <c r="L70" i="29"/>
  <c r="M70" i="29"/>
  <c r="M72" i="29" s="1"/>
  <c r="N70" i="29"/>
  <c r="O70" i="29"/>
  <c r="P70" i="29"/>
  <c r="P72" i="29" s="1"/>
  <c r="Q70" i="29"/>
  <c r="E70" i="29" s="1"/>
  <c r="R70" i="29"/>
  <c r="R72" i="29" s="1"/>
  <c r="S70" i="29"/>
  <c r="T70" i="29"/>
  <c r="U70" i="29"/>
  <c r="V70" i="29"/>
  <c r="W70" i="29"/>
  <c r="X70" i="29"/>
  <c r="X72" i="29" s="1"/>
  <c r="Y70" i="29"/>
  <c r="Z70" i="29"/>
  <c r="Z72" i="29" s="1"/>
  <c r="AA70" i="29"/>
  <c r="AB70" i="29"/>
  <c r="AC70" i="29"/>
  <c r="AD70" i="29"/>
  <c r="AE70" i="29"/>
  <c r="AF70" i="29"/>
  <c r="AF72" i="29" s="1"/>
  <c r="AG70" i="29"/>
  <c r="AH70" i="29"/>
  <c r="AH72" i="29" s="1"/>
  <c r="AI70" i="29"/>
  <c r="AJ70" i="29"/>
  <c r="AK70" i="29"/>
  <c r="AL70" i="29"/>
  <c r="AM70" i="29"/>
  <c r="AN70" i="29"/>
  <c r="AN72" i="29" s="1"/>
  <c r="AO70" i="29"/>
  <c r="D71" i="29"/>
  <c r="F71" i="29"/>
  <c r="G71" i="29"/>
  <c r="L71" i="29"/>
  <c r="L72" i="29" s="1"/>
  <c r="M71" i="29"/>
  <c r="N71" i="29"/>
  <c r="O71" i="29"/>
  <c r="P71" i="29"/>
  <c r="Q71" i="29"/>
  <c r="R71" i="29"/>
  <c r="S71" i="29"/>
  <c r="T71" i="29"/>
  <c r="U71" i="29"/>
  <c r="V71" i="29"/>
  <c r="W71" i="29"/>
  <c r="W72" i="29" s="1"/>
  <c r="X71" i="29"/>
  <c r="Y71" i="29"/>
  <c r="Z71" i="29"/>
  <c r="AA71" i="29"/>
  <c r="AB71" i="29"/>
  <c r="AC71" i="29"/>
  <c r="AD71" i="29"/>
  <c r="AE71" i="29"/>
  <c r="AE72" i="29" s="1"/>
  <c r="AF71" i="29"/>
  <c r="AG71" i="29"/>
  <c r="AH71" i="29"/>
  <c r="AI71" i="29"/>
  <c r="AJ71" i="29"/>
  <c r="AK71" i="29"/>
  <c r="AL71" i="29"/>
  <c r="AM71" i="29"/>
  <c r="AM72" i="29" s="1"/>
  <c r="AN71" i="29"/>
  <c r="AO71" i="29"/>
  <c r="H72" i="29"/>
  <c r="I72" i="29"/>
  <c r="I82" i="29" s="1"/>
  <c r="G638" i="44" s="1"/>
  <c r="J72" i="29"/>
  <c r="K72" i="29"/>
  <c r="Q72" i="29"/>
  <c r="S72" i="29"/>
  <c r="T72" i="29"/>
  <c r="U72" i="29"/>
  <c r="Y72" i="29"/>
  <c r="AA72" i="29"/>
  <c r="AB72" i="29"/>
  <c r="AC72" i="29"/>
  <c r="AG72" i="29"/>
  <c r="AI72" i="29"/>
  <c r="AJ72" i="29"/>
  <c r="AK72" i="29"/>
  <c r="AO72" i="29"/>
  <c r="F73" i="29"/>
  <c r="G73" i="29"/>
  <c r="L73" i="29"/>
  <c r="M73" i="29"/>
  <c r="N73" i="29"/>
  <c r="O73" i="29"/>
  <c r="P73" i="29"/>
  <c r="D73" i="29" s="1"/>
  <c r="F73" i="41" s="1"/>
  <c r="H73" i="41" s="1"/>
  <c r="Q73" i="29"/>
  <c r="E73" i="29" s="1"/>
  <c r="G73" i="41" s="1"/>
  <c r="I73" i="41" s="1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L76" i="29"/>
  <c r="M76" i="29"/>
  <c r="N76" i="29"/>
  <c r="O76" i="29"/>
  <c r="P76" i="29"/>
  <c r="D76" i="29" s="1"/>
  <c r="F76" i="41" s="1"/>
  <c r="H76" i="41" s="1"/>
  <c r="Q76" i="29"/>
  <c r="E76" i="29" s="1"/>
  <c r="G76" i="41" s="1"/>
  <c r="I76" i="41" s="1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L81" i="29"/>
  <c r="M81" i="29"/>
  <c r="N81" i="29"/>
  <c r="O81" i="29"/>
  <c r="P81" i="29"/>
  <c r="D81" i="29" s="1"/>
  <c r="F81" i="41" s="1"/>
  <c r="H81" i="41" s="1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J82" i="29"/>
  <c r="H638" i="44" s="1"/>
  <c r="A4" i="41"/>
  <c r="A5" i="41"/>
  <c r="D11" i="41"/>
  <c r="E11" i="41"/>
  <c r="D12" i="41"/>
  <c r="E12" i="41"/>
  <c r="F12" i="41"/>
  <c r="H12" i="41" s="1"/>
  <c r="D13" i="41"/>
  <c r="D16" i="41" s="1"/>
  <c r="E13" i="41"/>
  <c r="I13" i="41" s="1"/>
  <c r="G13" i="41"/>
  <c r="D14" i="41"/>
  <c r="E14" i="41"/>
  <c r="D15" i="41"/>
  <c r="E15" i="41"/>
  <c r="E16" i="41"/>
  <c r="D19" i="41"/>
  <c r="E19" i="41"/>
  <c r="E24" i="41" s="1"/>
  <c r="D20" i="41"/>
  <c r="E20" i="41"/>
  <c r="D21" i="41"/>
  <c r="E21" i="41"/>
  <c r="D22" i="41"/>
  <c r="E22" i="41"/>
  <c r="F22" i="41"/>
  <c r="H22" i="41" s="1"/>
  <c r="D23" i="41"/>
  <c r="E23" i="41"/>
  <c r="G23" i="41"/>
  <c r="I23" i="41" s="1"/>
  <c r="D27" i="41"/>
  <c r="E27" i="41"/>
  <c r="E29" i="41" s="1"/>
  <c r="D28" i="41"/>
  <c r="D29" i="41" s="1"/>
  <c r="E28" i="41"/>
  <c r="D32" i="41"/>
  <c r="E32" i="41"/>
  <c r="D33" i="41"/>
  <c r="D36" i="41" s="1"/>
  <c r="E33" i="41"/>
  <c r="H33" i="41"/>
  <c r="D34" i="41"/>
  <c r="E34" i="41"/>
  <c r="D35" i="41"/>
  <c r="E35" i="41"/>
  <c r="D39" i="41"/>
  <c r="E39" i="41"/>
  <c r="D40" i="41"/>
  <c r="E40" i="41"/>
  <c r="E42" i="41" s="1"/>
  <c r="E43" i="41" s="1"/>
  <c r="D41" i="41"/>
  <c r="E41" i="41"/>
  <c r="D45" i="41"/>
  <c r="E45" i="41"/>
  <c r="D47" i="41"/>
  <c r="E47" i="41"/>
  <c r="D49" i="41"/>
  <c r="E49" i="41"/>
  <c r="D51" i="41"/>
  <c r="E51" i="41"/>
  <c r="D54" i="41"/>
  <c r="D56" i="41" s="1"/>
  <c r="E54" i="41"/>
  <c r="D55" i="41"/>
  <c r="E55" i="41"/>
  <c r="E56" i="41" s="1"/>
  <c r="D59" i="41"/>
  <c r="D61" i="41" s="1"/>
  <c r="E59" i="41"/>
  <c r="D60" i="41"/>
  <c r="E60" i="41"/>
  <c r="E61" i="41" s="1"/>
  <c r="D64" i="41"/>
  <c r="E64" i="41"/>
  <c r="E66" i="41" s="1"/>
  <c r="D65" i="41"/>
  <c r="E65" i="41"/>
  <c r="D66" i="41"/>
  <c r="D70" i="41"/>
  <c r="D72" i="41" s="1"/>
  <c r="E70" i="41"/>
  <c r="G70" i="41"/>
  <c r="I70" i="41" s="1"/>
  <c r="D71" i="41"/>
  <c r="E71" i="41"/>
  <c r="F71" i="41"/>
  <c r="H71" i="41" s="1"/>
  <c r="E72" i="41"/>
  <c r="D73" i="41"/>
  <c r="E73" i="41"/>
  <c r="D74" i="41"/>
  <c r="E74" i="41"/>
  <c r="D75" i="41"/>
  <c r="E75" i="41"/>
  <c r="D76" i="41"/>
  <c r="E76" i="41"/>
  <c r="D77" i="41"/>
  <c r="E77" i="41"/>
  <c r="D78" i="41"/>
  <c r="E78" i="41"/>
  <c r="D79" i="41"/>
  <c r="E79" i="41"/>
  <c r="D80" i="41"/>
  <c r="E80" i="41"/>
  <c r="D81" i="41"/>
  <c r="E81" i="41"/>
  <c r="A5" i="20"/>
  <c r="F11" i="20"/>
  <c r="G11" i="20"/>
  <c r="L11" i="20"/>
  <c r="M11" i="20"/>
  <c r="N11" i="20"/>
  <c r="O11" i="20"/>
  <c r="P11" i="20"/>
  <c r="Q11" i="20"/>
  <c r="E11" i="20" s="1"/>
  <c r="R11" i="20"/>
  <c r="R16" i="20" s="1"/>
  <c r="S11" i="20"/>
  <c r="T11" i="20"/>
  <c r="U11" i="20"/>
  <c r="V11" i="20"/>
  <c r="W11" i="20"/>
  <c r="X11" i="20"/>
  <c r="Y11" i="20"/>
  <c r="Z11" i="20"/>
  <c r="Z16" i="20" s="1"/>
  <c r="AA11" i="20"/>
  <c r="AB11" i="20"/>
  <c r="AC11" i="20"/>
  <c r="AD11" i="20"/>
  <c r="AE11" i="20"/>
  <c r="AF11" i="20"/>
  <c r="AG11" i="20"/>
  <c r="AH11" i="20"/>
  <c r="AH16" i="20" s="1"/>
  <c r="AI11" i="20"/>
  <c r="AJ11" i="20"/>
  <c r="AK11" i="20"/>
  <c r="AL11" i="20"/>
  <c r="AM11" i="20"/>
  <c r="AN11" i="20"/>
  <c r="AO11" i="20"/>
  <c r="D12" i="20"/>
  <c r="F12" i="32" s="1"/>
  <c r="F12" i="20"/>
  <c r="G12" i="20"/>
  <c r="L12" i="20"/>
  <c r="M12" i="20"/>
  <c r="N12" i="20"/>
  <c r="O12" i="20"/>
  <c r="P12" i="20"/>
  <c r="P16" i="20" s="1"/>
  <c r="Q12" i="20"/>
  <c r="R12" i="20"/>
  <c r="S12" i="20"/>
  <c r="T12" i="20"/>
  <c r="U12" i="20"/>
  <c r="V12" i="20"/>
  <c r="W12" i="20"/>
  <c r="X12" i="20"/>
  <c r="X16" i="20" s="1"/>
  <c r="Y12" i="20"/>
  <c r="Z12" i="20"/>
  <c r="AA12" i="20"/>
  <c r="AB12" i="20"/>
  <c r="AC12" i="20"/>
  <c r="AD12" i="20"/>
  <c r="AE12" i="20"/>
  <c r="AF12" i="20"/>
  <c r="AF16" i="20" s="1"/>
  <c r="AG12" i="20"/>
  <c r="AH12" i="20"/>
  <c r="AI12" i="20"/>
  <c r="AJ12" i="20"/>
  <c r="AK12" i="20"/>
  <c r="AL12" i="20"/>
  <c r="AM12" i="20"/>
  <c r="AM16" i="20" s="1"/>
  <c r="AN12" i="20"/>
  <c r="AN16" i="20" s="1"/>
  <c r="AO12" i="20"/>
  <c r="F13" i="20"/>
  <c r="G13" i="20"/>
  <c r="L13" i="20"/>
  <c r="M13" i="20"/>
  <c r="N13" i="20"/>
  <c r="O13" i="20"/>
  <c r="P13" i="20"/>
  <c r="Q13" i="20"/>
  <c r="R13" i="20"/>
  <c r="S13" i="20"/>
  <c r="T13" i="20"/>
  <c r="U13" i="20"/>
  <c r="V13" i="20"/>
  <c r="V16" i="20" s="1"/>
  <c r="W13" i="20"/>
  <c r="X13" i="20"/>
  <c r="Y13" i="20"/>
  <c r="Z13" i="20"/>
  <c r="AA13" i="20"/>
  <c r="AA16" i="20" s="1"/>
  <c r="AB13" i="20"/>
  <c r="AC13" i="20"/>
  <c r="AD13" i="20"/>
  <c r="AE13" i="20"/>
  <c r="AF13" i="20"/>
  <c r="AG13" i="20"/>
  <c r="AH13" i="20"/>
  <c r="AI13" i="20"/>
  <c r="AI16" i="20" s="1"/>
  <c r="AJ13" i="20"/>
  <c r="AK13" i="20"/>
  <c r="AL13" i="20"/>
  <c r="AL16" i="20" s="1"/>
  <c r="AM13" i="20"/>
  <c r="AN13" i="20"/>
  <c r="AO13" i="20"/>
  <c r="F14" i="20"/>
  <c r="G14" i="20"/>
  <c r="L14" i="20"/>
  <c r="M14" i="20"/>
  <c r="N14" i="20"/>
  <c r="O14" i="20"/>
  <c r="P14" i="20"/>
  <c r="Q14" i="20"/>
  <c r="Q16" i="20" s="1"/>
  <c r="R14" i="20"/>
  <c r="S14" i="20"/>
  <c r="T14" i="20"/>
  <c r="U14" i="20"/>
  <c r="V14" i="20"/>
  <c r="W14" i="20"/>
  <c r="X14" i="20"/>
  <c r="Y14" i="20"/>
  <c r="Y16" i="20" s="1"/>
  <c r="Y82" i="20" s="1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O16" i="20" s="1"/>
  <c r="F15" i="20"/>
  <c r="G15" i="20"/>
  <c r="L15" i="20"/>
  <c r="M15" i="20"/>
  <c r="N15" i="20"/>
  <c r="O15" i="20"/>
  <c r="P15" i="20"/>
  <c r="Q15" i="20"/>
  <c r="E15" i="20" s="1"/>
  <c r="G15" i="32" s="1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G16" i="20"/>
  <c r="H16" i="20"/>
  <c r="I16" i="20"/>
  <c r="J16" i="20"/>
  <c r="K16" i="20"/>
  <c r="L16" i="20"/>
  <c r="O16" i="20"/>
  <c r="S16" i="20"/>
  <c r="W16" i="20"/>
  <c r="AD16" i="20"/>
  <c r="AE16" i="20"/>
  <c r="F19" i="20"/>
  <c r="G19" i="20"/>
  <c r="L19" i="20"/>
  <c r="M19" i="20"/>
  <c r="N19" i="20"/>
  <c r="O19" i="20"/>
  <c r="P19" i="20"/>
  <c r="Q19" i="20"/>
  <c r="Q24" i="20" s="1"/>
  <c r="R19" i="20"/>
  <c r="R24" i="20" s="1"/>
  <c r="S19" i="20"/>
  <c r="T19" i="20"/>
  <c r="U19" i="20"/>
  <c r="V19" i="20"/>
  <c r="W19" i="20"/>
  <c r="X19" i="20"/>
  <c r="Y19" i="20"/>
  <c r="Y24" i="20" s="1"/>
  <c r="Z19" i="20"/>
  <c r="Z24" i="20" s="1"/>
  <c r="AA19" i="20"/>
  <c r="AB19" i="20"/>
  <c r="AC19" i="20"/>
  <c r="AD19" i="20"/>
  <c r="AE19" i="20"/>
  <c r="AF19" i="20"/>
  <c r="AG19" i="20"/>
  <c r="AG24" i="20" s="1"/>
  <c r="AH19" i="20"/>
  <c r="AH24" i="20" s="1"/>
  <c r="AI19" i="20"/>
  <c r="AJ19" i="20"/>
  <c r="AK19" i="20"/>
  <c r="AL19" i="20"/>
  <c r="AM19" i="20"/>
  <c r="AN19" i="20"/>
  <c r="AO19" i="20"/>
  <c r="AO24" i="20" s="1"/>
  <c r="F20" i="20"/>
  <c r="G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X24" i="20" s="1"/>
  <c r="Y20" i="20"/>
  <c r="Z20" i="20"/>
  <c r="AA20" i="20"/>
  <c r="AB20" i="20"/>
  <c r="AC20" i="20"/>
  <c r="AD20" i="20"/>
  <c r="AE20" i="20"/>
  <c r="AE24" i="20" s="1"/>
  <c r="AF20" i="20"/>
  <c r="AF24" i="20" s="1"/>
  <c r="AG20" i="20"/>
  <c r="AH20" i="20"/>
  <c r="AI20" i="20"/>
  <c r="AJ20" i="20"/>
  <c r="AK20" i="20"/>
  <c r="AL20" i="20"/>
  <c r="AM20" i="20"/>
  <c r="AM24" i="20" s="1"/>
  <c r="AN20" i="20"/>
  <c r="AN24" i="20" s="1"/>
  <c r="AO20" i="20"/>
  <c r="F21" i="20"/>
  <c r="G21" i="20"/>
  <c r="L21" i="20"/>
  <c r="M21" i="20"/>
  <c r="N21" i="20"/>
  <c r="O21" i="20"/>
  <c r="P21" i="20"/>
  <c r="Q21" i="20"/>
  <c r="R21" i="20"/>
  <c r="S21" i="20"/>
  <c r="S24" i="20" s="1"/>
  <c r="T21" i="20"/>
  <c r="U21" i="20"/>
  <c r="V21" i="20"/>
  <c r="W21" i="20"/>
  <c r="X21" i="20"/>
  <c r="Y21" i="20"/>
  <c r="Z21" i="20"/>
  <c r="AA21" i="20"/>
  <c r="AA24" i="20" s="1"/>
  <c r="AB21" i="20"/>
  <c r="AC21" i="20"/>
  <c r="AD21" i="20"/>
  <c r="AE21" i="20"/>
  <c r="AF21" i="20"/>
  <c r="AG21" i="20"/>
  <c r="AH21" i="20"/>
  <c r="AI21" i="20"/>
  <c r="AI24" i="20" s="1"/>
  <c r="AJ21" i="20"/>
  <c r="AK21" i="20"/>
  <c r="AL21" i="20"/>
  <c r="AL24" i="20" s="1"/>
  <c r="AL82" i="20" s="1"/>
  <c r="AL91" i="20" s="1"/>
  <c r="AM21" i="20"/>
  <c r="AN21" i="20"/>
  <c r="AO21" i="20"/>
  <c r="F22" i="20"/>
  <c r="G22" i="20"/>
  <c r="L22" i="20"/>
  <c r="M22" i="20"/>
  <c r="N22" i="20"/>
  <c r="O22" i="20"/>
  <c r="P22" i="20"/>
  <c r="Q22" i="20"/>
  <c r="E22" i="20" s="1"/>
  <c r="G22" i="32" s="1"/>
  <c r="I22" i="32" s="1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F23" i="20"/>
  <c r="G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B24" i="20" s="1"/>
  <c r="AC23" i="20"/>
  <c r="AD23" i="20"/>
  <c r="AE23" i="20"/>
  <c r="AF23" i="20"/>
  <c r="AG23" i="20"/>
  <c r="AH23" i="20"/>
  <c r="AI23" i="20"/>
  <c r="AJ23" i="20"/>
  <c r="AJ24" i="20" s="1"/>
  <c r="AK23" i="20"/>
  <c r="AL23" i="20"/>
  <c r="AM23" i="20"/>
  <c r="AN23" i="20"/>
  <c r="AO23" i="20"/>
  <c r="F24" i="20"/>
  <c r="H24" i="20"/>
  <c r="I24" i="20"/>
  <c r="J24" i="20"/>
  <c r="K24" i="20"/>
  <c r="O24" i="20"/>
  <c r="W24" i="20"/>
  <c r="F27" i="20"/>
  <c r="G27" i="20"/>
  <c r="L27" i="20"/>
  <c r="M27" i="20"/>
  <c r="N27" i="20"/>
  <c r="O27" i="20"/>
  <c r="O29" i="20" s="1"/>
  <c r="P27" i="20"/>
  <c r="Q27" i="20"/>
  <c r="E27" i="20" s="1"/>
  <c r="R27" i="20"/>
  <c r="S27" i="20"/>
  <c r="T27" i="20"/>
  <c r="U27" i="20"/>
  <c r="V27" i="20"/>
  <c r="W27" i="20"/>
  <c r="X27" i="20"/>
  <c r="Y27" i="20"/>
  <c r="Z27" i="20"/>
  <c r="Z29" i="20" s="1"/>
  <c r="AA27" i="20"/>
  <c r="AB27" i="20"/>
  <c r="AC27" i="20"/>
  <c r="AD27" i="20"/>
  <c r="AE27" i="20"/>
  <c r="AF27" i="20"/>
  <c r="AG27" i="20"/>
  <c r="AG29" i="20" s="1"/>
  <c r="AH27" i="20"/>
  <c r="AH29" i="20" s="1"/>
  <c r="AI27" i="20"/>
  <c r="AJ27" i="20"/>
  <c r="AK27" i="20"/>
  <c r="AL27" i="20"/>
  <c r="AM27" i="20"/>
  <c r="AM29" i="20" s="1"/>
  <c r="AN27" i="20"/>
  <c r="AO27" i="20"/>
  <c r="AO29" i="20" s="1"/>
  <c r="D28" i="20"/>
  <c r="F28" i="32" s="1"/>
  <c r="F28" i="20"/>
  <c r="G28" i="20"/>
  <c r="L28" i="20"/>
  <c r="M28" i="20"/>
  <c r="N28" i="20"/>
  <c r="N29" i="20" s="1"/>
  <c r="O28" i="20"/>
  <c r="P28" i="20"/>
  <c r="P29" i="20" s="1"/>
  <c r="Q28" i="20"/>
  <c r="R28" i="20"/>
  <c r="S28" i="20"/>
  <c r="S29" i="20" s="1"/>
  <c r="T28" i="20"/>
  <c r="U28" i="20"/>
  <c r="U29" i="20" s="1"/>
  <c r="V28" i="20"/>
  <c r="V29" i="20" s="1"/>
  <c r="W28" i="20"/>
  <c r="W29" i="20" s="1"/>
  <c r="X28" i="20"/>
  <c r="X29" i="20" s="1"/>
  <c r="Y28" i="20"/>
  <c r="Z28" i="20"/>
  <c r="AA28" i="20"/>
  <c r="AA29" i="20" s="1"/>
  <c r="AB28" i="20"/>
  <c r="AC28" i="20"/>
  <c r="AC29" i="20" s="1"/>
  <c r="AD28" i="20"/>
  <c r="AD29" i="20" s="1"/>
  <c r="AE28" i="20"/>
  <c r="AF28" i="20"/>
  <c r="AF29" i="20" s="1"/>
  <c r="AG28" i="20"/>
  <c r="AH28" i="20"/>
  <c r="AI28" i="20"/>
  <c r="AI29" i="20" s="1"/>
  <c r="AJ28" i="20"/>
  <c r="AK28" i="20"/>
  <c r="AK29" i="20" s="1"/>
  <c r="AL28" i="20"/>
  <c r="AL29" i="20" s="1"/>
  <c r="AM28" i="20"/>
  <c r="AN28" i="20"/>
  <c r="AN29" i="20" s="1"/>
  <c r="AO28" i="20"/>
  <c r="G29" i="20"/>
  <c r="H29" i="20"/>
  <c r="I29" i="20"/>
  <c r="J29" i="20"/>
  <c r="K29" i="20"/>
  <c r="L29" i="20"/>
  <c r="Q29" i="20"/>
  <c r="R29" i="20"/>
  <c r="T29" i="20"/>
  <c r="Y29" i="20"/>
  <c r="AB29" i="20"/>
  <c r="AE29" i="20"/>
  <c r="AJ29" i="20"/>
  <c r="F32" i="20"/>
  <c r="G32" i="20"/>
  <c r="L32" i="20"/>
  <c r="M32" i="20"/>
  <c r="M36" i="20" s="1"/>
  <c r="N32" i="20"/>
  <c r="O32" i="20"/>
  <c r="P32" i="20"/>
  <c r="Q32" i="20"/>
  <c r="R32" i="20"/>
  <c r="S32" i="20"/>
  <c r="T32" i="20"/>
  <c r="U32" i="20"/>
  <c r="U36" i="20" s="1"/>
  <c r="V32" i="20"/>
  <c r="W32" i="20"/>
  <c r="X32" i="20"/>
  <c r="Y32" i="20"/>
  <c r="Z32" i="20"/>
  <c r="AA32" i="20"/>
  <c r="AB32" i="20"/>
  <c r="AC32" i="20"/>
  <c r="AC36" i="20" s="1"/>
  <c r="AD32" i="20"/>
  <c r="AE32" i="20"/>
  <c r="AF32" i="20"/>
  <c r="AG32" i="20"/>
  <c r="AH32" i="20"/>
  <c r="AI32" i="20"/>
  <c r="AJ32" i="20"/>
  <c r="AK32" i="20"/>
  <c r="AK36" i="20" s="1"/>
  <c r="AL32" i="20"/>
  <c r="AM32" i="20"/>
  <c r="AN32" i="20"/>
  <c r="AO32" i="20"/>
  <c r="D33" i="20"/>
  <c r="F33" i="20"/>
  <c r="G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A36" i="20" s="1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F34" i="20"/>
  <c r="D34" i="20" s="1"/>
  <c r="F34" i="32" s="1"/>
  <c r="G34" i="20"/>
  <c r="L34" i="20"/>
  <c r="M34" i="20"/>
  <c r="N34" i="20"/>
  <c r="O34" i="20"/>
  <c r="O36" i="20" s="1"/>
  <c r="P34" i="20"/>
  <c r="Q34" i="20"/>
  <c r="E34" i="20" s="1"/>
  <c r="G34" i="32" s="1"/>
  <c r="I34" i="32" s="1"/>
  <c r="R34" i="20"/>
  <c r="S34" i="20"/>
  <c r="S36" i="20" s="1"/>
  <c r="T34" i="20"/>
  <c r="U34" i="20"/>
  <c r="V34" i="20"/>
  <c r="V36" i="20" s="1"/>
  <c r="W34" i="20"/>
  <c r="X34" i="20"/>
  <c r="Y34" i="20"/>
  <c r="Y36" i="20" s="1"/>
  <c r="Z34" i="20"/>
  <c r="AA34" i="20"/>
  <c r="AB34" i="20"/>
  <c r="AC34" i="20"/>
  <c r="AD34" i="20"/>
  <c r="AD36" i="20" s="1"/>
  <c r="AE34" i="20"/>
  <c r="AF34" i="20"/>
  <c r="AG34" i="20"/>
  <c r="AG36" i="20" s="1"/>
  <c r="AH34" i="20"/>
  <c r="AI34" i="20"/>
  <c r="AJ34" i="20"/>
  <c r="AK34" i="20"/>
  <c r="AL34" i="20"/>
  <c r="AM34" i="20"/>
  <c r="AN34" i="20"/>
  <c r="AO34" i="20"/>
  <c r="F35" i="20"/>
  <c r="G35" i="20"/>
  <c r="L35" i="20"/>
  <c r="M35" i="20"/>
  <c r="N35" i="20"/>
  <c r="O35" i="20"/>
  <c r="P35" i="20"/>
  <c r="Q35" i="20"/>
  <c r="E35" i="20" s="1"/>
  <c r="G35" i="32" s="1"/>
  <c r="I35" i="32" s="1"/>
  <c r="R35" i="20"/>
  <c r="S35" i="20"/>
  <c r="T35" i="20"/>
  <c r="U35" i="20"/>
  <c r="V35" i="20"/>
  <c r="W35" i="20"/>
  <c r="X35" i="20"/>
  <c r="Y35" i="20"/>
  <c r="Z35" i="20"/>
  <c r="AA35" i="20"/>
  <c r="AB35" i="20"/>
  <c r="AB36" i="20" s="1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H36" i="20"/>
  <c r="I36" i="20"/>
  <c r="I82" i="20" s="1"/>
  <c r="J36" i="20"/>
  <c r="K36" i="20"/>
  <c r="L36" i="20"/>
  <c r="N36" i="20"/>
  <c r="T36" i="20"/>
  <c r="W36" i="20"/>
  <c r="AE36" i="20"/>
  <c r="AJ36" i="20"/>
  <c r="AL36" i="20"/>
  <c r="AM36" i="20"/>
  <c r="F39" i="20"/>
  <c r="G39" i="20"/>
  <c r="L39" i="20"/>
  <c r="M39" i="20"/>
  <c r="N39" i="20"/>
  <c r="O39" i="20"/>
  <c r="O43" i="20" s="1"/>
  <c r="P39" i="20"/>
  <c r="Q39" i="20"/>
  <c r="R39" i="20"/>
  <c r="R43" i="20" s="1"/>
  <c r="S39" i="20"/>
  <c r="T39" i="20"/>
  <c r="U39" i="20"/>
  <c r="V39" i="20"/>
  <c r="W39" i="20"/>
  <c r="W43" i="20" s="1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F40" i="20"/>
  <c r="F42" i="20" s="1"/>
  <c r="G40" i="20"/>
  <c r="L40" i="20"/>
  <c r="M40" i="20"/>
  <c r="M42" i="20" s="1"/>
  <c r="M43" i="20" s="1"/>
  <c r="N40" i="20"/>
  <c r="O40" i="20"/>
  <c r="P40" i="20"/>
  <c r="Q40" i="20"/>
  <c r="R40" i="20"/>
  <c r="R42" i="20" s="1"/>
  <c r="S40" i="20"/>
  <c r="T40" i="20"/>
  <c r="U40" i="20"/>
  <c r="U42" i="20" s="1"/>
  <c r="U43" i="20" s="1"/>
  <c r="V40" i="20"/>
  <c r="W40" i="20"/>
  <c r="X40" i="20"/>
  <c r="Y40" i="20"/>
  <c r="Z40" i="20"/>
  <c r="Z42" i="20" s="1"/>
  <c r="AA40" i="20"/>
  <c r="AB40" i="20"/>
  <c r="AC40" i="20"/>
  <c r="AD40" i="20"/>
  <c r="AE40" i="20"/>
  <c r="AF40" i="20"/>
  <c r="AG40" i="20"/>
  <c r="AH40" i="20"/>
  <c r="AH42" i="20" s="1"/>
  <c r="AI40" i="20"/>
  <c r="AI42" i="20" s="1"/>
  <c r="AI43" i="20" s="1"/>
  <c r="AJ40" i="20"/>
  <c r="AK40" i="20"/>
  <c r="AK42" i="20" s="1"/>
  <c r="AL40" i="20"/>
  <c r="AM40" i="20"/>
  <c r="AN40" i="20"/>
  <c r="AO40" i="20"/>
  <c r="F41" i="20"/>
  <c r="G41" i="20"/>
  <c r="L41" i="20"/>
  <c r="L42" i="20" s="1"/>
  <c r="L43" i="20" s="1"/>
  <c r="M41" i="20"/>
  <c r="N41" i="20"/>
  <c r="N42" i="20" s="1"/>
  <c r="N43" i="20" s="1"/>
  <c r="O41" i="20"/>
  <c r="P41" i="20"/>
  <c r="Q41" i="20"/>
  <c r="Q42" i="20" s="1"/>
  <c r="R41" i="20"/>
  <c r="S41" i="20"/>
  <c r="T41" i="20"/>
  <c r="T42" i="20" s="1"/>
  <c r="T43" i="20" s="1"/>
  <c r="U41" i="20"/>
  <c r="V41" i="20"/>
  <c r="V42" i="20" s="1"/>
  <c r="V43" i="20" s="1"/>
  <c r="W41" i="20"/>
  <c r="X41" i="20"/>
  <c r="X42" i="20" s="1"/>
  <c r="X43" i="20" s="1"/>
  <c r="Y41" i="20"/>
  <c r="Y42" i="20" s="1"/>
  <c r="Z41" i="20"/>
  <c r="AA41" i="20"/>
  <c r="AA42" i="20" s="1"/>
  <c r="AA43" i="20" s="1"/>
  <c r="AB41" i="20"/>
  <c r="AB42" i="20" s="1"/>
  <c r="AB43" i="20" s="1"/>
  <c r="AC41" i="20"/>
  <c r="AD41" i="20"/>
  <c r="AD42" i="20" s="1"/>
  <c r="AD43" i="20" s="1"/>
  <c r="AE41" i="20"/>
  <c r="AF41" i="20"/>
  <c r="AF42" i="20" s="1"/>
  <c r="AF43" i="20" s="1"/>
  <c r="AG41" i="20"/>
  <c r="AG42" i="20" s="1"/>
  <c r="AH41" i="20"/>
  <c r="AI41" i="20"/>
  <c r="AJ41" i="20"/>
  <c r="AJ42" i="20" s="1"/>
  <c r="AJ43" i="20" s="1"/>
  <c r="AK41" i="20"/>
  <c r="AL41" i="20"/>
  <c r="AL42" i="20" s="1"/>
  <c r="AL43" i="20" s="1"/>
  <c r="AM41" i="20"/>
  <c r="AN41" i="20"/>
  <c r="AN42" i="20" s="1"/>
  <c r="AN43" i="20" s="1"/>
  <c r="AO41" i="20"/>
  <c r="AO42" i="20" s="1"/>
  <c r="G42" i="20"/>
  <c r="H42" i="20"/>
  <c r="H43" i="20" s="1"/>
  <c r="I42" i="20"/>
  <c r="J42" i="20"/>
  <c r="K42" i="20"/>
  <c r="K43" i="20" s="1"/>
  <c r="O42" i="20"/>
  <c r="S42" i="20"/>
  <c r="S43" i="20" s="1"/>
  <c r="W42" i="20"/>
  <c r="AC42" i="20"/>
  <c r="AC43" i="20" s="1"/>
  <c r="AE42" i="20"/>
  <c r="AM42" i="20"/>
  <c r="G43" i="20"/>
  <c r="I43" i="20"/>
  <c r="J43" i="20"/>
  <c r="Q43" i="20"/>
  <c r="Y43" i="20"/>
  <c r="AG43" i="20"/>
  <c r="AK43" i="20"/>
  <c r="AO43" i="20"/>
  <c r="F45" i="20"/>
  <c r="G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L47" i="20"/>
  <c r="M47" i="20"/>
  <c r="N47" i="20"/>
  <c r="O47" i="20"/>
  <c r="P47" i="20"/>
  <c r="D47" i="20" s="1"/>
  <c r="Q47" i="20"/>
  <c r="E47" i="20" s="1"/>
  <c r="G47" i="32" s="1"/>
  <c r="I47" i="32" s="1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F54" i="20"/>
  <c r="G54" i="20"/>
  <c r="L54" i="20"/>
  <c r="M54" i="20"/>
  <c r="M56" i="20" s="1"/>
  <c r="N54" i="20"/>
  <c r="O54" i="20"/>
  <c r="P54" i="20"/>
  <c r="Q54" i="20"/>
  <c r="R54" i="20"/>
  <c r="R56" i="20" s="1"/>
  <c r="S54" i="20"/>
  <c r="T54" i="20"/>
  <c r="U54" i="20"/>
  <c r="V54" i="20"/>
  <c r="W54" i="20"/>
  <c r="X54" i="20"/>
  <c r="Y54" i="20"/>
  <c r="Z54" i="20"/>
  <c r="AA54" i="20"/>
  <c r="AB54" i="20"/>
  <c r="AC54" i="20"/>
  <c r="AC56" i="20" s="1"/>
  <c r="AD54" i="20"/>
  <c r="AE54" i="20"/>
  <c r="AF54" i="20"/>
  <c r="AG54" i="20"/>
  <c r="AH54" i="20"/>
  <c r="AH56" i="20" s="1"/>
  <c r="AI54" i="20"/>
  <c r="AJ54" i="20"/>
  <c r="AK54" i="20"/>
  <c r="AL54" i="20"/>
  <c r="AM54" i="20"/>
  <c r="AN54" i="20"/>
  <c r="AO54" i="20"/>
  <c r="F55" i="20"/>
  <c r="G55" i="20"/>
  <c r="L55" i="20"/>
  <c r="L56" i="20" s="1"/>
  <c r="M55" i="20"/>
  <c r="N55" i="20"/>
  <c r="O55" i="20"/>
  <c r="P55" i="20"/>
  <c r="D55" i="20" s="1"/>
  <c r="F55" i="32" s="1"/>
  <c r="H55" i="32" s="1"/>
  <c r="Q55" i="20"/>
  <c r="Q56" i="20" s="1"/>
  <c r="R55" i="20"/>
  <c r="S55" i="20"/>
  <c r="T55" i="20"/>
  <c r="T56" i="20" s="1"/>
  <c r="U55" i="20"/>
  <c r="V55" i="20"/>
  <c r="W55" i="20"/>
  <c r="X55" i="20"/>
  <c r="Y55" i="20"/>
  <c r="Y56" i="20" s="1"/>
  <c r="Z55" i="20"/>
  <c r="AA55" i="20"/>
  <c r="AA56" i="20" s="1"/>
  <c r="AB55" i="20"/>
  <c r="AB56" i="20" s="1"/>
  <c r="AC55" i="20"/>
  <c r="AD55" i="20"/>
  <c r="AE55" i="20"/>
  <c r="AF55" i="20"/>
  <c r="AG55" i="20"/>
  <c r="AG56" i="20" s="1"/>
  <c r="AH55" i="20"/>
  <c r="AI55" i="20"/>
  <c r="AJ55" i="20"/>
  <c r="AJ56" i="20" s="1"/>
  <c r="AK55" i="20"/>
  <c r="AL55" i="20"/>
  <c r="AM55" i="20"/>
  <c r="AN55" i="20"/>
  <c r="AN56" i="20" s="1"/>
  <c r="AO55" i="20"/>
  <c r="AO56" i="20" s="1"/>
  <c r="F56" i="20"/>
  <c r="H56" i="20"/>
  <c r="I56" i="20"/>
  <c r="J56" i="20"/>
  <c r="K56" i="20"/>
  <c r="N56" i="20"/>
  <c r="O56" i="20"/>
  <c r="P56" i="20"/>
  <c r="U56" i="20"/>
  <c r="V56" i="20"/>
  <c r="W56" i="20"/>
  <c r="X56" i="20"/>
  <c r="Z56" i="20"/>
  <c r="AD56" i="20"/>
  <c r="AE56" i="20"/>
  <c r="AF56" i="20"/>
  <c r="AI56" i="20"/>
  <c r="AK56" i="20"/>
  <c r="AL56" i="20"/>
  <c r="AM56" i="20"/>
  <c r="F59" i="20"/>
  <c r="G59" i="20"/>
  <c r="L59" i="20"/>
  <c r="M59" i="20"/>
  <c r="N59" i="20"/>
  <c r="O59" i="20"/>
  <c r="P59" i="20"/>
  <c r="Q59" i="20"/>
  <c r="Q61" i="20" s="1"/>
  <c r="R59" i="20"/>
  <c r="S59" i="20"/>
  <c r="T59" i="20"/>
  <c r="U59" i="20"/>
  <c r="U61" i="20" s="1"/>
  <c r="V59" i="20"/>
  <c r="W59" i="20"/>
  <c r="X59" i="20"/>
  <c r="Y59" i="20"/>
  <c r="Y61" i="20" s="1"/>
  <c r="Z59" i="20"/>
  <c r="AA59" i="20"/>
  <c r="AB59" i="20"/>
  <c r="AC59" i="20"/>
  <c r="AD59" i="20"/>
  <c r="AE59" i="20"/>
  <c r="AF59" i="20"/>
  <c r="AG59" i="20"/>
  <c r="AG61" i="20" s="1"/>
  <c r="AH59" i="20"/>
  <c r="AI59" i="20"/>
  <c r="AJ59" i="20"/>
  <c r="AK59" i="20"/>
  <c r="AK61" i="20" s="1"/>
  <c r="AL59" i="20"/>
  <c r="AM59" i="20"/>
  <c r="AN59" i="20"/>
  <c r="AO59" i="20"/>
  <c r="AO61" i="20" s="1"/>
  <c r="F60" i="20"/>
  <c r="G60" i="20"/>
  <c r="L60" i="20"/>
  <c r="M60" i="20"/>
  <c r="N60" i="20"/>
  <c r="O60" i="20"/>
  <c r="O61" i="20" s="1"/>
  <c r="P60" i="20"/>
  <c r="Q60" i="20"/>
  <c r="R60" i="20"/>
  <c r="R61" i="20" s="1"/>
  <c r="S60" i="20"/>
  <c r="T60" i="20"/>
  <c r="U60" i="20"/>
  <c r="V60" i="20"/>
  <c r="W60" i="20"/>
  <c r="W61" i="20" s="1"/>
  <c r="X60" i="20"/>
  <c r="Y60" i="20"/>
  <c r="Z60" i="20"/>
  <c r="Z61" i="20" s="1"/>
  <c r="AA60" i="20"/>
  <c r="AB60" i="20"/>
  <c r="AC60" i="20"/>
  <c r="AD60" i="20"/>
  <c r="AE60" i="20"/>
  <c r="AE61" i="20" s="1"/>
  <c r="AF60" i="20"/>
  <c r="AG60" i="20"/>
  <c r="AH60" i="20"/>
  <c r="AI60" i="20"/>
  <c r="AJ60" i="20"/>
  <c r="AK60" i="20"/>
  <c r="AL60" i="20"/>
  <c r="AM60" i="20"/>
  <c r="AM61" i="20" s="1"/>
  <c r="AN60" i="20"/>
  <c r="AO60" i="20"/>
  <c r="H61" i="20"/>
  <c r="I61" i="20"/>
  <c r="J61" i="20"/>
  <c r="K61" i="20"/>
  <c r="M61" i="20"/>
  <c r="N61" i="20"/>
  <c r="P61" i="20"/>
  <c r="S61" i="20"/>
  <c r="T61" i="20"/>
  <c r="V61" i="20"/>
  <c r="X61" i="20"/>
  <c r="AC61" i="20"/>
  <c r="AD61" i="20"/>
  <c r="AF61" i="20"/>
  <c r="AH61" i="20"/>
  <c r="AL61" i="20"/>
  <c r="F64" i="20"/>
  <c r="G64" i="20"/>
  <c r="L64" i="20"/>
  <c r="M64" i="20"/>
  <c r="N64" i="20"/>
  <c r="O64" i="20"/>
  <c r="P64" i="20"/>
  <c r="P66" i="20" s="1"/>
  <c r="Q64" i="20"/>
  <c r="R64" i="20"/>
  <c r="S64" i="20"/>
  <c r="T64" i="20"/>
  <c r="T66" i="20" s="1"/>
  <c r="U64" i="20"/>
  <c r="V64" i="20"/>
  <c r="W64" i="20"/>
  <c r="X64" i="20"/>
  <c r="Y64" i="20"/>
  <c r="Y66" i="20" s="1"/>
  <c r="Z64" i="20"/>
  <c r="AA64" i="20"/>
  <c r="AB64" i="20"/>
  <c r="AB66" i="20" s="1"/>
  <c r="AC64" i="20"/>
  <c r="AD64" i="20"/>
  <c r="AE64" i="20"/>
  <c r="AF64" i="20"/>
  <c r="AG64" i="20"/>
  <c r="AH64" i="20"/>
  <c r="AI64" i="20"/>
  <c r="AJ64" i="20"/>
  <c r="AJ66" i="20" s="1"/>
  <c r="AK64" i="20"/>
  <c r="AL64" i="20"/>
  <c r="AM64" i="20"/>
  <c r="AN64" i="20"/>
  <c r="AN66" i="20" s="1"/>
  <c r="AO64" i="20"/>
  <c r="F65" i="20"/>
  <c r="G65" i="20"/>
  <c r="L65" i="20"/>
  <c r="M65" i="20"/>
  <c r="N65" i="20"/>
  <c r="O65" i="20"/>
  <c r="P65" i="20"/>
  <c r="Q65" i="20"/>
  <c r="R65" i="20"/>
  <c r="R66" i="20" s="1"/>
  <c r="S65" i="20"/>
  <c r="T65" i="20"/>
  <c r="U65" i="20"/>
  <c r="U66" i="20" s="1"/>
  <c r="V65" i="20"/>
  <c r="W65" i="20"/>
  <c r="X65" i="20"/>
  <c r="Y65" i="20"/>
  <c r="Z65" i="20"/>
  <c r="Z66" i="20" s="1"/>
  <c r="AA65" i="20"/>
  <c r="AB65" i="20"/>
  <c r="AC65" i="20"/>
  <c r="AC66" i="20" s="1"/>
  <c r="AD65" i="20"/>
  <c r="AE65" i="20"/>
  <c r="AF65" i="20"/>
  <c r="AG65" i="20"/>
  <c r="AH65" i="20"/>
  <c r="AH66" i="20" s="1"/>
  <c r="AI65" i="20"/>
  <c r="AJ65" i="20"/>
  <c r="AK65" i="20"/>
  <c r="AK66" i="20" s="1"/>
  <c r="AL65" i="20"/>
  <c r="AM65" i="20"/>
  <c r="AN65" i="20"/>
  <c r="AO65" i="20"/>
  <c r="G66" i="20"/>
  <c r="H66" i="20"/>
  <c r="I66" i="20"/>
  <c r="J66" i="20"/>
  <c r="K66" i="20"/>
  <c r="N66" i="20"/>
  <c r="O66" i="20"/>
  <c r="Q66" i="20"/>
  <c r="S66" i="20"/>
  <c r="X66" i="20"/>
  <c r="AA66" i="20"/>
  <c r="AF66" i="20"/>
  <c r="AG66" i="20"/>
  <c r="AI66" i="20"/>
  <c r="AL66" i="20"/>
  <c r="AO66" i="20"/>
  <c r="F70" i="20"/>
  <c r="G70" i="20"/>
  <c r="L70" i="20"/>
  <c r="L72" i="20" s="1"/>
  <c r="M70" i="20"/>
  <c r="N70" i="20"/>
  <c r="O70" i="20"/>
  <c r="P70" i="20"/>
  <c r="Q70" i="20"/>
  <c r="R70" i="20"/>
  <c r="R72" i="20" s="1"/>
  <c r="S70" i="20"/>
  <c r="T70" i="20"/>
  <c r="T72" i="20" s="1"/>
  <c r="U70" i="20"/>
  <c r="V70" i="20"/>
  <c r="W70" i="20"/>
  <c r="W72" i="20" s="1"/>
  <c r="X70" i="20"/>
  <c r="X72" i="20" s="1"/>
  <c r="Y70" i="20"/>
  <c r="Z70" i="20"/>
  <c r="Z72" i="20" s="1"/>
  <c r="AA70" i="20"/>
  <c r="AB70" i="20"/>
  <c r="AB72" i="20" s="1"/>
  <c r="AC70" i="20"/>
  <c r="AD70" i="20"/>
  <c r="AE70" i="20"/>
  <c r="AF70" i="20"/>
  <c r="AF72" i="20" s="1"/>
  <c r="AG70" i="20"/>
  <c r="AG72" i="20" s="1"/>
  <c r="AH70" i="20"/>
  <c r="AH72" i="20" s="1"/>
  <c r="AI70" i="20"/>
  <c r="AJ70" i="20"/>
  <c r="AJ72" i="20" s="1"/>
  <c r="AK70" i="20"/>
  <c r="AL70" i="20"/>
  <c r="AM70" i="20"/>
  <c r="AM72" i="20" s="1"/>
  <c r="AN70" i="20"/>
  <c r="AN72" i="20" s="1"/>
  <c r="AO70" i="20"/>
  <c r="AO72" i="20" s="1"/>
  <c r="D71" i="20"/>
  <c r="F71" i="32" s="1"/>
  <c r="H71" i="32" s="1"/>
  <c r="F71" i="20"/>
  <c r="G71" i="20"/>
  <c r="L71" i="20"/>
  <c r="M71" i="20"/>
  <c r="N71" i="20"/>
  <c r="O71" i="20"/>
  <c r="P71" i="20"/>
  <c r="Q71" i="20"/>
  <c r="R71" i="20"/>
  <c r="S71" i="20"/>
  <c r="S72" i="20" s="1"/>
  <c r="T71" i="20"/>
  <c r="U71" i="20"/>
  <c r="V71" i="20"/>
  <c r="W71" i="20"/>
  <c r="X71" i="20"/>
  <c r="Y71" i="20"/>
  <c r="Z71" i="20"/>
  <c r="AA71" i="20"/>
  <c r="AA72" i="20" s="1"/>
  <c r="AB71" i="20"/>
  <c r="AC71" i="20"/>
  <c r="AD71" i="20"/>
  <c r="AD72" i="20" s="1"/>
  <c r="AE71" i="20"/>
  <c r="AF71" i="20"/>
  <c r="AG71" i="20"/>
  <c r="AH71" i="20"/>
  <c r="AI71" i="20"/>
  <c r="AI72" i="20" s="1"/>
  <c r="AJ71" i="20"/>
  <c r="AK71" i="20"/>
  <c r="AL71" i="20"/>
  <c r="AL72" i="20" s="1"/>
  <c r="AM71" i="20"/>
  <c r="AN71" i="20"/>
  <c r="AO71" i="20"/>
  <c r="H72" i="20"/>
  <c r="I72" i="20"/>
  <c r="J72" i="20"/>
  <c r="K72" i="20"/>
  <c r="M72" i="20"/>
  <c r="P72" i="20"/>
  <c r="Q72" i="20"/>
  <c r="U72" i="20"/>
  <c r="V72" i="20"/>
  <c r="Y72" i="20"/>
  <c r="AC72" i="20"/>
  <c r="AE72" i="20"/>
  <c r="AK72" i="20"/>
  <c r="F73" i="20"/>
  <c r="G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F74" i="32" s="1"/>
  <c r="H74" i="32" s="1"/>
  <c r="F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E78" i="20" s="1"/>
  <c r="G78" i="32" s="1"/>
  <c r="I78" i="32" s="1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L80" i="20"/>
  <c r="M80" i="20"/>
  <c r="N80" i="20"/>
  <c r="O80" i="20"/>
  <c r="P80" i="20"/>
  <c r="D80" i="20" s="1"/>
  <c r="F80" i="32" s="1"/>
  <c r="H80" i="32" s="1"/>
  <c r="Q80" i="20"/>
  <c r="E80" i="20" s="1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H82" i="20"/>
  <c r="F639" i="44" s="1"/>
  <c r="J82" i="20"/>
  <c r="F86" i="20"/>
  <c r="D86" i="20" s="1"/>
  <c r="F87" i="20"/>
  <c r="D87" i="20" s="1"/>
  <c r="F87" i="32" s="1"/>
  <c r="F88" i="20"/>
  <c r="D88" i="20" s="1"/>
  <c r="F88" i="32" s="1"/>
  <c r="H88" i="32" s="1"/>
  <c r="G88" i="20"/>
  <c r="E88" i="20" s="1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F89" i="20"/>
  <c r="AG89" i="20"/>
  <c r="AH89" i="20"/>
  <c r="AI89" i="20"/>
  <c r="AJ89" i="20"/>
  <c r="AK89" i="20"/>
  <c r="AL89" i="20"/>
  <c r="AM89" i="20"/>
  <c r="AN89" i="20"/>
  <c r="AO89" i="20"/>
  <c r="H91" i="20"/>
  <c r="A4" i="8"/>
  <c r="A5" i="8"/>
  <c r="H11" i="8"/>
  <c r="I11" i="8"/>
  <c r="H12" i="8"/>
  <c r="I12" i="8"/>
  <c r="M12" i="8" s="1"/>
  <c r="E12" i="32" s="1"/>
  <c r="L12" i="8"/>
  <c r="D12" i="32" s="1"/>
  <c r="H12" i="32" s="1"/>
  <c r="H13" i="8"/>
  <c r="I13" i="8"/>
  <c r="M13" i="8" s="1"/>
  <c r="L13" i="8"/>
  <c r="D13" i="32" s="1"/>
  <c r="H14" i="8"/>
  <c r="I14" i="8"/>
  <c r="M14" i="8" s="1"/>
  <c r="L14" i="8"/>
  <c r="D14" i="32" s="1"/>
  <c r="H15" i="8"/>
  <c r="L15" i="8" s="1"/>
  <c r="D15" i="32" s="1"/>
  <c r="I15" i="8"/>
  <c r="M15" i="8" s="1"/>
  <c r="E15" i="32" s="1"/>
  <c r="H19" i="8"/>
  <c r="I19" i="8"/>
  <c r="L19" i="8"/>
  <c r="M19" i="8"/>
  <c r="H20" i="8"/>
  <c r="L20" i="8" s="1"/>
  <c r="I20" i="8"/>
  <c r="M20" i="8" s="1"/>
  <c r="H21" i="8"/>
  <c r="I21" i="8"/>
  <c r="L21" i="8"/>
  <c r="D21" i="32" s="1"/>
  <c r="H22" i="8"/>
  <c r="L22" i="8" s="1"/>
  <c r="D22" i="32" s="1"/>
  <c r="I22" i="8"/>
  <c r="M22" i="8" s="1"/>
  <c r="E22" i="32" s="1"/>
  <c r="H23" i="8"/>
  <c r="I23" i="8"/>
  <c r="L23" i="8"/>
  <c r="M23" i="8"/>
  <c r="E23" i="32" s="1"/>
  <c r="H27" i="8"/>
  <c r="I27" i="8"/>
  <c r="I29" i="8" s="1"/>
  <c r="L27" i="8"/>
  <c r="M27" i="8"/>
  <c r="H28" i="8"/>
  <c r="I28" i="8"/>
  <c r="M28" i="8" s="1"/>
  <c r="H32" i="8"/>
  <c r="I32" i="8"/>
  <c r="M32" i="8"/>
  <c r="H33" i="8"/>
  <c r="L33" i="8" s="1"/>
  <c r="D33" i="32" s="1"/>
  <c r="I33" i="8"/>
  <c r="M33" i="8"/>
  <c r="E33" i="32" s="1"/>
  <c r="H34" i="8"/>
  <c r="L34" i="8" s="1"/>
  <c r="D34" i="32" s="1"/>
  <c r="I34" i="8"/>
  <c r="M34" i="8" s="1"/>
  <c r="E34" i="32" s="1"/>
  <c r="H35" i="8"/>
  <c r="L35" i="8" s="1"/>
  <c r="D35" i="32" s="1"/>
  <c r="I35" i="8"/>
  <c r="M35" i="8"/>
  <c r="I36" i="8"/>
  <c r="L37" i="8"/>
  <c r="M37" i="8"/>
  <c r="H39" i="8"/>
  <c r="I39" i="8"/>
  <c r="L39" i="8"/>
  <c r="M39" i="8"/>
  <c r="E39" i="32" s="1"/>
  <c r="H40" i="8"/>
  <c r="L40" i="8" s="1"/>
  <c r="L42" i="8" s="1"/>
  <c r="I40" i="8"/>
  <c r="M40" i="8" s="1"/>
  <c r="H41" i="8"/>
  <c r="I41" i="8"/>
  <c r="L41" i="8"/>
  <c r="M41" i="8"/>
  <c r="E41" i="32" s="1"/>
  <c r="H42" i="8"/>
  <c r="H43" i="8" s="1"/>
  <c r="I42" i="8"/>
  <c r="I43" i="8" s="1"/>
  <c r="H45" i="8"/>
  <c r="I45" i="8"/>
  <c r="M45" i="8" s="1"/>
  <c r="E45" i="32" s="1"/>
  <c r="L45" i="8"/>
  <c r="H47" i="8"/>
  <c r="I47" i="8"/>
  <c r="L47" i="8"/>
  <c r="M47" i="8"/>
  <c r="H49" i="8"/>
  <c r="L49" i="8" s="1"/>
  <c r="D49" i="32" s="1"/>
  <c r="I49" i="8"/>
  <c r="M49" i="8" s="1"/>
  <c r="H51" i="8"/>
  <c r="I51" i="8"/>
  <c r="M51" i="8" s="1"/>
  <c r="E51" i="32" s="1"/>
  <c r="L51" i="8"/>
  <c r="D51" i="32" s="1"/>
  <c r="H54" i="8"/>
  <c r="I54" i="8"/>
  <c r="M54" i="8" s="1"/>
  <c r="H55" i="8"/>
  <c r="I55" i="8"/>
  <c r="M55" i="8" s="1"/>
  <c r="E55" i="32" s="1"/>
  <c r="L55" i="8"/>
  <c r="I56" i="8"/>
  <c r="H59" i="8"/>
  <c r="I59" i="8"/>
  <c r="L59" i="8"/>
  <c r="M59" i="8"/>
  <c r="E59" i="32" s="1"/>
  <c r="H60" i="8"/>
  <c r="H61" i="8" s="1"/>
  <c r="I60" i="8"/>
  <c r="M60" i="8" s="1"/>
  <c r="E60" i="32" s="1"/>
  <c r="L60" i="8"/>
  <c r="D60" i="32" s="1"/>
  <c r="I61" i="8"/>
  <c r="M61" i="8"/>
  <c r="H64" i="8"/>
  <c r="L64" i="8" s="1"/>
  <c r="D64" i="32" s="1"/>
  <c r="I64" i="8"/>
  <c r="H65" i="8"/>
  <c r="I65" i="8"/>
  <c r="M65" i="8" s="1"/>
  <c r="L65" i="8"/>
  <c r="D65" i="32" s="1"/>
  <c r="H66" i="8"/>
  <c r="L66" i="8"/>
  <c r="H69" i="8"/>
  <c r="I69" i="8"/>
  <c r="L69" i="8"/>
  <c r="M69" i="8"/>
  <c r="H70" i="8"/>
  <c r="I70" i="8"/>
  <c r="L70" i="8"/>
  <c r="H71" i="8"/>
  <c r="I71" i="8"/>
  <c r="L71" i="8"/>
  <c r="M71" i="8"/>
  <c r="E71" i="32" s="1"/>
  <c r="H72" i="8"/>
  <c r="H73" i="8"/>
  <c r="I73" i="8"/>
  <c r="M73" i="8" s="1"/>
  <c r="E73" i="32" s="1"/>
  <c r="L73" i="8"/>
  <c r="H74" i="8"/>
  <c r="L74" i="8" s="1"/>
  <c r="D74" i="32" s="1"/>
  <c r="I74" i="8"/>
  <c r="M74" i="8" s="1"/>
  <c r="E74" i="32" s="1"/>
  <c r="H75" i="8"/>
  <c r="I75" i="8"/>
  <c r="M75" i="8" s="1"/>
  <c r="L75" i="8"/>
  <c r="H76" i="8"/>
  <c r="I76" i="8"/>
  <c r="M76" i="8" s="1"/>
  <c r="E76" i="32" s="1"/>
  <c r="L76" i="8"/>
  <c r="D76" i="32" s="1"/>
  <c r="H77" i="8"/>
  <c r="I77" i="8"/>
  <c r="M77" i="8" s="1"/>
  <c r="E77" i="32" s="1"/>
  <c r="L77" i="8"/>
  <c r="D77" i="32" s="1"/>
  <c r="H78" i="8"/>
  <c r="I78" i="8"/>
  <c r="M78" i="8" s="1"/>
  <c r="L78" i="8"/>
  <c r="D78" i="32" s="1"/>
  <c r="H79" i="8"/>
  <c r="I79" i="8"/>
  <c r="L79" i="8"/>
  <c r="D79" i="32" s="1"/>
  <c r="M79" i="8"/>
  <c r="E79" i="32" s="1"/>
  <c r="H80" i="8"/>
  <c r="L80" i="8" s="1"/>
  <c r="D80" i="32" s="1"/>
  <c r="I80" i="8"/>
  <c r="M80" i="8" s="1"/>
  <c r="H81" i="8"/>
  <c r="I81" i="8"/>
  <c r="M81" i="8" s="1"/>
  <c r="E81" i="32" s="1"/>
  <c r="L81" i="8"/>
  <c r="D81" i="32" s="1"/>
  <c r="D82" i="8"/>
  <c r="E82" i="8"/>
  <c r="F82" i="8"/>
  <c r="G82" i="8"/>
  <c r="J82" i="8"/>
  <c r="K82" i="8"/>
  <c r="K91" i="8" s="1"/>
  <c r="E86" i="8"/>
  <c r="H86" i="8"/>
  <c r="L86" i="8"/>
  <c r="H87" i="8"/>
  <c r="I87" i="8"/>
  <c r="M87" i="8"/>
  <c r="H88" i="8"/>
  <c r="I88" i="8"/>
  <c r="L88" i="8"/>
  <c r="M88" i="8"/>
  <c r="E88" i="32" s="1"/>
  <c r="I88" i="32" s="1"/>
  <c r="D89" i="8"/>
  <c r="F89" i="8"/>
  <c r="G89" i="8"/>
  <c r="G91" i="8" s="1"/>
  <c r="J89" i="8"/>
  <c r="K89" i="8"/>
  <c r="J91" i="8"/>
  <c r="A5" i="32"/>
  <c r="G11" i="32"/>
  <c r="E13" i="32"/>
  <c r="E14" i="32"/>
  <c r="D20" i="32"/>
  <c r="E20" i="32"/>
  <c r="D23" i="32"/>
  <c r="E27" i="32"/>
  <c r="F33" i="32"/>
  <c r="H33" i="32" s="1"/>
  <c r="H34" i="32"/>
  <c r="E35" i="32"/>
  <c r="D40" i="32"/>
  <c r="D41" i="32"/>
  <c r="D45" i="32"/>
  <c r="D47" i="32"/>
  <c r="E47" i="32"/>
  <c r="F47" i="32"/>
  <c r="H47" i="32" s="1"/>
  <c r="E49" i="32"/>
  <c r="D55" i="32"/>
  <c r="E61" i="32"/>
  <c r="E65" i="32"/>
  <c r="D66" i="32"/>
  <c r="D71" i="32"/>
  <c r="D73" i="32"/>
  <c r="D75" i="32"/>
  <c r="E75" i="32"/>
  <c r="E78" i="32"/>
  <c r="E80" i="32"/>
  <c r="G80" i="32"/>
  <c r="I80" i="32" s="1"/>
  <c r="D86" i="32"/>
  <c r="E87" i="32"/>
  <c r="D88" i="32"/>
  <c r="G88" i="32"/>
  <c r="D11" i="4"/>
  <c r="F11" i="4"/>
  <c r="D12" i="4"/>
  <c r="E12" i="4" s="1"/>
  <c r="F12" i="4"/>
  <c r="D13" i="4"/>
  <c r="F13" i="4"/>
  <c r="E13" i="4" s="1"/>
  <c r="D14" i="4"/>
  <c r="F14" i="4"/>
  <c r="E14" i="4" s="1"/>
  <c r="C15" i="4"/>
  <c r="E15" i="4"/>
  <c r="H15" i="4"/>
  <c r="D16" i="4"/>
  <c r="E16" i="4"/>
  <c r="F16" i="4"/>
  <c r="D17" i="4"/>
  <c r="F17" i="4"/>
  <c r="E17" i="4" s="1"/>
  <c r="D18" i="4"/>
  <c r="F18" i="4"/>
  <c r="E18" i="4" s="1"/>
  <c r="D19" i="4"/>
  <c r="F19" i="4"/>
  <c r="D20" i="4"/>
  <c r="F20" i="4"/>
  <c r="D21" i="4"/>
  <c r="F21" i="4"/>
  <c r="E21" i="4" s="1"/>
  <c r="D22" i="4"/>
  <c r="F22" i="4"/>
  <c r="D23" i="4"/>
  <c r="F23" i="4"/>
  <c r="D24" i="4"/>
  <c r="F24" i="4"/>
  <c r="E24" i="4" s="1"/>
  <c r="D25" i="4"/>
  <c r="E25" i="4"/>
  <c r="F25" i="4"/>
  <c r="D26" i="4"/>
  <c r="F26" i="4"/>
  <c r="E26" i="4" s="1"/>
  <c r="D27" i="4"/>
  <c r="F27" i="4"/>
  <c r="D28" i="4"/>
  <c r="E28" i="4"/>
  <c r="F28" i="4"/>
  <c r="D29" i="4"/>
  <c r="F29" i="4"/>
  <c r="D30" i="4"/>
  <c r="E30" i="4"/>
  <c r="F30" i="4"/>
  <c r="D31" i="4"/>
  <c r="E31" i="4"/>
  <c r="F31" i="4"/>
  <c r="D33" i="4"/>
  <c r="E33" i="4"/>
  <c r="F33" i="4"/>
  <c r="H33" i="4"/>
  <c r="A4" i="56"/>
  <c r="A5" i="56"/>
  <c r="H11" i="56"/>
  <c r="I11" i="56"/>
  <c r="L11" i="56"/>
  <c r="F12" i="56"/>
  <c r="G12" i="56"/>
  <c r="H12" i="56"/>
  <c r="I12" i="56"/>
  <c r="L12" i="56"/>
  <c r="D12" i="57" s="1"/>
  <c r="M12" i="56"/>
  <c r="E12" i="57" s="1"/>
  <c r="F13" i="56"/>
  <c r="H13" i="56"/>
  <c r="L13" i="56" s="1"/>
  <c r="I13" i="56"/>
  <c r="F14" i="56"/>
  <c r="H14" i="56"/>
  <c r="I14" i="56"/>
  <c r="L14" i="56"/>
  <c r="H15" i="56"/>
  <c r="I15" i="56"/>
  <c r="J16" i="56"/>
  <c r="J82" i="56" s="1"/>
  <c r="J91" i="56" s="1"/>
  <c r="K16" i="56"/>
  <c r="H18" i="56"/>
  <c r="I18" i="56"/>
  <c r="H19" i="56"/>
  <c r="I19" i="56"/>
  <c r="L19" i="56"/>
  <c r="F20" i="56"/>
  <c r="G20" i="56"/>
  <c r="H20" i="56"/>
  <c r="I20" i="56"/>
  <c r="L20" i="56"/>
  <c r="M20" i="56"/>
  <c r="H21" i="56"/>
  <c r="I21" i="56"/>
  <c r="F22" i="56"/>
  <c r="H22" i="56"/>
  <c r="I22" i="56"/>
  <c r="L22" i="56"/>
  <c r="D22" i="57" s="1"/>
  <c r="H23" i="56"/>
  <c r="F23" i="56" s="1"/>
  <c r="I23" i="56"/>
  <c r="L23" i="56"/>
  <c r="J24" i="56"/>
  <c r="K24" i="56"/>
  <c r="F27" i="56"/>
  <c r="G27" i="56"/>
  <c r="H27" i="56"/>
  <c r="I27" i="56"/>
  <c r="L27" i="56"/>
  <c r="M27" i="56"/>
  <c r="M29" i="56" s="1"/>
  <c r="F28" i="56"/>
  <c r="G28" i="56"/>
  <c r="H28" i="56"/>
  <c r="L28" i="56" s="1"/>
  <c r="D28" i="57" s="1"/>
  <c r="I28" i="56"/>
  <c r="M28" i="56" s="1"/>
  <c r="E28" i="57" s="1"/>
  <c r="G29" i="56"/>
  <c r="H29" i="56"/>
  <c r="I29" i="56"/>
  <c r="J29" i="56"/>
  <c r="K29" i="56"/>
  <c r="F32" i="56"/>
  <c r="H32" i="56"/>
  <c r="I32" i="56"/>
  <c r="L32" i="56"/>
  <c r="H33" i="56"/>
  <c r="I33" i="56"/>
  <c r="F34" i="56"/>
  <c r="G34" i="56"/>
  <c r="H34" i="56"/>
  <c r="I34" i="56"/>
  <c r="L34" i="56"/>
  <c r="D34" i="57" s="1"/>
  <c r="M34" i="56"/>
  <c r="E34" i="57" s="1"/>
  <c r="F35" i="56"/>
  <c r="H35" i="56"/>
  <c r="L35" i="56" s="1"/>
  <c r="I35" i="56"/>
  <c r="J36" i="56"/>
  <c r="K36" i="56"/>
  <c r="L37" i="56"/>
  <c r="M37" i="56"/>
  <c r="H38" i="56"/>
  <c r="I38" i="56"/>
  <c r="F39" i="56"/>
  <c r="G39" i="56"/>
  <c r="H39" i="56"/>
  <c r="I39" i="56"/>
  <c r="L39" i="56"/>
  <c r="M39" i="56"/>
  <c r="H40" i="56"/>
  <c r="I40" i="56"/>
  <c r="F41" i="56"/>
  <c r="H41" i="56"/>
  <c r="I41" i="56"/>
  <c r="L41" i="56"/>
  <c r="I42" i="56"/>
  <c r="I43" i="56" s="1"/>
  <c r="J42" i="56"/>
  <c r="K42" i="56"/>
  <c r="J43" i="56"/>
  <c r="K43" i="56"/>
  <c r="H45" i="56"/>
  <c r="F45" i="56" s="1"/>
  <c r="I45" i="56"/>
  <c r="L45" i="56"/>
  <c r="D45" i="57" s="1"/>
  <c r="F47" i="56"/>
  <c r="G47" i="56"/>
  <c r="H47" i="56"/>
  <c r="I47" i="56"/>
  <c r="L47" i="56"/>
  <c r="M47" i="56"/>
  <c r="F49" i="56"/>
  <c r="H49" i="56"/>
  <c r="L49" i="56" s="1"/>
  <c r="I49" i="56"/>
  <c r="F51" i="56"/>
  <c r="H51" i="56"/>
  <c r="I51" i="56"/>
  <c r="L51" i="56"/>
  <c r="H54" i="56"/>
  <c r="I54" i="56"/>
  <c r="F55" i="56"/>
  <c r="G55" i="56"/>
  <c r="H55" i="56"/>
  <c r="I55" i="56"/>
  <c r="L55" i="56"/>
  <c r="M55" i="56"/>
  <c r="E55" i="57" s="1"/>
  <c r="J56" i="56"/>
  <c r="K56" i="56"/>
  <c r="F59" i="56"/>
  <c r="H59" i="56"/>
  <c r="L59" i="56" s="1"/>
  <c r="I59" i="56"/>
  <c r="F60" i="56"/>
  <c r="H60" i="56"/>
  <c r="H61" i="56" s="1"/>
  <c r="I60" i="56"/>
  <c r="L60" i="56"/>
  <c r="D60" i="57" s="1"/>
  <c r="I61" i="56"/>
  <c r="J61" i="56"/>
  <c r="K61" i="56"/>
  <c r="L61" i="56"/>
  <c r="H64" i="56"/>
  <c r="I64" i="56"/>
  <c r="G64" i="56" s="1"/>
  <c r="M64" i="56"/>
  <c r="F65" i="56"/>
  <c r="G65" i="56"/>
  <c r="H65" i="56"/>
  <c r="I65" i="56"/>
  <c r="L65" i="56"/>
  <c r="M65" i="56"/>
  <c r="G66" i="56"/>
  <c r="H66" i="56"/>
  <c r="I66" i="56"/>
  <c r="J66" i="56"/>
  <c r="K66" i="56"/>
  <c r="G70" i="56"/>
  <c r="H70" i="56"/>
  <c r="I70" i="56"/>
  <c r="M70" i="56" s="1"/>
  <c r="F71" i="56"/>
  <c r="G71" i="56"/>
  <c r="H71" i="56"/>
  <c r="L71" i="56" s="1"/>
  <c r="I71" i="56"/>
  <c r="M71" i="56"/>
  <c r="E71" i="57" s="1"/>
  <c r="E72" i="57" s="1"/>
  <c r="H72" i="56"/>
  <c r="I72" i="56"/>
  <c r="J72" i="56"/>
  <c r="K72" i="56"/>
  <c r="K82" i="56" s="1"/>
  <c r="H73" i="56"/>
  <c r="F73" i="56" s="1"/>
  <c r="I73" i="56"/>
  <c r="L73" i="56"/>
  <c r="D73" i="57" s="1"/>
  <c r="F74" i="56"/>
  <c r="G74" i="56"/>
  <c r="H74" i="56"/>
  <c r="I74" i="56"/>
  <c r="L74" i="56"/>
  <c r="M74" i="56"/>
  <c r="F75" i="56"/>
  <c r="H75" i="56"/>
  <c r="L75" i="56" s="1"/>
  <c r="D75" i="57" s="1"/>
  <c r="I75" i="56"/>
  <c r="F76" i="56"/>
  <c r="H76" i="56"/>
  <c r="I76" i="56"/>
  <c r="L76" i="56"/>
  <c r="D76" i="57" s="1"/>
  <c r="H77" i="56"/>
  <c r="F77" i="56" s="1"/>
  <c r="I77" i="56"/>
  <c r="L77" i="56"/>
  <c r="D77" i="57" s="1"/>
  <c r="F78" i="56"/>
  <c r="G78" i="56"/>
  <c r="H78" i="56"/>
  <c r="I78" i="56"/>
  <c r="L78" i="56"/>
  <c r="M78" i="56"/>
  <c r="F79" i="56"/>
  <c r="H79" i="56"/>
  <c r="L79" i="56" s="1"/>
  <c r="I79" i="56"/>
  <c r="H80" i="56"/>
  <c r="F80" i="56" s="1"/>
  <c r="I80" i="56"/>
  <c r="L80" i="56"/>
  <c r="D80" i="57" s="1"/>
  <c r="H81" i="56"/>
  <c r="F81" i="56" s="1"/>
  <c r="I81" i="56"/>
  <c r="L81" i="56"/>
  <c r="D81" i="57" s="1"/>
  <c r="D82" i="56"/>
  <c r="D91" i="56" s="1"/>
  <c r="E82" i="56"/>
  <c r="H86" i="56"/>
  <c r="I86" i="56"/>
  <c r="L86" i="56"/>
  <c r="D86" i="57" s="1"/>
  <c r="M86" i="56"/>
  <c r="H87" i="56"/>
  <c r="H89" i="56" s="1"/>
  <c r="I87" i="56"/>
  <c r="L87" i="56"/>
  <c r="H88" i="56"/>
  <c r="I88" i="56"/>
  <c r="L88" i="56"/>
  <c r="D88" i="57" s="1"/>
  <c r="M88" i="56"/>
  <c r="D89" i="56"/>
  <c r="E89" i="56"/>
  <c r="F89" i="56"/>
  <c r="G89" i="56"/>
  <c r="J89" i="56"/>
  <c r="K89" i="56"/>
  <c r="L89" i="56"/>
  <c r="E91" i="56"/>
  <c r="K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F12" i="55"/>
  <c r="G12" i="55"/>
  <c r="L12" i="55"/>
  <c r="M12" i="55"/>
  <c r="M16" i="55" s="1"/>
  <c r="N12" i="55"/>
  <c r="O12" i="55"/>
  <c r="P12" i="55"/>
  <c r="Q12" i="55"/>
  <c r="R12" i="55"/>
  <c r="S12" i="55"/>
  <c r="T12" i="55"/>
  <c r="U12" i="55"/>
  <c r="U16" i="55" s="1"/>
  <c r="V12" i="55"/>
  <c r="W12" i="55"/>
  <c r="X12" i="55"/>
  <c r="Y12" i="55"/>
  <c r="Z12" i="55"/>
  <c r="AA12" i="55"/>
  <c r="AB12" i="55"/>
  <c r="AC12" i="55"/>
  <c r="AC16" i="55" s="1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F13" i="55"/>
  <c r="G13" i="55"/>
  <c r="L13" i="55"/>
  <c r="M13" i="55"/>
  <c r="N13" i="55"/>
  <c r="O13" i="55"/>
  <c r="P13" i="55"/>
  <c r="D13" i="55" s="1"/>
  <c r="F13" i="57" s="1"/>
  <c r="H13" i="57" s="1"/>
  <c r="Q13" i="55"/>
  <c r="R13" i="55"/>
  <c r="S13" i="55"/>
  <c r="T13" i="55"/>
  <c r="U13" i="55"/>
  <c r="V13" i="55"/>
  <c r="W13" i="55"/>
  <c r="X13" i="55"/>
  <c r="Y13" i="55"/>
  <c r="Y16" i="55" s="1"/>
  <c r="Z13" i="55"/>
  <c r="AA13" i="55"/>
  <c r="AB13" i="55"/>
  <c r="AC13" i="55"/>
  <c r="AD13" i="55"/>
  <c r="AE13" i="55"/>
  <c r="AF13" i="55"/>
  <c r="AF16" i="55" s="1"/>
  <c r="AG13" i="55"/>
  <c r="AH13" i="55"/>
  <c r="AI13" i="55"/>
  <c r="AJ13" i="55"/>
  <c r="AK13" i="55"/>
  <c r="AL13" i="55"/>
  <c r="AM13" i="55"/>
  <c r="AN13" i="55"/>
  <c r="AN16" i="55" s="1"/>
  <c r="AO13" i="55"/>
  <c r="AO16" i="55" s="1"/>
  <c r="F14" i="55"/>
  <c r="G14" i="55"/>
  <c r="L14" i="55"/>
  <c r="M14" i="55"/>
  <c r="N14" i="55"/>
  <c r="O14" i="55"/>
  <c r="P14" i="55"/>
  <c r="Q14" i="55"/>
  <c r="R14" i="55"/>
  <c r="R16" i="55" s="1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H16" i="55" s="1"/>
  <c r="AI14" i="55"/>
  <c r="AJ14" i="55"/>
  <c r="AK14" i="55"/>
  <c r="AL14" i="55"/>
  <c r="AM14" i="55"/>
  <c r="AM16" i="55" s="1"/>
  <c r="AN14" i="55"/>
  <c r="AO14" i="55"/>
  <c r="D15" i="55"/>
  <c r="F15" i="57" s="1"/>
  <c r="F15" i="55"/>
  <c r="G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H16" i="55"/>
  <c r="I16" i="55"/>
  <c r="J16" i="55"/>
  <c r="K16" i="55"/>
  <c r="Q16" i="55"/>
  <c r="X16" i="55"/>
  <c r="X82" i="55" s="1"/>
  <c r="AD16" i="55"/>
  <c r="AG16" i="55"/>
  <c r="F19" i="55"/>
  <c r="G19" i="55"/>
  <c r="L19" i="55"/>
  <c r="M19" i="55"/>
  <c r="N19" i="55"/>
  <c r="O19" i="55"/>
  <c r="P19" i="55"/>
  <c r="Q19" i="55"/>
  <c r="R19" i="55"/>
  <c r="S19" i="55"/>
  <c r="S24" i="55" s="1"/>
  <c r="T19" i="55"/>
  <c r="U19" i="55"/>
  <c r="V19" i="55"/>
  <c r="W19" i="55"/>
  <c r="X19" i="55"/>
  <c r="Y19" i="55"/>
  <c r="Z19" i="55"/>
  <c r="AA19" i="55"/>
  <c r="AA24" i="55" s="1"/>
  <c r="AB19" i="55"/>
  <c r="AC19" i="55"/>
  <c r="AD19" i="55"/>
  <c r="AE19" i="55"/>
  <c r="AF19" i="55"/>
  <c r="AG19" i="55"/>
  <c r="AH19" i="55"/>
  <c r="AI19" i="55"/>
  <c r="AI24" i="55" s="1"/>
  <c r="AJ19" i="55"/>
  <c r="AK19" i="55"/>
  <c r="AL19" i="55"/>
  <c r="AM19" i="55"/>
  <c r="AN19" i="55"/>
  <c r="AO19" i="55"/>
  <c r="F20" i="55"/>
  <c r="G20" i="55"/>
  <c r="L20" i="55"/>
  <c r="M20" i="55"/>
  <c r="N20" i="55"/>
  <c r="O20" i="55"/>
  <c r="P20" i="55"/>
  <c r="Q20" i="55"/>
  <c r="Q24" i="55" s="1"/>
  <c r="R20" i="55"/>
  <c r="S20" i="55"/>
  <c r="T20" i="55"/>
  <c r="U20" i="55"/>
  <c r="V20" i="55"/>
  <c r="W20" i="55"/>
  <c r="X20" i="55"/>
  <c r="Y20" i="55"/>
  <c r="Y24" i="55" s="1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AO24" i="55" s="1"/>
  <c r="D21" i="55"/>
  <c r="F21" i="55"/>
  <c r="G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X24" i="55" s="1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L22" i="55"/>
  <c r="M22" i="55"/>
  <c r="N22" i="55"/>
  <c r="O22" i="55"/>
  <c r="P22" i="55"/>
  <c r="Q22" i="55"/>
  <c r="E22" i="55" s="1"/>
  <c r="G22" i="57" s="1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F23" i="57" s="1"/>
  <c r="F23" i="55"/>
  <c r="G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H24" i="55"/>
  <c r="I24" i="55"/>
  <c r="J24" i="55"/>
  <c r="K24" i="55"/>
  <c r="O24" i="55"/>
  <c r="P24" i="55"/>
  <c r="W24" i="55"/>
  <c r="Z24" i="55"/>
  <c r="AF24" i="55"/>
  <c r="AF82" i="55" s="1"/>
  <c r="AF91" i="55" s="1"/>
  <c r="AG24" i="55"/>
  <c r="AM24" i="55"/>
  <c r="D27" i="55"/>
  <c r="F27" i="55"/>
  <c r="G27" i="55"/>
  <c r="L27" i="55"/>
  <c r="M27" i="55"/>
  <c r="M29" i="55" s="1"/>
  <c r="N27" i="55"/>
  <c r="N29" i="55" s="1"/>
  <c r="O27" i="55"/>
  <c r="P27" i="55"/>
  <c r="Q27" i="55"/>
  <c r="R27" i="55"/>
  <c r="S27" i="55"/>
  <c r="T27" i="55"/>
  <c r="U27" i="55"/>
  <c r="U29" i="55" s="1"/>
  <c r="V27" i="55"/>
  <c r="V29" i="55" s="1"/>
  <c r="W27" i="55"/>
  <c r="X27" i="55"/>
  <c r="Y27" i="55"/>
  <c r="Z27" i="55"/>
  <c r="AA27" i="55"/>
  <c r="AB27" i="55"/>
  <c r="AC27" i="55"/>
  <c r="AC29" i="55" s="1"/>
  <c r="AD27" i="55"/>
  <c r="AD29" i="55" s="1"/>
  <c r="AE27" i="55"/>
  <c r="AF27" i="55"/>
  <c r="AG27" i="55"/>
  <c r="AH27" i="55"/>
  <c r="AI27" i="55"/>
  <c r="AJ27" i="55"/>
  <c r="AK27" i="55"/>
  <c r="AK29" i="55" s="1"/>
  <c r="AL27" i="55"/>
  <c r="AL29" i="55" s="1"/>
  <c r="AM27" i="55"/>
  <c r="AM29" i="55" s="1"/>
  <c r="AN27" i="55"/>
  <c r="AO27" i="55"/>
  <c r="F28" i="55"/>
  <c r="G28" i="55"/>
  <c r="L28" i="55"/>
  <c r="M28" i="55"/>
  <c r="N28" i="55"/>
  <c r="O28" i="55"/>
  <c r="P28" i="55"/>
  <c r="Q28" i="55"/>
  <c r="Q29" i="55" s="1"/>
  <c r="R28" i="55"/>
  <c r="R29" i="55" s="1"/>
  <c r="S28" i="55"/>
  <c r="T28" i="55"/>
  <c r="U28" i="55"/>
  <c r="V28" i="55"/>
  <c r="W28" i="55"/>
  <c r="X28" i="55"/>
  <c r="Y28" i="55"/>
  <c r="Y29" i="55" s="1"/>
  <c r="Z28" i="55"/>
  <c r="Z29" i="55" s="1"/>
  <c r="AA28" i="55"/>
  <c r="AB28" i="55"/>
  <c r="AC28" i="55"/>
  <c r="AD28" i="55"/>
  <c r="AE28" i="55"/>
  <c r="AF28" i="55"/>
  <c r="AG28" i="55"/>
  <c r="AG29" i="55" s="1"/>
  <c r="AH28" i="55"/>
  <c r="AH29" i="55" s="1"/>
  <c r="AI28" i="55"/>
  <c r="AI29" i="55" s="1"/>
  <c r="AJ28" i="55"/>
  <c r="AK28" i="55"/>
  <c r="AL28" i="55"/>
  <c r="AM28" i="55"/>
  <c r="AN28" i="55"/>
  <c r="AO28" i="55"/>
  <c r="AO29" i="55" s="1"/>
  <c r="F29" i="55"/>
  <c r="G29" i="55"/>
  <c r="H29" i="55"/>
  <c r="I29" i="55"/>
  <c r="J29" i="55"/>
  <c r="K29" i="55"/>
  <c r="O29" i="55"/>
  <c r="P29" i="55"/>
  <c r="W29" i="55"/>
  <c r="X29" i="55"/>
  <c r="AA29" i="55"/>
  <c r="AE29" i="55"/>
  <c r="AF29" i="55"/>
  <c r="AN29" i="55"/>
  <c r="F32" i="55"/>
  <c r="G32" i="55"/>
  <c r="L32" i="55"/>
  <c r="L36" i="55" s="1"/>
  <c r="M32" i="55"/>
  <c r="N32" i="55"/>
  <c r="O32" i="55"/>
  <c r="P32" i="55"/>
  <c r="Q32" i="55"/>
  <c r="Q36" i="55" s="1"/>
  <c r="R32" i="55"/>
  <c r="S32" i="55"/>
  <c r="T32" i="55"/>
  <c r="T36" i="55" s="1"/>
  <c r="U32" i="55"/>
  <c r="U36" i="55" s="1"/>
  <c r="V32" i="55"/>
  <c r="W32" i="55"/>
  <c r="X32" i="55"/>
  <c r="Y32" i="55"/>
  <c r="Z32" i="55"/>
  <c r="AA32" i="55"/>
  <c r="AB32" i="55"/>
  <c r="AB36" i="55" s="1"/>
  <c r="AC32" i="55"/>
  <c r="AD32" i="55"/>
  <c r="AE32" i="55"/>
  <c r="AF32" i="55"/>
  <c r="AG32" i="55"/>
  <c r="AG36" i="55" s="1"/>
  <c r="AH32" i="55"/>
  <c r="AI32" i="55"/>
  <c r="AJ32" i="55"/>
  <c r="AJ36" i="55" s="1"/>
  <c r="AK32" i="55"/>
  <c r="AL32" i="55"/>
  <c r="AM32" i="55"/>
  <c r="AN32" i="55"/>
  <c r="AO32" i="55"/>
  <c r="AO36" i="55" s="1"/>
  <c r="F33" i="55"/>
  <c r="G33" i="55"/>
  <c r="L33" i="55"/>
  <c r="M33" i="55"/>
  <c r="N33" i="55"/>
  <c r="O33" i="55"/>
  <c r="P33" i="55"/>
  <c r="Q33" i="55"/>
  <c r="R33" i="55"/>
  <c r="R36" i="55" s="1"/>
  <c r="S33" i="55"/>
  <c r="T33" i="55"/>
  <c r="U33" i="55"/>
  <c r="V33" i="55"/>
  <c r="W33" i="55"/>
  <c r="W36" i="55" s="1"/>
  <c r="X33" i="55"/>
  <c r="X36" i="55" s="1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M36" i="55" s="1"/>
  <c r="AN33" i="55"/>
  <c r="AO33" i="55"/>
  <c r="F34" i="55"/>
  <c r="G34" i="55"/>
  <c r="L34" i="55"/>
  <c r="M34" i="55"/>
  <c r="N34" i="55"/>
  <c r="O34" i="55"/>
  <c r="P34" i="55"/>
  <c r="D34" i="55" s="1"/>
  <c r="F34" i="57" s="1"/>
  <c r="H34" i="57" s="1"/>
  <c r="Q34" i="55"/>
  <c r="E34" i="55" s="1"/>
  <c r="G34" i="57" s="1"/>
  <c r="I34" i="57" s="1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F36" i="55" s="1"/>
  <c r="AG34" i="55"/>
  <c r="AH34" i="55"/>
  <c r="AI34" i="55"/>
  <c r="AJ34" i="55"/>
  <c r="AK34" i="55"/>
  <c r="AK36" i="55" s="1"/>
  <c r="AL34" i="55"/>
  <c r="AM34" i="55"/>
  <c r="AN34" i="55"/>
  <c r="AN36" i="55" s="1"/>
  <c r="AO34" i="55"/>
  <c r="F35" i="55"/>
  <c r="G35" i="55"/>
  <c r="L35" i="55"/>
  <c r="M35" i="55"/>
  <c r="N35" i="55"/>
  <c r="O35" i="55"/>
  <c r="P35" i="55"/>
  <c r="Q35" i="55"/>
  <c r="R35" i="55"/>
  <c r="S35" i="55"/>
  <c r="T35" i="55"/>
  <c r="U35" i="55"/>
  <c r="V35" i="55"/>
  <c r="V36" i="55" s="1"/>
  <c r="W35" i="55"/>
  <c r="X35" i="55"/>
  <c r="Y35" i="55"/>
  <c r="Z35" i="55"/>
  <c r="AA35" i="55"/>
  <c r="AB35" i="55"/>
  <c r="AC35" i="55"/>
  <c r="AD35" i="55"/>
  <c r="AD36" i="55" s="1"/>
  <c r="AE35" i="55"/>
  <c r="AF35" i="55"/>
  <c r="AG35" i="55"/>
  <c r="AH35" i="55"/>
  <c r="AI35" i="55"/>
  <c r="AJ35" i="55"/>
  <c r="AK35" i="55"/>
  <c r="AL35" i="55"/>
  <c r="AL36" i="55" s="1"/>
  <c r="AM35" i="55"/>
  <c r="AN35" i="55"/>
  <c r="AO35" i="55"/>
  <c r="H36" i="55"/>
  <c r="I36" i="55"/>
  <c r="J36" i="55"/>
  <c r="K36" i="55"/>
  <c r="O36" i="55"/>
  <c r="P36" i="55"/>
  <c r="Y36" i="55"/>
  <c r="Z36" i="55"/>
  <c r="AE36" i="55"/>
  <c r="F39" i="55"/>
  <c r="G39" i="55"/>
  <c r="L39" i="55"/>
  <c r="M39" i="55"/>
  <c r="N39" i="55"/>
  <c r="O39" i="55"/>
  <c r="P39" i="55"/>
  <c r="P43" i="55" s="1"/>
  <c r="Q39" i="55"/>
  <c r="R39" i="55"/>
  <c r="S39" i="55"/>
  <c r="T39" i="55"/>
  <c r="U39" i="55"/>
  <c r="V39" i="55"/>
  <c r="W39" i="55"/>
  <c r="X39" i="55"/>
  <c r="X43" i="55" s="1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F40" i="55"/>
  <c r="G40" i="55"/>
  <c r="L40" i="55"/>
  <c r="L42" i="55" s="1"/>
  <c r="L43" i="55" s="1"/>
  <c r="M40" i="55"/>
  <c r="N40" i="55"/>
  <c r="N42" i="55" s="1"/>
  <c r="N43" i="55" s="1"/>
  <c r="O40" i="55"/>
  <c r="P40" i="55"/>
  <c r="Q40" i="55"/>
  <c r="R40" i="55"/>
  <c r="S40" i="55"/>
  <c r="S42" i="55" s="1"/>
  <c r="T40" i="55"/>
  <c r="T42" i="55" s="1"/>
  <c r="T43" i="55" s="1"/>
  <c r="U40" i="55"/>
  <c r="U42" i="55" s="1"/>
  <c r="V40" i="55"/>
  <c r="W40" i="55"/>
  <c r="X40" i="55"/>
  <c r="Y40" i="55"/>
  <c r="Z40" i="55"/>
  <c r="AA40" i="55"/>
  <c r="AA42" i="55" s="1"/>
  <c r="AA43" i="55" s="1"/>
  <c r="AB40" i="55"/>
  <c r="AB42" i="55" s="1"/>
  <c r="AB43" i="55" s="1"/>
  <c r="AC40" i="55"/>
  <c r="AD40" i="55"/>
  <c r="AD42" i="55" s="1"/>
  <c r="AE40" i="55"/>
  <c r="AF40" i="55"/>
  <c r="AG40" i="55"/>
  <c r="AG42" i="55" s="1"/>
  <c r="AG43" i="55" s="1"/>
  <c r="AH40" i="55"/>
  <c r="AI40" i="55"/>
  <c r="AI42" i="55" s="1"/>
  <c r="AI43" i="55" s="1"/>
  <c r="AJ40" i="55"/>
  <c r="AJ42" i="55" s="1"/>
  <c r="AJ43" i="55" s="1"/>
  <c r="AK40" i="55"/>
  <c r="AL40" i="55"/>
  <c r="AM40" i="55"/>
  <c r="AN40" i="55"/>
  <c r="AO40" i="55"/>
  <c r="F41" i="55"/>
  <c r="G41" i="55"/>
  <c r="L41" i="55"/>
  <c r="M41" i="55"/>
  <c r="N41" i="55"/>
  <c r="O41" i="55"/>
  <c r="O42" i="55" s="1"/>
  <c r="O43" i="55" s="1"/>
  <c r="P41" i="55"/>
  <c r="P42" i="55" s="1"/>
  <c r="Q41" i="55"/>
  <c r="E41" i="55" s="1"/>
  <c r="G41" i="57" s="1"/>
  <c r="R41" i="55"/>
  <c r="S41" i="55"/>
  <c r="T41" i="55"/>
  <c r="U41" i="55"/>
  <c r="V41" i="55"/>
  <c r="W41" i="55"/>
  <c r="W42" i="55" s="1"/>
  <c r="X41" i="55"/>
  <c r="X42" i="55" s="1"/>
  <c r="Y41" i="55"/>
  <c r="Z41" i="55"/>
  <c r="Z42" i="55" s="1"/>
  <c r="Z43" i="55" s="1"/>
  <c r="AA41" i="55"/>
  <c r="AB41" i="55"/>
  <c r="AC41" i="55"/>
  <c r="AD41" i="55"/>
  <c r="AE41" i="55"/>
  <c r="AE42" i="55" s="1"/>
  <c r="AF41" i="55"/>
  <c r="AF42" i="55" s="1"/>
  <c r="AG41" i="55"/>
  <c r="AH41" i="55"/>
  <c r="AI41" i="55"/>
  <c r="AJ41" i="55"/>
  <c r="AK41" i="55"/>
  <c r="AL41" i="55"/>
  <c r="AM41" i="55"/>
  <c r="AM42" i="55" s="1"/>
  <c r="AN41" i="55"/>
  <c r="AN42" i="55" s="1"/>
  <c r="AO41" i="55"/>
  <c r="F42" i="55"/>
  <c r="F43" i="55" s="1"/>
  <c r="H42" i="55"/>
  <c r="I42" i="55"/>
  <c r="I43" i="55" s="1"/>
  <c r="J42" i="55"/>
  <c r="J43" i="55" s="1"/>
  <c r="K42" i="55"/>
  <c r="M42" i="55"/>
  <c r="Q42" i="55"/>
  <c r="Q43" i="55" s="1"/>
  <c r="R42" i="55"/>
  <c r="R43" i="55" s="1"/>
  <c r="V42" i="55"/>
  <c r="Y42" i="55"/>
  <c r="Y43" i="55" s="1"/>
  <c r="AC42" i="55"/>
  <c r="AH42" i="55"/>
  <c r="AH43" i="55" s="1"/>
  <c r="AK42" i="55"/>
  <c r="AK43" i="55" s="1"/>
  <c r="AL42" i="55"/>
  <c r="AO42" i="55"/>
  <c r="AO43" i="55" s="1"/>
  <c r="H43" i="55"/>
  <c r="K43" i="55"/>
  <c r="M43" i="55"/>
  <c r="S43" i="55"/>
  <c r="U43" i="55"/>
  <c r="V43" i="55"/>
  <c r="W43" i="55"/>
  <c r="AC43" i="55"/>
  <c r="AD43" i="55"/>
  <c r="AE43" i="55"/>
  <c r="AF43" i="55"/>
  <c r="AL43" i="55"/>
  <c r="AM43" i="55"/>
  <c r="AN43" i="55"/>
  <c r="F45" i="55"/>
  <c r="G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L47" i="55"/>
  <c r="D47" i="55" s="1"/>
  <c r="F47" i="57" s="1"/>
  <c r="H47" i="57" s="1"/>
  <c r="M47" i="55"/>
  <c r="N47" i="55"/>
  <c r="O47" i="55"/>
  <c r="P47" i="55"/>
  <c r="Q47" i="55"/>
  <c r="E47" i="55" s="1"/>
  <c r="G47" i="57" s="1"/>
  <c r="I47" i="57" s="1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F51" i="57" s="1"/>
  <c r="F51" i="55"/>
  <c r="G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G56" i="55" s="1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A56" i="55" s="1"/>
  <c r="AB54" i="55"/>
  <c r="AB56" i="55" s="1"/>
  <c r="AC54" i="55"/>
  <c r="AC56" i="55" s="1"/>
  <c r="AD54" i="55"/>
  <c r="AE54" i="55"/>
  <c r="AF54" i="55"/>
  <c r="AG54" i="55"/>
  <c r="AH54" i="55"/>
  <c r="AI54" i="55"/>
  <c r="AI56" i="55" s="1"/>
  <c r="AJ54" i="55"/>
  <c r="AK54" i="55"/>
  <c r="AL54" i="55"/>
  <c r="AL56" i="55" s="1"/>
  <c r="AM54" i="55"/>
  <c r="AN54" i="55"/>
  <c r="AO54" i="55"/>
  <c r="F55" i="55"/>
  <c r="G55" i="55"/>
  <c r="L55" i="55"/>
  <c r="M55" i="55"/>
  <c r="N55" i="55"/>
  <c r="O55" i="55"/>
  <c r="O56" i="55" s="1"/>
  <c r="P55" i="55"/>
  <c r="P56" i="55" s="1"/>
  <c r="Q55" i="55"/>
  <c r="E55" i="55" s="1"/>
  <c r="G55" i="57" s="1"/>
  <c r="I55" i="57" s="1"/>
  <c r="R55" i="55"/>
  <c r="S55" i="55"/>
  <c r="T55" i="55"/>
  <c r="U55" i="55"/>
  <c r="V55" i="55"/>
  <c r="W55" i="55"/>
  <c r="W56" i="55" s="1"/>
  <c r="X55" i="55"/>
  <c r="X56" i="55" s="1"/>
  <c r="Y55" i="55"/>
  <c r="Z55" i="55"/>
  <c r="Z56" i="55" s="1"/>
  <c r="AA55" i="55"/>
  <c r="AB55" i="55"/>
  <c r="AC55" i="55"/>
  <c r="AD55" i="55"/>
  <c r="AE55" i="55"/>
  <c r="AE56" i="55" s="1"/>
  <c r="AF55" i="55"/>
  <c r="AF56" i="55" s="1"/>
  <c r="AG55" i="55"/>
  <c r="AG56" i="55" s="1"/>
  <c r="AH55" i="55"/>
  <c r="AH56" i="55" s="1"/>
  <c r="AI55" i="55"/>
  <c r="AJ55" i="55"/>
  <c r="AK55" i="55"/>
  <c r="AL55" i="55"/>
  <c r="AM55" i="55"/>
  <c r="AM56" i="55" s="1"/>
  <c r="AN55" i="55"/>
  <c r="AN56" i="55" s="1"/>
  <c r="AO55" i="55"/>
  <c r="H56" i="55"/>
  <c r="I56" i="55"/>
  <c r="J56" i="55"/>
  <c r="K56" i="55"/>
  <c r="L56" i="55"/>
  <c r="M56" i="55"/>
  <c r="N56" i="55"/>
  <c r="S56" i="55"/>
  <c r="T56" i="55"/>
  <c r="U56" i="55"/>
  <c r="V56" i="55"/>
  <c r="AD56" i="55"/>
  <c r="AJ56" i="55"/>
  <c r="AK56" i="55"/>
  <c r="F59" i="55"/>
  <c r="G59" i="55"/>
  <c r="L59" i="55"/>
  <c r="M59" i="55"/>
  <c r="N59" i="55"/>
  <c r="O59" i="55"/>
  <c r="P59" i="55"/>
  <c r="Q59" i="55"/>
  <c r="Q61" i="55" s="1"/>
  <c r="R59" i="55"/>
  <c r="R61" i="55" s="1"/>
  <c r="S59" i="55"/>
  <c r="S61" i="55" s="1"/>
  <c r="T59" i="55"/>
  <c r="U59" i="55"/>
  <c r="V59" i="55"/>
  <c r="W59" i="55"/>
  <c r="X59" i="55"/>
  <c r="Y59" i="55"/>
  <c r="Y61" i="55" s="1"/>
  <c r="Z59" i="55"/>
  <c r="AA59" i="55"/>
  <c r="AA61" i="55" s="1"/>
  <c r="AB59" i="55"/>
  <c r="AB61" i="55" s="1"/>
  <c r="AC59" i="55"/>
  <c r="AD59" i="55"/>
  <c r="AE59" i="55"/>
  <c r="AF59" i="55"/>
  <c r="AG59" i="55"/>
  <c r="AG61" i="55" s="1"/>
  <c r="AH59" i="55"/>
  <c r="AH61" i="55" s="1"/>
  <c r="AI59" i="55"/>
  <c r="AJ59" i="55"/>
  <c r="AK59" i="55"/>
  <c r="AL59" i="55"/>
  <c r="AM59" i="55"/>
  <c r="AN59" i="55"/>
  <c r="AO59" i="55"/>
  <c r="AO61" i="55" s="1"/>
  <c r="F60" i="55"/>
  <c r="G60" i="55"/>
  <c r="L60" i="55"/>
  <c r="M60" i="55"/>
  <c r="M61" i="55" s="1"/>
  <c r="N60" i="55"/>
  <c r="N61" i="55" s="1"/>
  <c r="O60" i="55"/>
  <c r="P60" i="55"/>
  <c r="P61" i="55" s="1"/>
  <c r="Q60" i="55"/>
  <c r="R60" i="55"/>
  <c r="S60" i="55"/>
  <c r="T60" i="55"/>
  <c r="U60" i="55"/>
  <c r="U61" i="55" s="1"/>
  <c r="V60" i="55"/>
  <c r="V61" i="55" s="1"/>
  <c r="W60" i="55"/>
  <c r="X60" i="55"/>
  <c r="Y60" i="55"/>
  <c r="Z60" i="55"/>
  <c r="AA60" i="55"/>
  <c r="AB60" i="55"/>
  <c r="AC60" i="55"/>
  <c r="AC61" i="55" s="1"/>
  <c r="AD60" i="55"/>
  <c r="AD61" i="55" s="1"/>
  <c r="AE60" i="55"/>
  <c r="AF60" i="55"/>
  <c r="AG60" i="55"/>
  <c r="AH60" i="55"/>
  <c r="AI60" i="55"/>
  <c r="AJ60" i="55"/>
  <c r="AK60" i="55"/>
  <c r="AK61" i="55" s="1"/>
  <c r="AL60" i="55"/>
  <c r="AL61" i="55" s="1"/>
  <c r="AM60" i="55"/>
  <c r="AM61" i="55" s="1"/>
  <c r="AN60" i="55"/>
  <c r="AO60" i="55"/>
  <c r="G61" i="55"/>
  <c r="H61" i="55"/>
  <c r="I61" i="55"/>
  <c r="J61" i="55"/>
  <c r="K61" i="55"/>
  <c r="L61" i="55"/>
  <c r="T61" i="55"/>
  <c r="X61" i="55"/>
  <c r="Z61" i="55"/>
  <c r="AE61" i="55"/>
  <c r="AF61" i="55"/>
  <c r="AI61" i="55"/>
  <c r="AJ61" i="55"/>
  <c r="D64" i="55"/>
  <c r="F64" i="55"/>
  <c r="G64" i="55"/>
  <c r="L64" i="55"/>
  <c r="M64" i="55"/>
  <c r="N64" i="55"/>
  <c r="O64" i="55"/>
  <c r="P64" i="55"/>
  <c r="Q64" i="55"/>
  <c r="Q66" i="55" s="1"/>
  <c r="R64" i="55"/>
  <c r="S64" i="55"/>
  <c r="T64" i="55"/>
  <c r="U64" i="55"/>
  <c r="U66" i="55" s="1"/>
  <c r="V64" i="55"/>
  <c r="W64" i="55"/>
  <c r="X64" i="55"/>
  <c r="Y64" i="55"/>
  <c r="Y66" i="55" s="1"/>
  <c r="Z64" i="55"/>
  <c r="AA64" i="55"/>
  <c r="AB64" i="55"/>
  <c r="AC64" i="55"/>
  <c r="AC66" i="55" s="1"/>
  <c r="AD64" i="55"/>
  <c r="AE64" i="55"/>
  <c r="AF64" i="55"/>
  <c r="AG64" i="55"/>
  <c r="AH64" i="55"/>
  <c r="AI64" i="55"/>
  <c r="AJ64" i="55"/>
  <c r="AK64" i="55"/>
  <c r="AK66" i="55" s="1"/>
  <c r="AL64" i="55"/>
  <c r="AM64" i="55"/>
  <c r="AN64" i="55"/>
  <c r="AO64" i="55"/>
  <c r="F65" i="55"/>
  <c r="G65" i="55"/>
  <c r="L65" i="55"/>
  <c r="M65" i="55"/>
  <c r="N65" i="55"/>
  <c r="N66" i="55" s="1"/>
  <c r="O65" i="55"/>
  <c r="O66" i="55" s="1"/>
  <c r="P65" i="55"/>
  <c r="Q65" i="55"/>
  <c r="R65" i="55"/>
  <c r="S65" i="55"/>
  <c r="S66" i="55" s="1"/>
  <c r="T65" i="55"/>
  <c r="T66" i="55" s="1"/>
  <c r="U65" i="55"/>
  <c r="V65" i="55"/>
  <c r="W65" i="55"/>
  <c r="W66" i="55" s="1"/>
  <c r="X65" i="55"/>
  <c r="Y65" i="55"/>
  <c r="Z65" i="55"/>
  <c r="AA65" i="55"/>
  <c r="AA66" i="55" s="1"/>
  <c r="AB65" i="55"/>
  <c r="AB66" i="55" s="1"/>
  <c r="AC65" i="55"/>
  <c r="AD65" i="55"/>
  <c r="AE65" i="55"/>
  <c r="AF65" i="55"/>
  <c r="AG65" i="55"/>
  <c r="AH65" i="55"/>
  <c r="AI65" i="55"/>
  <c r="AI66" i="55" s="1"/>
  <c r="AJ65" i="55"/>
  <c r="AJ66" i="55" s="1"/>
  <c r="AK65" i="55"/>
  <c r="AL65" i="55"/>
  <c r="AL66" i="55" s="1"/>
  <c r="AM65" i="55"/>
  <c r="AN65" i="55"/>
  <c r="AO65" i="55"/>
  <c r="F66" i="55"/>
  <c r="G66" i="55"/>
  <c r="H66" i="55"/>
  <c r="I66" i="55"/>
  <c r="J66" i="55"/>
  <c r="K66" i="55"/>
  <c r="R66" i="55"/>
  <c r="V66" i="55"/>
  <c r="Z66" i="55"/>
  <c r="AD66" i="55"/>
  <c r="AE66" i="55"/>
  <c r="AG66" i="55"/>
  <c r="AH66" i="55"/>
  <c r="AN66" i="55"/>
  <c r="AO66" i="55"/>
  <c r="F70" i="55"/>
  <c r="G70" i="55"/>
  <c r="L70" i="55"/>
  <c r="M70" i="55"/>
  <c r="N70" i="55"/>
  <c r="O70" i="55"/>
  <c r="O72" i="55" s="1"/>
  <c r="P70" i="55"/>
  <c r="P72" i="55" s="1"/>
  <c r="Q70" i="55"/>
  <c r="R70" i="55"/>
  <c r="S70" i="55"/>
  <c r="T70" i="55"/>
  <c r="T72" i="55" s="1"/>
  <c r="U70" i="55"/>
  <c r="V70" i="55"/>
  <c r="W70" i="55"/>
  <c r="W72" i="55" s="1"/>
  <c r="X70" i="55"/>
  <c r="Y70" i="55"/>
  <c r="Z70" i="55"/>
  <c r="AA70" i="55"/>
  <c r="AB70" i="55"/>
  <c r="AB72" i="55" s="1"/>
  <c r="AC70" i="55"/>
  <c r="AD70" i="55"/>
  <c r="AE70" i="55"/>
  <c r="AF70" i="55"/>
  <c r="AF72" i="55" s="1"/>
  <c r="AG70" i="55"/>
  <c r="AH70" i="55"/>
  <c r="AI70" i="55"/>
  <c r="AJ70" i="55"/>
  <c r="AJ72" i="55" s="1"/>
  <c r="AK70" i="55"/>
  <c r="AK72" i="55" s="1"/>
  <c r="AL70" i="55"/>
  <c r="AM70" i="55"/>
  <c r="AM72" i="55" s="1"/>
  <c r="AN70" i="55"/>
  <c r="AN72" i="55" s="1"/>
  <c r="AO70" i="55"/>
  <c r="F71" i="55"/>
  <c r="G71" i="55"/>
  <c r="L71" i="55"/>
  <c r="M71" i="55"/>
  <c r="N71" i="55"/>
  <c r="O71" i="55"/>
  <c r="P71" i="55"/>
  <c r="Q71" i="55"/>
  <c r="Q72" i="55" s="1"/>
  <c r="R71" i="55"/>
  <c r="R72" i="55" s="1"/>
  <c r="S71" i="55"/>
  <c r="T71" i="55"/>
  <c r="U71" i="55"/>
  <c r="V71" i="55"/>
  <c r="W71" i="55"/>
  <c r="X71" i="55"/>
  <c r="Y71" i="55"/>
  <c r="Y72" i="55" s="1"/>
  <c r="Z71" i="55"/>
  <c r="Z72" i="55" s="1"/>
  <c r="AA71" i="55"/>
  <c r="AB71" i="55"/>
  <c r="AC71" i="55"/>
  <c r="AD71" i="55"/>
  <c r="AD72" i="55" s="1"/>
  <c r="AE71" i="55"/>
  <c r="AF71" i="55"/>
  <c r="AG71" i="55"/>
  <c r="AG72" i="55" s="1"/>
  <c r="AH71" i="55"/>
  <c r="AH72" i="55" s="1"/>
  <c r="AI71" i="55"/>
  <c r="AJ71" i="55"/>
  <c r="AK71" i="55"/>
  <c r="AL71" i="55"/>
  <c r="AM71" i="55"/>
  <c r="AN71" i="55"/>
  <c r="AO71" i="55"/>
  <c r="AO72" i="55" s="1"/>
  <c r="H72" i="55"/>
  <c r="I72" i="55"/>
  <c r="J72" i="55"/>
  <c r="K72" i="55"/>
  <c r="M72" i="55"/>
  <c r="N72" i="55"/>
  <c r="U72" i="55"/>
  <c r="V72" i="55"/>
  <c r="X72" i="55"/>
  <c r="AC72" i="55"/>
  <c r="AE72" i="55"/>
  <c r="AI72" i="55"/>
  <c r="AL72" i="55"/>
  <c r="F73" i="55"/>
  <c r="G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L74" i="55"/>
  <c r="M74" i="55"/>
  <c r="N74" i="55"/>
  <c r="O74" i="55"/>
  <c r="P74" i="55"/>
  <c r="Q74" i="55"/>
  <c r="E74" i="55" s="1"/>
  <c r="G74" i="57" s="1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F76" i="57" s="1"/>
  <c r="H76" i="57" s="1"/>
  <c r="F76" i="55"/>
  <c r="G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L79" i="55"/>
  <c r="M79" i="55"/>
  <c r="N79" i="55"/>
  <c r="O79" i="55"/>
  <c r="P79" i="55"/>
  <c r="D79" i="55" s="1"/>
  <c r="F79" i="57" s="1"/>
  <c r="H79" i="57" s="1"/>
  <c r="Q79" i="55"/>
  <c r="E79" i="55" s="1"/>
  <c r="G79" i="57" s="1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H82" i="55"/>
  <c r="F649" i="44" s="1"/>
  <c r="E86" i="55"/>
  <c r="F86" i="55"/>
  <c r="D86" i="55" s="1"/>
  <c r="G86" i="55"/>
  <c r="D87" i="55"/>
  <c r="F87" i="57" s="1"/>
  <c r="E87" i="55"/>
  <c r="G87" i="57" s="1"/>
  <c r="F87" i="55"/>
  <c r="G87" i="55"/>
  <c r="F88" i="55"/>
  <c r="G88" i="55"/>
  <c r="E88" i="55" s="1"/>
  <c r="G88" i="57" s="1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H91" i="55"/>
  <c r="A5" i="57"/>
  <c r="D11" i="57"/>
  <c r="D13" i="57"/>
  <c r="D14" i="57"/>
  <c r="D19" i="57"/>
  <c r="D20" i="57"/>
  <c r="E20" i="57"/>
  <c r="F21" i="57"/>
  <c r="D23" i="57"/>
  <c r="E27" i="57"/>
  <c r="E29" i="57" s="1"/>
  <c r="D35" i="57"/>
  <c r="D39" i="57"/>
  <c r="E39" i="57"/>
  <c r="D41" i="57"/>
  <c r="D47" i="57"/>
  <c r="E47" i="57"/>
  <c r="D49" i="57"/>
  <c r="D51" i="57"/>
  <c r="H51" i="57" s="1"/>
  <c r="D55" i="57"/>
  <c r="D59" i="57"/>
  <c r="D61" i="57"/>
  <c r="D65" i="57"/>
  <c r="E65" i="57"/>
  <c r="E70" i="57"/>
  <c r="D71" i="57"/>
  <c r="D74" i="57"/>
  <c r="E74" i="57"/>
  <c r="I74" i="57"/>
  <c r="D78" i="57"/>
  <c r="E78" i="57"/>
  <c r="D79" i="57"/>
  <c r="E86" i="57"/>
  <c r="D87" i="57"/>
  <c r="E88" i="57"/>
  <c r="I88" i="57"/>
  <c r="A5" i="12"/>
  <c r="D11" i="12"/>
  <c r="E11" i="12"/>
  <c r="J11" i="12"/>
  <c r="K11" i="12"/>
  <c r="D12" i="12"/>
  <c r="E12" i="12"/>
  <c r="J12" i="12"/>
  <c r="K12" i="12"/>
  <c r="D13" i="12"/>
  <c r="E13" i="12"/>
  <c r="I13" i="12"/>
  <c r="J13" i="12"/>
  <c r="K13" i="12"/>
  <c r="D14" i="12"/>
  <c r="E14" i="12"/>
  <c r="J14" i="12"/>
  <c r="J16" i="12" s="1"/>
  <c r="K14" i="12"/>
  <c r="D15" i="12"/>
  <c r="E15" i="12"/>
  <c r="I15" i="12"/>
  <c r="J15" i="12"/>
  <c r="K15" i="12"/>
  <c r="K16" i="12" s="1"/>
  <c r="D19" i="12"/>
  <c r="E19" i="12"/>
  <c r="J19" i="12"/>
  <c r="K19" i="12"/>
  <c r="D20" i="12"/>
  <c r="E20" i="12"/>
  <c r="J20" i="12"/>
  <c r="K20" i="12"/>
  <c r="D21" i="12"/>
  <c r="E21" i="12"/>
  <c r="J21" i="12"/>
  <c r="K21" i="12"/>
  <c r="K24" i="12" s="1"/>
  <c r="D22" i="12"/>
  <c r="E22" i="12"/>
  <c r="J22" i="12"/>
  <c r="K22" i="12"/>
  <c r="D23" i="12"/>
  <c r="E23" i="12"/>
  <c r="J23" i="12"/>
  <c r="K23" i="12"/>
  <c r="D27" i="12"/>
  <c r="E27" i="12"/>
  <c r="J27" i="12"/>
  <c r="J29" i="12" s="1"/>
  <c r="K27" i="12"/>
  <c r="K29" i="12" s="1"/>
  <c r="D28" i="12"/>
  <c r="E28" i="12"/>
  <c r="H28" i="12"/>
  <c r="J28" i="12"/>
  <c r="K28" i="12"/>
  <c r="D29" i="12"/>
  <c r="E29" i="12"/>
  <c r="D32" i="12"/>
  <c r="E32" i="12"/>
  <c r="J32" i="12"/>
  <c r="K32" i="12"/>
  <c r="K36" i="12" s="1"/>
  <c r="D33" i="12"/>
  <c r="E33" i="12"/>
  <c r="J33" i="12"/>
  <c r="J36" i="12" s="1"/>
  <c r="K33" i="12"/>
  <c r="D34" i="12"/>
  <c r="E34" i="12"/>
  <c r="J34" i="12"/>
  <c r="K34" i="12"/>
  <c r="D35" i="12"/>
  <c r="E35" i="12"/>
  <c r="J35" i="12"/>
  <c r="K35" i="12"/>
  <c r="E36" i="12"/>
  <c r="L37" i="12"/>
  <c r="M37" i="12"/>
  <c r="D39" i="12"/>
  <c r="E39" i="12"/>
  <c r="J39" i="12"/>
  <c r="K39" i="12"/>
  <c r="D40" i="12"/>
  <c r="E40" i="12"/>
  <c r="E42" i="12" s="1"/>
  <c r="E43" i="12" s="1"/>
  <c r="J40" i="12"/>
  <c r="J42" i="12" s="1"/>
  <c r="J43" i="12" s="1"/>
  <c r="K40" i="12"/>
  <c r="D41" i="12"/>
  <c r="D42" i="12" s="1"/>
  <c r="D43" i="12" s="1"/>
  <c r="E41" i="12"/>
  <c r="J41" i="12"/>
  <c r="K41" i="12"/>
  <c r="K42" i="12"/>
  <c r="K43" i="12" s="1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D56" i="12" s="1"/>
  <c r="E54" i="12"/>
  <c r="J54" i="12"/>
  <c r="J56" i="12" s="1"/>
  <c r="K54" i="12"/>
  <c r="D55" i="12"/>
  <c r="E55" i="12"/>
  <c r="J55" i="12"/>
  <c r="K55" i="12"/>
  <c r="K56" i="12" s="1"/>
  <c r="E56" i="12"/>
  <c r="D59" i="12"/>
  <c r="D61" i="12" s="1"/>
  <c r="E59" i="12"/>
  <c r="J59" i="12"/>
  <c r="K59" i="12"/>
  <c r="D60" i="12"/>
  <c r="E60" i="12"/>
  <c r="E61" i="12" s="1"/>
  <c r="I60" i="12"/>
  <c r="J60" i="12"/>
  <c r="J61" i="12" s="1"/>
  <c r="K60" i="12"/>
  <c r="K61" i="12"/>
  <c r="D64" i="12"/>
  <c r="E64" i="12"/>
  <c r="I64" i="12"/>
  <c r="J64" i="12"/>
  <c r="K64" i="12"/>
  <c r="K66" i="12" s="1"/>
  <c r="D65" i="12"/>
  <c r="D66" i="12" s="1"/>
  <c r="E65" i="12"/>
  <c r="J65" i="12"/>
  <c r="K65" i="12"/>
  <c r="E66" i="12"/>
  <c r="J66" i="12"/>
  <c r="D70" i="12"/>
  <c r="E70" i="12"/>
  <c r="F70" i="12"/>
  <c r="H70" i="12"/>
  <c r="J70" i="12"/>
  <c r="K70" i="12"/>
  <c r="D71" i="12"/>
  <c r="D72" i="12" s="1"/>
  <c r="E71" i="12"/>
  <c r="J71" i="12"/>
  <c r="K71" i="12"/>
  <c r="J72" i="12"/>
  <c r="K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F86" i="12"/>
  <c r="G86" i="12"/>
  <c r="H86" i="12"/>
  <c r="J86" i="12"/>
  <c r="K86" i="12"/>
  <c r="D87" i="12"/>
  <c r="E87" i="12"/>
  <c r="F87" i="12"/>
  <c r="G87" i="12"/>
  <c r="G89" i="12" s="1"/>
  <c r="J87" i="12"/>
  <c r="K87" i="12"/>
  <c r="K89" i="12" s="1"/>
  <c r="D88" i="12"/>
  <c r="E88" i="12"/>
  <c r="F88" i="12"/>
  <c r="G88" i="12"/>
  <c r="H88" i="12"/>
  <c r="J88" i="12"/>
  <c r="J89" i="12" s="1"/>
  <c r="K88" i="12"/>
  <c r="F89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G11" i="24"/>
  <c r="H11" i="24"/>
  <c r="I11" i="24"/>
  <c r="J11" i="24"/>
  <c r="K11" i="24"/>
  <c r="O11" i="24"/>
  <c r="W11" i="24"/>
  <c r="AF11" i="24"/>
  <c r="AG11" i="24"/>
  <c r="AH11" i="24"/>
  <c r="AI11" i="24"/>
  <c r="AJ11" i="24"/>
  <c r="AJ16" i="24" s="1"/>
  <c r="AK11" i="24"/>
  <c r="AL11" i="24"/>
  <c r="AM11" i="24"/>
  <c r="AN11" i="24"/>
  <c r="AO11" i="24"/>
  <c r="F12" i="24"/>
  <c r="G12" i="24"/>
  <c r="H12" i="24"/>
  <c r="I12" i="24"/>
  <c r="I16" i="24" s="1"/>
  <c r="J12" i="24"/>
  <c r="U12" i="24"/>
  <c r="AC12" i="24"/>
  <c r="AE12" i="24"/>
  <c r="AF12" i="24"/>
  <c r="AG12" i="24"/>
  <c r="AH12" i="24"/>
  <c r="AI12" i="24"/>
  <c r="AJ12" i="24"/>
  <c r="AK12" i="24"/>
  <c r="AK16" i="24" s="1"/>
  <c r="AL12" i="24"/>
  <c r="AM12" i="24"/>
  <c r="AN12" i="24"/>
  <c r="AO12" i="24"/>
  <c r="F13" i="24"/>
  <c r="G13" i="24"/>
  <c r="H13" i="24"/>
  <c r="I13" i="24"/>
  <c r="J13" i="24"/>
  <c r="K13" i="24"/>
  <c r="AA13" i="24"/>
  <c r="AF13" i="24"/>
  <c r="AG13" i="24"/>
  <c r="AH13" i="24"/>
  <c r="AI13" i="24"/>
  <c r="AJ13" i="24"/>
  <c r="AK13" i="24"/>
  <c r="AL13" i="24"/>
  <c r="AM13" i="24"/>
  <c r="AN13" i="24"/>
  <c r="AO13" i="24"/>
  <c r="F14" i="24"/>
  <c r="G14" i="24"/>
  <c r="H14" i="24"/>
  <c r="I14" i="24"/>
  <c r="J14" i="24"/>
  <c r="K14" i="24"/>
  <c r="Q14" i="24"/>
  <c r="AF14" i="24"/>
  <c r="AG14" i="24"/>
  <c r="AG16" i="24" s="1"/>
  <c r="AH14" i="24"/>
  <c r="AI14" i="24"/>
  <c r="AJ14" i="24"/>
  <c r="AK14" i="24"/>
  <c r="AL14" i="24"/>
  <c r="AM14" i="24"/>
  <c r="AN14" i="24"/>
  <c r="AO14" i="24"/>
  <c r="AO16" i="24" s="1"/>
  <c r="F15" i="24"/>
  <c r="G15" i="24"/>
  <c r="H15" i="24"/>
  <c r="I15" i="24"/>
  <c r="J15" i="24"/>
  <c r="K15" i="24"/>
  <c r="L15" i="24"/>
  <c r="M15" i="24"/>
  <c r="AC15" i="24"/>
  <c r="AF15" i="24"/>
  <c r="AG15" i="24"/>
  <c r="AH15" i="24"/>
  <c r="AI15" i="24"/>
  <c r="AJ15" i="24"/>
  <c r="AK15" i="24"/>
  <c r="AL15" i="24"/>
  <c r="AM15" i="24"/>
  <c r="AN15" i="24"/>
  <c r="AO15" i="24"/>
  <c r="F16" i="24"/>
  <c r="J16" i="24"/>
  <c r="AL16" i="24"/>
  <c r="F19" i="24"/>
  <c r="G19" i="24"/>
  <c r="H19" i="24"/>
  <c r="I19" i="24"/>
  <c r="J19" i="24"/>
  <c r="K19" i="24"/>
  <c r="Q19" i="24"/>
  <c r="W19" i="24"/>
  <c r="AF19" i="24"/>
  <c r="AG19" i="24"/>
  <c r="AH19" i="24"/>
  <c r="AI19" i="24"/>
  <c r="AJ19" i="24"/>
  <c r="AJ24" i="24" s="1"/>
  <c r="AK19" i="24"/>
  <c r="AL19" i="24"/>
  <c r="AM19" i="24"/>
  <c r="AN19" i="24"/>
  <c r="AO19" i="24"/>
  <c r="F20" i="24"/>
  <c r="G20" i="24"/>
  <c r="H20" i="24"/>
  <c r="I20" i="24"/>
  <c r="J20" i="24"/>
  <c r="K20" i="24"/>
  <c r="AF20" i="24"/>
  <c r="AG20" i="24"/>
  <c r="AG24" i="24" s="1"/>
  <c r="AG82" i="24" s="1"/>
  <c r="AH20" i="24"/>
  <c r="AI20" i="24"/>
  <c r="AJ20" i="24"/>
  <c r="AK20" i="24"/>
  <c r="AL20" i="24"/>
  <c r="AM20" i="24"/>
  <c r="AN20" i="24"/>
  <c r="AO20" i="24"/>
  <c r="F21" i="24"/>
  <c r="G21" i="24"/>
  <c r="H21" i="24"/>
  <c r="I21" i="24"/>
  <c r="J21" i="24"/>
  <c r="K21" i="24"/>
  <c r="T21" i="24"/>
  <c r="AC21" i="24"/>
  <c r="AF21" i="24"/>
  <c r="AG21" i="24"/>
  <c r="AH21" i="24"/>
  <c r="AI21" i="24"/>
  <c r="AJ21" i="24"/>
  <c r="AK21" i="24"/>
  <c r="AL21" i="24"/>
  <c r="AM21" i="24"/>
  <c r="AN21" i="24"/>
  <c r="AO21" i="24"/>
  <c r="F22" i="24"/>
  <c r="G22" i="24"/>
  <c r="H22" i="24"/>
  <c r="I22" i="24"/>
  <c r="J22" i="24"/>
  <c r="K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H23" i="24"/>
  <c r="I23" i="24"/>
  <c r="J23" i="24"/>
  <c r="K23" i="24"/>
  <c r="Q23" i="24"/>
  <c r="S23" i="24"/>
  <c r="AF23" i="24"/>
  <c r="AG23" i="24"/>
  <c r="AH23" i="24"/>
  <c r="AI23" i="24"/>
  <c r="AJ23" i="24"/>
  <c r="AK23" i="24"/>
  <c r="AL23" i="24"/>
  <c r="AM23" i="24"/>
  <c r="AN23" i="24"/>
  <c r="AO23" i="24"/>
  <c r="F24" i="24"/>
  <c r="J24" i="24"/>
  <c r="K24" i="24"/>
  <c r="AI24" i="24"/>
  <c r="AK24" i="24"/>
  <c r="AL24" i="24"/>
  <c r="F27" i="24"/>
  <c r="G27" i="24"/>
  <c r="H27" i="24"/>
  <c r="I27" i="24"/>
  <c r="J27" i="24"/>
  <c r="J29" i="24" s="1"/>
  <c r="K27" i="24"/>
  <c r="AF27" i="24"/>
  <c r="AF29" i="24" s="1"/>
  <c r="AG27" i="24"/>
  <c r="AH27" i="24"/>
  <c r="AI27" i="24"/>
  <c r="AJ27" i="24"/>
  <c r="AK27" i="24"/>
  <c r="AK29" i="24" s="1"/>
  <c r="AL27" i="24"/>
  <c r="AM27" i="24"/>
  <c r="AN27" i="24"/>
  <c r="AN29" i="24" s="1"/>
  <c r="AO27" i="24"/>
  <c r="F28" i="24"/>
  <c r="G28" i="24"/>
  <c r="H28" i="24"/>
  <c r="I28" i="24"/>
  <c r="I29" i="24" s="1"/>
  <c r="J28" i="24"/>
  <c r="K28" i="24"/>
  <c r="AF28" i="24"/>
  <c r="AG28" i="24"/>
  <c r="AG29" i="24" s="1"/>
  <c r="AH28" i="24"/>
  <c r="AI28" i="24"/>
  <c r="AJ28" i="24"/>
  <c r="AK28" i="24"/>
  <c r="AL28" i="24"/>
  <c r="AL29" i="24" s="1"/>
  <c r="AM28" i="24"/>
  <c r="AN28" i="24"/>
  <c r="AO28" i="24"/>
  <c r="AO29" i="24" s="1"/>
  <c r="G29" i="24"/>
  <c r="AI29" i="24"/>
  <c r="AJ29" i="24"/>
  <c r="AM29" i="24"/>
  <c r="F32" i="24"/>
  <c r="G32" i="24"/>
  <c r="H32" i="24"/>
  <c r="I32" i="24"/>
  <c r="J32" i="24"/>
  <c r="J36" i="24" s="1"/>
  <c r="K32" i="24"/>
  <c r="U32" i="24"/>
  <c r="AF32" i="24"/>
  <c r="AG32" i="24"/>
  <c r="AH32" i="24"/>
  <c r="AH36" i="24" s="1"/>
  <c r="AI32" i="24"/>
  <c r="AJ32" i="24"/>
  <c r="AK32" i="24"/>
  <c r="AL32" i="24"/>
  <c r="AM32" i="24"/>
  <c r="AN32" i="24"/>
  <c r="AO32" i="24"/>
  <c r="F33" i="24"/>
  <c r="G33" i="24"/>
  <c r="H33" i="24"/>
  <c r="I33" i="24"/>
  <c r="J33" i="24"/>
  <c r="K33" i="24"/>
  <c r="S33" i="24"/>
  <c r="AF33" i="24"/>
  <c r="AF36" i="24" s="1"/>
  <c r="AG33" i="24"/>
  <c r="AH33" i="24"/>
  <c r="AI33" i="24"/>
  <c r="AJ33" i="24"/>
  <c r="AK33" i="24"/>
  <c r="AL33" i="24"/>
  <c r="AM33" i="24"/>
  <c r="AN33" i="24"/>
  <c r="AN36" i="24" s="1"/>
  <c r="AO33" i="24"/>
  <c r="F34" i="24"/>
  <c r="G34" i="24"/>
  <c r="H34" i="24"/>
  <c r="I34" i="24"/>
  <c r="J34" i="24"/>
  <c r="K34" i="24"/>
  <c r="Z34" i="24"/>
  <c r="AF34" i="24"/>
  <c r="AG34" i="24"/>
  <c r="AH34" i="24"/>
  <c r="AI34" i="24"/>
  <c r="AJ34" i="24"/>
  <c r="AK34" i="24"/>
  <c r="AL34" i="24"/>
  <c r="AM34" i="24"/>
  <c r="AN34" i="24"/>
  <c r="AO34" i="24"/>
  <c r="F35" i="24"/>
  <c r="G35" i="24"/>
  <c r="H35" i="24"/>
  <c r="I35" i="24"/>
  <c r="J35" i="24"/>
  <c r="K35" i="24"/>
  <c r="AA35" i="24"/>
  <c r="AF35" i="24"/>
  <c r="AG35" i="24"/>
  <c r="AH35" i="24"/>
  <c r="AI35" i="24"/>
  <c r="AJ35" i="24"/>
  <c r="AK35" i="24"/>
  <c r="AL35" i="24"/>
  <c r="AM35" i="24"/>
  <c r="AN35" i="24"/>
  <c r="AO35" i="24"/>
  <c r="F36" i="24"/>
  <c r="AG36" i="24"/>
  <c r="AI36" i="24"/>
  <c r="AL36" i="24"/>
  <c r="AO36" i="24"/>
  <c r="F39" i="24"/>
  <c r="G39" i="24"/>
  <c r="H39" i="24"/>
  <c r="I39" i="24"/>
  <c r="J39" i="24"/>
  <c r="K39" i="24"/>
  <c r="O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H40" i="24"/>
  <c r="I40" i="24"/>
  <c r="J40" i="24"/>
  <c r="J42" i="24" s="1"/>
  <c r="J43" i="24" s="1"/>
  <c r="K40" i="24"/>
  <c r="M40" i="24"/>
  <c r="V40" i="24"/>
  <c r="Z40" i="24"/>
  <c r="AF40" i="24"/>
  <c r="AG40" i="24"/>
  <c r="AG42" i="24" s="1"/>
  <c r="AG43" i="24" s="1"/>
  <c r="AH40" i="24"/>
  <c r="AI40" i="24"/>
  <c r="AJ40" i="24"/>
  <c r="AJ42" i="24" s="1"/>
  <c r="AK40" i="24"/>
  <c r="AL40" i="24"/>
  <c r="AM40" i="24"/>
  <c r="AN40" i="24"/>
  <c r="AO40" i="24"/>
  <c r="AO42" i="24" s="1"/>
  <c r="AO43" i="24" s="1"/>
  <c r="F41" i="24"/>
  <c r="G41" i="24"/>
  <c r="H41" i="24"/>
  <c r="H42" i="24" s="1"/>
  <c r="I41" i="24"/>
  <c r="I42" i="24" s="1"/>
  <c r="I43" i="24" s="1"/>
  <c r="J41" i="24"/>
  <c r="K41" i="24"/>
  <c r="Y41" i="24"/>
  <c r="AF41" i="24"/>
  <c r="AF42" i="24" s="1"/>
  <c r="AG41" i="24"/>
  <c r="AH41" i="24"/>
  <c r="AI41" i="24"/>
  <c r="AI42" i="24" s="1"/>
  <c r="AJ41" i="24"/>
  <c r="AK41" i="24"/>
  <c r="AL41" i="24"/>
  <c r="AM41" i="24"/>
  <c r="AN41" i="24"/>
  <c r="AN42" i="24" s="1"/>
  <c r="AO41" i="24"/>
  <c r="F42" i="24"/>
  <c r="F43" i="24" s="1"/>
  <c r="K42" i="24"/>
  <c r="K43" i="24" s="1"/>
  <c r="AH42" i="24"/>
  <c r="AH43" i="24" s="1"/>
  <c r="AK42" i="24"/>
  <c r="AL42" i="24"/>
  <c r="AL43" i="24" s="1"/>
  <c r="H43" i="24"/>
  <c r="AF43" i="24"/>
  <c r="AI43" i="24"/>
  <c r="AK43" i="24"/>
  <c r="AN43" i="24"/>
  <c r="F45" i="24"/>
  <c r="G45" i="24"/>
  <c r="H45" i="24"/>
  <c r="I45" i="24"/>
  <c r="J45" i="24"/>
  <c r="K45" i="24"/>
  <c r="W45" i="24"/>
  <c r="AC45" i="24"/>
  <c r="AD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H47" i="24"/>
  <c r="I47" i="24"/>
  <c r="J47" i="24"/>
  <c r="K47" i="24"/>
  <c r="W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H49" i="24"/>
  <c r="I49" i="24"/>
  <c r="J49" i="24"/>
  <c r="K49" i="24"/>
  <c r="AD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H51" i="24"/>
  <c r="I51" i="24"/>
  <c r="J51" i="24"/>
  <c r="K51" i="24"/>
  <c r="L51" i="24"/>
  <c r="P51" i="24"/>
  <c r="U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H54" i="24"/>
  <c r="I54" i="24"/>
  <c r="I56" i="24" s="1"/>
  <c r="J54" i="24"/>
  <c r="K54" i="24"/>
  <c r="U54" i="24"/>
  <c r="Y54" i="24"/>
  <c r="Y56" i="24" s="1"/>
  <c r="AF54" i="24"/>
  <c r="AG54" i="24"/>
  <c r="AH54" i="24"/>
  <c r="AH56" i="24" s="1"/>
  <c r="AI54" i="24"/>
  <c r="AJ54" i="24"/>
  <c r="AJ56" i="24" s="1"/>
  <c r="AK54" i="24"/>
  <c r="AL54" i="24"/>
  <c r="AL56" i="24" s="1"/>
  <c r="AM54" i="24"/>
  <c r="AM56" i="24" s="1"/>
  <c r="AN54" i="24"/>
  <c r="AO54" i="24"/>
  <c r="F55" i="24"/>
  <c r="G55" i="24"/>
  <c r="H55" i="24"/>
  <c r="H56" i="24" s="1"/>
  <c r="I55" i="24"/>
  <c r="J55" i="24"/>
  <c r="K55" i="24"/>
  <c r="AA55" i="24"/>
  <c r="AF55" i="24"/>
  <c r="AF56" i="24" s="1"/>
  <c r="AG55" i="24"/>
  <c r="AG56" i="24" s="1"/>
  <c r="AH55" i="24"/>
  <c r="AI55" i="24"/>
  <c r="AJ55" i="24"/>
  <c r="AK55" i="24"/>
  <c r="AL55" i="24"/>
  <c r="AM55" i="24"/>
  <c r="AN55" i="24"/>
  <c r="AN56" i="24" s="1"/>
  <c r="AO55" i="24"/>
  <c r="F56" i="24"/>
  <c r="J56" i="24"/>
  <c r="K56" i="24"/>
  <c r="AI56" i="24"/>
  <c r="AK56" i="24"/>
  <c r="AO56" i="24"/>
  <c r="F59" i="24"/>
  <c r="G59" i="24"/>
  <c r="H59" i="24"/>
  <c r="I59" i="24"/>
  <c r="J59" i="24"/>
  <c r="K59" i="24"/>
  <c r="S59" i="24"/>
  <c r="S61" i="24" s="1"/>
  <c r="AF59" i="24"/>
  <c r="AF61" i="24" s="1"/>
  <c r="AG59" i="24"/>
  <c r="AH59" i="24"/>
  <c r="AI59" i="24"/>
  <c r="AI61" i="24" s="1"/>
  <c r="AJ59" i="24"/>
  <c r="AK59" i="24"/>
  <c r="AK61" i="24" s="1"/>
  <c r="AL59" i="24"/>
  <c r="AM59" i="24"/>
  <c r="AN59" i="24"/>
  <c r="AN61" i="24" s="1"/>
  <c r="AO59" i="24"/>
  <c r="F60" i="24"/>
  <c r="G60" i="24"/>
  <c r="H60" i="24"/>
  <c r="I60" i="24"/>
  <c r="J60" i="24"/>
  <c r="J61" i="24" s="1"/>
  <c r="K60" i="24"/>
  <c r="N60" i="24"/>
  <c r="V60" i="24"/>
  <c r="AF60" i="24"/>
  <c r="AG60" i="24"/>
  <c r="AG61" i="24" s="1"/>
  <c r="AH60" i="24"/>
  <c r="AH61" i="24" s="1"/>
  <c r="AI60" i="24"/>
  <c r="AJ60" i="24"/>
  <c r="AK60" i="24"/>
  <c r="AL60" i="24"/>
  <c r="AL61" i="24" s="1"/>
  <c r="AM60" i="24"/>
  <c r="AN60" i="24"/>
  <c r="AO60" i="24"/>
  <c r="H61" i="24"/>
  <c r="I61" i="24"/>
  <c r="AJ61" i="24"/>
  <c r="AM61" i="24"/>
  <c r="AO61" i="24"/>
  <c r="F64" i="24"/>
  <c r="G64" i="24"/>
  <c r="H64" i="24"/>
  <c r="I64" i="24"/>
  <c r="J64" i="24"/>
  <c r="K64" i="24"/>
  <c r="S64" i="24"/>
  <c r="AF64" i="24"/>
  <c r="AG64" i="24"/>
  <c r="AH64" i="24"/>
  <c r="AH66" i="24" s="1"/>
  <c r="AI64" i="24"/>
  <c r="AI66" i="24" s="1"/>
  <c r="AJ64" i="24"/>
  <c r="AK64" i="24"/>
  <c r="AL64" i="24"/>
  <c r="AM64" i="24"/>
  <c r="AN64" i="24"/>
  <c r="AO64" i="24"/>
  <c r="F65" i="24"/>
  <c r="G65" i="24"/>
  <c r="H65" i="24"/>
  <c r="I65" i="24"/>
  <c r="J65" i="24"/>
  <c r="K65" i="24"/>
  <c r="L65" i="24"/>
  <c r="AE65" i="24"/>
  <c r="AF65" i="24"/>
  <c r="AG65" i="24"/>
  <c r="AG66" i="24" s="1"/>
  <c r="AH65" i="24"/>
  <c r="AI65" i="24"/>
  <c r="AJ65" i="24"/>
  <c r="AK65" i="24"/>
  <c r="AL65" i="24"/>
  <c r="AL66" i="24" s="1"/>
  <c r="AM65" i="24"/>
  <c r="AN65" i="24"/>
  <c r="AO65" i="24"/>
  <c r="F66" i="24"/>
  <c r="G66" i="24"/>
  <c r="H66" i="24"/>
  <c r="J66" i="24"/>
  <c r="K66" i="24"/>
  <c r="AF66" i="24"/>
  <c r="AN66" i="24"/>
  <c r="AO66" i="24"/>
  <c r="F70" i="24"/>
  <c r="G70" i="24"/>
  <c r="H70" i="24"/>
  <c r="I70" i="24"/>
  <c r="J70" i="24"/>
  <c r="J72" i="24" s="1"/>
  <c r="K70" i="24"/>
  <c r="AF70" i="24"/>
  <c r="AF72" i="24" s="1"/>
  <c r="AG70" i="24"/>
  <c r="AH70" i="24"/>
  <c r="AH72" i="24" s="1"/>
  <c r="AI70" i="24"/>
  <c r="AJ70" i="24"/>
  <c r="AK70" i="24"/>
  <c r="AL70" i="24"/>
  <c r="AM70" i="24"/>
  <c r="AN70" i="24"/>
  <c r="AO70" i="24"/>
  <c r="F71" i="24"/>
  <c r="G71" i="24"/>
  <c r="H71" i="24"/>
  <c r="I71" i="24"/>
  <c r="J71" i="24"/>
  <c r="K71" i="24"/>
  <c r="L71" i="24"/>
  <c r="AF71" i="24"/>
  <c r="AG71" i="24"/>
  <c r="AH71" i="24"/>
  <c r="AI71" i="24"/>
  <c r="AJ71" i="24"/>
  <c r="AJ72" i="24" s="1"/>
  <c r="AK71" i="24"/>
  <c r="AL71" i="24"/>
  <c r="AL72" i="24" s="1"/>
  <c r="AM71" i="24"/>
  <c r="AM72" i="24" s="1"/>
  <c r="AN71" i="24"/>
  <c r="AO71" i="24"/>
  <c r="F72" i="24"/>
  <c r="H72" i="24"/>
  <c r="I72" i="24"/>
  <c r="AG72" i="24"/>
  <c r="AI72" i="24"/>
  <c r="AN72" i="24"/>
  <c r="F73" i="24"/>
  <c r="G73" i="24"/>
  <c r="H73" i="24"/>
  <c r="I73" i="24"/>
  <c r="J73" i="24"/>
  <c r="K73" i="24"/>
  <c r="Q73" i="24"/>
  <c r="AF73" i="24"/>
  <c r="AG73" i="24"/>
  <c r="AH73" i="24"/>
  <c r="AI73" i="24"/>
  <c r="AJ73" i="24"/>
  <c r="AK73" i="24"/>
  <c r="AL73" i="24"/>
  <c r="AM73" i="24"/>
  <c r="AN73" i="24"/>
  <c r="AO73" i="24"/>
  <c r="F74" i="24"/>
  <c r="G74" i="24"/>
  <c r="H74" i="24"/>
  <c r="I74" i="24"/>
  <c r="J74" i="24"/>
  <c r="K74" i="24"/>
  <c r="T74" i="24"/>
  <c r="AB74" i="24"/>
  <c r="AE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H75" i="24"/>
  <c r="I75" i="24"/>
  <c r="J75" i="24"/>
  <c r="K75" i="24"/>
  <c r="S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H76" i="24"/>
  <c r="I76" i="24"/>
  <c r="J76" i="24"/>
  <c r="K76" i="24"/>
  <c r="U76" i="24"/>
  <c r="W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H77" i="24"/>
  <c r="I77" i="24"/>
  <c r="J77" i="24"/>
  <c r="K77" i="24"/>
  <c r="U77" i="24"/>
  <c r="AE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H78" i="24"/>
  <c r="I78" i="24"/>
  <c r="J78" i="24"/>
  <c r="K78" i="24"/>
  <c r="M78" i="24"/>
  <c r="S78" i="24"/>
  <c r="Z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H79" i="24"/>
  <c r="I79" i="24"/>
  <c r="J79" i="24"/>
  <c r="K79" i="24"/>
  <c r="O79" i="24"/>
  <c r="S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H80" i="24"/>
  <c r="I80" i="24"/>
  <c r="J80" i="24"/>
  <c r="K80" i="24"/>
  <c r="N80" i="24"/>
  <c r="Y80" i="24"/>
  <c r="AA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H81" i="24"/>
  <c r="I81" i="24"/>
  <c r="J81" i="24"/>
  <c r="K81" i="24"/>
  <c r="U81" i="24"/>
  <c r="AD81" i="24"/>
  <c r="AF81" i="24"/>
  <c r="AG81" i="24"/>
  <c r="AH81" i="24"/>
  <c r="AI81" i="24"/>
  <c r="AJ81" i="24"/>
  <c r="AK81" i="24"/>
  <c r="AL81" i="24"/>
  <c r="AM81" i="24"/>
  <c r="AN81" i="24"/>
  <c r="AO81" i="24"/>
  <c r="F86" i="24"/>
  <c r="H86" i="24"/>
  <c r="H89" i="24" s="1"/>
  <c r="I86" i="24"/>
  <c r="J86" i="24"/>
  <c r="K86" i="24"/>
  <c r="L86" i="24"/>
  <c r="M86" i="24"/>
  <c r="N86" i="24"/>
  <c r="O86" i="24"/>
  <c r="P86" i="24"/>
  <c r="P89" i="24" s="1"/>
  <c r="Q86" i="24"/>
  <c r="Q89" i="24" s="1"/>
  <c r="R86" i="24"/>
  <c r="S86" i="24"/>
  <c r="T86" i="24"/>
  <c r="U86" i="24"/>
  <c r="V86" i="24"/>
  <c r="V89" i="24" s="1"/>
  <c r="W86" i="24"/>
  <c r="X86" i="24"/>
  <c r="X89" i="24" s="1"/>
  <c r="Y86" i="24"/>
  <c r="Z86" i="24"/>
  <c r="AA86" i="24"/>
  <c r="AB86" i="24"/>
  <c r="AC86" i="24"/>
  <c r="AD86" i="24"/>
  <c r="AD89" i="24" s="1"/>
  <c r="AE86" i="24"/>
  <c r="AE89" i="24" s="1"/>
  <c r="AF86" i="24"/>
  <c r="AF89" i="24" s="1"/>
  <c r="AG86" i="24"/>
  <c r="AG89" i="24" s="1"/>
  <c r="AH86" i="24"/>
  <c r="AI86" i="24"/>
  <c r="AJ86" i="24"/>
  <c r="AK86" i="24"/>
  <c r="AL86" i="24"/>
  <c r="AL89" i="24" s="1"/>
  <c r="AM86" i="24"/>
  <c r="AM89" i="24" s="1"/>
  <c r="AN86" i="24"/>
  <c r="AN89" i="24" s="1"/>
  <c r="AO86" i="24"/>
  <c r="H87" i="24"/>
  <c r="I87" i="24"/>
  <c r="J87" i="24"/>
  <c r="K87" i="24"/>
  <c r="K89" i="24" s="1"/>
  <c r="L87" i="24"/>
  <c r="L89" i="24" s="1"/>
  <c r="M87" i="24"/>
  <c r="M89" i="24" s="1"/>
  <c r="N87" i="24"/>
  <c r="O87" i="24"/>
  <c r="P87" i="24"/>
  <c r="Q87" i="24"/>
  <c r="R87" i="24"/>
  <c r="S87" i="24"/>
  <c r="T87" i="24"/>
  <c r="U87" i="24"/>
  <c r="V87" i="24"/>
  <c r="W87" i="24"/>
  <c r="X87" i="24"/>
  <c r="Y87" i="24"/>
  <c r="Y89" i="24" s="1"/>
  <c r="Z87" i="24"/>
  <c r="AA87" i="24"/>
  <c r="AB87" i="24"/>
  <c r="AC87" i="24"/>
  <c r="AD87" i="24"/>
  <c r="AE87" i="24"/>
  <c r="AF87" i="24"/>
  <c r="AG87" i="24"/>
  <c r="AH87" i="24"/>
  <c r="AI87" i="24"/>
  <c r="AI89" i="24" s="1"/>
  <c r="AJ87" i="24"/>
  <c r="AK87" i="24"/>
  <c r="AL87" i="24"/>
  <c r="AM87" i="24"/>
  <c r="AN87" i="24"/>
  <c r="AO87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U89" i="24" s="1"/>
  <c r="V88" i="24"/>
  <c r="W88" i="24"/>
  <c r="X88" i="24"/>
  <c r="Y88" i="24"/>
  <c r="Z88" i="24"/>
  <c r="AA88" i="24"/>
  <c r="AB88" i="24"/>
  <c r="AC88" i="24"/>
  <c r="AC89" i="24" s="1"/>
  <c r="AD88" i="24"/>
  <c r="AE88" i="24"/>
  <c r="AF88" i="24"/>
  <c r="AG88" i="24"/>
  <c r="AH88" i="24"/>
  <c r="AI88" i="24"/>
  <c r="AJ88" i="24"/>
  <c r="AK88" i="24"/>
  <c r="AK89" i="24" s="1"/>
  <c r="AL88" i="24"/>
  <c r="AM88" i="24"/>
  <c r="AN88" i="24"/>
  <c r="AO88" i="24"/>
  <c r="N89" i="24"/>
  <c r="O89" i="24"/>
  <c r="W89" i="24"/>
  <c r="AA89" i="24"/>
  <c r="AJ89" i="24"/>
  <c r="AO89" i="24"/>
  <c r="A4" i="36"/>
  <c r="A5" i="36"/>
  <c r="A4" i="9"/>
  <c r="A5" i="9"/>
  <c r="G11" i="9"/>
  <c r="H11" i="9"/>
  <c r="I11" i="9"/>
  <c r="L11" i="9"/>
  <c r="M11" i="9"/>
  <c r="G12" i="9"/>
  <c r="H12" i="9"/>
  <c r="I12" i="9"/>
  <c r="G13" i="9"/>
  <c r="H13" i="9"/>
  <c r="I13" i="9"/>
  <c r="M13" i="9"/>
  <c r="E13" i="33" s="1"/>
  <c r="H14" i="9"/>
  <c r="I14" i="9"/>
  <c r="M14" i="9"/>
  <c r="G15" i="9"/>
  <c r="H15" i="9"/>
  <c r="F15" i="9" s="1"/>
  <c r="I15" i="9"/>
  <c r="L15" i="9"/>
  <c r="D15" i="33" s="1"/>
  <c r="M15" i="9"/>
  <c r="E15" i="33" s="1"/>
  <c r="J16" i="9"/>
  <c r="J82" i="9" s="1"/>
  <c r="J91" i="9" s="1"/>
  <c r="K16" i="9"/>
  <c r="H18" i="9"/>
  <c r="I18" i="9"/>
  <c r="G19" i="9"/>
  <c r="H19" i="9"/>
  <c r="I19" i="9"/>
  <c r="L19" i="9"/>
  <c r="M19" i="9"/>
  <c r="F20" i="9"/>
  <c r="G20" i="9"/>
  <c r="H20" i="9"/>
  <c r="I20" i="9"/>
  <c r="L20" i="9"/>
  <c r="H21" i="9"/>
  <c r="L21" i="9" s="1"/>
  <c r="D21" i="33" s="1"/>
  <c r="I21" i="9"/>
  <c r="H22" i="9"/>
  <c r="I22" i="9"/>
  <c r="M22" i="9"/>
  <c r="F23" i="9"/>
  <c r="G23" i="9"/>
  <c r="H23" i="9"/>
  <c r="I23" i="9"/>
  <c r="L23" i="9"/>
  <c r="D23" i="33" s="1"/>
  <c r="M23" i="9"/>
  <c r="I24" i="9"/>
  <c r="J24" i="9"/>
  <c r="K24" i="9"/>
  <c r="F27" i="9"/>
  <c r="F29" i="9" s="1"/>
  <c r="H27" i="9"/>
  <c r="I27" i="9"/>
  <c r="F28" i="9"/>
  <c r="H28" i="9"/>
  <c r="I28" i="9"/>
  <c r="L28" i="9"/>
  <c r="D28" i="33" s="1"/>
  <c r="J29" i="9"/>
  <c r="K29" i="9"/>
  <c r="F32" i="9"/>
  <c r="H32" i="9"/>
  <c r="I32" i="9"/>
  <c r="M32" i="9"/>
  <c r="G33" i="9"/>
  <c r="H33" i="9"/>
  <c r="I33" i="9"/>
  <c r="L33" i="9"/>
  <c r="D33" i="33" s="1"/>
  <c r="M33" i="9"/>
  <c r="F34" i="9"/>
  <c r="H34" i="9"/>
  <c r="I34" i="9"/>
  <c r="L34" i="9"/>
  <c r="D34" i="33" s="1"/>
  <c r="F35" i="9"/>
  <c r="G35" i="9"/>
  <c r="H35" i="9"/>
  <c r="H35" i="12" s="1"/>
  <c r="I35" i="9"/>
  <c r="M35" i="9" s="1"/>
  <c r="L35" i="9"/>
  <c r="I36" i="9"/>
  <c r="J36" i="9"/>
  <c r="K36" i="9"/>
  <c r="H38" i="9"/>
  <c r="I38" i="9"/>
  <c r="G39" i="9"/>
  <c r="H39" i="9"/>
  <c r="I39" i="9"/>
  <c r="M39" i="9"/>
  <c r="H40" i="9"/>
  <c r="I40" i="9"/>
  <c r="G41" i="9"/>
  <c r="H41" i="9"/>
  <c r="I41" i="9"/>
  <c r="M41" i="9"/>
  <c r="J42" i="9"/>
  <c r="K42" i="9"/>
  <c r="J43" i="9"/>
  <c r="K43" i="9"/>
  <c r="F45" i="9"/>
  <c r="G45" i="9"/>
  <c r="H45" i="9"/>
  <c r="I45" i="9"/>
  <c r="M45" i="9" s="1"/>
  <c r="L45" i="9"/>
  <c r="D45" i="33" s="1"/>
  <c r="H47" i="9"/>
  <c r="I47" i="9"/>
  <c r="L47" i="9"/>
  <c r="H49" i="9"/>
  <c r="I49" i="9"/>
  <c r="L49" i="9"/>
  <c r="D49" i="33" s="1"/>
  <c r="M49" i="9"/>
  <c r="F51" i="9"/>
  <c r="G51" i="9"/>
  <c r="H51" i="9"/>
  <c r="I51" i="9"/>
  <c r="L51" i="9"/>
  <c r="M51" i="9"/>
  <c r="F54" i="9"/>
  <c r="F56" i="9" s="1"/>
  <c r="G54" i="9"/>
  <c r="H54" i="9"/>
  <c r="I54" i="9"/>
  <c r="F55" i="9"/>
  <c r="H55" i="9"/>
  <c r="I55" i="9"/>
  <c r="L55" i="9"/>
  <c r="J56" i="9"/>
  <c r="K56" i="9"/>
  <c r="F59" i="9"/>
  <c r="H59" i="9"/>
  <c r="I59" i="9"/>
  <c r="M59" i="9"/>
  <c r="M61" i="9" s="1"/>
  <c r="G60" i="9"/>
  <c r="H60" i="9"/>
  <c r="I60" i="9"/>
  <c r="L60" i="9"/>
  <c r="M60" i="9"/>
  <c r="I61" i="9"/>
  <c r="J61" i="9"/>
  <c r="K61" i="9"/>
  <c r="F64" i="9"/>
  <c r="H64" i="9"/>
  <c r="H64" i="12" s="1"/>
  <c r="I64" i="9"/>
  <c r="L64" i="9"/>
  <c r="F65" i="9"/>
  <c r="G65" i="9"/>
  <c r="H65" i="9"/>
  <c r="I65" i="9"/>
  <c r="M65" i="9" s="1"/>
  <c r="E65" i="33" s="1"/>
  <c r="L65" i="9"/>
  <c r="F66" i="9"/>
  <c r="H66" i="9"/>
  <c r="I66" i="9"/>
  <c r="J66" i="9"/>
  <c r="K66" i="9"/>
  <c r="H70" i="9"/>
  <c r="I70" i="9"/>
  <c r="L70" i="9"/>
  <c r="L72" i="9" s="1"/>
  <c r="M70" i="9"/>
  <c r="G71" i="9"/>
  <c r="H71" i="9"/>
  <c r="I71" i="9"/>
  <c r="L71" i="9"/>
  <c r="M71" i="9"/>
  <c r="J72" i="9"/>
  <c r="K72" i="9"/>
  <c r="F73" i="9"/>
  <c r="G73" i="9"/>
  <c r="H73" i="9"/>
  <c r="I73" i="9"/>
  <c r="L73" i="9"/>
  <c r="D73" i="33" s="1"/>
  <c r="G74" i="9"/>
  <c r="H74" i="9"/>
  <c r="F74" i="9" s="1"/>
  <c r="I74" i="9"/>
  <c r="L74" i="9"/>
  <c r="H75" i="9"/>
  <c r="I75" i="9"/>
  <c r="L75" i="9"/>
  <c r="D75" i="33" s="1"/>
  <c r="M75" i="9"/>
  <c r="F76" i="9"/>
  <c r="G76" i="9"/>
  <c r="H76" i="9"/>
  <c r="I76" i="9"/>
  <c r="L76" i="9"/>
  <c r="D76" i="33" s="1"/>
  <c r="M76" i="9"/>
  <c r="G77" i="9"/>
  <c r="H77" i="9"/>
  <c r="I77" i="9"/>
  <c r="F78" i="9"/>
  <c r="H78" i="9"/>
  <c r="I78" i="9"/>
  <c r="L78" i="9"/>
  <c r="M78" i="9"/>
  <c r="F79" i="9"/>
  <c r="H79" i="9"/>
  <c r="I79" i="9"/>
  <c r="G79" i="9" s="1"/>
  <c r="L79" i="9"/>
  <c r="F80" i="9"/>
  <c r="G80" i="9"/>
  <c r="H80" i="9"/>
  <c r="I80" i="9"/>
  <c r="M80" i="9"/>
  <c r="F81" i="9"/>
  <c r="H81" i="9"/>
  <c r="I81" i="9"/>
  <c r="L81" i="9"/>
  <c r="D81" i="33" s="1"/>
  <c r="D82" i="9"/>
  <c r="E82" i="9"/>
  <c r="H86" i="9"/>
  <c r="I86" i="9"/>
  <c r="I86" i="12" s="1"/>
  <c r="I89" i="12" s="1"/>
  <c r="L86" i="9"/>
  <c r="H87" i="9"/>
  <c r="I87" i="9"/>
  <c r="I87" i="12" s="1"/>
  <c r="M87" i="9"/>
  <c r="M87" i="12" s="1"/>
  <c r="E87" i="36" s="1"/>
  <c r="H88" i="9"/>
  <c r="I88" i="9"/>
  <c r="I88" i="12" s="1"/>
  <c r="L88" i="9"/>
  <c r="L88" i="12" s="1"/>
  <c r="D88" i="36" s="1"/>
  <c r="D89" i="9"/>
  <c r="D91" i="9" s="1"/>
  <c r="E89" i="9"/>
  <c r="F89" i="9"/>
  <c r="G89" i="9"/>
  <c r="I89" i="9"/>
  <c r="J89" i="9"/>
  <c r="K89" i="9"/>
  <c r="E91" i="9"/>
  <c r="H94" i="9"/>
  <c r="L94" i="9" s="1"/>
  <c r="D94" i="33" s="1"/>
  <c r="I94" i="9"/>
  <c r="M94" i="9" s="1"/>
  <c r="M97" i="9" s="1"/>
  <c r="B20" i="4" s="1"/>
  <c r="C20" i="4" s="1"/>
  <c r="H95" i="9"/>
  <c r="L95" i="9" s="1"/>
  <c r="D95" i="33" s="1"/>
  <c r="I95" i="9"/>
  <c r="M95" i="9"/>
  <c r="H96" i="9"/>
  <c r="L96" i="9" s="1"/>
  <c r="I96" i="9"/>
  <c r="M96" i="9" s="1"/>
  <c r="D97" i="9"/>
  <c r="E97" i="9"/>
  <c r="F97" i="9"/>
  <c r="G97" i="9"/>
  <c r="J97" i="9"/>
  <c r="K97" i="9"/>
  <c r="L97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L11" i="21"/>
  <c r="M11" i="21"/>
  <c r="N11" i="21"/>
  <c r="O11" i="21"/>
  <c r="P11" i="21"/>
  <c r="Q11" i="21"/>
  <c r="R11" i="21"/>
  <c r="S11" i="21"/>
  <c r="S16" i="21" s="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G16" i="21" s="1"/>
  <c r="AH11" i="21"/>
  <c r="AI11" i="21"/>
  <c r="AJ11" i="21"/>
  <c r="AK11" i="21"/>
  <c r="AL11" i="21"/>
  <c r="AM11" i="21"/>
  <c r="AN11" i="21"/>
  <c r="AO11" i="21"/>
  <c r="AO16" i="21" s="1"/>
  <c r="F12" i="21"/>
  <c r="G12" i="21"/>
  <c r="E12" i="21" s="1"/>
  <c r="K12" i="21"/>
  <c r="K12" i="24" s="1"/>
  <c r="L12" i="21"/>
  <c r="M12" i="21"/>
  <c r="N12" i="21"/>
  <c r="O12" i="21"/>
  <c r="O12" i="24" s="1"/>
  <c r="P12" i="21"/>
  <c r="Q12" i="21"/>
  <c r="R12" i="21"/>
  <c r="S12" i="21"/>
  <c r="S12" i="24" s="1"/>
  <c r="T12" i="21"/>
  <c r="U12" i="21"/>
  <c r="V12" i="21"/>
  <c r="W12" i="21"/>
  <c r="W12" i="24" s="1"/>
  <c r="X12" i="21"/>
  <c r="Y12" i="21"/>
  <c r="Z12" i="21"/>
  <c r="Z16" i="21" s="1"/>
  <c r="AA12" i="21"/>
  <c r="AA12" i="24" s="1"/>
  <c r="AB12" i="21"/>
  <c r="AC12" i="21"/>
  <c r="AD12" i="21"/>
  <c r="AE12" i="21"/>
  <c r="AF12" i="21"/>
  <c r="AG12" i="21"/>
  <c r="AH12" i="21"/>
  <c r="AH16" i="21" s="1"/>
  <c r="AI12" i="21"/>
  <c r="AJ12" i="21"/>
  <c r="AK12" i="21"/>
  <c r="AL12" i="21"/>
  <c r="AM12" i="21"/>
  <c r="AN12" i="21"/>
  <c r="AO12" i="21"/>
  <c r="F13" i="21"/>
  <c r="G13" i="21"/>
  <c r="L13" i="21"/>
  <c r="M13" i="21"/>
  <c r="N13" i="21"/>
  <c r="O13" i="21"/>
  <c r="E13" i="21" s="1"/>
  <c r="G13" i="33" s="1"/>
  <c r="I13" i="33" s="1"/>
  <c r="P13" i="21"/>
  <c r="Q13" i="21"/>
  <c r="Q13" i="24" s="1"/>
  <c r="R13" i="21"/>
  <c r="S13" i="21"/>
  <c r="T13" i="21"/>
  <c r="U13" i="21"/>
  <c r="V13" i="21"/>
  <c r="W13" i="21"/>
  <c r="W16" i="21" s="1"/>
  <c r="X13" i="21"/>
  <c r="Y13" i="21"/>
  <c r="Y13" i="24" s="1"/>
  <c r="Z13" i="21"/>
  <c r="AA13" i="21"/>
  <c r="AB13" i="21"/>
  <c r="AC13" i="21"/>
  <c r="AD13" i="21"/>
  <c r="AE13" i="21"/>
  <c r="AF13" i="21"/>
  <c r="AF16" i="21" s="1"/>
  <c r="AG13" i="21"/>
  <c r="AH13" i="21"/>
  <c r="AI13" i="21"/>
  <c r="AJ13" i="21"/>
  <c r="AK13" i="21"/>
  <c r="AL13" i="21"/>
  <c r="AM13" i="21"/>
  <c r="AN13" i="21"/>
  <c r="AO13" i="21"/>
  <c r="F14" i="21"/>
  <c r="G14" i="21"/>
  <c r="L14" i="21"/>
  <c r="M14" i="21"/>
  <c r="N14" i="21"/>
  <c r="O14" i="21"/>
  <c r="O14" i="24" s="1"/>
  <c r="P14" i="21"/>
  <c r="P14" i="24" s="1"/>
  <c r="Q14" i="21"/>
  <c r="R14" i="21"/>
  <c r="S14" i="21"/>
  <c r="T14" i="21"/>
  <c r="U14" i="21"/>
  <c r="V14" i="21"/>
  <c r="V14" i="24" s="1"/>
  <c r="W14" i="21"/>
  <c r="W14" i="24" s="1"/>
  <c r="X14" i="21"/>
  <c r="X14" i="24" s="1"/>
  <c r="Y14" i="21"/>
  <c r="Z14" i="21"/>
  <c r="AA14" i="21"/>
  <c r="AB14" i="21"/>
  <c r="AC14" i="21"/>
  <c r="AD14" i="21"/>
  <c r="AE14" i="21"/>
  <c r="AE14" i="24" s="1"/>
  <c r="AF14" i="21"/>
  <c r="AG14" i="21"/>
  <c r="AH14" i="21"/>
  <c r="AI14" i="21"/>
  <c r="AJ14" i="21"/>
  <c r="AK14" i="21"/>
  <c r="AL14" i="21"/>
  <c r="AM14" i="21"/>
  <c r="AN14" i="21"/>
  <c r="AO14" i="21"/>
  <c r="F15" i="21"/>
  <c r="G15" i="21"/>
  <c r="E15" i="21" s="1"/>
  <c r="L15" i="21"/>
  <c r="M15" i="21"/>
  <c r="N15" i="21"/>
  <c r="N15" i="24" s="1"/>
  <c r="O15" i="21"/>
  <c r="P15" i="21"/>
  <c r="Q15" i="21"/>
  <c r="R15" i="21"/>
  <c r="S15" i="21"/>
  <c r="T15" i="21"/>
  <c r="T15" i="24" s="1"/>
  <c r="U15" i="21"/>
  <c r="V15" i="21"/>
  <c r="W15" i="21"/>
  <c r="X15" i="21"/>
  <c r="Y15" i="21"/>
  <c r="Z15" i="21"/>
  <c r="AA15" i="21"/>
  <c r="AB15" i="21"/>
  <c r="AB15" i="24" s="1"/>
  <c r="AC15" i="21"/>
  <c r="AD15" i="21"/>
  <c r="AD15" i="24" s="1"/>
  <c r="AE15" i="21"/>
  <c r="AF15" i="21"/>
  <c r="AG15" i="21"/>
  <c r="AH15" i="21"/>
  <c r="AI15" i="21"/>
  <c r="AJ15" i="21"/>
  <c r="AK15" i="21"/>
  <c r="AL15" i="21"/>
  <c r="AM15" i="21"/>
  <c r="AN15" i="21"/>
  <c r="AO15" i="21"/>
  <c r="G16" i="21"/>
  <c r="H16" i="21"/>
  <c r="H82" i="21" s="1"/>
  <c r="I16" i="21"/>
  <c r="J16" i="21"/>
  <c r="K16" i="21"/>
  <c r="X16" i="21"/>
  <c r="AI16" i="21"/>
  <c r="AL16" i="21"/>
  <c r="AN16" i="21"/>
  <c r="F19" i="21"/>
  <c r="G19" i="21"/>
  <c r="L19" i="21"/>
  <c r="M19" i="21"/>
  <c r="N19" i="21"/>
  <c r="O19" i="21"/>
  <c r="P19" i="21"/>
  <c r="P19" i="24" s="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K24" i="21" s="1"/>
  <c r="AL19" i="21"/>
  <c r="AM19" i="21"/>
  <c r="AN19" i="21"/>
  <c r="AO19" i="21"/>
  <c r="F20" i="21"/>
  <c r="G20" i="21"/>
  <c r="L20" i="21"/>
  <c r="M20" i="21"/>
  <c r="N20" i="21"/>
  <c r="O20" i="21"/>
  <c r="P20" i="21"/>
  <c r="Q20" i="21"/>
  <c r="R20" i="21"/>
  <c r="S20" i="21"/>
  <c r="T20" i="21"/>
  <c r="U20" i="21"/>
  <c r="V20" i="21"/>
  <c r="V24" i="21" s="1"/>
  <c r="W20" i="21"/>
  <c r="X20" i="21"/>
  <c r="Y20" i="21"/>
  <c r="Z20" i="21"/>
  <c r="AA20" i="21"/>
  <c r="AA20" i="24" s="1"/>
  <c r="AB20" i="21"/>
  <c r="AC20" i="21"/>
  <c r="AC20" i="24" s="1"/>
  <c r="AD20" i="21"/>
  <c r="AE20" i="21"/>
  <c r="AF20" i="21"/>
  <c r="AG20" i="21"/>
  <c r="AH20" i="21"/>
  <c r="AI20" i="21"/>
  <c r="AJ20" i="21"/>
  <c r="AK20" i="21"/>
  <c r="AL20" i="21"/>
  <c r="AL24" i="21" s="1"/>
  <c r="AM20" i="21"/>
  <c r="AN20" i="21"/>
  <c r="AO20" i="21"/>
  <c r="F21" i="21"/>
  <c r="G21" i="21"/>
  <c r="L21" i="21"/>
  <c r="M21" i="21"/>
  <c r="N21" i="21"/>
  <c r="O21" i="21"/>
  <c r="P21" i="21"/>
  <c r="Q21" i="21"/>
  <c r="Q21" i="24" s="1"/>
  <c r="R21" i="21"/>
  <c r="S21" i="21"/>
  <c r="S21" i="24" s="1"/>
  <c r="T21" i="21"/>
  <c r="U21" i="21"/>
  <c r="V21" i="21"/>
  <c r="W21" i="21"/>
  <c r="X21" i="21"/>
  <c r="Y21" i="21"/>
  <c r="Y21" i="24" s="1"/>
  <c r="Z21" i="21"/>
  <c r="AA21" i="21"/>
  <c r="AA21" i="24" s="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F22" i="21"/>
  <c r="G22" i="21"/>
  <c r="L22" i="21"/>
  <c r="L22" i="24" s="1"/>
  <c r="M22" i="21"/>
  <c r="N22" i="21"/>
  <c r="O22" i="21"/>
  <c r="P22" i="21"/>
  <c r="Q22" i="21"/>
  <c r="R22" i="21"/>
  <c r="S22" i="21"/>
  <c r="T22" i="21"/>
  <c r="T22" i="24" s="1"/>
  <c r="U22" i="21"/>
  <c r="V22" i="21"/>
  <c r="W22" i="21"/>
  <c r="X22" i="21"/>
  <c r="Y22" i="21"/>
  <c r="Z22" i="21"/>
  <c r="AA22" i="21"/>
  <c r="AB22" i="21"/>
  <c r="AB22" i="24" s="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G23" i="21"/>
  <c r="L23" i="21"/>
  <c r="M23" i="21"/>
  <c r="N23" i="21"/>
  <c r="O23" i="21"/>
  <c r="P23" i="21"/>
  <c r="Q23" i="21"/>
  <c r="R23" i="21"/>
  <c r="S23" i="21"/>
  <c r="S24" i="21" s="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H24" i="21"/>
  <c r="I24" i="21"/>
  <c r="J24" i="21"/>
  <c r="K24" i="21"/>
  <c r="P24" i="21"/>
  <c r="Z24" i="21"/>
  <c r="AD24" i="21"/>
  <c r="AE24" i="21"/>
  <c r="AM24" i="21"/>
  <c r="AN24" i="21"/>
  <c r="F27" i="21"/>
  <c r="G27" i="21"/>
  <c r="L27" i="21"/>
  <c r="M27" i="21"/>
  <c r="N27" i="21"/>
  <c r="O27" i="21"/>
  <c r="P27" i="21"/>
  <c r="Q27" i="21"/>
  <c r="R27" i="21"/>
  <c r="S27" i="21"/>
  <c r="T27" i="21"/>
  <c r="U27" i="21"/>
  <c r="U29" i="21" s="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H29" i="21" s="1"/>
  <c r="AI27" i="21"/>
  <c r="AJ27" i="21"/>
  <c r="AJ29" i="21" s="1"/>
  <c r="AK27" i="21"/>
  <c r="AK29" i="21" s="1"/>
  <c r="AL27" i="21"/>
  <c r="AM27" i="21"/>
  <c r="AN27" i="21"/>
  <c r="AN29" i="21" s="1"/>
  <c r="AO27" i="21"/>
  <c r="D28" i="21"/>
  <c r="F28" i="33" s="1"/>
  <c r="F28" i="21"/>
  <c r="G28" i="21"/>
  <c r="L28" i="21"/>
  <c r="M28" i="21"/>
  <c r="N28" i="21"/>
  <c r="O28" i="21"/>
  <c r="P28" i="21"/>
  <c r="Q28" i="21"/>
  <c r="R28" i="21"/>
  <c r="R28" i="24" s="1"/>
  <c r="S28" i="21"/>
  <c r="T28" i="21"/>
  <c r="U28" i="21"/>
  <c r="V28" i="21"/>
  <c r="W28" i="21"/>
  <c r="W29" i="21" s="1"/>
  <c r="X28" i="21"/>
  <c r="Y28" i="21"/>
  <c r="Z28" i="21"/>
  <c r="AA28" i="21"/>
  <c r="AB28" i="21"/>
  <c r="AC28" i="21"/>
  <c r="AD28" i="21"/>
  <c r="AE28" i="21"/>
  <c r="AE29" i="21" s="1"/>
  <c r="AF28" i="21"/>
  <c r="AG28" i="21"/>
  <c r="AH28" i="21"/>
  <c r="AI28" i="21"/>
  <c r="AI29" i="21" s="1"/>
  <c r="AJ28" i="21"/>
  <c r="AK28" i="21"/>
  <c r="AL28" i="21"/>
  <c r="AM28" i="21"/>
  <c r="AM29" i="21" s="1"/>
  <c r="AN28" i="21"/>
  <c r="AO28" i="21"/>
  <c r="H29" i="21"/>
  <c r="I29" i="21"/>
  <c r="J29" i="21"/>
  <c r="K29" i="21"/>
  <c r="M29" i="21"/>
  <c r="N29" i="21"/>
  <c r="P29" i="21"/>
  <c r="Q29" i="21"/>
  <c r="V29" i="21"/>
  <c r="X29" i="21"/>
  <c r="Y29" i="21"/>
  <c r="Z29" i="21"/>
  <c r="AC29" i="21"/>
  <c r="AF29" i="21"/>
  <c r="AG29" i="21"/>
  <c r="AL29" i="21"/>
  <c r="AO29" i="21"/>
  <c r="F32" i="21"/>
  <c r="F36" i="21" s="1"/>
  <c r="G32" i="21"/>
  <c r="L32" i="21"/>
  <c r="M32" i="21"/>
  <c r="N32" i="21"/>
  <c r="N32" i="24" s="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D32" i="24" s="1"/>
  <c r="AE32" i="21"/>
  <c r="AF32" i="21"/>
  <c r="AG32" i="21"/>
  <c r="AG36" i="21" s="1"/>
  <c r="AH32" i="21"/>
  <c r="AH36" i="21" s="1"/>
  <c r="AI32" i="21"/>
  <c r="AJ32" i="21"/>
  <c r="AK32" i="21"/>
  <c r="AL32" i="21"/>
  <c r="AM32" i="21"/>
  <c r="AN32" i="21"/>
  <c r="AO32" i="21"/>
  <c r="AO36" i="21" s="1"/>
  <c r="F33" i="21"/>
  <c r="G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F34" i="21"/>
  <c r="G34" i="21"/>
  <c r="L34" i="21"/>
  <c r="M34" i="21"/>
  <c r="M34" i="24" s="1"/>
  <c r="N34" i="21"/>
  <c r="O34" i="21"/>
  <c r="O34" i="24" s="1"/>
  <c r="P34" i="21"/>
  <c r="Q34" i="21"/>
  <c r="R34" i="21"/>
  <c r="S34" i="21"/>
  <c r="T34" i="21"/>
  <c r="U34" i="21"/>
  <c r="U34" i="24" s="1"/>
  <c r="V34" i="21"/>
  <c r="W34" i="21"/>
  <c r="W34" i="24" s="1"/>
  <c r="X34" i="21"/>
  <c r="Y34" i="21"/>
  <c r="Z34" i="21"/>
  <c r="AA34" i="21"/>
  <c r="AB34" i="21"/>
  <c r="AC34" i="21"/>
  <c r="AC34" i="24" s="1"/>
  <c r="AD34" i="21"/>
  <c r="AE34" i="21"/>
  <c r="AE34" i="24" s="1"/>
  <c r="AF34" i="21"/>
  <c r="AG34" i="21"/>
  <c r="AH34" i="21"/>
  <c r="AI34" i="21"/>
  <c r="AJ34" i="21"/>
  <c r="AK34" i="21"/>
  <c r="AL34" i="21"/>
  <c r="AM34" i="21"/>
  <c r="AN34" i="21"/>
  <c r="AO34" i="21"/>
  <c r="F35" i="21"/>
  <c r="G35" i="21"/>
  <c r="L35" i="21"/>
  <c r="M35" i="21"/>
  <c r="N35" i="21"/>
  <c r="O35" i="21"/>
  <c r="P35" i="21"/>
  <c r="P35" i="24" s="1"/>
  <c r="Q35" i="21"/>
  <c r="R35" i="21"/>
  <c r="S35" i="21"/>
  <c r="T35" i="21"/>
  <c r="U35" i="21"/>
  <c r="V35" i="21"/>
  <c r="W35" i="21"/>
  <c r="X35" i="21"/>
  <c r="X35" i="24" s="1"/>
  <c r="Y35" i="21"/>
  <c r="Z35" i="21"/>
  <c r="AA35" i="21"/>
  <c r="AA36" i="21" s="1"/>
  <c r="AB35" i="21"/>
  <c r="AC35" i="21"/>
  <c r="AD35" i="21"/>
  <c r="AE35" i="21"/>
  <c r="AF35" i="21"/>
  <c r="AG35" i="21"/>
  <c r="AH35" i="21"/>
  <c r="AI35" i="21"/>
  <c r="AI36" i="21" s="1"/>
  <c r="AJ35" i="21"/>
  <c r="AK35" i="21"/>
  <c r="AL35" i="21"/>
  <c r="AM35" i="21"/>
  <c r="AN35" i="21"/>
  <c r="AO35" i="21"/>
  <c r="G36" i="21"/>
  <c r="H36" i="21"/>
  <c r="I36" i="21"/>
  <c r="J36" i="21"/>
  <c r="K36" i="21"/>
  <c r="N36" i="21"/>
  <c r="S36" i="21"/>
  <c r="V36" i="21"/>
  <c r="AD36" i="21"/>
  <c r="F39" i="21"/>
  <c r="G39" i="21"/>
  <c r="L39" i="21"/>
  <c r="M39" i="21"/>
  <c r="N39" i="21"/>
  <c r="O39" i="21"/>
  <c r="P39" i="21"/>
  <c r="Q39" i="21"/>
  <c r="Q39" i="24" s="1"/>
  <c r="R39" i="21"/>
  <c r="S39" i="21"/>
  <c r="T39" i="21"/>
  <c r="U39" i="21"/>
  <c r="U39" i="24" s="1"/>
  <c r="V39" i="21"/>
  <c r="W39" i="21"/>
  <c r="X39" i="21"/>
  <c r="Y39" i="21"/>
  <c r="Y39" i="24" s="1"/>
  <c r="Z39" i="21"/>
  <c r="AA39" i="21"/>
  <c r="AB39" i="21"/>
  <c r="AC39" i="21"/>
  <c r="AD39" i="21"/>
  <c r="AE39" i="21"/>
  <c r="AF39" i="21"/>
  <c r="AG39" i="21"/>
  <c r="AG43" i="21" s="1"/>
  <c r="AH39" i="21"/>
  <c r="AI39" i="21"/>
  <c r="AJ39" i="21"/>
  <c r="AK39" i="21"/>
  <c r="AL39" i="21"/>
  <c r="AM39" i="21"/>
  <c r="AN39" i="21"/>
  <c r="AO39" i="21"/>
  <c r="AO43" i="21" s="1"/>
  <c r="F40" i="21"/>
  <c r="G40" i="21"/>
  <c r="L40" i="21"/>
  <c r="M40" i="21"/>
  <c r="N40" i="21"/>
  <c r="O40" i="21"/>
  <c r="P40" i="21"/>
  <c r="Q40" i="21"/>
  <c r="R40" i="21"/>
  <c r="S40" i="21"/>
  <c r="T40" i="21"/>
  <c r="U40" i="21"/>
  <c r="V40" i="21"/>
  <c r="V42" i="21" s="1"/>
  <c r="W40" i="21"/>
  <c r="X40" i="21"/>
  <c r="Y40" i="21"/>
  <c r="Z40" i="21"/>
  <c r="AA40" i="21"/>
  <c r="AB40" i="21"/>
  <c r="AC40" i="21"/>
  <c r="AC40" i="24" s="1"/>
  <c r="AD40" i="21"/>
  <c r="AD40" i="24" s="1"/>
  <c r="AE40" i="21"/>
  <c r="AF40" i="21"/>
  <c r="AG40" i="21"/>
  <c r="AH40" i="21"/>
  <c r="AI40" i="21"/>
  <c r="AJ40" i="21"/>
  <c r="AK40" i="21"/>
  <c r="AL40" i="21"/>
  <c r="AL42" i="21" s="1"/>
  <c r="AM40" i="21"/>
  <c r="AN40" i="21"/>
  <c r="AO40" i="21"/>
  <c r="F41" i="21"/>
  <c r="G41" i="21"/>
  <c r="L41" i="21"/>
  <c r="M41" i="21"/>
  <c r="N41" i="21"/>
  <c r="O41" i="21"/>
  <c r="P41" i="21"/>
  <c r="Q41" i="21"/>
  <c r="R41" i="21"/>
  <c r="R41" i="24" s="1"/>
  <c r="S41" i="21"/>
  <c r="S41" i="24" s="1"/>
  <c r="T41" i="21"/>
  <c r="U41" i="21"/>
  <c r="V41" i="21"/>
  <c r="W41" i="21"/>
  <c r="X41" i="21"/>
  <c r="Y41" i="21"/>
  <c r="Z41" i="21"/>
  <c r="AA41" i="21"/>
  <c r="AA41" i="24" s="1"/>
  <c r="AB41" i="21"/>
  <c r="AC41" i="21"/>
  <c r="AD41" i="21"/>
  <c r="AE41" i="21"/>
  <c r="AF41" i="21"/>
  <c r="AF42" i="21" s="1"/>
  <c r="AF43" i="21" s="1"/>
  <c r="AG41" i="21"/>
  <c r="AH41" i="21"/>
  <c r="AI41" i="21"/>
  <c r="AJ41" i="21"/>
  <c r="AK41" i="21"/>
  <c r="AK42" i="21" s="1"/>
  <c r="AL41" i="21"/>
  <c r="AM41" i="21"/>
  <c r="AN41" i="21"/>
  <c r="AO41" i="21"/>
  <c r="G42" i="21"/>
  <c r="G43" i="21" s="1"/>
  <c r="H42" i="21"/>
  <c r="H43" i="21" s="1"/>
  <c r="I42" i="21"/>
  <c r="J42" i="21"/>
  <c r="J43" i="21" s="1"/>
  <c r="K42" i="21"/>
  <c r="K43" i="21" s="1"/>
  <c r="N42" i="21"/>
  <c r="O42" i="21"/>
  <c r="O43" i="21" s="1"/>
  <c r="Q42" i="21"/>
  <c r="Q43" i="21" s="1"/>
  <c r="S42" i="21"/>
  <c r="W42" i="21"/>
  <c r="W43" i="21" s="1"/>
  <c r="Y42" i="21"/>
  <c r="AA42" i="21"/>
  <c r="AD42" i="21"/>
  <c r="AG42" i="21"/>
  <c r="AI42" i="21"/>
  <c r="AI43" i="21" s="1"/>
  <c r="AM42" i="21"/>
  <c r="AM43" i="21" s="1"/>
  <c r="AO42" i="21"/>
  <c r="I43" i="21"/>
  <c r="N43" i="21"/>
  <c r="S43" i="21"/>
  <c r="V43" i="21"/>
  <c r="Y43" i="21"/>
  <c r="AA43" i="21"/>
  <c r="AD43" i="21"/>
  <c r="AK43" i="21"/>
  <c r="AL43" i="21"/>
  <c r="F45" i="21"/>
  <c r="G45" i="21"/>
  <c r="L45" i="21"/>
  <c r="M45" i="21"/>
  <c r="N45" i="21"/>
  <c r="O45" i="21"/>
  <c r="P45" i="21"/>
  <c r="Q45" i="21"/>
  <c r="Q45" i="24" s="1"/>
  <c r="R45" i="21"/>
  <c r="R45" i="24" s="1"/>
  <c r="S45" i="21"/>
  <c r="T45" i="21"/>
  <c r="U45" i="21"/>
  <c r="V45" i="21"/>
  <c r="W45" i="21"/>
  <c r="X45" i="21"/>
  <c r="Y45" i="21"/>
  <c r="Y45" i="24" s="1"/>
  <c r="Z45" i="21"/>
  <c r="Z45" i="24" s="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F47" i="33" s="1"/>
  <c r="F47" i="21"/>
  <c r="G47" i="21"/>
  <c r="L47" i="21"/>
  <c r="M47" i="21"/>
  <c r="N47" i="21"/>
  <c r="O47" i="21"/>
  <c r="P47" i="21"/>
  <c r="P47" i="24" s="1"/>
  <c r="Q47" i="21"/>
  <c r="Q47" i="24" s="1"/>
  <c r="R47" i="21"/>
  <c r="S47" i="21"/>
  <c r="T47" i="21"/>
  <c r="U47" i="21"/>
  <c r="V47" i="21"/>
  <c r="W47" i="21"/>
  <c r="X47" i="21"/>
  <c r="X47" i="24" s="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L49" i="21"/>
  <c r="M49" i="21"/>
  <c r="N49" i="21"/>
  <c r="O49" i="21"/>
  <c r="O49" i="24" s="1"/>
  <c r="P49" i="21"/>
  <c r="Q49" i="21"/>
  <c r="R49" i="21"/>
  <c r="S49" i="21"/>
  <c r="T49" i="21"/>
  <c r="U49" i="21"/>
  <c r="V49" i="21"/>
  <c r="V49" i="24" s="1"/>
  <c r="W49" i="21"/>
  <c r="W49" i="24" s="1"/>
  <c r="X49" i="21"/>
  <c r="Y49" i="21"/>
  <c r="Z49" i="21"/>
  <c r="AA49" i="21"/>
  <c r="AB49" i="21"/>
  <c r="AC49" i="21"/>
  <c r="AD49" i="21"/>
  <c r="AE49" i="21"/>
  <c r="AE49" i="24" s="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E51" i="21" s="1"/>
  <c r="L51" i="21"/>
  <c r="M51" i="21"/>
  <c r="M51" i="24" s="1"/>
  <c r="N51" i="21"/>
  <c r="N51" i="24" s="1"/>
  <c r="O51" i="21"/>
  <c r="P51" i="21"/>
  <c r="Q51" i="21"/>
  <c r="R51" i="21"/>
  <c r="S51" i="21"/>
  <c r="T51" i="21"/>
  <c r="U51" i="21"/>
  <c r="V51" i="21"/>
  <c r="V51" i="24" s="1"/>
  <c r="W51" i="21"/>
  <c r="X51" i="21"/>
  <c r="Y51" i="21"/>
  <c r="Z51" i="21"/>
  <c r="AA51" i="21"/>
  <c r="AB51" i="21"/>
  <c r="AC51" i="21"/>
  <c r="AC51" i="24" s="1"/>
  <c r="AD51" i="21"/>
  <c r="AD51" i="24" s="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G54" i="21"/>
  <c r="G56" i="21" s="1"/>
  <c r="L54" i="21"/>
  <c r="M54" i="21"/>
  <c r="M54" i="24" s="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A54" i="24" s="1"/>
  <c r="AB54" i="21"/>
  <c r="AC54" i="21"/>
  <c r="AC54" i="24" s="1"/>
  <c r="AD54" i="21"/>
  <c r="AE54" i="21"/>
  <c r="AE54" i="24" s="1"/>
  <c r="AF54" i="21"/>
  <c r="AG54" i="21"/>
  <c r="AH54" i="21"/>
  <c r="AI54" i="21"/>
  <c r="AI56" i="21" s="1"/>
  <c r="AJ54" i="21"/>
  <c r="AK54" i="21"/>
  <c r="AL54" i="21"/>
  <c r="AM54" i="21"/>
  <c r="AN54" i="21"/>
  <c r="AO54" i="21"/>
  <c r="AO56" i="21" s="1"/>
  <c r="F55" i="21"/>
  <c r="G55" i="21"/>
  <c r="L55" i="21"/>
  <c r="M55" i="21"/>
  <c r="N55" i="21"/>
  <c r="O55" i="21"/>
  <c r="P55" i="21"/>
  <c r="P56" i="21" s="1"/>
  <c r="Q55" i="21"/>
  <c r="Q55" i="24" s="1"/>
  <c r="R55" i="21"/>
  <c r="R55" i="24" s="1"/>
  <c r="S55" i="21"/>
  <c r="T55" i="21"/>
  <c r="U55" i="21"/>
  <c r="V55" i="21"/>
  <c r="W55" i="21"/>
  <c r="X55" i="21"/>
  <c r="Y55" i="21"/>
  <c r="Y55" i="24" s="1"/>
  <c r="Z55" i="21"/>
  <c r="Z55" i="24" s="1"/>
  <c r="AA55" i="21"/>
  <c r="AB55" i="21"/>
  <c r="AC55" i="21"/>
  <c r="AD55" i="21"/>
  <c r="AE55" i="21"/>
  <c r="AF55" i="21"/>
  <c r="AF56" i="21" s="1"/>
  <c r="AG55" i="21"/>
  <c r="AH55" i="21"/>
  <c r="AH56" i="21" s="1"/>
  <c r="AI55" i="21"/>
  <c r="AJ55" i="21"/>
  <c r="AK55" i="21"/>
  <c r="AK56" i="21" s="1"/>
  <c r="AL55" i="21"/>
  <c r="AM55" i="21"/>
  <c r="AM56" i="21" s="1"/>
  <c r="AN55" i="21"/>
  <c r="AN56" i="21" s="1"/>
  <c r="AO55" i="21"/>
  <c r="H56" i="21"/>
  <c r="I56" i="21"/>
  <c r="J56" i="21"/>
  <c r="K56" i="21"/>
  <c r="N56" i="21"/>
  <c r="V56" i="21"/>
  <c r="Y56" i="21"/>
  <c r="AA56" i="21"/>
  <c r="AD56" i="21"/>
  <c r="AG56" i="21"/>
  <c r="AJ56" i="21"/>
  <c r="AL56" i="21"/>
  <c r="F59" i="21"/>
  <c r="G59" i="21"/>
  <c r="L59" i="21"/>
  <c r="M59" i="21"/>
  <c r="N59" i="21"/>
  <c r="O59" i="21"/>
  <c r="P59" i="21"/>
  <c r="Q59" i="21"/>
  <c r="R59" i="21"/>
  <c r="S59" i="21"/>
  <c r="T59" i="21"/>
  <c r="U59" i="21"/>
  <c r="U59" i="24" s="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J61" i="21" s="1"/>
  <c r="AK59" i="21"/>
  <c r="AK61" i="21" s="1"/>
  <c r="AL59" i="21"/>
  <c r="AM59" i="21"/>
  <c r="AN59" i="21"/>
  <c r="AO59" i="21"/>
  <c r="AO61" i="21" s="1"/>
  <c r="F60" i="21"/>
  <c r="G60" i="21"/>
  <c r="L60" i="21"/>
  <c r="M60" i="21"/>
  <c r="N60" i="21"/>
  <c r="N61" i="21" s="1"/>
  <c r="O60" i="21"/>
  <c r="O60" i="24" s="1"/>
  <c r="P60" i="21"/>
  <c r="Q60" i="21"/>
  <c r="Q60" i="24" s="1"/>
  <c r="R60" i="21"/>
  <c r="R60" i="24" s="1"/>
  <c r="S60" i="21"/>
  <c r="S60" i="24" s="1"/>
  <c r="T60" i="21"/>
  <c r="U60" i="21"/>
  <c r="V60" i="21"/>
  <c r="V61" i="21" s="1"/>
  <c r="W60" i="21"/>
  <c r="W60" i="24" s="1"/>
  <c r="X60" i="21"/>
  <c r="Y60" i="21"/>
  <c r="Y60" i="24" s="1"/>
  <c r="Z60" i="21"/>
  <c r="Z60" i="24" s="1"/>
  <c r="AA60" i="21"/>
  <c r="AB60" i="21"/>
  <c r="AC60" i="21"/>
  <c r="AD60" i="21"/>
  <c r="AD61" i="21" s="1"/>
  <c r="AE60" i="21"/>
  <c r="AE60" i="24" s="1"/>
  <c r="AF60" i="21"/>
  <c r="AG60" i="21"/>
  <c r="AH60" i="21"/>
  <c r="AI60" i="21"/>
  <c r="AI61" i="21" s="1"/>
  <c r="AJ60" i="21"/>
  <c r="AK60" i="21"/>
  <c r="AL60" i="21"/>
  <c r="AL61" i="21" s="1"/>
  <c r="AM60" i="21"/>
  <c r="AM61" i="21" s="1"/>
  <c r="AN60" i="21"/>
  <c r="AO60" i="21"/>
  <c r="H61" i="21"/>
  <c r="I61" i="21"/>
  <c r="J61" i="21"/>
  <c r="K61" i="21"/>
  <c r="O61" i="21"/>
  <c r="S61" i="21"/>
  <c r="U61" i="21"/>
  <c r="W61" i="21"/>
  <c r="X61" i="21"/>
  <c r="AE61" i="21"/>
  <c r="AF61" i="21"/>
  <c r="AG61" i="21"/>
  <c r="AN61" i="21"/>
  <c r="F64" i="21"/>
  <c r="G64" i="21"/>
  <c r="E64" i="21" s="1"/>
  <c r="L64" i="21"/>
  <c r="M64" i="21"/>
  <c r="N64" i="21"/>
  <c r="O64" i="21"/>
  <c r="P64" i="21"/>
  <c r="P64" i="24" s="1"/>
  <c r="Q64" i="21"/>
  <c r="R64" i="21"/>
  <c r="S64" i="21"/>
  <c r="S66" i="21" s="1"/>
  <c r="T64" i="21"/>
  <c r="U64" i="21"/>
  <c r="V64" i="21"/>
  <c r="W64" i="21"/>
  <c r="W64" i="24" s="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M66" i="21" s="1"/>
  <c r="AN64" i="21"/>
  <c r="AN66" i="21" s="1"/>
  <c r="AO64" i="21"/>
  <c r="F65" i="21"/>
  <c r="G65" i="21"/>
  <c r="E65" i="21" s="1"/>
  <c r="G65" i="33" s="1"/>
  <c r="I65" i="33" s="1"/>
  <c r="L65" i="21"/>
  <c r="M65" i="21"/>
  <c r="M65" i="24" s="1"/>
  <c r="N65" i="21"/>
  <c r="N65" i="24" s="1"/>
  <c r="O65" i="21"/>
  <c r="P65" i="21"/>
  <c r="Q65" i="21"/>
  <c r="R65" i="21"/>
  <c r="S65" i="21"/>
  <c r="T65" i="21"/>
  <c r="U65" i="21"/>
  <c r="U65" i="24" s="1"/>
  <c r="V65" i="21"/>
  <c r="V65" i="24" s="1"/>
  <c r="W65" i="21"/>
  <c r="X65" i="21"/>
  <c r="Y65" i="21"/>
  <c r="Z65" i="21"/>
  <c r="AA65" i="21"/>
  <c r="AB65" i="21"/>
  <c r="AC65" i="21"/>
  <c r="AC65" i="24" s="1"/>
  <c r="AD65" i="21"/>
  <c r="AD65" i="24" s="1"/>
  <c r="AE65" i="21"/>
  <c r="AF65" i="21"/>
  <c r="AG65" i="21"/>
  <c r="AH65" i="21"/>
  <c r="AI65" i="21"/>
  <c r="AJ65" i="21"/>
  <c r="AJ66" i="21" s="1"/>
  <c r="AK65" i="21"/>
  <c r="AL65" i="21"/>
  <c r="AM65" i="21"/>
  <c r="AN65" i="21"/>
  <c r="AO65" i="21"/>
  <c r="F66" i="21"/>
  <c r="G66" i="21"/>
  <c r="H66" i="21"/>
  <c r="I66" i="21"/>
  <c r="I82" i="21" s="1"/>
  <c r="J66" i="21"/>
  <c r="K66" i="21"/>
  <c r="Q66" i="21"/>
  <c r="R66" i="21"/>
  <c r="W66" i="21"/>
  <c r="Y66" i="21"/>
  <c r="Z66" i="21"/>
  <c r="AA66" i="21"/>
  <c r="AF66" i="21"/>
  <c r="AG66" i="21"/>
  <c r="AH66" i="21"/>
  <c r="AI66" i="21"/>
  <c r="AK66" i="21"/>
  <c r="AO66" i="21"/>
  <c r="F70" i="21"/>
  <c r="G70" i="21"/>
  <c r="G72" i="21" s="1"/>
  <c r="L70" i="21"/>
  <c r="M70" i="21"/>
  <c r="M70" i="24" s="1"/>
  <c r="N70" i="21"/>
  <c r="O70" i="21"/>
  <c r="P70" i="21"/>
  <c r="D70" i="21" s="1"/>
  <c r="Q70" i="21"/>
  <c r="R70" i="21"/>
  <c r="S70" i="21"/>
  <c r="S70" i="24" s="1"/>
  <c r="S72" i="24" s="1"/>
  <c r="T70" i="21"/>
  <c r="U70" i="21"/>
  <c r="V70" i="21"/>
  <c r="W70" i="21"/>
  <c r="X70" i="21"/>
  <c r="Y70" i="21"/>
  <c r="Y70" i="24" s="1"/>
  <c r="Z70" i="21"/>
  <c r="AA70" i="21"/>
  <c r="AB70" i="21"/>
  <c r="AC70" i="21"/>
  <c r="AC70" i="24" s="1"/>
  <c r="AD70" i="21"/>
  <c r="AE70" i="21"/>
  <c r="AF70" i="21"/>
  <c r="AF72" i="21" s="1"/>
  <c r="AG70" i="21"/>
  <c r="AG72" i="21" s="1"/>
  <c r="AH70" i="21"/>
  <c r="AI70" i="21"/>
  <c r="AI72" i="21" s="1"/>
  <c r="AJ70" i="21"/>
  <c r="AK70" i="21"/>
  <c r="AL70" i="21"/>
  <c r="AM70" i="21"/>
  <c r="AM72" i="21" s="1"/>
  <c r="AN70" i="21"/>
  <c r="AN72" i="21" s="1"/>
  <c r="AO70" i="21"/>
  <c r="AO72" i="21" s="1"/>
  <c r="F71" i="21"/>
  <c r="G71" i="21"/>
  <c r="L71" i="21"/>
  <c r="M71" i="21"/>
  <c r="N71" i="21"/>
  <c r="O71" i="21"/>
  <c r="P71" i="21"/>
  <c r="Q71" i="21"/>
  <c r="R71" i="21"/>
  <c r="S71" i="21"/>
  <c r="S71" i="24" s="1"/>
  <c r="T71" i="21"/>
  <c r="T71" i="24" s="1"/>
  <c r="U71" i="21"/>
  <c r="V71" i="21"/>
  <c r="W71" i="21"/>
  <c r="X71" i="21"/>
  <c r="Y71" i="21"/>
  <c r="Y71" i="24" s="1"/>
  <c r="Z71" i="21"/>
  <c r="AA71" i="21"/>
  <c r="AB71" i="21"/>
  <c r="AB71" i="24" s="1"/>
  <c r="AC71" i="21"/>
  <c r="AD71" i="21"/>
  <c r="AD72" i="21" s="1"/>
  <c r="AE71" i="21"/>
  <c r="AF71" i="21"/>
  <c r="AG71" i="21"/>
  <c r="AH71" i="21"/>
  <c r="AI71" i="21"/>
  <c r="AJ71" i="21"/>
  <c r="AK71" i="21"/>
  <c r="AL71" i="21"/>
  <c r="AL72" i="21" s="1"/>
  <c r="AM71" i="21"/>
  <c r="AN71" i="21"/>
  <c r="AO71" i="21"/>
  <c r="H72" i="21"/>
  <c r="I72" i="21"/>
  <c r="J72" i="21"/>
  <c r="K72" i="21"/>
  <c r="L72" i="21"/>
  <c r="P72" i="21"/>
  <c r="T72" i="21"/>
  <c r="U72" i="21"/>
  <c r="Y72" i="21"/>
  <c r="AB72" i="21"/>
  <c r="AC72" i="21"/>
  <c r="AH72" i="21"/>
  <c r="AJ72" i="21"/>
  <c r="AK72" i="21"/>
  <c r="D73" i="21"/>
  <c r="F73" i="33" s="1"/>
  <c r="H73" i="33" s="1"/>
  <c r="F73" i="21"/>
  <c r="G73" i="21"/>
  <c r="L73" i="21"/>
  <c r="L73" i="24" s="1"/>
  <c r="M73" i="21"/>
  <c r="N73" i="21"/>
  <c r="O73" i="21"/>
  <c r="P73" i="21"/>
  <c r="Q73" i="21"/>
  <c r="R73" i="21"/>
  <c r="S73" i="21"/>
  <c r="S73" i="24" s="1"/>
  <c r="T73" i="21"/>
  <c r="T73" i="24" s="1"/>
  <c r="U73" i="21"/>
  <c r="V73" i="21"/>
  <c r="W73" i="21"/>
  <c r="X73" i="21"/>
  <c r="Y73" i="21"/>
  <c r="Z73" i="21"/>
  <c r="AA73" i="21"/>
  <c r="AA73" i="24" s="1"/>
  <c r="AB73" i="21"/>
  <c r="AB73" i="24" s="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G74" i="21"/>
  <c r="L74" i="21"/>
  <c r="M74" i="21"/>
  <c r="N74" i="21"/>
  <c r="O74" i="21"/>
  <c r="P74" i="21"/>
  <c r="Q74" i="21"/>
  <c r="Q74" i="24" s="1"/>
  <c r="R74" i="21"/>
  <c r="R74" i="24" s="1"/>
  <c r="S74" i="21"/>
  <c r="T74" i="21"/>
  <c r="U74" i="21"/>
  <c r="V74" i="21"/>
  <c r="W74" i="21"/>
  <c r="X74" i="21"/>
  <c r="Y74" i="21"/>
  <c r="Y74" i="24" s="1"/>
  <c r="Z74" i="21"/>
  <c r="Z74" i="24" s="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E75" i="21" s="1"/>
  <c r="L75" i="21"/>
  <c r="M75" i="21"/>
  <c r="N75" i="21"/>
  <c r="O75" i="21"/>
  <c r="O75" i="24" s="1"/>
  <c r="P75" i="21"/>
  <c r="P75" i="24" s="1"/>
  <c r="Q75" i="21"/>
  <c r="Q75" i="24" s="1"/>
  <c r="R75" i="21"/>
  <c r="S75" i="21"/>
  <c r="T75" i="21"/>
  <c r="U75" i="21"/>
  <c r="V75" i="21"/>
  <c r="V75" i="24" s="1"/>
  <c r="W75" i="21"/>
  <c r="W75" i="24" s="1"/>
  <c r="X75" i="21"/>
  <c r="X75" i="24" s="1"/>
  <c r="Y75" i="21"/>
  <c r="Z75" i="21"/>
  <c r="AA75" i="21"/>
  <c r="AB75" i="21"/>
  <c r="AC75" i="21"/>
  <c r="AD75" i="21"/>
  <c r="AD75" i="24" s="1"/>
  <c r="AE75" i="21"/>
  <c r="AE75" i="24" s="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E76" i="21" s="1"/>
  <c r="L76" i="21"/>
  <c r="M76" i="21"/>
  <c r="M76" i="24" s="1"/>
  <c r="N76" i="21"/>
  <c r="N76" i="24" s="1"/>
  <c r="O76" i="21"/>
  <c r="P76" i="21"/>
  <c r="Q76" i="21"/>
  <c r="R76" i="21"/>
  <c r="S76" i="21"/>
  <c r="T76" i="21"/>
  <c r="U76" i="21"/>
  <c r="V76" i="21"/>
  <c r="V76" i="24" s="1"/>
  <c r="W76" i="21"/>
  <c r="X76" i="21"/>
  <c r="Y76" i="21"/>
  <c r="Z76" i="21"/>
  <c r="AA76" i="21"/>
  <c r="AB76" i="21"/>
  <c r="AC76" i="21"/>
  <c r="AC76" i="24" s="1"/>
  <c r="AD76" i="21"/>
  <c r="AD76" i="24" s="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F77" i="33" s="1"/>
  <c r="F77" i="21"/>
  <c r="G77" i="21"/>
  <c r="L77" i="21"/>
  <c r="L77" i="24" s="1"/>
  <c r="M77" i="21"/>
  <c r="N77" i="21"/>
  <c r="O77" i="21"/>
  <c r="P77" i="21"/>
  <c r="Q77" i="21"/>
  <c r="R77" i="21"/>
  <c r="S77" i="21"/>
  <c r="S77" i="24" s="1"/>
  <c r="T77" i="21"/>
  <c r="T77" i="24" s="1"/>
  <c r="U77" i="21"/>
  <c r="V77" i="21"/>
  <c r="W77" i="21"/>
  <c r="W77" i="24" s="1"/>
  <c r="X77" i="21"/>
  <c r="Y77" i="21"/>
  <c r="Z77" i="21"/>
  <c r="AA77" i="21"/>
  <c r="AA77" i="24" s="1"/>
  <c r="AB77" i="21"/>
  <c r="AB77" i="24" s="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L78" i="21"/>
  <c r="M78" i="21"/>
  <c r="N78" i="21"/>
  <c r="O78" i="21"/>
  <c r="P78" i="21"/>
  <c r="Q78" i="21"/>
  <c r="Q78" i="24" s="1"/>
  <c r="R78" i="21"/>
  <c r="R78" i="24" s="1"/>
  <c r="S78" i="21"/>
  <c r="T78" i="21"/>
  <c r="U78" i="21"/>
  <c r="V78" i="21"/>
  <c r="V78" i="24" s="1"/>
  <c r="W78" i="21"/>
  <c r="W78" i="24" s="1"/>
  <c r="X78" i="21"/>
  <c r="Y78" i="21"/>
  <c r="Y78" i="24" s="1"/>
  <c r="Z78" i="21"/>
  <c r="AA78" i="21"/>
  <c r="AB78" i="21"/>
  <c r="AC78" i="21"/>
  <c r="AD78" i="21"/>
  <c r="AD78" i="24" s="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L79" i="21"/>
  <c r="M79" i="21"/>
  <c r="M79" i="24" s="1"/>
  <c r="N79" i="21"/>
  <c r="N79" i="24" s="1"/>
  <c r="O79" i="21"/>
  <c r="P79" i="21"/>
  <c r="P79" i="24" s="1"/>
  <c r="Q79" i="21"/>
  <c r="R79" i="21"/>
  <c r="S79" i="21"/>
  <c r="T79" i="21"/>
  <c r="T79" i="24" s="1"/>
  <c r="U79" i="21"/>
  <c r="U79" i="24" s="1"/>
  <c r="V79" i="21"/>
  <c r="V79" i="24" s="1"/>
  <c r="W79" i="21"/>
  <c r="W79" i="24" s="1"/>
  <c r="X79" i="21"/>
  <c r="X79" i="24" s="1"/>
  <c r="Y79" i="21"/>
  <c r="Z79" i="21"/>
  <c r="AA79" i="21"/>
  <c r="AB79" i="21"/>
  <c r="AB79" i="24" s="1"/>
  <c r="AC79" i="21"/>
  <c r="AD79" i="21"/>
  <c r="AD79" i="24" s="1"/>
  <c r="AE79" i="21"/>
  <c r="AE79" i="24" s="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L80" i="21"/>
  <c r="L80" i="24" s="1"/>
  <c r="M80" i="21"/>
  <c r="M80" i="24" s="1"/>
  <c r="N80" i="21"/>
  <c r="O80" i="21"/>
  <c r="P80" i="21"/>
  <c r="Q80" i="21"/>
  <c r="R80" i="21"/>
  <c r="S80" i="21"/>
  <c r="T80" i="21"/>
  <c r="T80" i="24" s="1"/>
  <c r="U80" i="21"/>
  <c r="U80" i="24" s="1"/>
  <c r="V80" i="21"/>
  <c r="V80" i="24" s="1"/>
  <c r="W80" i="21"/>
  <c r="X80" i="21"/>
  <c r="Y80" i="21"/>
  <c r="Z80" i="21"/>
  <c r="AA80" i="21"/>
  <c r="AB80" i="21"/>
  <c r="AB80" i="24" s="1"/>
  <c r="AC80" i="21"/>
  <c r="AC80" i="24" s="1"/>
  <c r="AD80" i="21"/>
  <c r="AD80" i="24" s="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L81" i="21"/>
  <c r="M81" i="21"/>
  <c r="N81" i="21"/>
  <c r="O81" i="21"/>
  <c r="P81" i="21"/>
  <c r="Q81" i="21"/>
  <c r="R81" i="21"/>
  <c r="S81" i="21"/>
  <c r="S81" i="24" s="1"/>
  <c r="T81" i="21"/>
  <c r="T81" i="24" s="1"/>
  <c r="U81" i="21"/>
  <c r="V81" i="21"/>
  <c r="W81" i="21"/>
  <c r="X81" i="21"/>
  <c r="Y81" i="21"/>
  <c r="Y81" i="24" s="1"/>
  <c r="Z81" i="21"/>
  <c r="AA81" i="21"/>
  <c r="AA81" i="24" s="1"/>
  <c r="AB81" i="21"/>
  <c r="AB81" i="24" s="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J82" i="21"/>
  <c r="D86" i="21"/>
  <c r="F86" i="21"/>
  <c r="G86" i="21"/>
  <c r="G86" i="24" s="1"/>
  <c r="D87" i="21"/>
  <c r="F87" i="33" s="1"/>
  <c r="F87" i="21"/>
  <c r="F87" i="24" s="1"/>
  <c r="G87" i="21"/>
  <c r="E87" i="21" s="1"/>
  <c r="D88" i="21"/>
  <c r="F88" i="33" s="1"/>
  <c r="F88" i="21"/>
  <c r="F88" i="24" s="1"/>
  <c r="D88" i="24" s="1"/>
  <c r="F88" i="36" s="1"/>
  <c r="H88" i="36" s="1"/>
  <c r="G88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4" i="21"/>
  <c r="E94" i="21"/>
  <c r="E97" i="21" s="1"/>
  <c r="G20" i="4" s="1"/>
  <c r="H20" i="4" s="1"/>
  <c r="D95" i="21"/>
  <c r="F95" i="33" s="1"/>
  <c r="E95" i="21"/>
  <c r="D96" i="21"/>
  <c r="F96" i="33" s="1"/>
  <c r="E96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AF97" i="21"/>
  <c r="AG97" i="21"/>
  <c r="AH97" i="21"/>
  <c r="AI97" i="21"/>
  <c r="AJ97" i="21"/>
  <c r="AK97" i="21"/>
  <c r="AL97" i="21"/>
  <c r="AM97" i="21"/>
  <c r="AN97" i="21"/>
  <c r="AO97" i="21"/>
  <c r="A5" i="33"/>
  <c r="D11" i="33"/>
  <c r="G12" i="33"/>
  <c r="E14" i="33"/>
  <c r="G15" i="33"/>
  <c r="I15" i="33" s="1"/>
  <c r="E19" i="33"/>
  <c r="D20" i="33"/>
  <c r="E22" i="33"/>
  <c r="E23" i="33"/>
  <c r="E32" i="33"/>
  <c r="E33" i="33"/>
  <c r="D35" i="33"/>
  <c r="E35" i="33"/>
  <c r="E39" i="33"/>
  <c r="E41" i="33"/>
  <c r="E45" i="33"/>
  <c r="D47" i="33"/>
  <c r="E49" i="33"/>
  <c r="D51" i="33"/>
  <c r="E51" i="33"/>
  <c r="G51" i="33"/>
  <c r="I51" i="33" s="1"/>
  <c r="D55" i="33"/>
  <c r="E59" i="33"/>
  <c r="D60" i="33"/>
  <c r="E60" i="33"/>
  <c r="E61" i="33"/>
  <c r="D65" i="33"/>
  <c r="D70" i="33"/>
  <c r="D72" i="33" s="1"/>
  <c r="D71" i="33"/>
  <c r="E71" i="33"/>
  <c r="D74" i="33"/>
  <c r="E75" i="33"/>
  <c r="G75" i="33"/>
  <c r="E76" i="33"/>
  <c r="G76" i="33"/>
  <c r="D78" i="33"/>
  <c r="E78" i="33"/>
  <c r="D79" i="33"/>
  <c r="E80" i="33"/>
  <c r="F86" i="33"/>
  <c r="E87" i="33"/>
  <c r="G87" i="33"/>
  <c r="I87" i="33" s="1"/>
  <c r="D88" i="33"/>
  <c r="E94" i="33"/>
  <c r="G94" i="33"/>
  <c r="G97" i="33" s="1"/>
  <c r="I94" i="33"/>
  <c r="I97" i="33" s="1"/>
  <c r="E95" i="33"/>
  <c r="G95" i="33"/>
  <c r="I95" i="33" s="1"/>
  <c r="D96" i="33"/>
  <c r="E96" i="33"/>
  <c r="G96" i="33"/>
  <c r="I96" i="33"/>
  <c r="E97" i="33"/>
  <c r="A4" i="11"/>
  <c r="A5" i="11"/>
  <c r="H11" i="11"/>
  <c r="I11" i="11"/>
  <c r="G12" i="11"/>
  <c r="H12" i="11"/>
  <c r="F12" i="11" s="1"/>
  <c r="I12" i="11"/>
  <c r="L12" i="11"/>
  <c r="M12" i="11"/>
  <c r="E12" i="35" s="1"/>
  <c r="I12" i="35" s="1"/>
  <c r="H13" i="11"/>
  <c r="F13" i="11" s="1"/>
  <c r="I13" i="11"/>
  <c r="G13" i="11" s="1"/>
  <c r="L13" i="11"/>
  <c r="M13" i="11"/>
  <c r="E13" i="35" s="1"/>
  <c r="F14" i="11"/>
  <c r="G14" i="11"/>
  <c r="H14" i="11"/>
  <c r="I14" i="11"/>
  <c r="L14" i="11"/>
  <c r="M14" i="11"/>
  <c r="G15" i="11"/>
  <c r="H15" i="11"/>
  <c r="I15" i="11"/>
  <c r="M15" i="11" s="1"/>
  <c r="J16" i="11"/>
  <c r="K16" i="11"/>
  <c r="H18" i="11"/>
  <c r="I18" i="11"/>
  <c r="G19" i="11"/>
  <c r="H19" i="11"/>
  <c r="I19" i="11"/>
  <c r="G20" i="11"/>
  <c r="H20" i="11"/>
  <c r="F20" i="11" s="1"/>
  <c r="I20" i="11"/>
  <c r="L20" i="11"/>
  <c r="D20" i="35" s="1"/>
  <c r="M20" i="11"/>
  <c r="E20" i="35" s="1"/>
  <c r="H21" i="11"/>
  <c r="F21" i="11" s="1"/>
  <c r="I21" i="11"/>
  <c r="G21" i="11" s="1"/>
  <c r="L21" i="11"/>
  <c r="F22" i="11"/>
  <c r="G22" i="11"/>
  <c r="H22" i="11"/>
  <c r="I22" i="11"/>
  <c r="L22" i="11"/>
  <c r="M22" i="11"/>
  <c r="H23" i="11"/>
  <c r="I23" i="11"/>
  <c r="I24" i="11"/>
  <c r="J24" i="11"/>
  <c r="K24" i="11"/>
  <c r="G27" i="11"/>
  <c r="H27" i="11"/>
  <c r="H29" i="11" s="1"/>
  <c r="I27" i="11"/>
  <c r="M27" i="11" s="1"/>
  <c r="L27" i="11"/>
  <c r="H28" i="11"/>
  <c r="F28" i="11" s="1"/>
  <c r="I28" i="11"/>
  <c r="L28" i="11"/>
  <c r="J29" i="11"/>
  <c r="K29" i="11"/>
  <c r="F32" i="11"/>
  <c r="G32" i="11"/>
  <c r="H32" i="11"/>
  <c r="I32" i="11"/>
  <c r="L32" i="11"/>
  <c r="M32" i="11"/>
  <c r="H33" i="11"/>
  <c r="I33" i="11"/>
  <c r="G34" i="11"/>
  <c r="H34" i="11"/>
  <c r="F34" i="11" s="1"/>
  <c r="I34" i="11"/>
  <c r="L34" i="11"/>
  <c r="M34" i="11"/>
  <c r="E34" i="35" s="1"/>
  <c r="H35" i="11"/>
  <c r="F35" i="11" s="1"/>
  <c r="I35" i="11"/>
  <c r="L35" i="11"/>
  <c r="J36" i="11"/>
  <c r="K36" i="11"/>
  <c r="L37" i="11"/>
  <c r="M37" i="11"/>
  <c r="H38" i="11"/>
  <c r="I38" i="11"/>
  <c r="H39" i="11"/>
  <c r="F39" i="11" s="1"/>
  <c r="I39" i="11"/>
  <c r="G39" i="11" s="1"/>
  <c r="L39" i="11"/>
  <c r="M39" i="11"/>
  <c r="E39" i="35" s="1"/>
  <c r="H40" i="11"/>
  <c r="F40" i="11" s="1"/>
  <c r="F42" i="11" s="1"/>
  <c r="F43" i="11" s="1"/>
  <c r="I40" i="11"/>
  <c r="L40" i="11"/>
  <c r="L42" i="11" s="1"/>
  <c r="L43" i="11" s="1"/>
  <c r="F41" i="11"/>
  <c r="G41" i="11"/>
  <c r="H41" i="11"/>
  <c r="I41" i="11"/>
  <c r="L41" i="11"/>
  <c r="M41" i="11"/>
  <c r="E41" i="35" s="1"/>
  <c r="H42" i="11"/>
  <c r="J42" i="11"/>
  <c r="K42" i="11"/>
  <c r="H43" i="11"/>
  <c r="J43" i="11"/>
  <c r="K43" i="11"/>
  <c r="H45" i="11"/>
  <c r="I45" i="11"/>
  <c r="G47" i="11"/>
  <c r="H47" i="11"/>
  <c r="F47" i="11" s="1"/>
  <c r="I47" i="11"/>
  <c r="L47" i="11"/>
  <c r="M47" i="11"/>
  <c r="E47" i="35" s="1"/>
  <c r="H49" i="11"/>
  <c r="F49" i="11" s="1"/>
  <c r="I49" i="11"/>
  <c r="L49" i="11"/>
  <c r="D49" i="35" s="1"/>
  <c r="F51" i="11"/>
  <c r="G51" i="11"/>
  <c r="H51" i="11"/>
  <c r="I51" i="11"/>
  <c r="I51" i="12" s="1"/>
  <c r="L51" i="11"/>
  <c r="M51" i="11"/>
  <c r="E51" i="35" s="1"/>
  <c r="G54" i="11"/>
  <c r="H54" i="11"/>
  <c r="I54" i="11"/>
  <c r="M54" i="11" s="1"/>
  <c r="H55" i="11"/>
  <c r="H55" i="12" s="1"/>
  <c r="I55" i="11"/>
  <c r="L55" i="11"/>
  <c r="I56" i="11"/>
  <c r="J56" i="11"/>
  <c r="K56" i="11"/>
  <c r="H59" i="11"/>
  <c r="F59" i="11" s="1"/>
  <c r="I59" i="11"/>
  <c r="G59" i="11" s="1"/>
  <c r="L59" i="11"/>
  <c r="L61" i="11" s="1"/>
  <c r="M59" i="11"/>
  <c r="F60" i="11"/>
  <c r="G60" i="11"/>
  <c r="H60" i="11"/>
  <c r="I60" i="11"/>
  <c r="L60" i="11"/>
  <c r="M60" i="11"/>
  <c r="G61" i="11"/>
  <c r="H61" i="11"/>
  <c r="I61" i="11"/>
  <c r="J61" i="11"/>
  <c r="K61" i="11"/>
  <c r="G64" i="11"/>
  <c r="H64" i="11"/>
  <c r="I64" i="11"/>
  <c r="M64" i="11" s="1"/>
  <c r="G65" i="11"/>
  <c r="H65" i="11"/>
  <c r="F65" i="11" s="1"/>
  <c r="I65" i="11"/>
  <c r="M65" i="11" s="1"/>
  <c r="E65" i="35" s="1"/>
  <c r="L65" i="11"/>
  <c r="I66" i="11"/>
  <c r="J66" i="11"/>
  <c r="K66" i="11"/>
  <c r="H70" i="11"/>
  <c r="F70" i="11" s="1"/>
  <c r="F72" i="11" s="1"/>
  <c r="I70" i="11"/>
  <c r="G70" i="11" s="1"/>
  <c r="G72" i="11" s="1"/>
  <c r="L70" i="11"/>
  <c r="L72" i="11" s="1"/>
  <c r="M70" i="11"/>
  <c r="F71" i="11"/>
  <c r="G71" i="11"/>
  <c r="H71" i="11"/>
  <c r="I71" i="11"/>
  <c r="I71" i="12" s="1"/>
  <c r="L71" i="11"/>
  <c r="M71" i="11"/>
  <c r="E71" i="35" s="1"/>
  <c r="H72" i="11"/>
  <c r="J72" i="11"/>
  <c r="K72" i="11"/>
  <c r="G73" i="11"/>
  <c r="H73" i="11"/>
  <c r="I73" i="11"/>
  <c r="M73" i="11" s="1"/>
  <c r="G74" i="11"/>
  <c r="H74" i="11"/>
  <c r="F74" i="11" s="1"/>
  <c r="I74" i="11"/>
  <c r="M74" i="11" s="1"/>
  <c r="E74" i="35" s="1"/>
  <c r="L74" i="11"/>
  <c r="H75" i="11"/>
  <c r="F75" i="11" s="1"/>
  <c r="I75" i="11"/>
  <c r="G75" i="11" s="1"/>
  <c r="L75" i="11"/>
  <c r="D75" i="35" s="1"/>
  <c r="M75" i="11"/>
  <c r="E75" i="35" s="1"/>
  <c r="F76" i="11"/>
  <c r="G76" i="11"/>
  <c r="H76" i="11"/>
  <c r="I76" i="11"/>
  <c r="L76" i="11"/>
  <c r="M76" i="11"/>
  <c r="G77" i="11"/>
  <c r="H77" i="11"/>
  <c r="I77" i="11"/>
  <c r="M77" i="11" s="1"/>
  <c r="G78" i="11"/>
  <c r="H78" i="11"/>
  <c r="F78" i="11" s="1"/>
  <c r="I78" i="11"/>
  <c r="M78" i="11" s="1"/>
  <c r="E78" i="35" s="1"/>
  <c r="L78" i="11"/>
  <c r="H79" i="11"/>
  <c r="F79" i="11" s="1"/>
  <c r="I79" i="11"/>
  <c r="G79" i="11" s="1"/>
  <c r="L79" i="11"/>
  <c r="D79" i="35" s="1"/>
  <c r="M79" i="11"/>
  <c r="E79" i="35" s="1"/>
  <c r="F80" i="11"/>
  <c r="G80" i="11"/>
  <c r="H80" i="11"/>
  <c r="I80" i="11"/>
  <c r="L80" i="11"/>
  <c r="M80" i="11"/>
  <c r="E80" i="35" s="1"/>
  <c r="H81" i="11"/>
  <c r="I81" i="11"/>
  <c r="D82" i="11"/>
  <c r="E82" i="11"/>
  <c r="E84" i="12" s="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L11" i="23"/>
  <c r="L16" i="23" s="1"/>
  <c r="M11" i="23"/>
  <c r="N11" i="23"/>
  <c r="O11" i="23"/>
  <c r="P11" i="23"/>
  <c r="P16" i="23" s="1"/>
  <c r="Q11" i="23"/>
  <c r="R11" i="23"/>
  <c r="S11" i="23"/>
  <c r="T11" i="23"/>
  <c r="T16" i="23" s="1"/>
  <c r="U11" i="23"/>
  <c r="V11" i="23"/>
  <c r="W11" i="23"/>
  <c r="X11" i="23"/>
  <c r="X16" i="23" s="1"/>
  <c r="Y11" i="23"/>
  <c r="Z11" i="23"/>
  <c r="AA11" i="23"/>
  <c r="AB11" i="23"/>
  <c r="AB16" i="23" s="1"/>
  <c r="AC11" i="23"/>
  <c r="AD11" i="23"/>
  <c r="AE11" i="23"/>
  <c r="AF11" i="23"/>
  <c r="AF16" i="23" s="1"/>
  <c r="AG11" i="23"/>
  <c r="AH11" i="23"/>
  <c r="AI11" i="23"/>
  <c r="AJ11" i="23"/>
  <c r="AJ16" i="23" s="1"/>
  <c r="AK11" i="23"/>
  <c r="AL11" i="23"/>
  <c r="AM11" i="23"/>
  <c r="AN11" i="23"/>
  <c r="AN16" i="23" s="1"/>
  <c r="AO11" i="23"/>
  <c r="E12" i="23"/>
  <c r="G12" i="35" s="1"/>
  <c r="F12" i="23"/>
  <c r="D12" i="23" s="1"/>
  <c r="F12" i="35" s="1"/>
  <c r="H12" i="35" s="1"/>
  <c r="G12" i="23"/>
  <c r="L12" i="23"/>
  <c r="M12" i="23"/>
  <c r="M12" i="24" s="1"/>
  <c r="N12" i="23"/>
  <c r="N16" i="23" s="1"/>
  <c r="O12" i="23"/>
  <c r="P12" i="23"/>
  <c r="Q12" i="23"/>
  <c r="R12" i="23"/>
  <c r="S12" i="23"/>
  <c r="T12" i="23"/>
  <c r="U12" i="23"/>
  <c r="V12" i="23"/>
  <c r="V16" i="23" s="1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L16" i="23" s="1"/>
  <c r="AM12" i="23"/>
  <c r="AN12" i="23"/>
  <c r="AO12" i="23"/>
  <c r="D13" i="23"/>
  <c r="F13" i="35" s="1"/>
  <c r="H13" i="35" s="1"/>
  <c r="F13" i="23"/>
  <c r="G13" i="23"/>
  <c r="L13" i="23"/>
  <c r="M13" i="23"/>
  <c r="N13" i="23"/>
  <c r="O13" i="23"/>
  <c r="P13" i="23"/>
  <c r="Q13" i="23"/>
  <c r="R13" i="23"/>
  <c r="S13" i="23"/>
  <c r="S13" i="24" s="1"/>
  <c r="T13" i="23"/>
  <c r="U13" i="23"/>
  <c r="V13" i="23"/>
  <c r="W13" i="23"/>
  <c r="W13" i="24" s="1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F14" i="23"/>
  <c r="D14" i="23" s="1"/>
  <c r="G14" i="23"/>
  <c r="L14" i="23"/>
  <c r="M14" i="23"/>
  <c r="M16" i="23" s="1"/>
  <c r="N14" i="23"/>
  <c r="O14" i="23"/>
  <c r="P14" i="23"/>
  <c r="Q14" i="23"/>
  <c r="R14" i="23"/>
  <c r="S14" i="23"/>
  <c r="T14" i="23"/>
  <c r="U14" i="23"/>
  <c r="V14" i="23"/>
  <c r="W14" i="23"/>
  <c r="X14" i="23"/>
  <c r="Y14" i="23"/>
  <c r="Y14" i="24" s="1"/>
  <c r="Z14" i="23"/>
  <c r="AA14" i="23"/>
  <c r="AB14" i="23"/>
  <c r="AC14" i="23"/>
  <c r="AC16" i="23" s="1"/>
  <c r="AD14" i="23"/>
  <c r="AE14" i="23"/>
  <c r="AF14" i="23"/>
  <c r="AG14" i="23"/>
  <c r="AH14" i="23"/>
  <c r="AI14" i="23"/>
  <c r="AJ14" i="23"/>
  <c r="AK14" i="23"/>
  <c r="AK16" i="23" s="1"/>
  <c r="AL14" i="23"/>
  <c r="AM14" i="23"/>
  <c r="AN14" i="23"/>
  <c r="AO14" i="23"/>
  <c r="D15" i="23"/>
  <c r="F15" i="35" s="1"/>
  <c r="F15" i="23"/>
  <c r="G15" i="23"/>
  <c r="E15" i="23" s="1"/>
  <c r="G15" i="35" s="1"/>
  <c r="I15" i="35" s="1"/>
  <c r="L15" i="23"/>
  <c r="M15" i="23"/>
  <c r="N15" i="23"/>
  <c r="O15" i="23"/>
  <c r="P15" i="23"/>
  <c r="P15" i="24" s="1"/>
  <c r="Q15" i="23"/>
  <c r="R15" i="23"/>
  <c r="S15" i="23"/>
  <c r="S16" i="23" s="1"/>
  <c r="T15" i="23"/>
  <c r="U15" i="23"/>
  <c r="V15" i="23"/>
  <c r="W15" i="23"/>
  <c r="W15" i="24" s="1"/>
  <c r="X15" i="23"/>
  <c r="Y15" i="23"/>
  <c r="Z15" i="23"/>
  <c r="AA15" i="23"/>
  <c r="AB15" i="23"/>
  <c r="AC15" i="23"/>
  <c r="AD15" i="23"/>
  <c r="AE15" i="23"/>
  <c r="AE15" i="24" s="1"/>
  <c r="AF15" i="23"/>
  <c r="AG15" i="23"/>
  <c r="AH15" i="23"/>
  <c r="AI15" i="23"/>
  <c r="AI16" i="23" s="1"/>
  <c r="AJ15" i="23"/>
  <c r="AK15" i="23"/>
  <c r="AL15" i="23"/>
  <c r="AM15" i="23"/>
  <c r="AN15" i="23"/>
  <c r="AO15" i="23"/>
  <c r="H16" i="23"/>
  <c r="I16" i="23"/>
  <c r="J16" i="23"/>
  <c r="K16" i="23"/>
  <c r="U16" i="23"/>
  <c r="AD16" i="23"/>
  <c r="F19" i="23"/>
  <c r="G19" i="23"/>
  <c r="L19" i="23"/>
  <c r="M19" i="23"/>
  <c r="N19" i="23"/>
  <c r="O19" i="23"/>
  <c r="O19" i="24" s="1"/>
  <c r="P19" i="23"/>
  <c r="Q19" i="23"/>
  <c r="R19" i="23"/>
  <c r="S19" i="23"/>
  <c r="T19" i="23"/>
  <c r="U19" i="23"/>
  <c r="V19" i="23"/>
  <c r="W19" i="23"/>
  <c r="X19" i="23"/>
  <c r="Y19" i="23"/>
  <c r="Z19" i="23"/>
  <c r="AA19" i="23"/>
  <c r="AA24" i="23" s="1"/>
  <c r="AB19" i="23"/>
  <c r="AC19" i="23"/>
  <c r="AD19" i="23"/>
  <c r="AE19" i="23"/>
  <c r="AE19" i="24" s="1"/>
  <c r="AF19" i="23"/>
  <c r="AG19" i="23"/>
  <c r="AH19" i="23"/>
  <c r="AI19" i="23"/>
  <c r="AI24" i="23" s="1"/>
  <c r="AJ19" i="23"/>
  <c r="AJ24" i="23" s="1"/>
  <c r="AK19" i="23"/>
  <c r="AL19" i="23"/>
  <c r="AM19" i="23"/>
  <c r="AN19" i="23"/>
  <c r="AO19" i="23"/>
  <c r="E20" i="23"/>
  <c r="G20" i="35" s="1"/>
  <c r="I20" i="35" s="1"/>
  <c r="F20" i="23"/>
  <c r="D20" i="23" s="1"/>
  <c r="F20" i="35" s="1"/>
  <c r="G20" i="23"/>
  <c r="L20" i="23"/>
  <c r="M20" i="23"/>
  <c r="M20" i="24" s="1"/>
  <c r="N20" i="23"/>
  <c r="O20" i="23"/>
  <c r="P20" i="23"/>
  <c r="Q20" i="23"/>
  <c r="R20" i="23"/>
  <c r="R20" i="24" s="1"/>
  <c r="S20" i="23"/>
  <c r="T20" i="23"/>
  <c r="U20" i="23"/>
  <c r="U20" i="24" s="1"/>
  <c r="V20" i="23"/>
  <c r="V24" i="23" s="1"/>
  <c r="W20" i="23"/>
  <c r="X20" i="23"/>
  <c r="Y20" i="23"/>
  <c r="Z20" i="23"/>
  <c r="AA20" i="23"/>
  <c r="AB20" i="23"/>
  <c r="AC20" i="23"/>
  <c r="AD20" i="23"/>
  <c r="AD20" i="24" s="1"/>
  <c r="AE20" i="23"/>
  <c r="AF20" i="23"/>
  <c r="AG20" i="23"/>
  <c r="AH20" i="23"/>
  <c r="AI20" i="23"/>
  <c r="AJ20" i="23"/>
  <c r="AK20" i="23"/>
  <c r="AL20" i="23"/>
  <c r="AL24" i="23" s="1"/>
  <c r="AM20" i="23"/>
  <c r="AN20" i="23"/>
  <c r="AO20" i="23"/>
  <c r="D21" i="23"/>
  <c r="F21" i="35" s="1"/>
  <c r="F21" i="23"/>
  <c r="G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W21" i="24" s="1"/>
  <c r="X21" i="23"/>
  <c r="X21" i="24" s="1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F22" i="23"/>
  <c r="D22" i="23" s="1"/>
  <c r="G22" i="23"/>
  <c r="L22" i="23"/>
  <c r="M22" i="23"/>
  <c r="N22" i="23"/>
  <c r="N22" i="24" s="1"/>
  <c r="O22" i="23"/>
  <c r="P22" i="23"/>
  <c r="Q22" i="23"/>
  <c r="R22" i="23"/>
  <c r="R22" i="24" s="1"/>
  <c r="S22" i="23"/>
  <c r="T22" i="23"/>
  <c r="U22" i="23"/>
  <c r="V22" i="23"/>
  <c r="W22" i="23"/>
  <c r="W22" i="24" s="1"/>
  <c r="X22" i="23"/>
  <c r="Y22" i="23"/>
  <c r="Y22" i="24" s="1"/>
  <c r="Z22" i="23"/>
  <c r="AA22" i="23"/>
  <c r="AB22" i="23"/>
  <c r="AC22" i="23"/>
  <c r="AD22" i="23"/>
  <c r="AE22" i="23"/>
  <c r="AE22" i="24" s="1"/>
  <c r="AF22" i="23"/>
  <c r="AG22" i="23"/>
  <c r="AH22" i="23"/>
  <c r="AI22" i="23"/>
  <c r="AJ22" i="23"/>
  <c r="AK22" i="23"/>
  <c r="AL22" i="23"/>
  <c r="AM22" i="23"/>
  <c r="AN22" i="23"/>
  <c r="AO22" i="23"/>
  <c r="D23" i="23"/>
  <c r="F23" i="23"/>
  <c r="G23" i="23"/>
  <c r="E23" i="23" s="1"/>
  <c r="G23" i="35" s="1"/>
  <c r="L23" i="23"/>
  <c r="M23" i="23"/>
  <c r="N23" i="23"/>
  <c r="O23" i="23"/>
  <c r="O23" i="24" s="1"/>
  <c r="P23" i="23"/>
  <c r="P23" i="24" s="1"/>
  <c r="Q23" i="23"/>
  <c r="R23" i="23"/>
  <c r="S23" i="23"/>
  <c r="T23" i="23"/>
  <c r="U23" i="23"/>
  <c r="V23" i="23"/>
  <c r="W23" i="23"/>
  <c r="W23" i="24" s="1"/>
  <c r="X23" i="23"/>
  <c r="Y23" i="23"/>
  <c r="Z23" i="23"/>
  <c r="AA23" i="23"/>
  <c r="AB23" i="23"/>
  <c r="AC23" i="23"/>
  <c r="AD23" i="23"/>
  <c r="AE23" i="23"/>
  <c r="AE23" i="24" s="1"/>
  <c r="AF23" i="23"/>
  <c r="AG23" i="23"/>
  <c r="AH23" i="23"/>
  <c r="AI23" i="23"/>
  <c r="AJ23" i="23"/>
  <c r="AK23" i="23"/>
  <c r="AL23" i="23"/>
  <c r="AM23" i="23"/>
  <c r="AN23" i="23"/>
  <c r="AO23" i="23"/>
  <c r="H24" i="23"/>
  <c r="I24" i="23"/>
  <c r="J24" i="23"/>
  <c r="K24" i="23"/>
  <c r="N24" i="23"/>
  <c r="S24" i="23"/>
  <c r="U24" i="23"/>
  <c r="AD24" i="23"/>
  <c r="F27" i="23"/>
  <c r="G27" i="23"/>
  <c r="L27" i="23"/>
  <c r="M27" i="23"/>
  <c r="N27" i="23"/>
  <c r="O27" i="23"/>
  <c r="O27" i="24" s="1"/>
  <c r="P27" i="23"/>
  <c r="Q27" i="23"/>
  <c r="R27" i="23"/>
  <c r="S27" i="23"/>
  <c r="S29" i="23" s="1"/>
  <c r="T27" i="23"/>
  <c r="T29" i="23" s="1"/>
  <c r="U27" i="23"/>
  <c r="V27" i="23"/>
  <c r="W27" i="23"/>
  <c r="W27" i="24" s="1"/>
  <c r="X27" i="23"/>
  <c r="X29" i="23" s="1"/>
  <c r="Y27" i="23"/>
  <c r="Z27" i="23"/>
  <c r="AA27" i="23"/>
  <c r="AB27" i="23"/>
  <c r="AB29" i="23" s="1"/>
  <c r="AC27" i="23"/>
  <c r="AD27" i="23"/>
  <c r="AE27" i="23"/>
  <c r="AE27" i="24" s="1"/>
  <c r="AF27" i="23"/>
  <c r="AF29" i="23" s="1"/>
  <c r="AG27" i="23"/>
  <c r="AH27" i="23"/>
  <c r="AI27" i="23"/>
  <c r="AI29" i="23" s="1"/>
  <c r="AJ27" i="23"/>
  <c r="AJ29" i="23" s="1"/>
  <c r="AK27" i="23"/>
  <c r="AL27" i="23"/>
  <c r="AM27" i="23"/>
  <c r="AN27" i="23"/>
  <c r="AN29" i="23" s="1"/>
  <c r="AO27" i="23"/>
  <c r="E28" i="23"/>
  <c r="G28" i="35" s="1"/>
  <c r="F28" i="23"/>
  <c r="D28" i="23" s="1"/>
  <c r="F28" i="35" s="1"/>
  <c r="H28" i="35" s="1"/>
  <c r="G28" i="23"/>
  <c r="L28" i="23"/>
  <c r="M28" i="23"/>
  <c r="M29" i="23" s="1"/>
  <c r="N28" i="23"/>
  <c r="N29" i="23" s="1"/>
  <c r="O28" i="23"/>
  <c r="O29" i="23" s="1"/>
  <c r="P28" i="23"/>
  <c r="Q28" i="23"/>
  <c r="R28" i="23"/>
  <c r="S28" i="23"/>
  <c r="T28" i="23"/>
  <c r="U28" i="23"/>
  <c r="U29" i="23" s="1"/>
  <c r="V28" i="23"/>
  <c r="W28" i="23"/>
  <c r="X28" i="23"/>
  <c r="Y28" i="23"/>
  <c r="Y29" i="23" s="1"/>
  <c r="Z28" i="23"/>
  <c r="AA28" i="23"/>
  <c r="AB28" i="23"/>
  <c r="AC28" i="23"/>
  <c r="AC29" i="23" s="1"/>
  <c r="AD28" i="23"/>
  <c r="AE28" i="23"/>
  <c r="AE29" i="23" s="1"/>
  <c r="AF28" i="23"/>
  <c r="AG28" i="23"/>
  <c r="AG29" i="23" s="1"/>
  <c r="AH28" i="23"/>
  <c r="AI28" i="23"/>
  <c r="AJ28" i="23"/>
  <c r="AK28" i="23"/>
  <c r="AK29" i="23" s="1"/>
  <c r="AL28" i="23"/>
  <c r="AL29" i="23" s="1"/>
  <c r="AM28" i="23"/>
  <c r="AM29" i="23" s="1"/>
  <c r="AN28" i="23"/>
  <c r="AO28" i="23"/>
  <c r="AO29" i="23" s="1"/>
  <c r="H29" i="23"/>
  <c r="I29" i="23"/>
  <c r="J29" i="23"/>
  <c r="K29" i="23"/>
  <c r="P29" i="23"/>
  <c r="R29" i="23"/>
  <c r="D32" i="23"/>
  <c r="F32" i="23"/>
  <c r="G32" i="23"/>
  <c r="L32" i="23"/>
  <c r="M32" i="23"/>
  <c r="M32" i="24" s="1"/>
  <c r="N32" i="23"/>
  <c r="O32" i="23"/>
  <c r="P32" i="23"/>
  <c r="Q32" i="23"/>
  <c r="Q36" i="23" s="1"/>
  <c r="R32" i="23"/>
  <c r="S32" i="23"/>
  <c r="T32" i="23"/>
  <c r="U32" i="23"/>
  <c r="V32" i="23"/>
  <c r="V32" i="24" s="1"/>
  <c r="W32" i="23"/>
  <c r="X32" i="23"/>
  <c r="Y32" i="23"/>
  <c r="Y36" i="23" s="1"/>
  <c r="Z32" i="23"/>
  <c r="AA32" i="23"/>
  <c r="AA32" i="24" s="1"/>
  <c r="AB32" i="23"/>
  <c r="AC32" i="23"/>
  <c r="AC32" i="24" s="1"/>
  <c r="AD32" i="23"/>
  <c r="AE32" i="23"/>
  <c r="AF32" i="23"/>
  <c r="AG32" i="23"/>
  <c r="AG36" i="23" s="1"/>
  <c r="AH32" i="23"/>
  <c r="AI32" i="23"/>
  <c r="AJ32" i="23"/>
  <c r="AK32" i="23"/>
  <c r="AL32" i="23"/>
  <c r="AM32" i="23"/>
  <c r="AN32" i="23"/>
  <c r="AO32" i="23"/>
  <c r="AO36" i="23" s="1"/>
  <c r="F33" i="23"/>
  <c r="G33" i="23"/>
  <c r="L33" i="23"/>
  <c r="M33" i="23"/>
  <c r="N33" i="23"/>
  <c r="O33" i="23"/>
  <c r="P33" i="23"/>
  <c r="Q33" i="23"/>
  <c r="R33" i="23"/>
  <c r="S33" i="23"/>
  <c r="T33" i="23"/>
  <c r="T33" i="24" s="1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F34" i="23"/>
  <c r="G34" i="23"/>
  <c r="L34" i="23"/>
  <c r="M34" i="23"/>
  <c r="N34" i="23"/>
  <c r="N34" i="24" s="1"/>
  <c r="O34" i="23"/>
  <c r="P34" i="23"/>
  <c r="Q34" i="23"/>
  <c r="R34" i="23"/>
  <c r="S34" i="23"/>
  <c r="T34" i="23"/>
  <c r="U34" i="23"/>
  <c r="V34" i="23"/>
  <c r="V34" i="24" s="1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F35" i="23"/>
  <c r="G35" i="23"/>
  <c r="E35" i="23" s="1"/>
  <c r="L35" i="23"/>
  <c r="M35" i="23"/>
  <c r="N35" i="23"/>
  <c r="O35" i="23"/>
  <c r="O35" i="24" s="1"/>
  <c r="P35" i="23"/>
  <c r="Q35" i="23"/>
  <c r="Q35" i="24" s="1"/>
  <c r="R35" i="23"/>
  <c r="S35" i="23"/>
  <c r="T35" i="23"/>
  <c r="U35" i="23"/>
  <c r="V35" i="23"/>
  <c r="W35" i="23"/>
  <c r="W35" i="24" s="1"/>
  <c r="X35" i="23"/>
  <c r="Y35" i="23"/>
  <c r="Y35" i="24" s="1"/>
  <c r="Z35" i="23"/>
  <c r="AA35" i="23"/>
  <c r="AB35" i="23"/>
  <c r="AC35" i="23"/>
  <c r="AD35" i="23"/>
  <c r="AE35" i="23"/>
  <c r="AE35" i="24" s="1"/>
  <c r="AF35" i="23"/>
  <c r="AG35" i="23"/>
  <c r="AH35" i="23"/>
  <c r="AH36" i="23" s="1"/>
  <c r="AI35" i="23"/>
  <c r="AJ35" i="23"/>
  <c r="AK35" i="23"/>
  <c r="AL35" i="23"/>
  <c r="AM35" i="23"/>
  <c r="AN35" i="23"/>
  <c r="AO35" i="23"/>
  <c r="H36" i="23"/>
  <c r="I36" i="23"/>
  <c r="J36" i="23"/>
  <c r="K36" i="23"/>
  <c r="M36" i="23"/>
  <c r="R36" i="23"/>
  <c r="S36" i="23"/>
  <c r="U36" i="23"/>
  <c r="AA36" i="23"/>
  <c r="AC36" i="23"/>
  <c r="AD36" i="23"/>
  <c r="AI36" i="23"/>
  <c r="AK36" i="23"/>
  <c r="F39" i="23"/>
  <c r="D39" i="23" s="1"/>
  <c r="F39" i="35" s="1"/>
  <c r="G39" i="23"/>
  <c r="E39" i="23" s="1"/>
  <c r="G39" i="35" s="1"/>
  <c r="L39" i="23"/>
  <c r="M39" i="23"/>
  <c r="M39" i="24" s="1"/>
  <c r="N39" i="23"/>
  <c r="O39" i="23"/>
  <c r="P39" i="23"/>
  <c r="P39" i="24" s="1"/>
  <c r="Q39" i="23"/>
  <c r="R39" i="23"/>
  <c r="S39" i="23"/>
  <c r="S43" i="23" s="1"/>
  <c r="T39" i="23"/>
  <c r="U39" i="23"/>
  <c r="V39" i="23"/>
  <c r="W39" i="23"/>
  <c r="W39" i="24" s="1"/>
  <c r="X39" i="23"/>
  <c r="Y39" i="23"/>
  <c r="Z39" i="23"/>
  <c r="AA39" i="23"/>
  <c r="AB39" i="23"/>
  <c r="AC39" i="23"/>
  <c r="AC39" i="24" s="1"/>
  <c r="AD39" i="23"/>
  <c r="AE39" i="23"/>
  <c r="AE39" i="24" s="1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G40" i="35" s="1"/>
  <c r="F40" i="23"/>
  <c r="G40" i="23"/>
  <c r="L40" i="23"/>
  <c r="M40" i="23"/>
  <c r="N40" i="23"/>
  <c r="O40" i="23"/>
  <c r="P40" i="23"/>
  <c r="Q40" i="23"/>
  <c r="Q42" i="23" s="1"/>
  <c r="Q43" i="23" s="1"/>
  <c r="R40" i="23"/>
  <c r="S40" i="23"/>
  <c r="T40" i="23"/>
  <c r="U40" i="23"/>
  <c r="U40" i="24" s="1"/>
  <c r="V40" i="23"/>
  <c r="W40" i="23"/>
  <c r="X40" i="23"/>
  <c r="Y40" i="23"/>
  <c r="Y40" i="24" s="1"/>
  <c r="Y42" i="24" s="1"/>
  <c r="Y43" i="24" s="1"/>
  <c r="Z40" i="23"/>
  <c r="AA40" i="23"/>
  <c r="AB40" i="23"/>
  <c r="AC40" i="23"/>
  <c r="AD40" i="23"/>
  <c r="AE40" i="23"/>
  <c r="AF40" i="23"/>
  <c r="AG40" i="23"/>
  <c r="AG42" i="23" s="1"/>
  <c r="AH40" i="23"/>
  <c r="AI40" i="23"/>
  <c r="AJ40" i="23"/>
  <c r="AK40" i="23"/>
  <c r="AL40" i="23"/>
  <c r="AM40" i="23"/>
  <c r="AN40" i="23"/>
  <c r="AO40" i="23"/>
  <c r="AO42" i="23" s="1"/>
  <c r="AO43" i="23" s="1"/>
  <c r="F41" i="23"/>
  <c r="G41" i="23"/>
  <c r="L41" i="23"/>
  <c r="M41" i="23"/>
  <c r="M42" i="23" s="1"/>
  <c r="M43" i="23" s="1"/>
  <c r="N41" i="23"/>
  <c r="N42" i="23" s="1"/>
  <c r="N43" i="23" s="1"/>
  <c r="O41" i="23"/>
  <c r="P41" i="23"/>
  <c r="Q41" i="23"/>
  <c r="R41" i="23"/>
  <c r="S41" i="23"/>
  <c r="S42" i="23" s="1"/>
  <c r="T41" i="23"/>
  <c r="T42" i="23" s="1"/>
  <c r="T43" i="23" s="1"/>
  <c r="U41" i="23"/>
  <c r="U42" i="23" s="1"/>
  <c r="U43" i="23" s="1"/>
  <c r="V41" i="23"/>
  <c r="V42" i="23" s="1"/>
  <c r="V43" i="23" s="1"/>
  <c r="W41" i="23"/>
  <c r="W41" i="24" s="1"/>
  <c r="X41" i="23"/>
  <c r="Y41" i="23"/>
  <c r="Z41" i="23"/>
  <c r="AA41" i="23"/>
  <c r="AA42" i="23" s="1"/>
  <c r="AB41" i="23"/>
  <c r="AB42" i="23" s="1"/>
  <c r="AB43" i="23" s="1"/>
  <c r="AC41" i="23"/>
  <c r="AC42" i="23" s="1"/>
  <c r="AC43" i="23" s="1"/>
  <c r="AD41" i="23"/>
  <c r="AD42" i="23" s="1"/>
  <c r="AD43" i="23" s="1"/>
  <c r="AE41" i="23"/>
  <c r="AF41" i="23"/>
  <c r="AG41" i="23"/>
  <c r="AH41" i="23"/>
  <c r="AI41" i="23"/>
  <c r="AI42" i="23" s="1"/>
  <c r="AJ41" i="23"/>
  <c r="AJ42" i="23" s="1"/>
  <c r="AJ43" i="23" s="1"/>
  <c r="AK41" i="23"/>
  <c r="AK42" i="23" s="1"/>
  <c r="AK43" i="23" s="1"/>
  <c r="AL41" i="23"/>
  <c r="AL42" i="23" s="1"/>
  <c r="AL43" i="23" s="1"/>
  <c r="AM41" i="23"/>
  <c r="AN41" i="23"/>
  <c r="AO41" i="23"/>
  <c r="F42" i="23"/>
  <c r="G42" i="23"/>
  <c r="H42" i="23"/>
  <c r="H43" i="23" s="1"/>
  <c r="H82" i="23" s="1"/>
  <c r="F641" i="44" s="1"/>
  <c r="I42" i="23"/>
  <c r="J42" i="23"/>
  <c r="K42" i="23"/>
  <c r="R42" i="23"/>
  <c r="R43" i="23" s="1"/>
  <c r="W42" i="23"/>
  <c r="W43" i="23" s="1"/>
  <c r="X42" i="23"/>
  <c r="X43" i="23" s="1"/>
  <c r="Y42" i="23"/>
  <c r="Z42" i="23"/>
  <c r="AF42" i="23"/>
  <c r="AF43" i="23" s="1"/>
  <c r="AH42" i="23"/>
  <c r="AH43" i="23" s="1"/>
  <c r="AM42" i="23"/>
  <c r="AM43" i="23" s="1"/>
  <c r="I43" i="23"/>
  <c r="J43" i="23"/>
  <c r="K43" i="23"/>
  <c r="Y43" i="23"/>
  <c r="Z43" i="23"/>
  <c r="AG43" i="23"/>
  <c r="AI43" i="23"/>
  <c r="F45" i="23"/>
  <c r="G45" i="23"/>
  <c r="L45" i="23"/>
  <c r="M45" i="23"/>
  <c r="N45" i="23"/>
  <c r="N45" i="24" s="1"/>
  <c r="O45" i="23"/>
  <c r="E45" i="23" s="1"/>
  <c r="G45" i="35" s="1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L47" i="23"/>
  <c r="M47" i="23"/>
  <c r="N47" i="23"/>
  <c r="O47" i="23"/>
  <c r="P47" i="23"/>
  <c r="Q47" i="23"/>
  <c r="R47" i="23"/>
  <c r="S47" i="23"/>
  <c r="S47" i="24" s="1"/>
  <c r="T47" i="23"/>
  <c r="T47" i="24" s="1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L49" i="23"/>
  <c r="M49" i="23"/>
  <c r="M49" i="24" s="1"/>
  <c r="N49" i="23"/>
  <c r="O49" i="23"/>
  <c r="P49" i="23"/>
  <c r="Q49" i="23"/>
  <c r="R49" i="23"/>
  <c r="R49" i="24" s="1"/>
  <c r="S49" i="23"/>
  <c r="T49" i="23"/>
  <c r="U49" i="23"/>
  <c r="V49" i="23"/>
  <c r="W49" i="23"/>
  <c r="X49" i="23"/>
  <c r="Y49" i="23"/>
  <c r="Z49" i="23"/>
  <c r="Z49" i="24" s="1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D51" i="23" s="1"/>
  <c r="F51" i="35" s="1"/>
  <c r="H51" i="35" s="1"/>
  <c r="G51" i="23"/>
  <c r="E51" i="23" s="1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X51" i="24" s="1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L54" i="23"/>
  <c r="M54" i="23"/>
  <c r="N54" i="23"/>
  <c r="O54" i="23"/>
  <c r="P54" i="23"/>
  <c r="Q54" i="23"/>
  <c r="Q56" i="23" s="1"/>
  <c r="R54" i="23"/>
  <c r="S54" i="23"/>
  <c r="T54" i="23"/>
  <c r="U54" i="23"/>
  <c r="V54" i="23"/>
  <c r="W54" i="23"/>
  <c r="W54" i="24" s="1"/>
  <c r="X54" i="23"/>
  <c r="Y54" i="23"/>
  <c r="Y56" i="23" s="1"/>
  <c r="Z54" i="23"/>
  <c r="AA54" i="23"/>
  <c r="AB54" i="23"/>
  <c r="AC54" i="23"/>
  <c r="AD54" i="23"/>
  <c r="AE54" i="23"/>
  <c r="AF54" i="23"/>
  <c r="AG54" i="23"/>
  <c r="AG56" i="23" s="1"/>
  <c r="AH54" i="23"/>
  <c r="AI54" i="23"/>
  <c r="AJ54" i="23"/>
  <c r="AK54" i="23"/>
  <c r="AL54" i="23"/>
  <c r="AM54" i="23"/>
  <c r="AN54" i="23"/>
  <c r="AO54" i="23"/>
  <c r="AO56" i="23" s="1"/>
  <c r="F55" i="23"/>
  <c r="G55" i="23"/>
  <c r="L55" i="23"/>
  <c r="M55" i="23"/>
  <c r="M56" i="23" s="1"/>
  <c r="N55" i="23"/>
  <c r="O55" i="23"/>
  <c r="P55" i="23"/>
  <c r="P55" i="24" s="1"/>
  <c r="Q55" i="23"/>
  <c r="R55" i="23"/>
  <c r="S55" i="23"/>
  <c r="S56" i="23" s="1"/>
  <c r="T55" i="23"/>
  <c r="U55" i="23"/>
  <c r="U56" i="23" s="1"/>
  <c r="V55" i="23"/>
  <c r="V56" i="23" s="1"/>
  <c r="W55" i="23"/>
  <c r="X55" i="23"/>
  <c r="Y55" i="23"/>
  <c r="Z55" i="23"/>
  <c r="AA55" i="23"/>
  <c r="AA56" i="23" s="1"/>
  <c r="AB55" i="23"/>
  <c r="AB56" i="23" s="1"/>
  <c r="AC55" i="23"/>
  <c r="AC56" i="23" s="1"/>
  <c r="AD55" i="23"/>
  <c r="AD56" i="23" s="1"/>
  <c r="AE55" i="23"/>
  <c r="AF55" i="23"/>
  <c r="AG55" i="23"/>
  <c r="AH55" i="23"/>
  <c r="AI55" i="23"/>
  <c r="AI56" i="23" s="1"/>
  <c r="AJ55" i="23"/>
  <c r="AJ56" i="23" s="1"/>
  <c r="AK55" i="23"/>
  <c r="AK56" i="23" s="1"/>
  <c r="AL55" i="23"/>
  <c r="AM55" i="23"/>
  <c r="AN55" i="23"/>
  <c r="AO55" i="23"/>
  <c r="F56" i="23"/>
  <c r="G56" i="23"/>
  <c r="H56" i="23"/>
  <c r="I56" i="23"/>
  <c r="J56" i="23"/>
  <c r="K56" i="23"/>
  <c r="N56" i="23"/>
  <c r="R56" i="23"/>
  <c r="W56" i="23"/>
  <c r="X56" i="23"/>
  <c r="Z56" i="23"/>
  <c r="AH56" i="23"/>
  <c r="AL56" i="23"/>
  <c r="AM56" i="23"/>
  <c r="F59" i="23"/>
  <c r="G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W59" i="24" s="1"/>
  <c r="X59" i="23"/>
  <c r="X61" i="23" s="1"/>
  <c r="Y59" i="23"/>
  <c r="Z59" i="23"/>
  <c r="AA59" i="23"/>
  <c r="AA59" i="24" s="1"/>
  <c r="AB59" i="23"/>
  <c r="AC59" i="23"/>
  <c r="AC61" i="23" s="1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F60" i="23"/>
  <c r="G60" i="23"/>
  <c r="L60" i="23"/>
  <c r="M60" i="23"/>
  <c r="N60" i="23"/>
  <c r="O60" i="23"/>
  <c r="P60" i="23"/>
  <c r="Q60" i="23"/>
  <c r="Q61" i="23" s="1"/>
  <c r="R60" i="23"/>
  <c r="R61" i="23" s="1"/>
  <c r="S60" i="23"/>
  <c r="S61" i="23" s="1"/>
  <c r="T60" i="23"/>
  <c r="U60" i="23"/>
  <c r="V60" i="23"/>
  <c r="W60" i="23"/>
  <c r="X60" i="23"/>
  <c r="Y60" i="23"/>
  <c r="Y61" i="23" s="1"/>
  <c r="Z60" i="23"/>
  <c r="Z61" i="23" s="1"/>
  <c r="AA60" i="23"/>
  <c r="AA61" i="23" s="1"/>
  <c r="AB60" i="23"/>
  <c r="AC60" i="23"/>
  <c r="AD60" i="23"/>
  <c r="AE60" i="23"/>
  <c r="AF60" i="23"/>
  <c r="AG60" i="23"/>
  <c r="AG61" i="23" s="1"/>
  <c r="AH60" i="23"/>
  <c r="AH61" i="23" s="1"/>
  <c r="AI60" i="23"/>
  <c r="AI61" i="23" s="1"/>
  <c r="AJ60" i="23"/>
  <c r="AK60" i="23"/>
  <c r="AL60" i="23"/>
  <c r="AM60" i="23"/>
  <c r="AN60" i="23"/>
  <c r="AO60" i="23"/>
  <c r="AO61" i="23" s="1"/>
  <c r="F61" i="23"/>
  <c r="G61" i="23"/>
  <c r="H61" i="23"/>
  <c r="I61" i="23"/>
  <c r="J61" i="23"/>
  <c r="K61" i="23"/>
  <c r="N61" i="23"/>
  <c r="O61" i="23"/>
  <c r="P61" i="23"/>
  <c r="W61" i="23"/>
  <c r="AD61" i="23"/>
  <c r="AE61" i="23"/>
  <c r="AF61" i="23"/>
  <c r="AK61" i="23"/>
  <c r="AM61" i="23"/>
  <c r="AN61" i="23"/>
  <c r="F64" i="23"/>
  <c r="D64" i="23" s="1"/>
  <c r="D66" i="23" s="1"/>
  <c r="G64" i="23"/>
  <c r="L64" i="23"/>
  <c r="M64" i="23"/>
  <c r="N64" i="23"/>
  <c r="O64" i="23"/>
  <c r="P64" i="23"/>
  <c r="Q64" i="23"/>
  <c r="Q66" i="23" s="1"/>
  <c r="R64" i="23"/>
  <c r="S64" i="23"/>
  <c r="T64" i="23"/>
  <c r="U64" i="23"/>
  <c r="U66" i="23" s="1"/>
  <c r="V64" i="23"/>
  <c r="W64" i="23"/>
  <c r="X64" i="23"/>
  <c r="Y64" i="23"/>
  <c r="Y66" i="23" s="1"/>
  <c r="Z64" i="23"/>
  <c r="AA64" i="23"/>
  <c r="AB64" i="23"/>
  <c r="AC64" i="23"/>
  <c r="AD64" i="23"/>
  <c r="AE64" i="23"/>
  <c r="AF64" i="23"/>
  <c r="AG64" i="23"/>
  <c r="AG66" i="23" s="1"/>
  <c r="AH64" i="23"/>
  <c r="AI64" i="23"/>
  <c r="AJ64" i="23"/>
  <c r="AK64" i="23"/>
  <c r="AK66" i="23" s="1"/>
  <c r="AL64" i="23"/>
  <c r="AM64" i="23"/>
  <c r="AN64" i="23"/>
  <c r="AO64" i="23"/>
  <c r="D65" i="23"/>
  <c r="F65" i="35" s="1"/>
  <c r="F65" i="23"/>
  <c r="G65" i="23"/>
  <c r="E65" i="23" s="1"/>
  <c r="G65" i="35" s="1"/>
  <c r="I65" i="35" s="1"/>
  <c r="L65" i="23"/>
  <c r="M65" i="23"/>
  <c r="N65" i="23"/>
  <c r="O65" i="23"/>
  <c r="O66" i="23" s="1"/>
  <c r="P65" i="23"/>
  <c r="P66" i="23" s="1"/>
  <c r="Q65" i="23"/>
  <c r="R65" i="23"/>
  <c r="S65" i="23"/>
  <c r="S66" i="23" s="1"/>
  <c r="T65" i="23"/>
  <c r="U65" i="23"/>
  <c r="V65" i="23"/>
  <c r="W65" i="23"/>
  <c r="W66" i="23" s="1"/>
  <c r="X65" i="23"/>
  <c r="X66" i="23" s="1"/>
  <c r="Y65" i="23"/>
  <c r="Z65" i="23"/>
  <c r="AA65" i="23"/>
  <c r="AA65" i="24" s="1"/>
  <c r="AB65" i="23"/>
  <c r="AC65" i="23"/>
  <c r="AD65" i="23"/>
  <c r="AE65" i="23"/>
  <c r="AE66" i="23" s="1"/>
  <c r="AF65" i="23"/>
  <c r="AF66" i="23" s="1"/>
  <c r="AG65" i="23"/>
  <c r="AH65" i="23"/>
  <c r="AI65" i="23"/>
  <c r="AJ65" i="23"/>
  <c r="AK65" i="23"/>
  <c r="AL65" i="23"/>
  <c r="AM65" i="23"/>
  <c r="AM66" i="23" s="1"/>
  <c r="AN65" i="23"/>
  <c r="AN66" i="23" s="1"/>
  <c r="AO65" i="23"/>
  <c r="H66" i="23"/>
  <c r="I66" i="23"/>
  <c r="J66" i="23"/>
  <c r="K66" i="23"/>
  <c r="L66" i="23"/>
  <c r="N66" i="23"/>
  <c r="R66" i="23"/>
  <c r="T66" i="23"/>
  <c r="V66" i="23"/>
  <c r="Z66" i="23"/>
  <c r="AB66" i="23"/>
  <c r="AD66" i="23"/>
  <c r="AH66" i="23"/>
  <c r="AJ66" i="23"/>
  <c r="AL66" i="23"/>
  <c r="AO66" i="23"/>
  <c r="D70" i="23"/>
  <c r="F70" i="23"/>
  <c r="G70" i="23"/>
  <c r="L70" i="23"/>
  <c r="L72" i="23" s="1"/>
  <c r="M70" i="23"/>
  <c r="N70" i="23"/>
  <c r="O70" i="23"/>
  <c r="P70" i="23"/>
  <c r="P70" i="24" s="1"/>
  <c r="Q70" i="23"/>
  <c r="Q72" i="23" s="1"/>
  <c r="R70" i="23"/>
  <c r="S70" i="23"/>
  <c r="T70" i="23"/>
  <c r="T72" i="23" s="1"/>
  <c r="U70" i="23"/>
  <c r="V70" i="23"/>
  <c r="W70" i="23"/>
  <c r="W72" i="23" s="1"/>
  <c r="X70" i="23"/>
  <c r="X72" i="23" s="1"/>
  <c r="Y70" i="23"/>
  <c r="Y72" i="23" s="1"/>
  <c r="Z70" i="23"/>
  <c r="Z70" i="24" s="1"/>
  <c r="AA70" i="23"/>
  <c r="AB70" i="23"/>
  <c r="AB70" i="24" s="1"/>
  <c r="AB72" i="24" s="1"/>
  <c r="AC70" i="23"/>
  <c r="AD70" i="23"/>
  <c r="AE70" i="23"/>
  <c r="AF70" i="23"/>
  <c r="AG70" i="23"/>
  <c r="AH70" i="23"/>
  <c r="AI70" i="23"/>
  <c r="AJ70" i="23"/>
  <c r="AJ72" i="23" s="1"/>
  <c r="AK70" i="23"/>
  <c r="AL70" i="23"/>
  <c r="AM70" i="23"/>
  <c r="AM72" i="23" s="1"/>
  <c r="AN70" i="23"/>
  <c r="AN72" i="23" s="1"/>
  <c r="AO70" i="23"/>
  <c r="F71" i="23"/>
  <c r="G71" i="23"/>
  <c r="L71" i="23"/>
  <c r="M71" i="23"/>
  <c r="N71" i="23"/>
  <c r="N72" i="23" s="1"/>
  <c r="O71" i="23"/>
  <c r="O71" i="24" s="1"/>
  <c r="P71" i="23"/>
  <c r="Q71" i="23"/>
  <c r="R71" i="23"/>
  <c r="S71" i="23"/>
  <c r="T71" i="23"/>
  <c r="U71" i="23"/>
  <c r="U72" i="23" s="1"/>
  <c r="V71" i="23"/>
  <c r="V72" i="23" s="1"/>
  <c r="W71" i="23"/>
  <c r="X71" i="23"/>
  <c r="Y71" i="23"/>
  <c r="Z71" i="23"/>
  <c r="Z72" i="23" s="1"/>
  <c r="AA71" i="23"/>
  <c r="AB71" i="23"/>
  <c r="AC71" i="23"/>
  <c r="AD71" i="23"/>
  <c r="AD72" i="23" s="1"/>
  <c r="AE71" i="23"/>
  <c r="AE71" i="24" s="1"/>
  <c r="AF71" i="23"/>
  <c r="AG71" i="23"/>
  <c r="AH71" i="23"/>
  <c r="AH72" i="23" s="1"/>
  <c r="AI71" i="23"/>
  <c r="AJ71" i="23"/>
  <c r="AK71" i="23"/>
  <c r="AK72" i="23" s="1"/>
  <c r="AL71" i="23"/>
  <c r="AL72" i="23" s="1"/>
  <c r="AM71" i="23"/>
  <c r="AN71" i="23"/>
  <c r="AO71" i="23"/>
  <c r="G72" i="23"/>
  <c r="H72" i="23"/>
  <c r="I72" i="23"/>
  <c r="J72" i="23"/>
  <c r="K72" i="23"/>
  <c r="R72" i="23"/>
  <c r="S72" i="23"/>
  <c r="AA72" i="23"/>
  <c r="AB72" i="23"/>
  <c r="AE72" i="23"/>
  <c r="AF72" i="23"/>
  <c r="AG72" i="23"/>
  <c r="AI72" i="23"/>
  <c r="AO72" i="23"/>
  <c r="D73" i="23"/>
  <c r="F73" i="35" s="1"/>
  <c r="F73" i="23"/>
  <c r="G73" i="23"/>
  <c r="L73" i="23"/>
  <c r="M73" i="23"/>
  <c r="N73" i="23"/>
  <c r="O73" i="23"/>
  <c r="E73" i="23" s="1"/>
  <c r="G73" i="35" s="1"/>
  <c r="P73" i="23"/>
  <c r="Q73" i="23"/>
  <c r="R73" i="23"/>
  <c r="S73" i="23"/>
  <c r="T73" i="23"/>
  <c r="U73" i="23"/>
  <c r="U73" i="24" s="1"/>
  <c r="V73" i="23"/>
  <c r="W73" i="23"/>
  <c r="X73" i="23"/>
  <c r="Y73" i="23"/>
  <c r="Y73" i="24" s="1"/>
  <c r="Z73" i="23"/>
  <c r="AA73" i="23"/>
  <c r="AB73" i="23"/>
  <c r="AC73" i="23"/>
  <c r="AC73" i="24" s="1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L74" i="23"/>
  <c r="M74" i="23"/>
  <c r="N74" i="23"/>
  <c r="D74" i="23" s="1"/>
  <c r="O74" i="23"/>
  <c r="P74" i="23"/>
  <c r="Q74" i="23"/>
  <c r="R74" i="23"/>
  <c r="S74" i="23"/>
  <c r="T74" i="23"/>
  <c r="U74" i="23"/>
  <c r="V74" i="23"/>
  <c r="W74" i="23"/>
  <c r="W74" i="24" s="1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Y75" i="24" s="1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E76" i="23" s="1"/>
  <c r="G76" i="35" s="1"/>
  <c r="I76" i="35" s="1"/>
  <c r="L76" i="23"/>
  <c r="D76" i="23" s="1"/>
  <c r="F76" i="35" s="1"/>
  <c r="H76" i="35" s="1"/>
  <c r="M76" i="23"/>
  <c r="N76" i="23"/>
  <c r="O76" i="23"/>
  <c r="P76" i="23"/>
  <c r="P76" i="24" s="1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E77" i="23"/>
  <c r="F77" i="23"/>
  <c r="D77" i="23" s="1"/>
  <c r="F77" i="35" s="1"/>
  <c r="G77" i="23"/>
  <c r="L77" i="23"/>
  <c r="M77" i="23"/>
  <c r="M77" i="24" s="1"/>
  <c r="N77" i="23"/>
  <c r="O77" i="23"/>
  <c r="P77" i="23"/>
  <c r="Q77" i="23"/>
  <c r="Q77" i="24" s="1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C77" i="24" s="1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F78" i="35" s="1"/>
  <c r="H78" i="35" s="1"/>
  <c r="F78" i="23"/>
  <c r="G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A78" i="24" s="1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E79" i="23"/>
  <c r="F79" i="23"/>
  <c r="G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Y79" i="24" s="1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E80" i="23" s="1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F81" i="35" s="1"/>
  <c r="F81" i="23"/>
  <c r="G81" i="23"/>
  <c r="L81" i="23"/>
  <c r="M81" i="23"/>
  <c r="E81" i="23" s="1"/>
  <c r="N81" i="23"/>
  <c r="O81" i="23"/>
  <c r="O81" i="24" s="1"/>
  <c r="P81" i="23"/>
  <c r="Q81" i="23"/>
  <c r="Q81" i="24" s="1"/>
  <c r="R81" i="23"/>
  <c r="S81" i="23"/>
  <c r="T81" i="23"/>
  <c r="U81" i="23"/>
  <c r="V81" i="23"/>
  <c r="W81" i="23"/>
  <c r="W81" i="24" s="1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2" i="35"/>
  <c r="D13" i="35"/>
  <c r="D14" i="35"/>
  <c r="E14" i="35"/>
  <c r="F14" i="35"/>
  <c r="H14" i="35" s="1"/>
  <c r="E15" i="35"/>
  <c r="D21" i="35"/>
  <c r="D22" i="35"/>
  <c r="E22" i="35"/>
  <c r="F22" i="35"/>
  <c r="H22" i="35" s="1"/>
  <c r="F23" i="35"/>
  <c r="E27" i="35"/>
  <c r="D28" i="35"/>
  <c r="D32" i="35"/>
  <c r="D34" i="35"/>
  <c r="D35" i="35"/>
  <c r="G35" i="35"/>
  <c r="D39" i="35"/>
  <c r="D40" i="35"/>
  <c r="F40" i="35"/>
  <c r="D41" i="35"/>
  <c r="D47" i="35"/>
  <c r="D51" i="35"/>
  <c r="G51" i="35"/>
  <c r="E54" i="35"/>
  <c r="D55" i="35"/>
  <c r="D59" i="35"/>
  <c r="D60" i="35"/>
  <c r="E60" i="35"/>
  <c r="E64" i="35"/>
  <c r="F64" i="35"/>
  <c r="D65" i="35"/>
  <c r="H65" i="35" s="1"/>
  <c r="D70" i="35"/>
  <c r="D72" i="35" s="1"/>
  <c r="D71" i="35"/>
  <c r="E73" i="35"/>
  <c r="D74" i="35"/>
  <c r="F74" i="35"/>
  <c r="H74" i="35" s="1"/>
  <c r="D76" i="35"/>
  <c r="E76" i="35"/>
  <c r="E77" i="35"/>
  <c r="G77" i="35"/>
  <c r="I77" i="35" s="1"/>
  <c r="D78" i="35"/>
  <c r="G79" i="35"/>
  <c r="D80" i="35"/>
  <c r="G80" i="35"/>
  <c r="G81" i="35"/>
  <c r="A4" i="58"/>
  <c r="A5" i="58"/>
  <c r="G11" i="58"/>
  <c r="H11" i="58"/>
  <c r="I11" i="58"/>
  <c r="M11" i="58" s="1"/>
  <c r="H12" i="58"/>
  <c r="F12" i="58" s="1"/>
  <c r="I12" i="58"/>
  <c r="L12" i="58"/>
  <c r="D12" i="60" s="1"/>
  <c r="F13" i="58"/>
  <c r="H13" i="58"/>
  <c r="I13" i="58"/>
  <c r="G13" i="58" s="1"/>
  <c r="L13" i="58"/>
  <c r="M13" i="58"/>
  <c r="F14" i="58"/>
  <c r="G14" i="58"/>
  <c r="H14" i="58"/>
  <c r="L14" i="58" s="1"/>
  <c r="I14" i="58"/>
  <c r="M14" i="58" s="1"/>
  <c r="F15" i="58"/>
  <c r="H15" i="58"/>
  <c r="I15" i="58"/>
  <c r="L15" i="58"/>
  <c r="D15" i="60" s="1"/>
  <c r="J16" i="58"/>
  <c r="K16" i="58"/>
  <c r="H18" i="58"/>
  <c r="I18" i="58"/>
  <c r="G19" i="58"/>
  <c r="H19" i="58"/>
  <c r="F19" i="58" s="1"/>
  <c r="F24" i="58" s="1"/>
  <c r="I19" i="58"/>
  <c r="M19" i="58" s="1"/>
  <c r="L19" i="58"/>
  <c r="D19" i="60" s="1"/>
  <c r="G20" i="58"/>
  <c r="H20" i="58"/>
  <c r="F20" i="58" s="1"/>
  <c r="I20" i="58"/>
  <c r="L20" i="58"/>
  <c r="D20" i="60" s="1"/>
  <c r="M20" i="58"/>
  <c r="F21" i="58"/>
  <c r="G21" i="58"/>
  <c r="H21" i="58"/>
  <c r="I21" i="58"/>
  <c r="M21" i="58" s="1"/>
  <c r="E21" i="60" s="1"/>
  <c r="L21" i="58"/>
  <c r="D21" i="60" s="1"/>
  <c r="F22" i="58"/>
  <c r="H22" i="58"/>
  <c r="L22" i="58" s="1"/>
  <c r="I22" i="58"/>
  <c r="F23" i="58"/>
  <c r="H23" i="58"/>
  <c r="I23" i="58"/>
  <c r="L23" i="58"/>
  <c r="H24" i="58"/>
  <c r="J24" i="58"/>
  <c r="K24" i="58"/>
  <c r="H27" i="58"/>
  <c r="I27" i="58"/>
  <c r="F28" i="58"/>
  <c r="G28" i="58"/>
  <c r="H28" i="58"/>
  <c r="I28" i="58"/>
  <c r="L28" i="58"/>
  <c r="M28" i="58"/>
  <c r="J29" i="58"/>
  <c r="K29" i="58"/>
  <c r="F32" i="58"/>
  <c r="H32" i="58"/>
  <c r="L32" i="58" s="1"/>
  <c r="I32" i="58"/>
  <c r="G33" i="58"/>
  <c r="H33" i="58"/>
  <c r="I33" i="58"/>
  <c r="M33" i="58" s="1"/>
  <c r="E33" i="60" s="1"/>
  <c r="G34" i="58"/>
  <c r="H34" i="58"/>
  <c r="F34" i="58" s="1"/>
  <c r="I34" i="58"/>
  <c r="L34" i="58"/>
  <c r="D34" i="60" s="1"/>
  <c r="M34" i="58"/>
  <c r="E34" i="60" s="1"/>
  <c r="F35" i="58"/>
  <c r="H35" i="58"/>
  <c r="I35" i="58"/>
  <c r="L35" i="58"/>
  <c r="J36" i="58"/>
  <c r="K36" i="58"/>
  <c r="L37" i="58"/>
  <c r="M37" i="58"/>
  <c r="H38" i="58"/>
  <c r="I38" i="58"/>
  <c r="H39" i="58"/>
  <c r="F39" i="58" s="1"/>
  <c r="I39" i="58"/>
  <c r="G39" i="58" s="1"/>
  <c r="L39" i="58"/>
  <c r="D39" i="60" s="1"/>
  <c r="M39" i="58"/>
  <c r="F40" i="58"/>
  <c r="G40" i="58"/>
  <c r="H40" i="58"/>
  <c r="I40" i="58"/>
  <c r="L40" i="58"/>
  <c r="M40" i="58"/>
  <c r="G41" i="58"/>
  <c r="G42" i="58" s="1"/>
  <c r="H41" i="58"/>
  <c r="I41" i="58"/>
  <c r="M41" i="58"/>
  <c r="M42" i="58" s="1"/>
  <c r="I42" i="58"/>
  <c r="I43" i="58" s="1"/>
  <c r="J42" i="58"/>
  <c r="J43" i="58" s="1"/>
  <c r="J82" i="58" s="1"/>
  <c r="K42" i="58"/>
  <c r="K43" i="58" s="1"/>
  <c r="F45" i="58"/>
  <c r="H45" i="58"/>
  <c r="I45" i="58"/>
  <c r="G45" i="58" s="1"/>
  <c r="L45" i="58"/>
  <c r="G47" i="58"/>
  <c r="H47" i="58"/>
  <c r="I47" i="58"/>
  <c r="M47" i="58" s="1"/>
  <c r="F49" i="58"/>
  <c r="H49" i="58"/>
  <c r="I49" i="58"/>
  <c r="L49" i="58"/>
  <c r="D49" i="60" s="1"/>
  <c r="H51" i="58"/>
  <c r="I51" i="58"/>
  <c r="G51" i="58" s="1"/>
  <c r="M51" i="58"/>
  <c r="E51" i="60" s="1"/>
  <c r="F54" i="58"/>
  <c r="G54" i="58"/>
  <c r="H54" i="58"/>
  <c r="L54" i="58" s="1"/>
  <c r="I54" i="58"/>
  <c r="M54" i="58"/>
  <c r="H55" i="58"/>
  <c r="I55" i="58"/>
  <c r="J56" i="58"/>
  <c r="K56" i="58"/>
  <c r="H59" i="58"/>
  <c r="I59" i="58"/>
  <c r="G59" i="58" s="1"/>
  <c r="G61" i="58" s="1"/>
  <c r="M59" i="58"/>
  <c r="F60" i="58"/>
  <c r="G60" i="58"/>
  <c r="H60" i="58"/>
  <c r="I60" i="58"/>
  <c r="L60" i="58"/>
  <c r="D60" i="60" s="1"/>
  <c r="M60" i="58"/>
  <c r="I61" i="58"/>
  <c r="J61" i="58"/>
  <c r="K61" i="58"/>
  <c r="F64" i="58"/>
  <c r="F66" i="58" s="1"/>
  <c r="G64" i="58"/>
  <c r="H64" i="58"/>
  <c r="L64" i="58" s="1"/>
  <c r="D64" i="60" s="1"/>
  <c r="I64" i="58"/>
  <c r="M64" i="58" s="1"/>
  <c r="H65" i="58"/>
  <c r="F65" i="58" s="1"/>
  <c r="I65" i="58"/>
  <c r="L65" i="58"/>
  <c r="J66" i="58"/>
  <c r="K66" i="58"/>
  <c r="H70" i="58"/>
  <c r="F70" i="58" s="1"/>
  <c r="I70" i="58"/>
  <c r="G70" i="58" s="1"/>
  <c r="L70" i="58"/>
  <c r="M70" i="58"/>
  <c r="F71" i="58"/>
  <c r="F72" i="58" s="1"/>
  <c r="G71" i="58"/>
  <c r="H71" i="58"/>
  <c r="I71" i="58"/>
  <c r="L71" i="58"/>
  <c r="D71" i="60" s="1"/>
  <c r="M71" i="58"/>
  <c r="G72" i="58"/>
  <c r="H72" i="58"/>
  <c r="I72" i="58"/>
  <c r="J72" i="58"/>
  <c r="K72" i="58"/>
  <c r="F73" i="58"/>
  <c r="G73" i="58"/>
  <c r="H73" i="58"/>
  <c r="L73" i="58" s="1"/>
  <c r="I73" i="58"/>
  <c r="M73" i="58" s="1"/>
  <c r="F74" i="58"/>
  <c r="H74" i="58"/>
  <c r="L74" i="58" s="1"/>
  <c r="D74" i="60" s="1"/>
  <c r="I74" i="58"/>
  <c r="H75" i="58"/>
  <c r="I75" i="58"/>
  <c r="G75" i="58" s="1"/>
  <c r="M75" i="58"/>
  <c r="E75" i="60" s="1"/>
  <c r="F76" i="58"/>
  <c r="G76" i="58"/>
  <c r="H76" i="58"/>
  <c r="I76" i="58"/>
  <c r="L76" i="58"/>
  <c r="D76" i="60" s="1"/>
  <c r="M76" i="58"/>
  <c r="G77" i="58"/>
  <c r="H77" i="58"/>
  <c r="I77" i="58"/>
  <c r="M77" i="58" s="1"/>
  <c r="F78" i="58"/>
  <c r="H78" i="58"/>
  <c r="I78" i="58"/>
  <c r="L78" i="58"/>
  <c r="D78" i="60" s="1"/>
  <c r="H79" i="58"/>
  <c r="F79" i="58" s="1"/>
  <c r="I79" i="58"/>
  <c r="G79" i="58" s="1"/>
  <c r="L79" i="58"/>
  <c r="D79" i="60" s="1"/>
  <c r="M79" i="58"/>
  <c r="F80" i="58"/>
  <c r="G80" i="58"/>
  <c r="H80" i="58"/>
  <c r="I80" i="58"/>
  <c r="L80" i="58"/>
  <c r="D80" i="60" s="1"/>
  <c r="M80" i="58"/>
  <c r="F81" i="58"/>
  <c r="G81" i="58"/>
  <c r="H81" i="58"/>
  <c r="L81" i="58" s="1"/>
  <c r="I81" i="58"/>
  <c r="M81" i="58" s="1"/>
  <c r="D82" i="58"/>
  <c r="E82" i="58"/>
  <c r="A5" i="59"/>
  <c r="N8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E11" i="59"/>
  <c r="F11" i="59"/>
  <c r="G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F12" i="59"/>
  <c r="G12" i="59"/>
  <c r="E12" i="59" s="1"/>
  <c r="G12" i="60" s="1"/>
  <c r="R12" i="59"/>
  <c r="S12" i="59"/>
  <c r="T12" i="59"/>
  <c r="U12" i="59"/>
  <c r="V12" i="59"/>
  <c r="V16" i="59" s="1"/>
  <c r="W12" i="59"/>
  <c r="X12" i="59"/>
  <c r="Y12" i="59"/>
  <c r="Z12" i="59"/>
  <c r="AA12" i="59"/>
  <c r="AB12" i="59"/>
  <c r="AC12" i="59"/>
  <c r="AD12" i="59"/>
  <c r="AD16" i="59" s="1"/>
  <c r="AE12" i="59"/>
  <c r="AF12" i="59"/>
  <c r="AG12" i="59"/>
  <c r="AH12" i="59"/>
  <c r="AI12" i="59"/>
  <c r="AJ12" i="59"/>
  <c r="AK12" i="59"/>
  <c r="AL12" i="59"/>
  <c r="AL16" i="59" s="1"/>
  <c r="AM12" i="59"/>
  <c r="AN12" i="59"/>
  <c r="AO12" i="59"/>
  <c r="E13" i="59"/>
  <c r="G13" i="60" s="1"/>
  <c r="F13" i="59"/>
  <c r="D13" i="59" s="1"/>
  <c r="F13" i="60" s="1"/>
  <c r="H13" i="60" s="1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M16" i="59" s="1"/>
  <c r="AN13" i="59"/>
  <c r="AO13" i="59"/>
  <c r="D14" i="59"/>
  <c r="F14" i="59"/>
  <c r="G14" i="59"/>
  <c r="R14" i="59"/>
  <c r="S14" i="59"/>
  <c r="T14" i="59"/>
  <c r="U14" i="59"/>
  <c r="V14" i="59"/>
  <c r="W14" i="59"/>
  <c r="X14" i="59"/>
  <c r="Y14" i="59"/>
  <c r="Y16" i="59" s="1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AO16" i="59" s="1"/>
  <c r="E15" i="59"/>
  <c r="G15" i="60" s="1"/>
  <c r="F15" i="59"/>
  <c r="D15" i="59" s="1"/>
  <c r="F15" i="60" s="1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H16" i="59"/>
  <c r="I16" i="59"/>
  <c r="J16" i="59"/>
  <c r="K16" i="59"/>
  <c r="K82" i="59" s="1"/>
  <c r="I654" i="44" s="1"/>
  <c r="L16" i="59"/>
  <c r="M16" i="59"/>
  <c r="N16" i="59"/>
  <c r="O16" i="59"/>
  <c r="P16" i="59"/>
  <c r="Q16" i="59"/>
  <c r="R16" i="59"/>
  <c r="S16" i="59"/>
  <c r="W16" i="59"/>
  <c r="Z16" i="59"/>
  <c r="AA16" i="59"/>
  <c r="AH16" i="59"/>
  <c r="AI16" i="59"/>
  <c r="D19" i="59"/>
  <c r="D24" i="59" s="1"/>
  <c r="E19" i="59"/>
  <c r="F19" i="59"/>
  <c r="F24" i="59" s="1"/>
  <c r="G19" i="59"/>
  <c r="R19" i="59"/>
  <c r="S19" i="59"/>
  <c r="T19" i="59"/>
  <c r="U19" i="59"/>
  <c r="V19" i="59"/>
  <c r="V24" i="59" s="1"/>
  <c r="W19" i="59"/>
  <c r="X19" i="59"/>
  <c r="Y19" i="59"/>
  <c r="Z19" i="59"/>
  <c r="AA19" i="59"/>
  <c r="AB19" i="59"/>
  <c r="AC19" i="59"/>
  <c r="AD19" i="59"/>
  <c r="AD24" i="59" s="1"/>
  <c r="AE19" i="59"/>
  <c r="AF19" i="59"/>
  <c r="AG19" i="59"/>
  <c r="AH19" i="59"/>
  <c r="AI19" i="59"/>
  <c r="AJ19" i="59"/>
  <c r="AK19" i="59"/>
  <c r="AL19" i="59"/>
  <c r="AL24" i="59" s="1"/>
  <c r="AM19" i="59"/>
  <c r="AN19" i="59"/>
  <c r="AO19" i="59"/>
  <c r="F20" i="59"/>
  <c r="D20" i="59" s="1"/>
  <c r="F20" i="60" s="1"/>
  <c r="H20" i="60" s="1"/>
  <c r="G20" i="59"/>
  <c r="R20" i="59"/>
  <c r="S20" i="59"/>
  <c r="T20" i="59"/>
  <c r="T24" i="59" s="1"/>
  <c r="U20" i="59"/>
  <c r="V20" i="59"/>
  <c r="W20" i="59"/>
  <c r="X20" i="59"/>
  <c r="Y20" i="59"/>
  <c r="Y24" i="59" s="1"/>
  <c r="Z20" i="59"/>
  <c r="AA20" i="59"/>
  <c r="AB20" i="59"/>
  <c r="AB24" i="59" s="1"/>
  <c r="AC20" i="59"/>
  <c r="AD20" i="59"/>
  <c r="AE20" i="59"/>
  <c r="AF20" i="59"/>
  <c r="AG20" i="59"/>
  <c r="AH20" i="59"/>
  <c r="AI20" i="59"/>
  <c r="AJ20" i="59"/>
  <c r="AJ24" i="59" s="1"/>
  <c r="AK20" i="59"/>
  <c r="AL20" i="59"/>
  <c r="AM20" i="59"/>
  <c r="AN20" i="59"/>
  <c r="AO20" i="59"/>
  <c r="D21" i="59"/>
  <c r="F21" i="60" s="1"/>
  <c r="H21" i="60" s="1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K24" i="59" s="1"/>
  <c r="AL21" i="59"/>
  <c r="AM21" i="59"/>
  <c r="AN21" i="59"/>
  <c r="AO21" i="59"/>
  <c r="F22" i="59"/>
  <c r="D22" i="59" s="1"/>
  <c r="F22" i="60" s="1"/>
  <c r="G22" i="59"/>
  <c r="E22" i="59" s="1"/>
  <c r="G22" i="60" s="1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G23" i="60" s="1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H24" i="59"/>
  <c r="H82" i="59" s="1"/>
  <c r="F654" i="44" s="1"/>
  <c r="I24" i="59"/>
  <c r="J24" i="59"/>
  <c r="K24" i="59"/>
  <c r="L24" i="59"/>
  <c r="M24" i="59"/>
  <c r="N24" i="59"/>
  <c r="O24" i="59"/>
  <c r="P24" i="59"/>
  <c r="P82" i="59" s="1"/>
  <c r="N654" i="44" s="1"/>
  <c r="Q24" i="59"/>
  <c r="W24" i="59"/>
  <c r="X24" i="59"/>
  <c r="AF24" i="59"/>
  <c r="AG24" i="59"/>
  <c r="AN24" i="59"/>
  <c r="AO24" i="59"/>
  <c r="D27" i="59"/>
  <c r="F27" i="59"/>
  <c r="G27" i="59"/>
  <c r="E27" i="59" s="1"/>
  <c r="R27" i="59"/>
  <c r="S27" i="59"/>
  <c r="S29" i="59" s="1"/>
  <c r="T27" i="59"/>
  <c r="T29" i="59" s="1"/>
  <c r="U27" i="59"/>
  <c r="U29" i="59" s="1"/>
  <c r="V27" i="59"/>
  <c r="V29" i="59" s="1"/>
  <c r="W27" i="59"/>
  <c r="X27" i="59"/>
  <c r="Y27" i="59"/>
  <c r="Z27" i="59"/>
  <c r="AA27" i="59"/>
  <c r="AA29" i="59" s="1"/>
  <c r="AB27" i="59"/>
  <c r="AB29" i="59" s="1"/>
  <c r="AC27" i="59"/>
  <c r="AC29" i="59" s="1"/>
  <c r="AD27" i="59"/>
  <c r="AD29" i="59" s="1"/>
  <c r="AE27" i="59"/>
  <c r="AF27" i="59"/>
  <c r="AG27" i="59"/>
  <c r="AH27" i="59"/>
  <c r="AI27" i="59"/>
  <c r="AI29" i="59" s="1"/>
  <c r="AJ27" i="59"/>
  <c r="AJ29" i="59" s="1"/>
  <c r="AK27" i="59"/>
  <c r="AK29" i="59" s="1"/>
  <c r="AL27" i="59"/>
  <c r="AL29" i="59" s="1"/>
  <c r="AM27" i="59"/>
  <c r="AN27" i="59"/>
  <c r="AO27" i="59"/>
  <c r="E28" i="59"/>
  <c r="G28" i="60" s="1"/>
  <c r="F28" i="59"/>
  <c r="G28" i="59"/>
  <c r="R28" i="59"/>
  <c r="S28" i="59"/>
  <c r="T28" i="59"/>
  <c r="U28" i="59"/>
  <c r="V28" i="59"/>
  <c r="W28" i="59"/>
  <c r="W29" i="59" s="1"/>
  <c r="X28" i="59"/>
  <c r="X29" i="59" s="1"/>
  <c r="Y28" i="59"/>
  <c r="Z28" i="59"/>
  <c r="AA28" i="59"/>
  <c r="AB28" i="59"/>
  <c r="AC28" i="59"/>
  <c r="AD28" i="59"/>
  <c r="AE28" i="59"/>
  <c r="AE29" i="59" s="1"/>
  <c r="AF28" i="59"/>
  <c r="AF29" i="59" s="1"/>
  <c r="AG28" i="59"/>
  <c r="AG29" i="59" s="1"/>
  <c r="AH28" i="59"/>
  <c r="AI28" i="59"/>
  <c r="AJ28" i="59"/>
  <c r="AK28" i="59"/>
  <c r="AL28" i="59"/>
  <c r="AM28" i="59"/>
  <c r="AM29" i="59" s="1"/>
  <c r="AN28" i="59"/>
  <c r="AN29" i="59" s="1"/>
  <c r="AO28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Y29" i="59"/>
  <c r="Z29" i="59"/>
  <c r="AH29" i="59"/>
  <c r="AO29" i="59"/>
  <c r="D32" i="59"/>
  <c r="F32" i="60" s="1"/>
  <c r="E32" i="59"/>
  <c r="F32" i="59"/>
  <c r="G32" i="59"/>
  <c r="R32" i="59"/>
  <c r="S32" i="59"/>
  <c r="T32" i="59"/>
  <c r="U32" i="59"/>
  <c r="V32" i="59"/>
  <c r="W32" i="59"/>
  <c r="W36" i="59" s="1"/>
  <c r="X32" i="59"/>
  <c r="X36" i="59" s="1"/>
  <c r="Y32" i="59"/>
  <c r="Z32" i="59"/>
  <c r="AA32" i="59"/>
  <c r="AB32" i="59"/>
  <c r="AC32" i="59"/>
  <c r="AD32" i="59"/>
  <c r="AE32" i="59"/>
  <c r="AE36" i="59" s="1"/>
  <c r="AF32" i="59"/>
  <c r="AF36" i="59" s="1"/>
  <c r="AG32" i="59"/>
  <c r="AH32" i="59"/>
  <c r="AI32" i="59"/>
  <c r="AJ32" i="59"/>
  <c r="AK32" i="59"/>
  <c r="AL32" i="59"/>
  <c r="AM32" i="59"/>
  <c r="AM36" i="59" s="1"/>
  <c r="AN32" i="59"/>
  <c r="AN36" i="59" s="1"/>
  <c r="AO32" i="59"/>
  <c r="F33" i="59"/>
  <c r="D33" i="59" s="1"/>
  <c r="F33" i="60" s="1"/>
  <c r="G33" i="59"/>
  <c r="R33" i="59"/>
  <c r="S33" i="59"/>
  <c r="S36" i="59" s="1"/>
  <c r="T33" i="59"/>
  <c r="U33" i="59"/>
  <c r="V33" i="59"/>
  <c r="W33" i="59"/>
  <c r="X33" i="59"/>
  <c r="Y33" i="59"/>
  <c r="Y36" i="59" s="1"/>
  <c r="Z33" i="59"/>
  <c r="AA33" i="59"/>
  <c r="AA36" i="59" s="1"/>
  <c r="AB33" i="59"/>
  <c r="AC33" i="59"/>
  <c r="AD33" i="59"/>
  <c r="AE33" i="59"/>
  <c r="AF33" i="59"/>
  <c r="AG33" i="59"/>
  <c r="AG36" i="59" s="1"/>
  <c r="AH33" i="59"/>
  <c r="AI33" i="59"/>
  <c r="AI36" i="59" s="1"/>
  <c r="AJ33" i="59"/>
  <c r="AK33" i="59"/>
  <c r="AL33" i="59"/>
  <c r="AM33" i="59"/>
  <c r="AN33" i="59"/>
  <c r="AO33" i="59"/>
  <c r="AO36" i="59" s="1"/>
  <c r="D34" i="59"/>
  <c r="F34" i="60" s="1"/>
  <c r="E34" i="59"/>
  <c r="G34" i="60" s="1"/>
  <c r="I34" i="60" s="1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E35" i="59"/>
  <c r="F35" i="59"/>
  <c r="D35" i="59" s="1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F36" i="59"/>
  <c r="H36" i="59"/>
  <c r="I36" i="59"/>
  <c r="J36" i="59"/>
  <c r="K36" i="59"/>
  <c r="L36" i="59"/>
  <c r="M36" i="59"/>
  <c r="N36" i="59"/>
  <c r="N82" i="59" s="1"/>
  <c r="L654" i="44" s="1"/>
  <c r="O36" i="59"/>
  <c r="P36" i="59"/>
  <c r="Q36" i="59"/>
  <c r="T36" i="59"/>
  <c r="AB36" i="59"/>
  <c r="AJ36" i="59"/>
  <c r="E39" i="59"/>
  <c r="G39" i="60" s="1"/>
  <c r="F39" i="59"/>
  <c r="D39" i="59" s="1"/>
  <c r="F39" i="60" s="1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F40" i="59"/>
  <c r="G40" i="59"/>
  <c r="E40" i="59" s="1"/>
  <c r="R40" i="59"/>
  <c r="S40" i="59"/>
  <c r="S42" i="59" s="1"/>
  <c r="S43" i="59" s="1"/>
  <c r="T40" i="59"/>
  <c r="T42" i="59" s="1"/>
  <c r="T43" i="59" s="1"/>
  <c r="U40" i="59"/>
  <c r="U42" i="59" s="1"/>
  <c r="U43" i="59" s="1"/>
  <c r="V40" i="59"/>
  <c r="V42" i="59" s="1"/>
  <c r="V43" i="59" s="1"/>
  <c r="W40" i="59"/>
  <c r="X40" i="59"/>
  <c r="Y40" i="59"/>
  <c r="Z40" i="59"/>
  <c r="AA40" i="59"/>
  <c r="AA42" i="59" s="1"/>
  <c r="AA43" i="59" s="1"/>
  <c r="AB40" i="59"/>
  <c r="AB42" i="59" s="1"/>
  <c r="AB43" i="59" s="1"/>
  <c r="AC40" i="59"/>
  <c r="AC42" i="59" s="1"/>
  <c r="AD40" i="59"/>
  <c r="AD42" i="59" s="1"/>
  <c r="AD43" i="59" s="1"/>
  <c r="AE40" i="59"/>
  <c r="AF40" i="59"/>
  <c r="AG40" i="59"/>
  <c r="AH40" i="59"/>
  <c r="AI40" i="59"/>
  <c r="AI42" i="59" s="1"/>
  <c r="AI43" i="59" s="1"/>
  <c r="AJ40" i="59"/>
  <c r="AJ42" i="59" s="1"/>
  <c r="AJ43" i="59" s="1"/>
  <c r="AK40" i="59"/>
  <c r="AK42" i="59" s="1"/>
  <c r="AK43" i="59" s="1"/>
  <c r="AL40" i="59"/>
  <c r="AL42" i="59" s="1"/>
  <c r="AL43" i="59" s="1"/>
  <c r="AM40" i="59"/>
  <c r="AN40" i="59"/>
  <c r="AO40" i="59"/>
  <c r="F41" i="59"/>
  <c r="G41" i="59"/>
  <c r="E41" i="59" s="1"/>
  <c r="G41" i="60" s="1"/>
  <c r="I41" i="60" s="1"/>
  <c r="R41" i="59"/>
  <c r="S41" i="59"/>
  <c r="T41" i="59"/>
  <c r="U41" i="59"/>
  <c r="V41" i="59"/>
  <c r="W41" i="59"/>
  <c r="X41" i="59"/>
  <c r="X42" i="59" s="1"/>
  <c r="Y41" i="59"/>
  <c r="Y42" i="59" s="1"/>
  <c r="Y43" i="59" s="1"/>
  <c r="Z41" i="59"/>
  <c r="AA41" i="59"/>
  <c r="AB41" i="59"/>
  <c r="AC41" i="59"/>
  <c r="AD41" i="59"/>
  <c r="AE41" i="59"/>
  <c r="AF41" i="59"/>
  <c r="AF42" i="59" s="1"/>
  <c r="AG41" i="59"/>
  <c r="AG42" i="59" s="1"/>
  <c r="AG43" i="59" s="1"/>
  <c r="AH41" i="59"/>
  <c r="AI41" i="59"/>
  <c r="AJ41" i="59"/>
  <c r="AK41" i="59"/>
  <c r="AL41" i="59"/>
  <c r="AM41" i="59"/>
  <c r="AN41" i="59"/>
  <c r="AN42" i="59" s="1"/>
  <c r="AO41" i="59"/>
  <c r="AO42" i="59" s="1"/>
  <c r="AO43" i="59" s="1"/>
  <c r="G42" i="59"/>
  <c r="G43" i="59" s="1"/>
  <c r="H42" i="59"/>
  <c r="I42" i="59"/>
  <c r="J42" i="59"/>
  <c r="J43" i="59" s="1"/>
  <c r="K42" i="59"/>
  <c r="K43" i="59" s="1"/>
  <c r="L42" i="59"/>
  <c r="M42" i="59"/>
  <c r="N42" i="59"/>
  <c r="O42" i="59"/>
  <c r="O43" i="59" s="1"/>
  <c r="P42" i="59"/>
  <c r="Q42" i="59"/>
  <c r="R42" i="59"/>
  <c r="R43" i="59" s="1"/>
  <c r="W42" i="59"/>
  <c r="Z42" i="59"/>
  <c r="Z43" i="59" s="1"/>
  <c r="AE42" i="59"/>
  <c r="AH42" i="59"/>
  <c r="AH43" i="59" s="1"/>
  <c r="AM42" i="59"/>
  <c r="H43" i="59"/>
  <c r="I43" i="59"/>
  <c r="L43" i="59"/>
  <c r="M43" i="59"/>
  <c r="N43" i="59"/>
  <c r="P43" i="59"/>
  <c r="Q43" i="59"/>
  <c r="AC43" i="59"/>
  <c r="F45" i="59"/>
  <c r="D45" i="59" s="1"/>
  <c r="F45" i="60" s="1"/>
  <c r="G45" i="59"/>
  <c r="E45" i="59" s="1"/>
  <c r="G45" i="60" s="1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F47" i="59"/>
  <c r="G47" i="59"/>
  <c r="E47" i="59" s="1"/>
  <c r="G47" i="60" s="1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E49" i="59"/>
  <c r="G49" i="60" s="1"/>
  <c r="F49" i="59"/>
  <c r="D49" i="59" s="1"/>
  <c r="F49" i="60" s="1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F51" i="60" s="1"/>
  <c r="F51" i="59"/>
  <c r="G51" i="59"/>
  <c r="E51" i="59" s="1"/>
  <c r="G51" i="60" s="1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E54" i="59"/>
  <c r="F54" i="59"/>
  <c r="D54" i="59" s="1"/>
  <c r="G54" i="59"/>
  <c r="R54" i="59"/>
  <c r="R56" i="59" s="1"/>
  <c r="S54" i="59"/>
  <c r="T54" i="59"/>
  <c r="U54" i="59"/>
  <c r="V54" i="59"/>
  <c r="W54" i="59"/>
  <c r="X54" i="59"/>
  <c r="X56" i="59" s="1"/>
  <c r="Y54" i="59"/>
  <c r="Z54" i="59"/>
  <c r="Z56" i="59" s="1"/>
  <c r="AA54" i="59"/>
  <c r="AB54" i="59"/>
  <c r="AC54" i="59"/>
  <c r="AD54" i="59"/>
  <c r="AE54" i="59"/>
  <c r="AE56" i="59" s="1"/>
  <c r="AF54" i="59"/>
  <c r="AF56" i="59" s="1"/>
  <c r="AG54" i="59"/>
  <c r="AH54" i="59"/>
  <c r="AH56" i="59" s="1"/>
  <c r="AI54" i="59"/>
  <c r="AJ54" i="59"/>
  <c r="AK54" i="59"/>
  <c r="AL54" i="59"/>
  <c r="AM54" i="59"/>
  <c r="AM56" i="59" s="1"/>
  <c r="AN54" i="59"/>
  <c r="AN56" i="59" s="1"/>
  <c r="AO54" i="59"/>
  <c r="D55" i="59"/>
  <c r="F55" i="59"/>
  <c r="G55" i="59"/>
  <c r="R55" i="59"/>
  <c r="S55" i="59"/>
  <c r="S56" i="59" s="1"/>
  <c r="T55" i="59"/>
  <c r="T56" i="59" s="1"/>
  <c r="U55" i="59"/>
  <c r="V55" i="59"/>
  <c r="W55" i="59"/>
  <c r="X55" i="59"/>
  <c r="Y55" i="59"/>
  <c r="Z55" i="59"/>
  <c r="AA55" i="59"/>
  <c r="AB55" i="59"/>
  <c r="AB56" i="59" s="1"/>
  <c r="AC55" i="59"/>
  <c r="AC56" i="59" s="1"/>
  <c r="AD55" i="59"/>
  <c r="AE55" i="59"/>
  <c r="AF55" i="59"/>
  <c r="AG55" i="59"/>
  <c r="AH55" i="59"/>
  <c r="AI55" i="59"/>
  <c r="AI56" i="59" s="1"/>
  <c r="AJ55" i="59"/>
  <c r="AJ56" i="59" s="1"/>
  <c r="AK55" i="59"/>
  <c r="AL55" i="59"/>
  <c r="AM55" i="59"/>
  <c r="AN55" i="59"/>
  <c r="AO55" i="59"/>
  <c r="F56" i="59"/>
  <c r="H56" i="59"/>
  <c r="I56" i="59"/>
  <c r="J56" i="59"/>
  <c r="K56" i="59"/>
  <c r="L56" i="59"/>
  <c r="M56" i="59"/>
  <c r="N56" i="59"/>
  <c r="O56" i="59"/>
  <c r="P56" i="59"/>
  <c r="Q56" i="59"/>
  <c r="V56" i="59"/>
  <c r="W56" i="59"/>
  <c r="AA56" i="59"/>
  <c r="AD56" i="59"/>
  <c r="AL56" i="59"/>
  <c r="F59" i="59"/>
  <c r="D59" i="59" s="1"/>
  <c r="G59" i="59"/>
  <c r="R59" i="59"/>
  <c r="R61" i="59" s="1"/>
  <c r="S59" i="59"/>
  <c r="T59" i="59"/>
  <c r="T61" i="59" s="1"/>
  <c r="U59" i="59"/>
  <c r="V59" i="59"/>
  <c r="W59" i="59"/>
  <c r="W61" i="59" s="1"/>
  <c r="X59" i="59"/>
  <c r="Y59" i="59"/>
  <c r="Y61" i="59" s="1"/>
  <c r="Z59" i="59"/>
  <c r="Z61" i="59" s="1"/>
  <c r="AA59" i="59"/>
  <c r="AB59" i="59"/>
  <c r="AB61" i="59" s="1"/>
  <c r="AC59" i="59"/>
  <c r="AD59" i="59"/>
  <c r="AE59" i="59"/>
  <c r="AF59" i="59"/>
  <c r="AG59" i="59"/>
  <c r="AG61" i="59" s="1"/>
  <c r="AH59" i="59"/>
  <c r="AH61" i="59" s="1"/>
  <c r="AI59" i="59"/>
  <c r="AJ59" i="59"/>
  <c r="AJ61" i="59" s="1"/>
  <c r="AK59" i="59"/>
  <c r="AL59" i="59"/>
  <c r="AM59" i="59"/>
  <c r="AM61" i="59" s="1"/>
  <c r="AN59" i="59"/>
  <c r="AO59" i="59"/>
  <c r="D60" i="59"/>
  <c r="F60" i="60" s="1"/>
  <c r="E60" i="59"/>
  <c r="G60" i="60" s="1"/>
  <c r="F60" i="59"/>
  <c r="F61" i="59" s="1"/>
  <c r="G60" i="59"/>
  <c r="R60" i="59"/>
  <c r="S60" i="59"/>
  <c r="T60" i="59"/>
  <c r="U60" i="59"/>
  <c r="U61" i="59" s="1"/>
  <c r="V60" i="59"/>
  <c r="V61" i="59" s="1"/>
  <c r="W60" i="59"/>
  <c r="X60" i="59"/>
  <c r="Y60" i="59"/>
  <c r="Z60" i="59"/>
  <c r="AA60" i="59"/>
  <c r="AB60" i="59"/>
  <c r="AC60" i="59"/>
  <c r="AD60" i="59"/>
  <c r="AD61" i="59" s="1"/>
  <c r="AE60" i="59"/>
  <c r="AF60" i="59"/>
  <c r="AG60" i="59"/>
  <c r="AH60" i="59"/>
  <c r="AI60" i="59"/>
  <c r="AJ60" i="59"/>
  <c r="AK60" i="59"/>
  <c r="AK61" i="59" s="1"/>
  <c r="AL60" i="59"/>
  <c r="AL61" i="59" s="1"/>
  <c r="AM60" i="59"/>
  <c r="AN60" i="59"/>
  <c r="AO60" i="59"/>
  <c r="H61" i="59"/>
  <c r="I61" i="59"/>
  <c r="J61" i="59"/>
  <c r="K61" i="59"/>
  <c r="L61" i="59"/>
  <c r="M61" i="59"/>
  <c r="N61" i="59"/>
  <c r="O61" i="59"/>
  <c r="P61" i="59"/>
  <c r="Q61" i="59"/>
  <c r="X61" i="59"/>
  <c r="AC61" i="59"/>
  <c r="AE61" i="59"/>
  <c r="AF61" i="59"/>
  <c r="AN61" i="59"/>
  <c r="AO61" i="59"/>
  <c r="D64" i="59"/>
  <c r="F64" i="60" s="1"/>
  <c r="F64" i="59"/>
  <c r="G64" i="59"/>
  <c r="R64" i="59"/>
  <c r="S64" i="59"/>
  <c r="T64" i="59"/>
  <c r="T66" i="59" s="1"/>
  <c r="U64" i="59"/>
  <c r="V64" i="59"/>
  <c r="V66" i="59" s="1"/>
  <c r="W64" i="59"/>
  <c r="X64" i="59"/>
  <c r="Y64" i="59"/>
  <c r="Y66" i="59" s="1"/>
  <c r="Z64" i="59"/>
  <c r="AA64" i="59"/>
  <c r="AA66" i="59" s="1"/>
  <c r="AB64" i="59"/>
  <c r="AB66" i="59" s="1"/>
  <c r="AC64" i="59"/>
  <c r="AD64" i="59"/>
  <c r="AD66" i="59" s="1"/>
  <c r="AE64" i="59"/>
  <c r="AF64" i="59"/>
  <c r="AG64" i="59"/>
  <c r="AG66" i="59" s="1"/>
  <c r="AH64" i="59"/>
  <c r="AI64" i="59"/>
  <c r="AJ64" i="59"/>
  <c r="AJ66" i="59" s="1"/>
  <c r="AK64" i="59"/>
  <c r="AL64" i="59"/>
  <c r="AL66" i="59" s="1"/>
  <c r="AM64" i="59"/>
  <c r="AN64" i="59"/>
  <c r="AO64" i="59"/>
  <c r="AO66" i="59" s="1"/>
  <c r="E65" i="59"/>
  <c r="G65" i="60" s="1"/>
  <c r="F65" i="59"/>
  <c r="G65" i="59"/>
  <c r="R65" i="59"/>
  <c r="S65" i="59"/>
  <c r="T65" i="59"/>
  <c r="U65" i="59"/>
  <c r="V65" i="59"/>
  <c r="W65" i="59"/>
  <c r="W66" i="59" s="1"/>
  <c r="X65" i="59"/>
  <c r="X66" i="59" s="1"/>
  <c r="Y65" i="59"/>
  <c r="Z65" i="59"/>
  <c r="AA65" i="59"/>
  <c r="AB65" i="59"/>
  <c r="AC65" i="59"/>
  <c r="AD65" i="59"/>
  <c r="AE65" i="59"/>
  <c r="AE66" i="59" s="1"/>
  <c r="AF65" i="59"/>
  <c r="AF66" i="59" s="1"/>
  <c r="AG65" i="59"/>
  <c r="AH65" i="59"/>
  <c r="AI65" i="59"/>
  <c r="AJ65" i="59"/>
  <c r="AK65" i="59"/>
  <c r="AL65" i="59"/>
  <c r="AM65" i="59"/>
  <c r="AN65" i="59"/>
  <c r="AN66" i="59" s="1"/>
  <c r="AO65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Z66" i="59"/>
  <c r="AH66" i="59"/>
  <c r="AI66" i="59"/>
  <c r="AM66" i="59"/>
  <c r="D70" i="59"/>
  <c r="E70" i="59"/>
  <c r="F70" i="59"/>
  <c r="G70" i="59"/>
  <c r="R70" i="59"/>
  <c r="S70" i="59"/>
  <c r="S72" i="59" s="1"/>
  <c r="T70" i="59"/>
  <c r="U70" i="59"/>
  <c r="V70" i="59"/>
  <c r="V72" i="59" s="1"/>
  <c r="W70" i="59"/>
  <c r="X70" i="59"/>
  <c r="X72" i="59" s="1"/>
  <c r="Y70" i="59"/>
  <c r="Z70" i="59"/>
  <c r="AA70" i="59"/>
  <c r="AA72" i="59" s="1"/>
  <c r="AB70" i="59"/>
  <c r="AC70" i="59"/>
  <c r="AD70" i="59"/>
  <c r="AD72" i="59" s="1"/>
  <c r="AE70" i="59"/>
  <c r="AF70" i="59"/>
  <c r="AF72" i="59" s="1"/>
  <c r="AG70" i="59"/>
  <c r="AH70" i="59"/>
  <c r="AI70" i="59"/>
  <c r="AI72" i="59" s="1"/>
  <c r="AJ70" i="59"/>
  <c r="AK70" i="59"/>
  <c r="AL70" i="59"/>
  <c r="AL72" i="59" s="1"/>
  <c r="AM70" i="59"/>
  <c r="AN70" i="59"/>
  <c r="AN72" i="59" s="1"/>
  <c r="AO70" i="59"/>
  <c r="F71" i="59"/>
  <c r="D71" i="59" s="1"/>
  <c r="F71" i="60" s="1"/>
  <c r="H71" i="60" s="1"/>
  <c r="G71" i="59"/>
  <c r="R71" i="59"/>
  <c r="R72" i="59" s="1"/>
  <c r="S71" i="59"/>
  <c r="T71" i="59"/>
  <c r="U71" i="59"/>
  <c r="V71" i="59"/>
  <c r="W71" i="59"/>
  <c r="X71" i="59"/>
  <c r="Y71" i="59"/>
  <c r="Y72" i="59" s="1"/>
  <c r="Z71" i="59"/>
  <c r="Z72" i="59" s="1"/>
  <c r="AA71" i="59"/>
  <c r="AB71" i="59"/>
  <c r="AC71" i="59"/>
  <c r="AD71" i="59"/>
  <c r="AE71" i="59"/>
  <c r="AF71" i="59"/>
  <c r="AG71" i="59"/>
  <c r="AG72" i="59" s="1"/>
  <c r="AH71" i="59"/>
  <c r="AH72" i="59" s="1"/>
  <c r="AI71" i="59"/>
  <c r="AJ71" i="59"/>
  <c r="AK71" i="59"/>
  <c r="AL71" i="59"/>
  <c r="AM71" i="59"/>
  <c r="AN71" i="59"/>
  <c r="AO71" i="59"/>
  <c r="AO72" i="59" s="1"/>
  <c r="F72" i="59"/>
  <c r="H72" i="59"/>
  <c r="I72" i="59"/>
  <c r="I82" i="59" s="1"/>
  <c r="G654" i="44" s="1"/>
  <c r="J72" i="59"/>
  <c r="K72" i="59"/>
  <c r="L72" i="59"/>
  <c r="M72" i="59"/>
  <c r="N72" i="59"/>
  <c r="O72" i="59"/>
  <c r="P72" i="59"/>
  <c r="Q72" i="59"/>
  <c r="T72" i="59"/>
  <c r="U72" i="59"/>
  <c r="AB72" i="59"/>
  <c r="AC72" i="59"/>
  <c r="AJ72" i="59"/>
  <c r="AK72" i="59"/>
  <c r="F73" i="59"/>
  <c r="D73" i="59" s="1"/>
  <c r="F73" i="60" s="1"/>
  <c r="G73" i="59"/>
  <c r="E73" i="59" s="1"/>
  <c r="G73" i="60" s="1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F74" i="59"/>
  <c r="G74" i="59"/>
  <c r="E74" i="59" s="1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E75" i="59"/>
  <c r="G75" i="60" s="1"/>
  <c r="F75" i="59"/>
  <c r="D75" i="59" s="1"/>
  <c r="F75" i="60" s="1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F76" i="60" s="1"/>
  <c r="F76" i="59"/>
  <c r="G76" i="59"/>
  <c r="E76" i="59" s="1"/>
  <c r="G76" i="60" s="1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E77" i="59"/>
  <c r="G77" i="60" s="1"/>
  <c r="I77" i="60" s="1"/>
  <c r="F77" i="59"/>
  <c r="D77" i="59" s="1"/>
  <c r="F77" i="60" s="1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F78" i="59"/>
  <c r="G78" i="59"/>
  <c r="E78" i="59" s="1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F79" i="59"/>
  <c r="D79" i="59" s="1"/>
  <c r="F79" i="60" s="1"/>
  <c r="G79" i="59"/>
  <c r="E79" i="59" s="1"/>
  <c r="G79" i="60" s="1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F80" i="60" s="1"/>
  <c r="H80" i="60" s="1"/>
  <c r="F80" i="59"/>
  <c r="G80" i="59"/>
  <c r="E80" i="59" s="1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F81" i="59"/>
  <c r="D81" i="59" s="1"/>
  <c r="F81" i="60" s="1"/>
  <c r="G81" i="59"/>
  <c r="E81" i="59" s="1"/>
  <c r="G81" i="60" s="1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J82" i="59"/>
  <c r="H654" i="44" s="1"/>
  <c r="A5" i="60"/>
  <c r="G11" i="60"/>
  <c r="F12" i="60"/>
  <c r="D13" i="60"/>
  <c r="E13" i="60"/>
  <c r="D14" i="60"/>
  <c r="E14" i="60"/>
  <c r="F14" i="60"/>
  <c r="H14" i="60"/>
  <c r="E19" i="60"/>
  <c r="F19" i="60"/>
  <c r="G19" i="60"/>
  <c r="I19" i="60" s="1"/>
  <c r="E20" i="60"/>
  <c r="G21" i="60"/>
  <c r="I21" i="60" s="1"/>
  <c r="D22" i="60"/>
  <c r="D23" i="60"/>
  <c r="F23" i="60"/>
  <c r="H23" i="60" s="1"/>
  <c r="F27" i="60"/>
  <c r="G27" i="60"/>
  <c r="D28" i="60"/>
  <c r="E28" i="60"/>
  <c r="D32" i="60"/>
  <c r="H32" i="60"/>
  <c r="D35" i="60"/>
  <c r="F35" i="60"/>
  <c r="H35" i="60" s="1"/>
  <c r="G35" i="60"/>
  <c r="D40" i="60"/>
  <c r="E40" i="60"/>
  <c r="F40" i="60"/>
  <c r="E41" i="60"/>
  <c r="E42" i="60"/>
  <c r="D45" i="60"/>
  <c r="E47" i="60"/>
  <c r="F47" i="60"/>
  <c r="H49" i="60"/>
  <c r="I51" i="60"/>
  <c r="D54" i="60"/>
  <c r="F55" i="60"/>
  <c r="E60" i="60"/>
  <c r="I60" i="60" s="1"/>
  <c r="E64" i="60"/>
  <c r="F70" i="60"/>
  <c r="G70" i="60"/>
  <c r="E71" i="60"/>
  <c r="D73" i="60"/>
  <c r="E73" i="60"/>
  <c r="I73" i="60"/>
  <c r="F74" i="60"/>
  <c r="H74" i="60" s="1"/>
  <c r="I75" i="60"/>
  <c r="E76" i="60"/>
  <c r="I76" i="60"/>
  <c r="E77" i="60"/>
  <c r="F78" i="60"/>
  <c r="H78" i="60" s="1"/>
  <c r="G78" i="60"/>
  <c r="E79" i="60"/>
  <c r="E80" i="60"/>
  <c r="G80" i="60"/>
  <c r="I80" i="60"/>
  <c r="D81" i="60"/>
  <c r="E81" i="60"/>
  <c r="I81" i="60"/>
  <c r="A5" i="62"/>
  <c r="G11" i="62"/>
  <c r="L11" i="62"/>
  <c r="L16" i="62" s="1"/>
  <c r="M11" i="62"/>
  <c r="N11" i="62"/>
  <c r="O11" i="62"/>
  <c r="P11" i="62"/>
  <c r="P16" i="62" s="1"/>
  <c r="Q11" i="62"/>
  <c r="R11" i="62"/>
  <c r="S11" i="62"/>
  <c r="S16" i="62" s="1"/>
  <c r="T11" i="62"/>
  <c r="U11" i="62"/>
  <c r="V11" i="62"/>
  <c r="W11" i="62"/>
  <c r="X11" i="62"/>
  <c r="X16" i="62" s="1"/>
  <c r="Y11" i="62"/>
  <c r="Z11" i="62"/>
  <c r="AA11" i="62"/>
  <c r="AA16" i="62" s="1"/>
  <c r="AB11" i="62"/>
  <c r="AC11" i="62"/>
  <c r="AD11" i="62"/>
  <c r="AE11" i="62"/>
  <c r="AF11" i="62"/>
  <c r="AF16" i="62" s="1"/>
  <c r="AG11" i="62"/>
  <c r="AH11" i="62"/>
  <c r="AI11" i="62"/>
  <c r="AI16" i="62" s="1"/>
  <c r="AJ11" i="62"/>
  <c r="AJ16" i="62" s="1"/>
  <c r="AK11" i="62"/>
  <c r="AL11" i="62"/>
  <c r="AM11" i="62"/>
  <c r="AN11" i="62"/>
  <c r="AN16" i="62" s="1"/>
  <c r="AO11" i="62"/>
  <c r="F12" i="62"/>
  <c r="L12" i="62"/>
  <c r="M12" i="62"/>
  <c r="N12" i="62"/>
  <c r="O12" i="62"/>
  <c r="P12" i="62"/>
  <c r="Q12" i="62"/>
  <c r="Q16" i="62" s="1"/>
  <c r="R12" i="62"/>
  <c r="S12" i="62"/>
  <c r="T12" i="62"/>
  <c r="U12" i="62"/>
  <c r="V12" i="62"/>
  <c r="W12" i="62"/>
  <c r="X12" i="62"/>
  <c r="Y12" i="62"/>
  <c r="Y16" i="62" s="1"/>
  <c r="Z12" i="62"/>
  <c r="AA12" i="62"/>
  <c r="AB12" i="62"/>
  <c r="AC12" i="62"/>
  <c r="AD12" i="62"/>
  <c r="AE12" i="62"/>
  <c r="AF12" i="62"/>
  <c r="AG12" i="62"/>
  <c r="AG16" i="62" s="1"/>
  <c r="AH12" i="62"/>
  <c r="AI12" i="62"/>
  <c r="AJ12" i="62"/>
  <c r="AK12" i="62"/>
  <c r="AL12" i="62"/>
  <c r="AM12" i="62"/>
  <c r="AN12" i="62"/>
  <c r="AO12" i="62"/>
  <c r="AO16" i="62" s="1"/>
  <c r="D13" i="62"/>
  <c r="F13" i="63" s="1"/>
  <c r="H13" i="63" s="1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W16" i="62" s="1"/>
  <c r="X13" i="62"/>
  <c r="Y13" i="62"/>
  <c r="Z13" i="62"/>
  <c r="AA13" i="62"/>
  <c r="AB13" i="62"/>
  <c r="AC13" i="62"/>
  <c r="AD13" i="62"/>
  <c r="AE13" i="62"/>
  <c r="AE16" i="62" s="1"/>
  <c r="AF13" i="62"/>
  <c r="AG13" i="62"/>
  <c r="AH13" i="62"/>
  <c r="AI13" i="62"/>
  <c r="AJ13" i="62"/>
  <c r="AK13" i="62"/>
  <c r="AL13" i="62"/>
  <c r="AM13" i="62"/>
  <c r="AM16" i="62" s="1"/>
  <c r="AN13" i="62"/>
  <c r="AO13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V16" i="62" s="1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H16" i="62"/>
  <c r="I16" i="62"/>
  <c r="J16" i="62"/>
  <c r="K16" i="62"/>
  <c r="M16" i="62"/>
  <c r="T16" i="62"/>
  <c r="U16" i="62"/>
  <c r="AB16" i="62"/>
  <c r="AC16" i="62"/>
  <c r="AK16" i="62"/>
  <c r="AL16" i="62"/>
  <c r="F19" i="62"/>
  <c r="F24" i="62" s="1"/>
  <c r="G19" i="62"/>
  <c r="L19" i="62"/>
  <c r="M19" i="62"/>
  <c r="N19" i="62"/>
  <c r="O19" i="62"/>
  <c r="P19" i="62"/>
  <c r="Q19" i="62"/>
  <c r="R19" i="62"/>
  <c r="R24" i="62" s="1"/>
  <c r="S19" i="62"/>
  <c r="T19" i="62"/>
  <c r="U19" i="62"/>
  <c r="V19" i="62"/>
  <c r="W19" i="62"/>
  <c r="X19" i="62"/>
  <c r="Y19" i="62"/>
  <c r="Z19" i="62"/>
  <c r="Z24" i="62" s="1"/>
  <c r="AA19" i="62"/>
  <c r="AB19" i="62"/>
  <c r="AC19" i="62"/>
  <c r="AD19" i="62"/>
  <c r="AE19" i="62"/>
  <c r="AF19" i="62"/>
  <c r="AG19" i="62"/>
  <c r="AH19" i="62"/>
  <c r="AH24" i="62" s="1"/>
  <c r="AI19" i="62"/>
  <c r="AJ19" i="62"/>
  <c r="AK19" i="62"/>
  <c r="AL19" i="62"/>
  <c r="AM19" i="62"/>
  <c r="AN19" i="62"/>
  <c r="AO19" i="62"/>
  <c r="D20" i="62"/>
  <c r="F20" i="63" s="1"/>
  <c r="F20" i="62"/>
  <c r="L20" i="62"/>
  <c r="M20" i="62"/>
  <c r="N20" i="62"/>
  <c r="O20" i="62"/>
  <c r="P20" i="62"/>
  <c r="Q20" i="62"/>
  <c r="Q24" i="62" s="1"/>
  <c r="R20" i="62"/>
  <c r="S20" i="62"/>
  <c r="T20" i="62"/>
  <c r="U20" i="62"/>
  <c r="V20" i="62"/>
  <c r="W20" i="62"/>
  <c r="X20" i="62"/>
  <c r="Y20" i="62"/>
  <c r="Y24" i="62" s="1"/>
  <c r="Z20" i="62"/>
  <c r="AA20" i="62"/>
  <c r="AB20" i="62"/>
  <c r="AC20" i="62"/>
  <c r="AD20" i="62"/>
  <c r="AE20" i="62"/>
  <c r="AF20" i="62"/>
  <c r="AG20" i="62"/>
  <c r="AG24" i="62" s="1"/>
  <c r="AH20" i="62"/>
  <c r="AI20" i="62"/>
  <c r="AJ20" i="62"/>
  <c r="AK20" i="62"/>
  <c r="AL20" i="62"/>
  <c r="AM20" i="62"/>
  <c r="AN20" i="62"/>
  <c r="AO20" i="62"/>
  <c r="AO24" i="62" s="1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W24" i="62" s="1"/>
  <c r="X21" i="62"/>
  <c r="Y21" i="62"/>
  <c r="Z21" i="62"/>
  <c r="AA21" i="62"/>
  <c r="AB21" i="62"/>
  <c r="AC21" i="62"/>
  <c r="AD21" i="62"/>
  <c r="AE21" i="62"/>
  <c r="AE24" i="62" s="1"/>
  <c r="AF21" i="62"/>
  <c r="AG21" i="62"/>
  <c r="AH21" i="62"/>
  <c r="AI21" i="62"/>
  <c r="AJ21" i="62"/>
  <c r="AK21" i="62"/>
  <c r="AL21" i="62"/>
  <c r="AM21" i="62"/>
  <c r="AM24" i="62" s="1"/>
  <c r="AN21" i="62"/>
  <c r="AO21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U24" i="62" s="1"/>
  <c r="V22" i="62"/>
  <c r="W22" i="62"/>
  <c r="X22" i="62"/>
  <c r="Y22" i="62"/>
  <c r="Z22" i="62"/>
  <c r="AA22" i="62"/>
  <c r="AB22" i="62"/>
  <c r="AC22" i="62"/>
  <c r="AC24" i="62" s="1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H24" i="62"/>
  <c r="I24" i="62"/>
  <c r="J24" i="62"/>
  <c r="K24" i="62"/>
  <c r="N24" i="62"/>
  <c r="T24" i="62"/>
  <c r="V24" i="62"/>
  <c r="AD24" i="62"/>
  <c r="AK24" i="62"/>
  <c r="AL24" i="62"/>
  <c r="F27" i="62"/>
  <c r="L27" i="62"/>
  <c r="M27" i="62"/>
  <c r="N27" i="62"/>
  <c r="O27" i="62"/>
  <c r="P27" i="62"/>
  <c r="P29" i="62" s="1"/>
  <c r="Q27" i="62"/>
  <c r="R27" i="62"/>
  <c r="S27" i="62"/>
  <c r="T27" i="62"/>
  <c r="U27" i="62"/>
  <c r="V27" i="62"/>
  <c r="W27" i="62"/>
  <c r="X27" i="62"/>
  <c r="X29" i="62" s="1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J29" i="62" s="1"/>
  <c r="AK27" i="62"/>
  <c r="AL27" i="62"/>
  <c r="AM27" i="62"/>
  <c r="AN27" i="62"/>
  <c r="AN29" i="62" s="1"/>
  <c r="AO27" i="62"/>
  <c r="F28" i="62"/>
  <c r="L28" i="62"/>
  <c r="M28" i="62"/>
  <c r="N28" i="62"/>
  <c r="N29" i="62" s="1"/>
  <c r="O28" i="62"/>
  <c r="P28" i="62"/>
  <c r="Q28" i="62"/>
  <c r="Q29" i="62" s="1"/>
  <c r="R28" i="62"/>
  <c r="S28" i="62"/>
  <c r="T28" i="62"/>
  <c r="U28" i="62"/>
  <c r="V28" i="62"/>
  <c r="V29" i="62" s="1"/>
  <c r="W28" i="62"/>
  <c r="X28" i="62"/>
  <c r="Y28" i="62"/>
  <c r="Y29" i="62" s="1"/>
  <c r="Z28" i="62"/>
  <c r="AA28" i="62"/>
  <c r="AB28" i="62"/>
  <c r="AC28" i="62"/>
  <c r="AD28" i="62"/>
  <c r="AD29" i="62" s="1"/>
  <c r="AE28" i="62"/>
  <c r="AF28" i="62"/>
  <c r="AG28" i="62"/>
  <c r="AG29" i="62" s="1"/>
  <c r="AH28" i="62"/>
  <c r="AI28" i="62"/>
  <c r="AJ28" i="62"/>
  <c r="AK28" i="62"/>
  <c r="AL28" i="62"/>
  <c r="AL29" i="62" s="1"/>
  <c r="AM28" i="62"/>
  <c r="AN28" i="62"/>
  <c r="AO28" i="62"/>
  <c r="AO29" i="62" s="1"/>
  <c r="H29" i="62"/>
  <c r="I29" i="62"/>
  <c r="J29" i="62"/>
  <c r="K29" i="62"/>
  <c r="L29" i="62"/>
  <c r="M29" i="62"/>
  <c r="O29" i="62"/>
  <c r="R29" i="62"/>
  <c r="S29" i="62"/>
  <c r="T29" i="62"/>
  <c r="U29" i="62"/>
  <c r="W29" i="62"/>
  <c r="Z29" i="62"/>
  <c r="AA29" i="62"/>
  <c r="AB29" i="62"/>
  <c r="AC29" i="62"/>
  <c r="AE29" i="62"/>
  <c r="AF29" i="62"/>
  <c r="AH29" i="62"/>
  <c r="AI29" i="62"/>
  <c r="AK29" i="62"/>
  <c r="AM29" i="62"/>
  <c r="F32" i="62"/>
  <c r="G32" i="62"/>
  <c r="L32" i="62"/>
  <c r="M32" i="62"/>
  <c r="N32" i="62"/>
  <c r="N36" i="62" s="1"/>
  <c r="O32" i="62"/>
  <c r="P32" i="62"/>
  <c r="Q32" i="62"/>
  <c r="Q36" i="62" s="1"/>
  <c r="R32" i="62"/>
  <c r="R36" i="62" s="1"/>
  <c r="S32" i="62"/>
  <c r="S36" i="62" s="1"/>
  <c r="T32" i="62"/>
  <c r="U32" i="62"/>
  <c r="V32" i="62"/>
  <c r="W32" i="62"/>
  <c r="X32" i="62"/>
  <c r="Y32" i="62"/>
  <c r="Y36" i="62" s="1"/>
  <c r="Z32" i="62"/>
  <c r="Z36" i="62" s="1"/>
  <c r="AA32" i="62"/>
  <c r="AA36" i="62" s="1"/>
  <c r="AB32" i="62"/>
  <c r="AC32" i="62"/>
  <c r="AD32" i="62"/>
  <c r="AD36" i="62" s="1"/>
  <c r="AE32" i="62"/>
  <c r="AF32" i="62"/>
  <c r="AG32" i="62"/>
  <c r="AG36" i="62" s="1"/>
  <c r="AH32" i="62"/>
  <c r="AH36" i="62" s="1"/>
  <c r="AI32" i="62"/>
  <c r="AI36" i="62" s="1"/>
  <c r="AJ32" i="62"/>
  <c r="AK32" i="62"/>
  <c r="AL32" i="62"/>
  <c r="AL36" i="62" s="1"/>
  <c r="AM32" i="62"/>
  <c r="AN32" i="62"/>
  <c r="AO32" i="62"/>
  <c r="AO36" i="62" s="1"/>
  <c r="D33" i="62"/>
  <c r="F33" i="63" s="1"/>
  <c r="H33" i="63" s="1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W36" i="62" s="1"/>
  <c r="X33" i="62"/>
  <c r="Y33" i="62"/>
  <c r="Z33" i="62"/>
  <c r="AA33" i="62"/>
  <c r="AB33" i="62"/>
  <c r="AC33" i="62"/>
  <c r="AD33" i="62"/>
  <c r="AE33" i="62"/>
  <c r="AE36" i="62" s="1"/>
  <c r="AF33" i="62"/>
  <c r="AG33" i="62"/>
  <c r="AH33" i="62"/>
  <c r="AI33" i="62"/>
  <c r="AJ33" i="62"/>
  <c r="AK33" i="62"/>
  <c r="AL33" i="62"/>
  <c r="AM33" i="62"/>
  <c r="AM36" i="62" s="1"/>
  <c r="AN33" i="62"/>
  <c r="AO33" i="62"/>
  <c r="F34" i="62"/>
  <c r="G34" i="62"/>
  <c r="L34" i="62"/>
  <c r="M34" i="62"/>
  <c r="M36" i="62" s="1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C36" i="62" s="1"/>
  <c r="AD34" i="62"/>
  <c r="AE34" i="62"/>
  <c r="AF34" i="62"/>
  <c r="AG34" i="62"/>
  <c r="AH34" i="62"/>
  <c r="AI34" i="62"/>
  <c r="AJ34" i="62"/>
  <c r="AK34" i="62"/>
  <c r="AK36" i="62" s="1"/>
  <c r="AL34" i="62"/>
  <c r="AM34" i="62"/>
  <c r="AN34" i="62"/>
  <c r="AO34" i="62"/>
  <c r="F35" i="62"/>
  <c r="G35" i="62"/>
  <c r="L35" i="62"/>
  <c r="L36" i="62" s="1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B36" i="62" s="1"/>
  <c r="AC35" i="62"/>
  <c r="AD35" i="62"/>
  <c r="AE35" i="62"/>
  <c r="AF35" i="62"/>
  <c r="AG35" i="62"/>
  <c r="AH35" i="62"/>
  <c r="AI35" i="62"/>
  <c r="AJ35" i="62"/>
  <c r="AJ36" i="62" s="1"/>
  <c r="AK35" i="62"/>
  <c r="AL35" i="62"/>
  <c r="AM35" i="62"/>
  <c r="AN35" i="62"/>
  <c r="AO35" i="62"/>
  <c r="H36" i="62"/>
  <c r="I36" i="62"/>
  <c r="J36" i="62"/>
  <c r="K36" i="62"/>
  <c r="T36" i="62"/>
  <c r="U36" i="62"/>
  <c r="V36" i="62"/>
  <c r="D39" i="62"/>
  <c r="F39" i="63" s="1"/>
  <c r="H39" i="63" s="1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F40" i="62"/>
  <c r="G40" i="62"/>
  <c r="G42" i="62" s="1"/>
  <c r="G43" i="62" s="1"/>
  <c r="L40" i="62"/>
  <c r="M40" i="62"/>
  <c r="N40" i="62"/>
  <c r="O40" i="62"/>
  <c r="P40" i="62"/>
  <c r="Q40" i="62"/>
  <c r="E40" i="62" s="1"/>
  <c r="R40" i="62"/>
  <c r="S40" i="62"/>
  <c r="T40" i="62"/>
  <c r="U40" i="62"/>
  <c r="V40" i="62"/>
  <c r="W40" i="62"/>
  <c r="X40" i="62"/>
  <c r="Y40" i="62"/>
  <c r="Y42" i="62" s="1"/>
  <c r="Y43" i="62" s="1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F41" i="62"/>
  <c r="G41" i="62"/>
  <c r="L41" i="62"/>
  <c r="M41" i="62"/>
  <c r="M42" i="62" s="1"/>
  <c r="M43" i="62" s="1"/>
  <c r="N41" i="62"/>
  <c r="O41" i="62"/>
  <c r="P41" i="62"/>
  <c r="Q41" i="62"/>
  <c r="R41" i="62"/>
  <c r="S41" i="62"/>
  <c r="T41" i="62"/>
  <c r="T42" i="62" s="1"/>
  <c r="U41" i="62"/>
  <c r="V41" i="62"/>
  <c r="W41" i="62"/>
  <c r="W42" i="62" s="1"/>
  <c r="W43" i="62" s="1"/>
  <c r="X41" i="62"/>
  <c r="Y41" i="62"/>
  <c r="Z41" i="62"/>
  <c r="AA41" i="62"/>
  <c r="AB41" i="62"/>
  <c r="AB42" i="62" s="1"/>
  <c r="AB43" i="62" s="1"/>
  <c r="AC41" i="62"/>
  <c r="AD41" i="62"/>
  <c r="AE41" i="62"/>
  <c r="AE42" i="62" s="1"/>
  <c r="AE43" i="62" s="1"/>
  <c r="AF41" i="62"/>
  <c r="AG41" i="62"/>
  <c r="AH41" i="62"/>
  <c r="AI41" i="62"/>
  <c r="AJ41" i="62"/>
  <c r="AJ42" i="62" s="1"/>
  <c r="AK41" i="62"/>
  <c r="AL41" i="62"/>
  <c r="AM41" i="62"/>
  <c r="AM42" i="62" s="1"/>
  <c r="AM43" i="62" s="1"/>
  <c r="AN41" i="62"/>
  <c r="AO41" i="62"/>
  <c r="F42" i="62"/>
  <c r="F43" i="62" s="1"/>
  <c r="H42" i="62"/>
  <c r="I42" i="62"/>
  <c r="I43" i="62" s="1"/>
  <c r="J42" i="62"/>
  <c r="J43" i="62" s="1"/>
  <c r="K42" i="62"/>
  <c r="P42" i="62"/>
  <c r="R42" i="62"/>
  <c r="R43" i="62" s="1"/>
  <c r="S42" i="62"/>
  <c r="U42" i="62"/>
  <c r="X42" i="62"/>
  <c r="Z42" i="62"/>
  <c r="Z43" i="62" s="1"/>
  <c r="AA42" i="62"/>
  <c r="AC42" i="62"/>
  <c r="AF42" i="62"/>
  <c r="AG42" i="62"/>
  <c r="AG43" i="62" s="1"/>
  <c r="AH42" i="62"/>
  <c r="AH43" i="62" s="1"/>
  <c r="AI42" i="62"/>
  <c r="AK42" i="62"/>
  <c r="AN42" i="62"/>
  <c r="AN43" i="62" s="1"/>
  <c r="AO42" i="62"/>
  <c r="AO43" i="62" s="1"/>
  <c r="H43" i="62"/>
  <c r="K43" i="62"/>
  <c r="S43" i="62"/>
  <c r="T43" i="62"/>
  <c r="U43" i="62"/>
  <c r="X43" i="62"/>
  <c r="AA43" i="62"/>
  <c r="AC43" i="62"/>
  <c r="AF43" i="62"/>
  <c r="AI43" i="62"/>
  <c r="AJ43" i="62"/>
  <c r="AK43" i="62"/>
  <c r="F45" i="62"/>
  <c r="G45" i="62"/>
  <c r="L45" i="62"/>
  <c r="M45" i="62"/>
  <c r="N45" i="62"/>
  <c r="O45" i="62"/>
  <c r="P45" i="62"/>
  <c r="Q45" i="62"/>
  <c r="E45" i="62" s="1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F47" i="63" s="1"/>
  <c r="H47" i="63" s="1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F49" i="62"/>
  <c r="G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F54" i="62"/>
  <c r="G54" i="62"/>
  <c r="G56" i="62" s="1"/>
  <c r="L54" i="62"/>
  <c r="M54" i="62"/>
  <c r="N54" i="62"/>
  <c r="O54" i="62"/>
  <c r="P54" i="62"/>
  <c r="Q54" i="62"/>
  <c r="Q56" i="62" s="1"/>
  <c r="R54" i="62"/>
  <c r="R56" i="62" s="1"/>
  <c r="S54" i="62"/>
  <c r="T54" i="62"/>
  <c r="U54" i="62"/>
  <c r="V54" i="62"/>
  <c r="V56" i="62" s="1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F55" i="62"/>
  <c r="G55" i="62"/>
  <c r="L55" i="62"/>
  <c r="M55" i="62"/>
  <c r="N55" i="62"/>
  <c r="O55" i="62"/>
  <c r="P55" i="62"/>
  <c r="Q55" i="62"/>
  <c r="R55" i="62"/>
  <c r="S55" i="62"/>
  <c r="T55" i="62"/>
  <c r="T56" i="62" s="1"/>
  <c r="U55" i="62"/>
  <c r="V55" i="62"/>
  <c r="W55" i="62"/>
  <c r="W56" i="62" s="1"/>
  <c r="X55" i="62"/>
  <c r="Y55" i="62"/>
  <c r="Z55" i="62"/>
  <c r="AA55" i="62"/>
  <c r="AB55" i="62"/>
  <c r="AB56" i="62" s="1"/>
  <c r="AC55" i="62"/>
  <c r="AD55" i="62"/>
  <c r="AE55" i="62"/>
  <c r="AE56" i="62" s="1"/>
  <c r="AF55" i="62"/>
  <c r="AG55" i="62"/>
  <c r="AH55" i="62"/>
  <c r="AI55" i="62"/>
  <c r="AJ55" i="62"/>
  <c r="AJ56" i="62" s="1"/>
  <c r="AK55" i="62"/>
  <c r="AL55" i="62"/>
  <c r="AM55" i="62"/>
  <c r="AM56" i="62" s="1"/>
  <c r="AN55" i="62"/>
  <c r="AO55" i="62"/>
  <c r="F56" i="62"/>
  <c r="H56" i="62"/>
  <c r="I56" i="62"/>
  <c r="J56" i="62"/>
  <c r="K56" i="62"/>
  <c r="M56" i="62"/>
  <c r="N56" i="62"/>
  <c r="S56" i="62"/>
  <c r="U56" i="62"/>
  <c r="Y56" i="62"/>
  <c r="Z56" i="62"/>
  <c r="AA56" i="62"/>
  <c r="AC56" i="62"/>
  <c r="AF56" i="62"/>
  <c r="AG56" i="62"/>
  <c r="AH56" i="62"/>
  <c r="AI56" i="62"/>
  <c r="AK56" i="62"/>
  <c r="AO56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F61" i="62" s="1"/>
  <c r="AG59" i="62"/>
  <c r="AH59" i="62"/>
  <c r="AI59" i="62"/>
  <c r="AJ59" i="62"/>
  <c r="AK59" i="62"/>
  <c r="AL59" i="62"/>
  <c r="AM59" i="62"/>
  <c r="AN59" i="62"/>
  <c r="AN61" i="62" s="1"/>
  <c r="AO59" i="62"/>
  <c r="F60" i="62"/>
  <c r="G60" i="62"/>
  <c r="E60" i="62" s="1"/>
  <c r="G60" i="63" s="1"/>
  <c r="I60" i="63" s="1"/>
  <c r="L60" i="62"/>
  <c r="M60" i="62"/>
  <c r="M61" i="62" s="1"/>
  <c r="N60" i="62"/>
  <c r="O60" i="62"/>
  <c r="P60" i="62"/>
  <c r="Q60" i="62"/>
  <c r="R60" i="62"/>
  <c r="R61" i="62" s="1"/>
  <c r="S60" i="62"/>
  <c r="T60" i="62"/>
  <c r="U60" i="62"/>
  <c r="U61" i="62" s="1"/>
  <c r="V60" i="62"/>
  <c r="W60" i="62"/>
  <c r="X60" i="62"/>
  <c r="Y60" i="62"/>
  <c r="Z60" i="62"/>
  <c r="Z61" i="62" s="1"/>
  <c r="AA60" i="62"/>
  <c r="AB60" i="62"/>
  <c r="AC60" i="62"/>
  <c r="AC61" i="62" s="1"/>
  <c r="AD60" i="62"/>
  <c r="AE60" i="62"/>
  <c r="AF60" i="62"/>
  <c r="AG60" i="62"/>
  <c r="AH60" i="62"/>
  <c r="AH61" i="62" s="1"/>
  <c r="AI60" i="62"/>
  <c r="AJ60" i="62"/>
  <c r="AK60" i="62"/>
  <c r="AK61" i="62" s="1"/>
  <c r="AL60" i="62"/>
  <c r="AM60" i="62"/>
  <c r="AN60" i="62"/>
  <c r="AO60" i="62"/>
  <c r="F61" i="62"/>
  <c r="G61" i="62"/>
  <c r="H61" i="62"/>
  <c r="I61" i="62"/>
  <c r="J61" i="62"/>
  <c r="K61" i="62"/>
  <c r="N61" i="62"/>
  <c r="O61" i="62"/>
  <c r="P61" i="62"/>
  <c r="Q61" i="62"/>
  <c r="S61" i="62"/>
  <c r="V61" i="62"/>
  <c r="W61" i="62"/>
  <c r="X61" i="62"/>
  <c r="Y61" i="62"/>
  <c r="AA61" i="62"/>
  <c r="AD61" i="62"/>
  <c r="AE61" i="62"/>
  <c r="AG61" i="62"/>
  <c r="AI61" i="62"/>
  <c r="AL61" i="62"/>
  <c r="AM61" i="62"/>
  <c r="AO61" i="62"/>
  <c r="F64" i="62"/>
  <c r="G64" i="62"/>
  <c r="O64" i="62"/>
  <c r="P64" i="62"/>
  <c r="Q64" i="62"/>
  <c r="R64" i="62"/>
  <c r="S64" i="62"/>
  <c r="T64" i="62"/>
  <c r="U64" i="62"/>
  <c r="U66" i="62" s="1"/>
  <c r="V64" i="62"/>
  <c r="V66" i="62" s="1"/>
  <c r="W64" i="62"/>
  <c r="X64" i="62"/>
  <c r="Y64" i="62"/>
  <c r="Z64" i="62"/>
  <c r="AA64" i="62"/>
  <c r="AB64" i="62"/>
  <c r="AC64" i="62"/>
  <c r="AC66" i="62" s="1"/>
  <c r="AD64" i="62"/>
  <c r="AD66" i="62" s="1"/>
  <c r="AE64" i="62"/>
  <c r="AF64" i="62"/>
  <c r="AG64" i="62"/>
  <c r="AH64" i="62"/>
  <c r="AI64" i="62"/>
  <c r="AJ64" i="62"/>
  <c r="AK64" i="62"/>
  <c r="AL64" i="62"/>
  <c r="AM64" i="62"/>
  <c r="AN64" i="62"/>
  <c r="AO64" i="62"/>
  <c r="F65" i="62"/>
  <c r="D65" i="62" s="1"/>
  <c r="F65" i="63" s="1"/>
  <c r="G65" i="62"/>
  <c r="L65" i="62"/>
  <c r="M65" i="62"/>
  <c r="N65" i="62"/>
  <c r="O65" i="62"/>
  <c r="P65" i="62"/>
  <c r="P66" i="62" s="1"/>
  <c r="Q65" i="62"/>
  <c r="R65" i="62"/>
  <c r="S65" i="62"/>
  <c r="S66" i="62" s="1"/>
  <c r="T65" i="62"/>
  <c r="U65" i="62"/>
  <c r="V65" i="62"/>
  <c r="W65" i="62"/>
  <c r="X65" i="62"/>
  <c r="X66" i="62" s="1"/>
  <c r="Y65" i="62"/>
  <c r="Z65" i="62"/>
  <c r="Z66" i="62" s="1"/>
  <c r="AA65" i="62"/>
  <c r="AA66" i="62" s="1"/>
  <c r="AB65" i="62"/>
  <c r="AC65" i="62"/>
  <c r="AD65" i="62"/>
  <c r="AE65" i="62"/>
  <c r="AF65" i="62"/>
  <c r="AF66" i="62" s="1"/>
  <c r="AG65" i="62"/>
  <c r="AH65" i="62"/>
  <c r="AI65" i="62"/>
  <c r="AI66" i="62" s="1"/>
  <c r="AJ65" i="62"/>
  <c r="AK65" i="62"/>
  <c r="AL65" i="62"/>
  <c r="AM65" i="62"/>
  <c r="AN65" i="62"/>
  <c r="AN66" i="62" s="1"/>
  <c r="AO65" i="62"/>
  <c r="F66" i="62"/>
  <c r="H66" i="62"/>
  <c r="I66" i="62"/>
  <c r="J66" i="62"/>
  <c r="K66" i="62"/>
  <c r="O66" i="62"/>
  <c r="Q66" i="62"/>
  <c r="W66" i="62"/>
  <c r="Y66" i="62"/>
  <c r="AE66" i="62"/>
  <c r="AG66" i="62"/>
  <c r="AH66" i="62"/>
  <c r="AK66" i="62"/>
  <c r="AL66" i="62"/>
  <c r="AM66" i="62"/>
  <c r="AO66" i="62"/>
  <c r="F70" i="62"/>
  <c r="G70" i="62"/>
  <c r="L70" i="62"/>
  <c r="L72" i="62" s="1"/>
  <c r="M70" i="62"/>
  <c r="N70" i="62"/>
  <c r="O70" i="62"/>
  <c r="P70" i="62"/>
  <c r="Q70" i="62"/>
  <c r="R70" i="62"/>
  <c r="S70" i="62"/>
  <c r="T70" i="62"/>
  <c r="U70" i="62"/>
  <c r="V70" i="62"/>
  <c r="W70" i="62"/>
  <c r="X70" i="62"/>
  <c r="X72" i="62" s="1"/>
  <c r="Y70" i="62"/>
  <c r="Z70" i="62"/>
  <c r="Z72" i="62" s="1"/>
  <c r="AA70" i="62"/>
  <c r="AA72" i="62" s="1"/>
  <c r="AB70" i="62"/>
  <c r="AB72" i="62" s="1"/>
  <c r="AC70" i="62"/>
  <c r="AD70" i="62"/>
  <c r="AE70" i="62"/>
  <c r="AF70" i="62"/>
  <c r="AG70" i="62"/>
  <c r="AH70" i="62"/>
  <c r="AH72" i="62" s="1"/>
  <c r="AI70" i="62"/>
  <c r="AJ70" i="62"/>
  <c r="AJ72" i="62" s="1"/>
  <c r="AK70" i="62"/>
  <c r="AL70" i="62"/>
  <c r="AM70" i="62"/>
  <c r="AN70" i="62"/>
  <c r="AN72" i="62" s="1"/>
  <c r="AO70" i="62"/>
  <c r="F71" i="62"/>
  <c r="D71" i="62" s="1"/>
  <c r="F71" i="63" s="1"/>
  <c r="L71" i="62"/>
  <c r="M71" i="62"/>
  <c r="N71" i="62"/>
  <c r="N72" i="62" s="1"/>
  <c r="O71" i="62"/>
  <c r="O72" i="62" s="1"/>
  <c r="P71" i="62"/>
  <c r="Q71" i="62"/>
  <c r="Q72" i="62" s="1"/>
  <c r="R71" i="62"/>
  <c r="S71" i="62"/>
  <c r="T71" i="62"/>
  <c r="U71" i="62"/>
  <c r="V71" i="62"/>
  <c r="V72" i="62" s="1"/>
  <c r="W71" i="62"/>
  <c r="W72" i="62" s="1"/>
  <c r="X71" i="62"/>
  <c r="Y71" i="62"/>
  <c r="Y72" i="62" s="1"/>
  <c r="Z71" i="62"/>
  <c r="AA71" i="62"/>
  <c r="AB71" i="62"/>
  <c r="AC71" i="62"/>
  <c r="AD71" i="62"/>
  <c r="AD72" i="62" s="1"/>
  <c r="AE71" i="62"/>
  <c r="AE72" i="62" s="1"/>
  <c r="AF71" i="62"/>
  <c r="AG71" i="62"/>
  <c r="AG72" i="62" s="1"/>
  <c r="AH71" i="62"/>
  <c r="AI71" i="62"/>
  <c r="AJ71" i="62"/>
  <c r="AK71" i="62"/>
  <c r="AL71" i="62"/>
  <c r="AL72" i="62" s="1"/>
  <c r="AM71" i="62"/>
  <c r="AM72" i="62" s="1"/>
  <c r="AN71" i="62"/>
  <c r="AO71" i="62"/>
  <c r="AO72" i="62" s="1"/>
  <c r="H72" i="62"/>
  <c r="I72" i="62"/>
  <c r="J72" i="62"/>
  <c r="K72" i="62"/>
  <c r="M72" i="62"/>
  <c r="P72" i="62"/>
  <c r="R72" i="62"/>
  <c r="S72" i="62"/>
  <c r="T72" i="62"/>
  <c r="U72" i="62"/>
  <c r="AC72" i="62"/>
  <c r="AF72" i="62"/>
  <c r="AI72" i="62"/>
  <c r="AK72" i="62"/>
  <c r="F73" i="62"/>
  <c r="D73" i="62" s="1"/>
  <c r="F73" i="63" s="1"/>
  <c r="G73" i="62"/>
  <c r="L73" i="62"/>
  <c r="M73" i="62"/>
  <c r="N73" i="62"/>
  <c r="O73" i="62"/>
  <c r="P73" i="62"/>
  <c r="Q73" i="62"/>
  <c r="E73" i="62" s="1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F74" i="63" s="1"/>
  <c r="H74" i="63" s="1"/>
  <c r="F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F75" i="62"/>
  <c r="G75" i="62"/>
  <c r="E75" i="62" s="1"/>
  <c r="G75" i="63" s="1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F77" i="63" s="1"/>
  <c r="H77" i="63" s="1"/>
  <c r="F77" i="62"/>
  <c r="G77" i="62"/>
  <c r="L77" i="62"/>
  <c r="M77" i="62"/>
  <c r="N77" i="62"/>
  <c r="O77" i="62"/>
  <c r="P77" i="62"/>
  <c r="Q77" i="62"/>
  <c r="E77" i="62" s="1"/>
  <c r="G77" i="63" s="1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F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F80" i="62"/>
  <c r="G80" i="62"/>
  <c r="L80" i="62"/>
  <c r="M80" i="62"/>
  <c r="N80" i="62"/>
  <c r="O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F81" i="62"/>
  <c r="G81" i="62"/>
  <c r="L81" i="62"/>
  <c r="M81" i="62"/>
  <c r="N81" i="62"/>
  <c r="O81" i="62"/>
  <c r="P81" i="62"/>
  <c r="Q81" i="62"/>
  <c r="E81" i="62" s="1"/>
  <c r="G81" i="63" s="1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K82" i="62"/>
  <c r="A4" i="61"/>
  <c r="A5" i="61"/>
  <c r="F11" i="61"/>
  <c r="G11" i="61"/>
  <c r="H11" i="61"/>
  <c r="I11" i="61"/>
  <c r="L11" i="61"/>
  <c r="M11" i="61"/>
  <c r="F12" i="61"/>
  <c r="F16" i="61" s="1"/>
  <c r="G12" i="61"/>
  <c r="H12" i="61"/>
  <c r="I12" i="61"/>
  <c r="M12" i="61" s="1"/>
  <c r="F13" i="61"/>
  <c r="H13" i="61"/>
  <c r="I13" i="61"/>
  <c r="L13" i="61"/>
  <c r="D13" i="63" s="1"/>
  <c r="H14" i="61"/>
  <c r="F14" i="61" s="1"/>
  <c r="I14" i="61"/>
  <c r="G14" i="61" s="1"/>
  <c r="M14" i="61"/>
  <c r="F15" i="61"/>
  <c r="G15" i="61"/>
  <c r="H15" i="61"/>
  <c r="I15" i="61"/>
  <c r="L15" i="61"/>
  <c r="D15" i="63" s="1"/>
  <c r="M15" i="61"/>
  <c r="J16" i="61"/>
  <c r="K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M20" i="61" s="1"/>
  <c r="F21" i="61"/>
  <c r="H21" i="61"/>
  <c r="I21" i="61"/>
  <c r="L21" i="61"/>
  <c r="D21" i="63" s="1"/>
  <c r="H22" i="61"/>
  <c r="I22" i="61"/>
  <c r="G22" i="61" s="1"/>
  <c r="M22" i="61"/>
  <c r="E22" i="63" s="1"/>
  <c r="F23" i="61"/>
  <c r="G23" i="61"/>
  <c r="H23" i="61"/>
  <c r="I23" i="61"/>
  <c r="L23" i="61"/>
  <c r="D23" i="63" s="1"/>
  <c r="M23" i="61"/>
  <c r="J24" i="61"/>
  <c r="K24" i="61"/>
  <c r="G27" i="61"/>
  <c r="H27" i="61"/>
  <c r="I27" i="61"/>
  <c r="M27" i="61" s="1"/>
  <c r="F28" i="61"/>
  <c r="H28" i="61"/>
  <c r="I28" i="61"/>
  <c r="L28" i="61"/>
  <c r="D28" i="63" s="1"/>
  <c r="J29" i="61"/>
  <c r="K29" i="61"/>
  <c r="K82" i="61" s="1"/>
  <c r="H32" i="61"/>
  <c r="F32" i="61" s="1"/>
  <c r="I32" i="61"/>
  <c r="G32" i="61" s="1"/>
  <c r="L32" i="61"/>
  <c r="D32" i="63" s="1"/>
  <c r="M32" i="61"/>
  <c r="F33" i="61"/>
  <c r="G33" i="61"/>
  <c r="H33" i="61"/>
  <c r="I33" i="61"/>
  <c r="L33" i="61"/>
  <c r="D33" i="63" s="1"/>
  <c r="M33" i="61"/>
  <c r="G34" i="61"/>
  <c r="H34" i="61"/>
  <c r="I34" i="61"/>
  <c r="M34" i="61" s="1"/>
  <c r="E34" i="63" s="1"/>
  <c r="F35" i="61"/>
  <c r="H35" i="61"/>
  <c r="L35" i="61" s="1"/>
  <c r="D35" i="63" s="1"/>
  <c r="I35" i="61"/>
  <c r="H36" i="61"/>
  <c r="J36" i="61"/>
  <c r="K36" i="61"/>
  <c r="L37" i="61"/>
  <c r="M37" i="61"/>
  <c r="H38" i="61"/>
  <c r="I38" i="61"/>
  <c r="F39" i="61"/>
  <c r="G39" i="61"/>
  <c r="H39" i="61"/>
  <c r="L39" i="61" s="1"/>
  <c r="D39" i="63" s="1"/>
  <c r="I39" i="61"/>
  <c r="M39" i="61" s="1"/>
  <c r="E39" i="63" s="1"/>
  <c r="F40" i="61"/>
  <c r="H40" i="61"/>
  <c r="L40" i="61" s="1"/>
  <c r="I40" i="61"/>
  <c r="H41" i="61"/>
  <c r="I41" i="61"/>
  <c r="G41" i="61" s="1"/>
  <c r="M41" i="61"/>
  <c r="E41" i="63" s="1"/>
  <c r="J42" i="61"/>
  <c r="K42" i="61"/>
  <c r="J43" i="61"/>
  <c r="K43" i="61"/>
  <c r="F45" i="61"/>
  <c r="G45" i="61"/>
  <c r="H45" i="61"/>
  <c r="I45" i="61"/>
  <c r="M45" i="61" s="1"/>
  <c r="E45" i="63" s="1"/>
  <c r="I45" i="63" s="1"/>
  <c r="L45" i="61"/>
  <c r="D45" i="63" s="1"/>
  <c r="F47" i="61"/>
  <c r="G47" i="61"/>
  <c r="H47" i="61"/>
  <c r="L47" i="61" s="1"/>
  <c r="I47" i="61"/>
  <c r="M47" i="61" s="1"/>
  <c r="H49" i="61"/>
  <c r="F49" i="61" s="1"/>
  <c r="I49" i="61"/>
  <c r="L49" i="61"/>
  <c r="D49" i="63" s="1"/>
  <c r="G51" i="61"/>
  <c r="H51" i="61"/>
  <c r="I51" i="61"/>
  <c r="M51" i="61"/>
  <c r="F54" i="61"/>
  <c r="F56" i="61" s="1"/>
  <c r="G54" i="61"/>
  <c r="G56" i="61" s="1"/>
  <c r="H54" i="61"/>
  <c r="I54" i="61"/>
  <c r="M54" i="61" s="1"/>
  <c r="L54" i="61"/>
  <c r="F55" i="61"/>
  <c r="G55" i="61"/>
  <c r="H55" i="61"/>
  <c r="L55" i="61" s="1"/>
  <c r="I55" i="61"/>
  <c r="M55" i="61" s="1"/>
  <c r="H56" i="61"/>
  <c r="I56" i="61"/>
  <c r="J56" i="61"/>
  <c r="K56" i="61"/>
  <c r="F59" i="61"/>
  <c r="H59" i="61"/>
  <c r="I59" i="61"/>
  <c r="L59" i="61"/>
  <c r="D59" i="63" s="1"/>
  <c r="H60" i="61"/>
  <c r="F60" i="61" s="1"/>
  <c r="F61" i="61" s="1"/>
  <c r="I60" i="61"/>
  <c r="G60" i="61" s="1"/>
  <c r="L60" i="61"/>
  <c r="M60" i="61"/>
  <c r="E60" i="63" s="1"/>
  <c r="J61" i="61"/>
  <c r="K61" i="61"/>
  <c r="F64" i="61"/>
  <c r="G64" i="61"/>
  <c r="G66" i="61" s="1"/>
  <c r="H64" i="61"/>
  <c r="I64" i="61"/>
  <c r="L64" i="61"/>
  <c r="M64" i="61"/>
  <c r="F65" i="61"/>
  <c r="G65" i="61"/>
  <c r="H65" i="61"/>
  <c r="I65" i="61"/>
  <c r="M65" i="61" s="1"/>
  <c r="I66" i="61"/>
  <c r="J66" i="61"/>
  <c r="K66" i="61"/>
  <c r="L69" i="61"/>
  <c r="M69" i="61"/>
  <c r="F70" i="61"/>
  <c r="G70" i="61"/>
  <c r="H70" i="61"/>
  <c r="L70" i="61" s="1"/>
  <c r="I70" i="61"/>
  <c r="M70" i="61" s="1"/>
  <c r="F71" i="61"/>
  <c r="H71" i="61"/>
  <c r="I71" i="61"/>
  <c r="L71" i="61"/>
  <c r="D71" i="63" s="1"/>
  <c r="H72" i="61"/>
  <c r="J72" i="61"/>
  <c r="K72" i="61"/>
  <c r="H73" i="61"/>
  <c r="I73" i="61"/>
  <c r="G73" i="61" s="1"/>
  <c r="M73" i="61"/>
  <c r="E73" i="63" s="1"/>
  <c r="F74" i="61"/>
  <c r="G74" i="61"/>
  <c r="H74" i="61"/>
  <c r="I74" i="61"/>
  <c r="L74" i="61"/>
  <c r="D74" i="63" s="1"/>
  <c r="M74" i="61"/>
  <c r="G75" i="61"/>
  <c r="H75" i="61"/>
  <c r="I75" i="61"/>
  <c r="M75" i="61" s="1"/>
  <c r="F76" i="61"/>
  <c r="H76" i="61"/>
  <c r="I76" i="61"/>
  <c r="L76" i="61"/>
  <c r="D76" i="63" s="1"/>
  <c r="H77" i="61"/>
  <c r="F77" i="61" s="1"/>
  <c r="I77" i="61"/>
  <c r="G77" i="61" s="1"/>
  <c r="L77" i="61"/>
  <c r="D77" i="63" s="1"/>
  <c r="M77" i="61"/>
  <c r="E77" i="63" s="1"/>
  <c r="F78" i="61"/>
  <c r="G78" i="61"/>
  <c r="H78" i="61"/>
  <c r="I78" i="61"/>
  <c r="L78" i="61"/>
  <c r="M78" i="61"/>
  <c r="F79" i="61"/>
  <c r="G79" i="61"/>
  <c r="H79" i="61"/>
  <c r="L79" i="61" s="1"/>
  <c r="D79" i="63" s="1"/>
  <c r="I79" i="61"/>
  <c r="M79" i="61" s="1"/>
  <c r="F80" i="61"/>
  <c r="H80" i="61"/>
  <c r="I80" i="61"/>
  <c r="L80" i="61"/>
  <c r="D80" i="63" s="1"/>
  <c r="H81" i="61"/>
  <c r="I81" i="61"/>
  <c r="G81" i="61" s="1"/>
  <c r="M81" i="61"/>
  <c r="E81" i="63" s="1"/>
  <c r="D82" i="61"/>
  <c r="E82" i="61"/>
  <c r="A5" i="63"/>
  <c r="E11" i="63"/>
  <c r="E14" i="63"/>
  <c r="E15" i="63"/>
  <c r="D19" i="63"/>
  <c r="E19" i="63"/>
  <c r="E20" i="63"/>
  <c r="E23" i="63"/>
  <c r="E27" i="63"/>
  <c r="E32" i="63"/>
  <c r="E33" i="63"/>
  <c r="G45" i="63"/>
  <c r="D47" i="63"/>
  <c r="E47" i="63"/>
  <c r="E51" i="63"/>
  <c r="D55" i="63"/>
  <c r="E55" i="63"/>
  <c r="E64" i="63"/>
  <c r="D70" i="63"/>
  <c r="E70" i="63"/>
  <c r="G73" i="63"/>
  <c r="I73" i="63" s="1"/>
  <c r="E74" i="63"/>
  <c r="E75" i="63"/>
  <c r="I77" i="63"/>
  <c r="D78" i="63"/>
  <c r="E78" i="63"/>
  <c r="E79" i="63"/>
  <c r="I81" i="63"/>
  <c r="A5" i="19"/>
  <c r="F11" i="19"/>
  <c r="F16" i="19" s="1"/>
  <c r="G11" i="19"/>
  <c r="H11" i="19"/>
  <c r="L11" i="19" s="1"/>
  <c r="I11" i="19"/>
  <c r="M11" i="19" s="1"/>
  <c r="H12" i="19"/>
  <c r="F12" i="19" s="1"/>
  <c r="I12" i="19"/>
  <c r="L12" i="19"/>
  <c r="D12" i="43" s="1"/>
  <c r="H13" i="19"/>
  <c r="F13" i="19" s="1"/>
  <c r="I13" i="19"/>
  <c r="G13" i="19" s="1"/>
  <c r="L13" i="19"/>
  <c r="D13" i="43" s="1"/>
  <c r="M13" i="19"/>
  <c r="E13" i="43" s="1"/>
  <c r="F14" i="19"/>
  <c r="G14" i="19"/>
  <c r="H14" i="19"/>
  <c r="I14" i="19"/>
  <c r="L14" i="19"/>
  <c r="D14" i="43" s="1"/>
  <c r="M14" i="19"/>
  <c r="F15" i="19"/>
  <c r="G15" i="19"/>
  <c r="H15" i="19"/>
  <c r="L15" i="19" s="1"/>
  <c r="D15" i="43" s="1"/>
  <c r="I15" i="19"/>
  <c r="M15" i="19" s="1"/>
  <c r="E15" i="43" s="1"/>
  <c r="H16" i="19"/>
  <c r="I16" i="19"/>
  <c r="J16" i="19"/>
  <c r="K16" i="19"/>
  <c r="K82" i="19" s="1"/>
  <c r="K91" i="19" s="1"/>
  <c r="H18" i="19"/>
  <c r="I18" i="19"/>
  <c r="G19" i="19"/>
  <c r="H19" i="19"/>
  <c r="I19" i="19"/>
  <c r="M19" i="19" s="1"/>
  <c r="F20" i="19"/>
  <c r="H20" i="19"/>
  <c r="L20" i="19" s="1"/>
  <c r="D20" i="43" s="1"/>
  <c r="I20" i="19"/>
  <c r="H21" i="19"/>
  <c r="F21" i="19" s="1"/>
  <c r="I21" i="19"/>
  <c r="G21" i="19" s="1"/>
  <c r="L21" i="19"/>
  <c r="D21" i="43" s="1"/>
  <c r="M21" i="19"/>
  <c r="E21" i="43" s="1"/>
  <c r="F22" i="19"/>
  <c r="G22" i="19"/>
  <c r="H22" i="19"/>
  <c r="I22" i="19"/>
  <c r="L22" i="19"/>
  <c r="M22" i="19"/>
  <c r="G23" i="19"/>
  <c r="H23" i="19"/>
  <c r="I23" i="19"/>
  <c r="M23" i="19" s="1"/>
  <c r="E23" i="43" s="1"/>
  <c r="J24" i="19"/>
  <c r="K24" i="19"/>
  <c r="H27" i="19"/>
  <c r="H29" i="19" s="1"/>
  <c r="I27" i="19"/>
  <c r="L27" i="19"/>
  <c r="D27" i="43" s="1"/>
  <c r="H28" i="19"/>
  <c r="F28" i="19" s="1"/>
  <c r="I28" i="19"/>
  <c r="G28" i="19" s="1"/>
  <c r="M28" i="19"/>
  <c r="J29" i="19"/>
  <c r="J82" i="19" s="1"/>
  <c r="J91" i="19" s="1"/>
  <c r="K29" i="19"/>
  <c r="F32" i="19"/>
  <c r="G32" i="19"/>
  <c r="H32" i="19"/>
  <c r="I32" i="19"/>
  <c r="L32" i="19"/>
  <c r="D32" i="43" s="1"/>
  <c r="M32" i="19"/>
  <c r="F33" i="19"/>
  <c r="G33" i="19"/>
  <c r="H33" i="19"/>
  <c r="I33" i="19"/>
  <c r="M33" i="19" s="1"/>
  <c r="E33" i="43" s="1"/>
  <c r="H34" i="19"/>
  <c r="I34" i="19"/>
  <c r="H35" i="19"/>
  <c r="I35" i="19"/>
  <c r="G35" i="19" s="1"/>
  <c r="M35" i="19"/>
  <c r="J36" i="19"/>
  <c r="K36" i="19"/>
  <c r="L37" i="19"/>
  <c r="M37" i="19"/>
  <c r="H38" i="19"/>
  <c r="I38" i="19"/>
  <c r="H39" i="19"/>
  <c r="I39" i="19"/>
  <c r="H40" i="19"/>
  <c r="F40" i="19" s="1"/>
  <c r="I40" i="19"/>
  <c r="G40" i="19" s="1"/>
  <c r="M40" i="19"/>
  <c r="F41" i="19"/>
  <c r="G41" i="19"/>
  <c r="H41" i="19"/>
  <c r="I41" i="19"/>
  <c r="L41" i="19"/>
  <c r="D41" i="43" s="1"/>
  <c r="M41" i="19"/>
  <c r="G42" i="19"/>
  <c r="H42" i="19"/>
  <c r="H43" i="19" s="1"/>
  <c r="I42" i="19"/>
  <c r="J42" i="19"/>
  <c r="K42" i="19"/>
  <c r="J43" i="19"/>
  <c r="K43" i="19"/>
  <c r="F45" i="19"/>
  <c r="G45" i="19"/>
  <c r="H45" i="19"/>
  <c r="L45" i="19" s="1"/>
  <c r="I45" i="19"/>
  <c r="M45" i="19" s="1"/>
  <c r="F47" i="19"/>
  <c r="H47" i="19"/>
  <c r="I47" i="19"/>
  <c r="L47" i="19"/>
  <c r="D47" i="43" s="1"/>
  <c r="H49" i="19"/>
  <c r="I49" i="19"/>
  <c r="G49" i="19" s="1"/>
  <c r="M49" i="19"/>
  <c r="F51" i="19"/>
  <c r="G51" i="19"/>
  <c r="H51" i="19"/>
  <c r="I51" i="19"/>
  <c r="L51" i="19"/>
  <c r="D51" i="43" s="1"/>
  <c r="M51" i="19"/>
  <c r="G54" i="19"/>
  <c r="H54" i="19"/>
  <c r="I54" i="19"/>
  <c r="M54" i="19" s="1"/>
  <c r="F55" i="19"/>
  <c r="H55" i="19"/>
  <c r="L55" i="19" s="1"/>
  <c r="D55" i="43" s="1"/>
  <c r="I55" i="19"/>
  <c r="J56" i="19"/>
  <c r="K56" i="19"/>
  <c r="H59" i="19"/>
  <c r="I59" i="19"/>
  <c r="G59" i="19" s="1"/>
  <c r="G61" i="19" s="1"/>
  <c r="L59" i="19"/>
  <c r="D59" i="43" s="1"/>
  <c r="D61" i="43" s="1"/>
  <c r="M59" i="19"/>
  <c r="F60" i="19"/>
  <c r="G60" i="19"/>
  <c r="H60" i="19"/>
  <c r="I60" i="19"/>
  <c r="L60" i="19"/>
  <c r="D60" i="43" s="1"/>
  <c r="M60" i="19"/>
  <c r="I61" i="19"/>
  <c r="J61" i="19"/>
  <c r="K61" i="19"/>
  <c r="L61" i="19"/>
  <c r="F64" i="19"/>
  <c r="F66" i="19" s="1"/>
  <c r="G64" i="19"/>
  <c r="H64" i="19"/>
  <c r="L64" i="19" s="1"/>
  <c r="D64" i="43" s="1"/>
  <c r="I64" i="19"/>
  <c r="M64" i="19" s="1"/>
  <c r="H65" i="19"/>
  <c r="F65" i="19" s="1"/>
  <c r="I65" i="19"/>
  <c r="L65" i="19"/>
  <c r="H66" i="19"/>
  <c r="J66" i="19"/>
  <c r="K66" i="19"/>
  <c r="L69" i="19"/>
  <c r="M69" i="19"/>
  <c r="H70" i="19"/>
  <c r="H72" i="19" s="1"/>
  <c r="I70" i="19"/>
  <c r="L70" i="19"/>
  <c r="H71" i="19"/>
  <c r="F71" i="19" s="1"/>
  <c r="I71" i="19"/>
  <c r="G71" i="19" s="1"/>
  <c r="M71" i="19"/>
  <c r="E71" i="43" s="1"/>
  <c r="J72" i="19"/>
  <c r="K72" i="19"/>
  <c r="F73" i="19"/>
  <c r="G73" i="19"/>
  <c r="H73" i="19"/>
  <c r="I73" i="19"/>
  <c r="L73" i="19"/>
  <c r="D73" i="43" s="1"/>
  <c r="M73" i="19"/>
  <c r="F74" i="19"/>
  <c r="G74" i="19"/>
  <c r="H74" i="19"/>
  <c r="L74" i="19" s="1"/>
  <c r="D74" i="43" s="1"/>
  <c r="I74" i="19"/>
  <c r="M74" i="19" s="1"/>
  <c r="H75" i="19"/>
  <c r="I75" i="19"/>
  <c r="H76" i="19"/>
  <c r="I76" i="19"/>
  <c r="G76" i="19" s="1"/>
  <c r="M76" i="19"/>
  <c r="E76" i="43" s="1"/>
  <c r="F77" i="19"/>
  <c r="G77" i="19"/>
  <c r="H77" i="19"/>
  <c r="I77" i="19"/>
  <c r="L77" i="19"/>
  <c r="M77" i="19"/>
  <c r="G78" i="19"/>
  <c r="H78" i="19"/>
  <c r="I78" i="19"/>
  <c r="M78" i="19" s="1"/>
  <c r="E78" i="43" s="1"/>
  <c r="H79" i="19"/>
  <c r="I79" i="19"/>
  <c r="H80" i="19"/>
  <c r="F80" i="19" s="1"/>
  <c r="I80" i="19"/>
  <c r="G80" i="19" s="1"/>
  <c r="L80" i="19"/>
  <c r="D80" i="43" s="1"/>
  <c r="M80" i="19"/>
  <c r="E80" i="43" s="1"/>
  <c r="F81" i="19"/>
  <c r="G81" i="19"/>
  <c r="H81" i="19"/>
  <c r="I81" i="19"/>
  <c r="L81" i="19"/>
  <c r="M81" i="19"/>
  <c r="D82" i="19"/>
  <c r="D91" i="19" s="1"/>
  <c r="E82" i="19"/>
  <c r="E86" i="19"/>
  <c r="E89" i="19" s="1"/>
  <c r="F86" i="19"/>
  <c r="H86" i="19"/>
  <c r="I86" i="19"/>
  <c r="L86" i="19"/>
  <c r="F87" i="19"/>
  <c r="G87" i="19"/>
  <c r="H87" i="19"/>
  <c r="L87" i="19" s="1"/>
  <c r="D87" i="43" s="1"/>
  <c r="I87" i="19"/>
  <c r="M87" i="19"/>
  <c r="E87" i="43" s="1"/>
  <c r="G88" i="19"/>
  <c r="H88" i="19"/>
  <c r="I88" i="19"/>
  <c r="M88" i="19" s="1"/>
  <c r="E88" i="43" s="1"/>
  <c r="I88" i="43" s="1"/>
  <c r="D89" i="19"/>
  <c r="J89" i="19"/>
  <c r="K89" i="19"/>
  <c r="E91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G16" i="31" s="1"/>
  <c r="L11" i="31"/>
  <c r="M11" i="31"/>
  <c r="N11" i="31"/>
  <c r="O11" i="31"/>
  <c r="P11" i="31"/>
  <c r="Q11" i="31"/>
  <c r="Q16" i="31" s="1"/>
  <c r="R11" i="31"/>
  <c r="S11" i="31"/>
  <c r="T11" i="31"/>
  <c r="U11" i="31"/>
  <c r="V11" i="31"/>
  <c r="W11" i="31"/>
  <c r="X11" i="31"/>
  <c r="Y11" i="31"/>
  <c r="Y16" i="31" s="1"/>
  <c r="Z11" i="31"/>
  <c r="AA11" i="31"/>
  <c r="AB11" i="31"/>
  <c r="AC11" i="31"/>
  <c r="AD11" i="31"/>
  <c r="AE11" i="31"/>
  <c r="AF11" i="31"/>
  <c r="AG11" i="31"/>
  <c r="AG16" i="31" s="1"/>
  <c r="AH11" i="31"/>
  <c r="AI11" i="31"/>
  <c r="AJ11" i="31"/>
  <c r="AK11" i="31"/>
  <c r="AL11" i="31"/>
  <c r="AM11" i="31"/>
  <c r="AN11" i="31"/>
  <c r="AO11" i="31"/>
  <c r="AO16" i="31" s="1"/>
  <c r="F12" i="31"/>
  <c r="G12" i="31"/>
  <c r="L12" i="31"/>
  <c r="M12" i="31"/>
  <c r="N12" i="31"/>
  <c r="O12" i="31"/>
  <c r="P12" i="31"/>
  <c r="Q12" i="31"/>
  <c r="R12" i="31"/>
  <c r="S12" i="31"/>
  <c r="T12" i="31"/>
  <c r="T16" i="31" s="1"/>
  <c r="U12" i="31"/>
  <c r="V12" i="31"/>
  <c r="W12" i="31"/>
  <c r="W16" i="31" s="1"/>
  <c r="X12" i="31"/>
  <c r="Y12" i="31"/>
  <c r="Z12" i="31"/>
  <c r="AA12" i="31"/>
  <c r="AB12" i="31"/>
  <c r="AC12" i="31"/>
  <c r="AD12" i="31"/>
  <c r="AE12" i="31"/>
  <c r="AE16" i="31" s="1"/>
  <c r="AF12" i="31"/>
  <c r="AF16" i="31" s="1"/>
  <c r="AG12" i="31"/>
  <c r="AH12" i="31"/>
  <c r="AI12" i="31"/>
  <c r="AJ12" i="31"/>
  <c r="AJ16" i="31" s="1"/>
  <c r="AK12" i="31"/>
  <c r="AL12" i="31"/>
  <c r="AM12" i="31"/>
  <c r="AM16" i="31" s="1"/>
  <c r="AN12" i="31"/>
  <c r="AO12" i="31"/>
  <c r="F13" i="31"/>
  <c r="G13" i="31"/>
  <c r="L13" i="31"/>
  <c r="M13" i="31"/>
  <c r="N13" i="31"/>
  <c r="O13" i="31"/>
  <c r="P13" i="31"/>
  <c r="Q13" i="31"/>
  <c r="R13" i="31"/>
  <c r="S13" i="31"/>
  <c r="T13" i="31"/>
  <c r="U13" i="31"/>
  <c r="U16" i="31" s="1"/>
  <c r="V13" i="31"/>
  <c r="W13" i="31"/>
  <c r="X13" i="31"/>
  <c r="Y13" i="31"/>
  <c r="Z13" i="31"/>
  <c r="Z16" i="31" s="1"/>
  <c r="AA13" i="31"/>
  <c r="AB13" i="31"/>
  <c r="AC13" i="31"/>
  <c r="AC16" i="31" s="1"/>
  <c r="AD13" i="31"/>
  <c r="AE13" i="31"/>
  <c r="AF13" i="31"/>
  <c r="AG13" i="31"/>
  <c r="AH13" i="31"/>
  <c r="AI13" i="31"/>
  <c r="AJ13" i="31"/>
  <c r="AK13" i="31"/>
  <c r="AK16" i="31" s="1"/>
  <c r="AL13" i="31"/>
  <c r="AM13" i="31"/>
  <c r="AN13" i="31"/>
  <c r="AO13" i="31"/>
  <c r="D14" i="31"/>
  <c r="F14" i="43" s="1"/>
  <c r="F14" i="31"/>
  <c r="G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L15" i="31"/>
  <c r="M15" i="31"/>
  <c r="N15" i="31"/>
  <c r="O15" i="31"/>
  <c r="P15" i="31"/>
  <c r="Q15" i="31"/>
  <c r="E15" i="31" s="1"/>
  <c r="G15" i="43" s="1"/>
  <c r="I15" i="43" s="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H16" i="31"/>
  <c r="I16" i="31"/>
  <c r="J16" i="31"/>
  <c r="K16" i="31"/>
  <c r="K82" i="31" s="1"/>
  <c r="L16" i="31"/>
  <c r="S16" i="31"/>
  <c r="AA16" i="31"/>
  <c r="AB16" i="31"/>
  <c r="AI16" i="31"/>
  <c r="F19" i="31"/>
  <c r="G19" i="31"/>
  <c r="G24" i="31" s="1"/>
  <c r="L19" i="31"/>
  <c r="M19" i="31"/>
  <c r="N19" i="31"/>
  <c r="O19" i="31"/>
  <c r="P19" i="31"/>
  <c r="Q19" i="31"/>
  <c r="Q24" i="31" s="1"/>
  <c r="R19" i="31"/>
  <c r="S19" i="31"/>
  <c r="T19" i="31"/>
  <c r="U19" i="31"/>
  <c r="V19" i="31"/>
  <c r="W19" i="31"/>
  <c r="X19" i="31"/>
  <c r="Y19" i="31"/>
  <c r="Y24" i="31" s="1"/>
  <c r="Z19" i="31"/>
  <c r="AA19" i="31"/>
  <c r="AB19" i="31"/>
  <c r="AC19" i="31"/>
  <c r="AD19" i="31"/>
  <c r="AE19" i="31"/>
  <c r="AF19" i="31"/>
  <c r="AG19" i="31"/>
  <c r="AG24" i="31" s="1"/>
  <c r="AH19" i="31"/>
  <c r="AI19" i="31"/>
  <c r="AJ19" i="31"/>
  <c r="AK19" i="31"/>
  <c r="AL19" i="31"/>
  <c r="AM19" i="31"/>
  <c r="AN19" i="31"/>
  <c r="AO19" i="31"/>
  <c r="AO24" i="31" s="1"/>
  <c r="F20" i="31"/>
  <c r="G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W24" i="31" s="1"/>
  <c r="X20" i="31"/>
  <c r="Y20" i="31"/>
  <c r="Z20" i="31"/>
  <c r="AA20" i="31"/>
  <c r="AB20" i="31"/>
  <c r="AC20" i="31"/>
  <c r="AD20" i="31"/>
  <c r="AE20" i="31"/>
  <c r="AE24" i="31" s="1"/>
  <c r="AF20" i="31"/>
  <c r="AG20" i="31"/>
  <c r="AH20" i="31"/>
  <c r="AI20" i="31"/>
  <c r="AJ20" i="31"/>
  <c r="AK20" i="31"/>
  <c r="AL20" i="31"/>
  <c r="AM20" i="31"/>
  <c r="AM24" i="31" s="1"/>
  <c r="AN20" i="31"/>
  <c r="AO20" i="31"/>
  <c r="F21" i="31"/>
  <c r="G21" i="31"/>
  <c r="L21" i="31"/>
  <c r="M21" i="31"/>
  <c r="N21" i="31"/>
  <c r="O21" i="31"/>
  <c r="P21" i="31"/>
  <c r="Q21" i="31"/>
  <c r="R21" i="31"/>
  <c r="S21" i="31"/>
  <c r="T21" i="31"/>
  <c r="U21" i="31"/>
  <c r="U24" i="31" s="1"/>
  <c r="V21" i="31"/>
  <c r="W21" i="31"/>
  <c r="X21" i="31"/>
  <c r="Y21" i="31"/>
  <c r="Z21" i="31"/>
  <c r="AA21" i="31"/>
  <c r="AB21" i="31"/>
  <c r="AC21" i="31"/>
  <c r="AC24" i="31" s="1"/>
  <c r="AD21" i="31"/>
  <c r="AE21" i="31"/>
  <c r="AF21" i="31"/>
  <c r="AG21" i="31"/>
  <c r="AH21" i="31"/>
  <c r="AI21" i="31"/>
  <c r="AJ21" i="31"/>
  <c r="AK21" i="31"/>
  <c r="AK24" i="31" s="1"/>
  <c r="AL21" i="31"/>
  <c r="AM21" i="31"/>
  <c r="AN21" i="31"/>
  <c r="AO21" i="31"/>
  <c r="D22" i="31"/>
  <c r="F22" i="43" s="1"/>
  <c r="F22" i="31"/>
  <c r="G22" i="31"/>
  <c r="L22" i="31"/>
  <c r="M22" i="31"/>
  <c r="N22" i="31"/>
  <c r="O22" i="31"/>
  <c r="P22" i="31"/>
  <c r="Q22" i="31"/>
  <c r="R22" i="31"/>
  <c r="S22" i="31"/>
  <c r="S24" i="31" s="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I24" i="31" s="1"/>
  <c r="AJ22" i="31"/>
  <c r="AK22" i="31"/>
  <c r="AL22" i="31"/>
  <c r="AM22" i="31"/>
  <c r="AN22" i="31"/>
  <c r="AO22" i="31"/>
  <c r="F23" i="31"/>
  <c r="G23" i="31"/>
  <c r="L23" i="31"/>
  <c r="M23" i="31"/>
  <c r="N23" i="31"/>
  <c r="O23" i="31"/>
  <c r="P23" i="31"/>
  <c r="Q23" i="31"/>
  <c r="E23" i="31" s="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H24" i="31"/>
  <c r="H82" i="31" s="1"/>
  <c r="I24" i="31"/>
  <c r="J24" i="31"/>
  <c r="K24" i="31"/>
  <c r="L24" i="31"/>
  <c r="T24" i="31"/>
  <c r="Z24" i="31"/>
  <c r="AA24" i="31"/>
  <c r="AB24" i="31"/>
  <c r="AJ24" i="31"/>
  <c r="F27" i="31"/>
  <c r="F29" i="31" s="1"/>
  <c r="G27" i="31"/>
  <c r="G29" i="31" s="1"/>
  <c r="L27" i="31"/>
  <c r="M27" i="31"/>
  <c r="N27" i="31"/>
  <c r="N29" i="31" s="1"/>
  <c r="O27" i="31"/>
  <c r="P27" i="31"/>
  <c r="D27" i="31" s="1"/>
  <c r="Q27" i="31"/>
  <c r="Q29" i="31" s="1"/>
  <c r="R27" i="31"/>
  <c r="R29" i="31" s="1"/>
  <c r="S27" i="31"/>
  <c r="T27" i="31"/>
  <c r="U27" i="31"/>
  <c r="V27" i="31"/>
  <c r="W27" i="31"/>
  <c r="X27" i="31"/>
  <c r="Y27" i="31"/>
  <c r="Z27" i="31"/>
  <c r="Z29" i="31" s="1"/>
  <c r="AA27" i="31"/>
  <c r="AB27" i="31"/>
  <c r="AC27" i="31"/>
  <c r="AD27" i="31"/>
  <c r="AD29" i="31" s="1"/>
  <c r="AE27" i="31"/>
  <c r="AF27" i="31"/>
  <c r="AG27" i="31"/>
  <c r="AG29" i="31" s="1"/>
  <c r="AH27" i="31"/>
  <c r="AI27" i="31"/>
  <c r="AJ27" i="31"/>
  <c r="AK27" i="31"/>
  <c r="AL27" i="31"/>
  <c r="AL29" i="31" s="1"/>
  <c r="AM27" i="31"/>
  <c r="AN27" i="31"/>
  <c r="AO27" i="31"/>
  <c r="AO29" i="31" s="1"/>
  <c r="F28" i="31"/>
  <c r="G28" i="31"/>
  <c r="L28" i="31"/>
  <c r="L29" i="31" s="1"/>
  <c r="M28" i="31"/>
  <c r="N28" i="31"/>
  <c r="O28" i="31"/>
  <c r="P28" i="31"/>
  <c r="Q28" i="31"/>
  <c r="R28" i="31"/>
  <c r="S28" i="31"/>
  <c r="T28" i="31"/>
  <c r="T29" i="31" s="1"/>
  <c r="U28" i="31"/>
  <c r="V28" i="31"/>
  <c r="W28" i="31"/>
  <c r="W29" i="31" s="1"/>
  <c r="X28" i="31"/>
  <c r="Y28" i="31"/>
  <c r="Z28" i="31"/>
  <c r="AA28" i="31"/>
  <c r="AB28" i="31"/>
  <c r="AB29" i="31" s="1"/>
  <c r="AC28" i="31"/>
  <c r="AD28" i="31"/>
  <c r="AE28" i="31"/>
  <c r="AE29" i="31" s="1"/>
  <c r="AF28" i="31"/>
  <c r="AG28" i="31"/>
  <c r="AH28" i="31"/>
  <c r="AI28" i="31"/>
  <c r="AJ28" i="31"/>
  <c r="AJ29" i="31" s="1"/>
  <c r="AK28" i="31"/>
  <c r="AL28" i="31"/>
  <c r="AM28" i="31"/>
  <c r="AM29" i="31" s="1"/>
  <c r="AN28" i="31"/>
  <c r="AO28" i="31"/>
  <c r="H29" i="31"/>
  <c r="I29" i="31"/>
  <c r="J29" i="31"/>
  <c r="J82" i="31" s="1"/>
  <c r="K29" i="31"/>
  <c r="M29" i="31"/>
  <c r="P29" i="31"/>
  <c r="S29" i="31"/>
  <c r="U29" i="31"/>
  <c r="V29" i="31"/>
  <c r="X29" i="31"/>
  <c r="Y29" i="31"/>
  <c r="AA29" i="31"/>
  <c r="AC29" i="31"/>
  <c r="AH29" i="31"/>
  <c r="AI29" i="31"/>
  <c r="AK29" i="31"/>
  <c r="F32" i="31"/>
  <c r="G32" i="31"/>
  <c r="L32" i="31"/>
  <c r="D32" i="31" s="1"/>
  <c r="M32" i="31"/>
  <c r="N32" i="31"/>
  <c r="O32" i="31"/>
  <c r="P32" i="31"/>
  <c r="Q32" i="31"/>
  <c r="R32" i="31"/>
  <c r="S32" i="31"/>
  <c r="T32" i="31"/>
  <c r="U32" i="31"/>
  <c r="V32" i="31"/>
  <c r="W32" i="31"/>
  <c r="W36" i="31" s="1"/>
  <c r="X32" i="31"/>
  <c r="Y32" i="31"/>
  <c r="Z32" i="31"/>
  <c r="AA32" i="31"/>
  <c r="AB32" i="31"/>
  <c r="AC32" i="31"/>
  <c r="AD32" i="31"/>
  <c r="AE32" i="31"/>
  <c r="AE36" i="31" s="1"/>
  <c r="AF32" i="31"/>
  <c r="AG32" i="31"/>
  <c r="AH32" i="31"/>
  <c r="AI32" i="31"/>
  <c r="AJ32" i="31"/>
  <c r="AK32" i="31"/>
  <c r="AL32" i="31"/>
  <c r="AM32" i="31"/>
  <c r="AM36" i="31" s="1"/>
  <c r="AN32" i="31"/>
  <c r="AO32" i="31"/>
  <c r="F33" i="31"/>
  <c r="G33" i="31"/>
  <c r="L33" i="31"/>
  <c r="M33" i="31"/>
  <c r="N33" i="31"/>
  <c r="O33" i="31"/>
  <c r="P33" i="31"/>
  <c r="Q33" i="31"/>
  <c r="R33" i="31"/>
  <c r="S33" i="31"/>
  <c r="T33" i="31"/>
  <c r="U33" i="31"/>
  <c r="U36" i="31" s="1"/>
  <c r="V33" i="31"/>
  <c r="W33" i="31"/>
  <c r="X33" i="31"/>
  <c r="Y33" i="31"/>
  <c r="Z33" i="31"/>
  <c r="AA33" i="31"/>
  <c r="AB33" i="31"/>
  <c r="AC33" i="31"/>
  <c r="AC36" i="31" s="1"/>
  <c r="AD33" i="31"/>
  <c r="AE33" i="31"/>
  <c r="AF33" i="31"/>
  <c r="AG33" i="31"/>
  <c r="AH33" i="31"/>
  <c r="AI33" i="31"/>
  <c r="AJ33" i="31"/>
  <c r="AK33" i="31"/>
  <c r="AK36" i="31" s="1"/>
  <c r="AL33" i="31"/>
  <c r="AM33" i="31"/>
  <c r="AN33" i="31"/>
  <c r="AO33" i="31"/>
  <c r="F34" i="31"/>
  <c r="G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F35" i="43" s="1"/>
  <c r="F35" i="31"/>
  <c r="G35" i="31"/>
  <c r="L35" i="31"/>
  <c r="M35" i="31"/>
  <c r="N35" i="31"/>
  <c r="O35" i="31"/>
  <c r="P35" i="31"/>
  <c r="P36" i="31" s="1"/>
  <c r="Q35" i="31"/>
  <c r="E35" i="31" s="1"/>
  <c r="G35" i="43" s="1"/>
  <c r="I35" i="43" s="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F36" i="31" s="1"/>
  <c r="AG35" i="31"/>
  <c r="AH35" i="31"/>
  <c r="AI35" i="31"/>
  <c r="AJ35" i="31"/>
  <c r="AK35" i="31"/>
  <c r="AL35" i="31"/>
  <c r="AM35" i="31"/>
  <c r="AN35" i="31"/>
  <c r="AO35" i="31"/>
  <c r="H36" i="31"/>
  <c r="I36" i="31"/>
  <c r="J36" i="31"/>
  <c r="K36" i="31"/>
  <c r="L36" i="31"/>
  <c r="S36" i="31"/>
  <c r="AA36" i="31"/>
  <c r="AB36" i="31"/>
  <c r="AI36" i="31"/>
  <c r="F39" i="31"/>
  <c r="G39" i="31"/>
  <c r="L39" i="31"/>
  <c r="M39" i="31"/>
  <c r="N39" i="31"/>
  <c r="O39" i="31"/>
  <c r="P39" i="31"/>
  <c r="Q39" i="31"/>
  <c r="Q43" i="31" s="1"/>
  <c r="R39" i="31"/>
  <c r="S39" i="31"/>
  <c r="T39" i="31"/>
  <c r="U39" i="31"/>
  <c r="V39" i="31"/>
  <c r="W39" i="31"/>
  <c r="X39" i="31"/>
  <c r="Y39" i="31"/>
  <c r="Y43" i="31" s="1"/>
  <c r="Z39" i="31"/>
  <c r="AA39" i="31"/>
  <c r="AB39" i="31"/>
  <c r="AC39" i="31"/>
  <c r="AD39" i="31"/>
  <c r="AE39" i="31"/>
  <c r="AF39" i="31"/>
  <c r="AG39" i="31"/>
  <c r="AG43" i="31" s="1"/>
  <c r="AH39" i="31"/>
  <c r="AI39" i="31"/>
  <c r="AJ39" i="31"/>
  <c r="AK39" i="31"/>
  <c r="AL39" i="31"/>
  <c r="AM39" i="31"/>
  <c r="AN39" i="31"/>
  <c r="AO39" i="31"/>
  <c r="AO43" i="31" s="1"/>
  <c r="F40" i="31"/>
  <c r="G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X42" i="31" s="1"/>
  <c r="Y40" i="31"/>
  <c r="Z40" i="31"/>
  <c r="AA40" i="31"/>
  <c r="AB40" i="31"/>
  <c r="AC40" i="31"/>
  <c r="AD40" i="31"/>
  <c r="AE40" i="31"/>
  <c r="AF40" i="31"/>
  <c r="AF42" i="31" s="1"/>
  <c r="AG40" i="31"/>
  <c r="AH40" i="31"/>
  <c r="AI40" i="31"/>
  <c r="AJ40" i="31"/>
  <c r="AK40" i="31"/>
  <c r="AL40" i="31"/>
  <c r="AM40" i="31"/>
  <c r="AN40" i="31"/>
  <c r="AN42" i="31" s="1"/>
  <c r="AN43" i="31" s="1"/>
  <c r="AO40" i="31"/>
  <c r="F41" i="31"/>
  <c r="G41" i="31"/>
  <c r="L41" i="31"/>
  <c r="M41" i="31"/>
  <c r="N41" i="31"/>
  <c r="O41" i="31"/>
  <c r="P41" i="31"/>
  <c r="Q41" i="31"/>
  <c r="R41" i="31"/>
  <c r="R42" i="31" s="1"/>
  <c r="S41" i="31"/>
  <c r="T41" i="31"/>
  <c r="U41" i="31"/>
  <c r="U42" i="31" s="1"/>
  <c r="U43" i="31" s="1"/>
  <c r="V41" i="31"/>
  <c r="W41" i="31"/>
  <c r="X41" i="31"/>
  <c r="Y41" i="31"/>
  <c r="Z41" i="31"/>
  <c r="Z42" i="31" s="1"/>
  <c r="Z43" i="31" s="1"/>
  <c r="AA41" i="31"/>
  <c r="AB41" i="31"/>
  <c r="AC41" i="31"/>
  <c r="AC42" i="31" s="1"/>
  <c r="AC43" i="31" s="1"/>
  <c r="AD41" i="31"/>
  <c r="AE41" i="31"/>
  <c r="AF41" i="31"/>
  <c r="AG41" i="31"/>
  <c r="AH41" i="31"/>
  <c r="AH42" i="31" s="1"/>
  <c r="AI41" i="31"/>
  <c r="AJ41" i="31"/>
  <c r="AK41" i="31"/>
  <c r="AK42" i="31" s="1"/>
  <c r="AK43" i="31" s="1"/>
  <c r="AL41" i="31"/>
  <c r="AM41" i="31"/>
  <c r="AN41" i="31"/>
  <c r="AO41" i="31"/>
  <c r="F42" i="31"/>
  <c r="F43" i="31" s="1"/>
  <c r="G42" i="31"/>
  <c r="G43" i="31" s="1"/>
  <c r="H42" i="31"/>
  <c r="I42" i="31"/>
  <c r="J42" i="31"/>
  <c r="K42" i="31"/>
  <c r="N42" i="31"/>
  <c r="N43" i="31" s="1"/>
  <c r="O42" i="31"/>
  <c r="O43" i="31" s="1"/>
  <c r="P42" i="31"/>
  <c r="P43" i="31" s="1"/>
  <c r="Q42" i="31"/>
  <c r="S42" i="31"/>
  <c r="V42" i="31"/>
  <c r="V43" i="31" s="1"/>
  <c r="W42" i="31"/>
  <c r="W43" i="31" s="1"/>
  <c r="Y42" i="31"/>
  <c r="AA42" i="31"/>
  <c r="AD42" i="31"/>
  <c r="AD43" i="31" s="1"/>
  <c r="AE42" i="31"/>
  <c r="AE43" i="31" s="1"/>
  <c r="AG42" i="31"/>
  <c r="AI42" i="31"/>
  <c r="AL42" i="31"/>
  <c r="AM42" i="31"/>
  <c r="AM43" i="31" s="1"/>
  <c r="AO42" i="31"/>
  <c r="H43" i="31"/>
  <c r="I43" i="31"/>
  <c r="J43" i="31"/>
  <c r="K43" i="31"/>
  <c r="R43" i="31"/>
  <c r="S43" i="31"/>
  <c r="X43" i="31"/>
  <c r="AA43" i="31"/>
  <c r="AF43" i="31"/>
  <c r="AH43" i="31"/>
  <c r="AI43" i="31"/>
  <c r="AL43" i="31"/>
  <c r="F45" i="31"/>
  <c r="G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F49" i="43" s="1"/>
  <c r="F49" i="31"/>
  <c r="G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L51" i="31"/>
  <c r="M51" i="31"/>
  <c r="N51" i="31"/>
  <c r="O51" i="31"/>
  <c r="P51" i="31"/>
  <c r="Q51" i="31"/>
  <c r="E51" i="31" s="1"/>
  <c r="G51" i="43" s="1"/>
  <c r="I51" i="43" s="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L54" i="31"/>
  <c r="M54" i="31"/>
  <c r="N54" i="31"/>
  <c r="O54" i="31"/>
  <c r="P54" i="31"/>
  <c r="P56" i="31" s="1"/>
  <c r="Q54" i="31"/>
  <c r="R54" i="31"/>
  <c r="S54" i="31"/>
  <c r="T54" i="31"/>
  <c r="U54" i="31"/>
  <c r="V54" i="31"/>
  <c r="W54" i="31"/>
  <c r="X54" i="31"/>
  <c r="X56" i="31" s="1"/>
  <c r="Y54" i="31"/>
  <c r="Z54" i="31"/>
  <c r="AA54" i="31"/>
  <c r="AB54" i="31"/>
  <c r="AB56" i="31" s="1"/>
  <c r="AC54" i="31"/>
  <c r="AD54" i="31"/>
  <c r="AE54" i="31"/>
  <c r="AF54" i="31"/>
  <c r="AF56" i="31" s="1"/>
  <c r="AG54" i="31"/>
  <c r="AH54" i="31"/>
  <c r="AI54" i="31"/>
  <c r="AJ54" i="31"/>
  <c r="AJ56" i="31" s="1"/>
  <c r="AK54" i="31"/>
  <c r="AL54" i="31"/>
  <c r="AM54" i="31"/>
  <c r="AM56" i="31" s="1"/>
  <c r="AN54" i="31"/>
  <c r="AN56" i="31" s="1"/>
  <c r="AO54" i="31"/>
  <c r="F55" i="31"/>
  <c r="G55" i="31"/>
  <c r="L55" i="31"/>
  <c r="M55" i="31"/>
  <c r="N55" i="31"/>
  <c r="O55" i="31"/>
  <c r="P55" i="31"/>
  <c r="Q55" i="31"/>
  <c r="R55" i="31"/>
  <c r="R56" i="31" s="1"/>
  <c r="S55" i="31"/>
  <c r="T55" i="31"/>
  <c r="U55" i="31"/>
  <c r="U56" i="31" s="1"/>
  <c r="V55" i="31"/>
  <c r="W55" i="31"/>
  <c r="X55" i="31"/>
  <c r="Y55" i="31"/>
  <c r="Z55" i="31"/>
  <c r="Z56" i="31" s="1"/>
  <c r="AA55" i="31"/>
  <c r="AB55" i="31"/>
  <c r="AC55" i="31"/>
  <c r="AC56" i="31" s="1"/>
  <c r="AD55" i="31"/>
  <c r="AE55" i="31"/>
  <c r="AF55" i="31"/>
  <c r="AG55" i="31"/>
  <c r="AH55" i="31"/>
  <c r="AH56" i="31" s="1"/>
  <c r="AI55" i="31"/>
  <c r="AJ55" i="31"/>
  <c r="AK55" i="31"/>
  <c r="AK56" i="31" s="1"/>
  <c r="AL55" i="31"/>
  <c r="AM55" i="31"/>
  <c r="AN55" i="31"/>
  <c r="AO55" i="31"/>
  <c r="G56" i="31"/>
  <c r="H56" i="31"/>
  <c r="I56" i="31"/>
  <c r="J56" i="31"/>
  <c r="K56" i="31"/>
  <c r="L56" i="31"/>
  <c r="Q56" i="31"/>
  <c r="S56" i="31"/>
  <c r="T56" i="31"/>
  <c r="W56" i="31"/>
  <c r="Y56" i="31"/>
  <c r="AA56" i="31"/>
  <c r="AE56" i="31"/>
  <c r="AG56" i="31"/>
  <c r="AI56" i="31"/>
  <c r="AO56" i="31"/>
  <c r="F59" i="31"/>
  <c r="G59" i="31"/>
  <c r="L59" i="31"/>
  <c r="M59" i="31"/>
  <c r="N59" i="31"/>
  <c r="O59" i="31"/>
  <c r="P59" i="31"/>
  <c r="Q59" i="31"/>
  <c r="R59" i="31"/>
  <c r="R61" i="31" s="1"/>
  <c r="S59" i="31"/>
  <c r="T59" i="31"/>
  <c r="U59" i="31"/>
  <c r="V59" i="31"/>
  <c r="W59" i="31"/>
  <c r="X59" i="31"/>
  <c r="Y59" i="31"/>
  <c r="Z59" i="31"/>
  <c r="Z61" i="31" s="1"/>
  <c r="AA59" i="31"/>
  <c r="AB59" i="31"/>
  <c r="AB61" i="31" s="1"/>
  <c r="AC59" i="31"/>
  <c r="AC61" i="31" s="1"/>
  <c r="AD59" i="31"/>
  <c r="AE59" i="31"/>
  <c r="AF59" i="31"/>
  <c r="AG59" i="31"/>
  <c r="AH59" i="31"/>
  <c r="AH61" i="31" s="1"/>
  <c r="AI59" i="31"/>
  <c r="AJ59" i="31"/>
  <c r="AK59" i="31"/>
  <c r="AL59" i="31"/>
  <c r="AM59" i="31"/>
  <c r="AN59" i="31"/>
  <c r="AO59" i="31"/>
  <c r="D60" i="31"/>
  <c r="F60" i="43" s="1"/>
  <c r="H60" i="43" s="1"/>
  <c r="F60" i="31"/>
  <c r="G60" i="31"/>
  <c r="L60" i="31"/>
  <c r="M60" i="31"/>
  <c r="N60" i="31"/>
  <c r="O60" i="31"/>
  <c r="P60" i="31"/>
  <c r="P61" i="31" s="1"/>
  <c r="Q60" i="31"/>
  <c r="R60" i="31"/>
  <c r="S60" i="31"/>
  <c r="S61" i="31" s="1"/>
  <c r="T60" i="31"/>
  <c r="U60" i="31"/>
  <c r="V60" i="31"/>
  <c r="W60" i="31"/>
  <c r="X60" i="31"/>
  <c r="X61" i="31" s="1"/>
  <c r="Y60" i="31"/>
  <c r="Z60" i="31"/>
  <c r="AA60" i="31"/>
  <c r="AA61" i="31" s="1"/>
  <c r="AB60" i="31"/>
  <c r="AC60" i="31"/>
  <c r="AD60" i="31"/>
  <c r="AE60" i="31"/>
  <c r="AF60" i="31"/>
  <c r="AF61" i="31" s="1"/>
  <c r="AG60" i="31"/>
  <c r="AH60" i="31"/>
  <c r="AI60" i="31"/>
  <c r="AI61" i="31" s="1"/>
  <c r="AJ60" i="31"/>
  <c r="AK60" i="31"/>
  <c r="AL60" i="31"/>
  <c r="AM60" i="31"/>
  <c r="AN60" i="31"/>
  <c r="AN61" i="31" s="1"/>
  <c r="AO60" i="31"/>
  <c r="H61" i="31"/>
  <c r="I61" i="31"/>
  <c r="J61" i="31"/>
  <c r="K61" i="31"/>
  <c r="L61" i="31"/>
  <c r="M61" i="31"/>
  <c r="N61" i="31"/>
  <c r="O61" i="31"/>
  <c r="Q61" i="31"/>
  <c r="T61" i="31"/>
  <c r="U61" i="31"/>
  <c r="V61" i="31"/>
  <c r="W61" i="31"/>
  <c r="Y61" i="31"/>
  <c r="AD61" i="31"/>
  <c r="AE61" i="31"/>
  <c r="AG61" i="31"/>
  <c r="AJ61" i="31"/>
  <c r="AK61" i="31"/>
  <c r="AL61" i="31"/>
  <c r="AM61" i="31"/>
  <c r="AO61" i="31"/>
  <c r="F64" i="31"/>
  <c r="G64" i="31"/>
  <c r="L64" i="31"/>
  <c r="L66" i="31" s="1"/>
  <c r="M64" i="31"/>
  <c r="N64" i="31"/>
  <c r="O64" i="31"/>
  <c r="P64" i="31"/>
  <c r="Q64" i="31"/>
  <c r="R64" i="31"/>
  <c r="R66" i="31" s="1"/>
  <c r="S64" i="31"/>
  <c r="S66" i="31" s="1"/>
  <c r="T64" i="31"/>
  <c r="T66" i="31" s="1"/>
  <c r="U64" i="31"/>
  <c r="V64" i="31"/>
  <c r="W64" i="31"/>
  <c r="X64" i="31"/>
  <c r="Y64" i="31"/>
  <c r="Z64" i="31"/>
  <c r="Z66" i="31" s="1"/>
  <c r="AA64" i="31"/>
  <c r="AA66" i="31" s="1"/>
  <c r="AB64" i="31"/>
  <c r="AB66" i="31" s="1"/>
  <c r="AC64" i="31"/>
  <c r="AD64" i="31"/>
  <c r="AE64" i="31"/>
  <c r="AF64" i="31"/>
  <c r="AG64" i="31"/>
  <c r="AH64" i="31"/>
  <c r="AH66" i="31" s="1"/>
  <c r="AI64" i="31"/>
  <c r="AI66" i="31" s="1"/>
  <c r="AJ64" i="31"/>
  <c r="AK64" i="31"/>
  <c r="AL64" i="31"/>
  <c r="AM64" i="31"/>
  <c r="AN64" i="31"/>
  <c r="AO64" i="31"/>
  <c r="D65" i="31"/>
  <c r="F65" i="43" s="1"/>
  <c r="F65" i="31"/>
  <c r="G65" i="31"/>
  <c r="L65" i="31"/>
  <c r="M65" i="31"/>
  <c r="N65" i="31"/>
  <c r="N66" i="31" s="1"/>
  <c r="O65" i="31"/>
  <c r="P65" i="31"/>
  <c r="Q65" i="31"/>
  <c r="Q66" i="31" s="1"/>
  <c r="R65" i="31"/>
  <c r="S65" i="31"/>
  <c r="T65" i="31"/>
  <c r="U65" i="31"/>
  <c r="V65" i="31"/>
  <c r="V66" i="31" s="1"/>
  <c r="W65" i="31"/>
  <c r="X65" i="31"/>
  <c r="X66" i="31" s="1"/>
  <c r="Y65" i="31"/>
  <c r="Y66" i="31" s="1"/>
  <c r="Z65" i="31"/>
  <c r="AA65" i="31"/>
  <c r="AB65" i="31"/>
  <c r="AC65" i="31"/>
  <c r="AD65" i="31"/>
  <c r="AD66" i="31" s="1"/>
  <c r="AE65" i="31"/>
  <c r="AF65" i="31"/>
  <c r="AF66" i="31" s="1"/>
  <c r="AG65" i="31"/>
  <c r="AG66" i="31" s="1"/>
  <c r="AH65" i="31"/>
  <c r="AI65" i="31"/>
  <c r="AJ65" i="31"/>
  <c r="AK65" i="31"/>
  <c r="AL65" i="31"/>
  <c r="AL66" i="31" s="1"/>
  <c r="AM65" i="31"/>
  <c r="AN65" i="31"/>
  <c r="AO65" i="31"/>
  <c r="AO66" i="31" s="1"/>
  <c r="H66" i="31"/>
  <c r="I66" i="31"/>
  <c r="J66" i="31"/>
  <c r="K66" i="31"/>
  <c r="M66" i="31"/>
  <c r="O66" i="31"/>
  <c r="P66" i="31"/>
  <c r="U66" i="31"/>
  <c r="W66" i="31"/>
  <c r="AC66" i="31"/>
  <c r="AE66" i="31"/>
  <c r="AJ66" i="31"/>
  <c r="AK66" i="31"/>
  <c r="AM66" i="31"/>
  <c r="F70" i="31"/>
  <c r="G70" i="31"/>
  <c r="G72" i="31" s="1"/>
  <c r="L70" i="31"/>
  <c r="M70" i="31"/>
  <c r="N70" i="31"/>
  <c r="O70" i="31"/>
  <c r="P70" i="31"/>
  <c r="Q70" i="31"/>
  <c r="E70" i="31" s="1"/>
  <c r="R70" i="31"/>
  <c r="R72" i="31" s="1"/>
  <c r="S70" i="31"/>
  <c r="T70" i="31"/>
  <c r="U70" i="31"/>
  <c r="V70" i="31"/>
  <c r="W70" i="31"/>
  <c r="X70" i="31"/>
  <c r="Y70" i="31"/>
  <c r="Y72" i="31" s="1"/>
  <c r="Z70" i="31"/>
  <c r="AA70" i="31"/>
  <c r="AB70" i="31"/>
  <c r="AC70" i="31"/>
  <c r="AD70" i="31"/>
  <c r="AE70" i="31"/>
  <c r="AF70" i="31"/>
  <c r="AG70" i="31"/>
  <c r="AG72" i="31" s="1"/>
  <c r="AH70" i="31"/>
  <c r="AH72" i="31" s="1"/>
  <c r="AI70" i="31"/>
  <c r="AJ70" i="31"/>
  <c r="AK70" i="31"/>
  <c r="AL70" i="31"/>
  <c r="AM70" i="31"/>
  <c r="AN70" i="31"/>
  <c r="AO70" i="31"/>
  <c r="F71" i="31"/>
  <c r="G71" i="31"/>
  <c r="L71" i="31"/>
  <c r="M71" i="31"/>
  <c r="N71" i="31"/>
  <c r="O71" i="31"/>
  <c r="P71" i="31"/>
  <c r="Q71" i="31"/>
  <c r="R71" i="31"/>
  <c r="S71" i="31"/>
  <c r="T71" i="31"/>
  <c r="T72" i="31" s="1"/>
  <c r="U71" i="31"/>
  <c r="V71" i="31"/>
  <c r="W71" i="31"/>
  <c r="W72" i="31" s="1"/>
  <c r="X71" i="31"/>
  <c r="X72" i="31" s="1"/>
  <c r="Y71" i="31"/>
  <c r="Z71" i="31"/>
  <c r="AA71" i="31"/>
  <c r="AB71" i="31"/>
  <c r="AB72" i="31" s="1"/>
  <c r="AC71" i="31"/>
  <c r="AD71" i="31"/>
  <c r="AE71" i="31"/>
  <c r="AE72" i="31" s="1"/>
  <c r="AF71" i="31"/>
  <c r="AF72" i="31" s="1"/>
  <c r="AG71" i="31"/>
  <c r="AH71" i="31"/>
  <c r="AI71" i="31"/>
  <c r="AJ71" i="31"/>
  <c r="AJ72" i="31" s="1"/>
  <c r="AK71" i="31"/>
  <c r="AL71" i="31"/>
  <c r="AM71" i="31"/>
  <c r="AM72" i="31" s="1"/>
  <c r="AN71" i="31"/>
  <c r="AN72" i="31" s="1"/>
  <c r="AO71" i="31"/>
  <c r="F72" i="31"/>
  <c r="H72" i="31"/>
  <c r="I72" i="31"/>
  <c r="J72" i="31"/>
  <c r="K72" i="31"/>
  <c r="M72" i="31"/>
  <c r="N72" i="31"/>
  <c r="P72" i="31"/>
  <c r="Q72" i="31"/>
  <c r="S72" i="31"/>
  <c r="U72" i="31"/>
  <c r="V72" i="31"/>
  <c r="Z72" i="31"/>
  <c r="AA72" i="31"/>
  <c r="AC72" i="31"/>
  <c r="AD72" i="31"/>
  <c r="AI72" i="31"/>
  <c r="AK72" i="31"/>
  <c r="AL72" i="31"/>
  <c r="AO72" i="31"/>
  <c r="F73" i="31"/>
  <c r="G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D75" i="31" s="1"/>
  <c r="F75" i="43" s="1"/>
  <c r="G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L76" i="31"/>
  <c r="M76" i="31"/>
  <c r="N76" i="31"/>
  <c r="O76" i="31"/>
  <c r="P76" i="31"/>
  <c r="Q76" i="31"/>
  <c r="E76" i="31" s="1"/>
  <c r="G76" i="43" s="1"/>
  <c r="I76" i="43" s="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F77" i="43" s="1"/>
  <c r="F77" i="31"/>
  <c r="G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L80" i="31"/>
  <c r="M80" i="31"/>
  <c r="N80" i="31"/>
  <c r="O80" i="31"/>
  <c r="P80" i="31"/>
  <c r="Q80" i="31"/>
  <c r="E80" i="31" s="1"/>
  <c r="G80" i="43" s="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6" i="31"/>
  <c r="F86" i="43" s="1"/>
  <c r="F86" i="31"/>
  <c r="F87" i="31"/>
  <c r="D88" i="31"/>
  <c r="F88" i="43" s="1"/>
  <c r="E88" i="31"/>
  <c r="F88" i="31"/>
  <c r="G88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E14" i="43"/>
  <c r="H14" i="43"/>
  <c r="E19" i="43"/>
  <c r="D22" i="43"/>
  <c r="E22" i="43"/>
  <c r="G23" i="43"/>
  <c r="I23" i="43" s="1"/>
  <c r="E28" i="43"/>
  <c r="E32" i="43"/>
  <c r="E35" i="43"/>
  <c r="E41" i="43"/>
  <c r="D45" i="43"/>
  <c r="E45" i="43"/>
  <c r="E49" i="43"/>
  <c r="E51" i="43"/>
  <c r="E54" i="43"/>
  <c r="E60" i="43"/>
  <c r="E64" i="43"/>
  <c r="E73" i="43"/>
  <c r="E74" i="43"/>
  <c r="D77" i="43"/>
  <c r="E77" i="43"/>
  <c r="I80" i="43"/>
  <c r="D81" i="43"/>
  <c r="E81" i="43"/>
  <c r="D86" i="43"/>
  <c r="G88" i="43"/>
  <c r="A5" i="6"/>
  <c r="D11" i="6"/>
  <c r="E11" i="6"/>
  <c r="AF11" i="6"/>
  <c r="AG11" i="6"/>
  <c r="D12" i="6"/>
  <c r="E12" i="6"/>
  <c r="E16" i="6" s="1"/>
  <c r="AG12" i="6"/>
  <c r="D13" i="6"/>
  <c r="E13" i="6"/>
  <c r="D14" i="6"/>
  <c r="E14" i="6"/>
  <c r="D15" i="6"/>
  <c r="E15" i="6"/>
  <c r="D16" i="6"/>
  <c r="F16" i="6"/>
  <c r="G16" i="6"/>
  <c r="H16" i="6"/>
  <c r="I16" i="6"/>
  <c r="J16" i="6"/>
  <c r="K16" i="6"/>
  <c r="L16" i="6"/>
  <c r="L82" i="6" s="1"/>
  <c r="M16" i="6"/>
  <c r="N16" i="6"/>
  <c r="O16" i="6"/>
  <c r="P16" i="6"/>
  <c r="Q16" i="6"/>
  <c r="R16" i="6"/>
  <c r="S16" i="6"/>
  <c r="T16" i="6"/>
  <c r="T82" i="6" s="1"/>
  <c r="U16" i="6"/>
  <c r="V16" i="6"/>
  <c r="W16" i="6"/>
  <c r="X16" i="6"/>
  <c r="Y16" i="6"/>
  <c r="Z16" i="6"/>
  <c r="AA16" i="6"/>
  <c r="AB16" i="6"/>
  <c r="AB82" i="6" s="1"/>
  <c r="AC16" i="6"/>
  <c r="AD16" i="6"/>
  <c r="AE16" i="6"/>
  <c r="AH16" i="6"/>
  <c r="AI16" i="6"/>
  <c r="AI82" i="6" s="1"/>
  <c r="D19" i="6"/>
  <c r="E19" i="6"/>
  <c r="D20" i="6"/>
  <c r="E20" i="6"/>
  <c r="AG20" i="6"/>
  <c r="G20" i="62" s="1"/>
  <c r="D21" i="6"/>
  <c r="E21" i="6"/>
  <c r="D22" i="6"/>
  <c r="E22" i="6"/>
  <c r="D23" i="6"/>
  <c r="E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AG27" i="6"/>
  <c r="G27" i="62" s="1"/>
  <c r="D28" i="6"/>
  <c r="E28" i="6"/>
  <c r="E29" i="6" s="1"/>
  <c r="AG28" i="6"/>
  <c r="G28" i="62" s="1"/>
  <c r="E28" i="62" s="1"/>
  <c r="G28" i="63" s="1"/>
  <c r="D29" i="6"/>
  <c r="F29" i="6"/>
  <c r="G29" i="6"/>
  <c r="H29" i="6"/>
  <c r="H82" i="6" s="1"/>
  <c r="I29" i="6"/>
  <c r="J29" i="6"/>
  <c r="K29" i="6"/>
  <c r="L29" i="6"/>
  <c r="M29" i="6"/>
  <c r="N29" i="6"/>
  <c r="O29" i="6"/>
  <c r="P29" i="6"/>
  <c r="P82" i="6" s="1"/>
  <c r="Q29" i="6"/>
  <c r="R29" i="6"/>
  <c r="S29" i="6"/>
  <c r="T29" i="6"/>
  <c r="U29" i="6"/>
  <c r="V29" i="6"/>
  <c r="W29" i="6"/>
  <c r="X29" i="6"/>
  <c r="X82" i="6" s="1"/>
  <c r="Y29" i="6"/>
  <c r="Z29" i="6"/>
  <c r="AA29" i="6"/>
  <c r="AB29" i="6"/>
  <c r="AC29" i="6"/>
  <c r="AD29" i="6"/>
  <c r="AE29" i="6"/>
  <c r="AF29" i="6"/>
  <c r="AH29" i="6"/>
  <c r="AI29" i="6"/>
  <c r="D32" i="6"/>
  <c r="E32" i="6"/>
  <c r="D33" i="6"/>
  <c r="E33" i="6"/>
  <c r="D34" i="6"/>
  <c r="D36" i="6" s="1"/>
  <c r="E34" i="6"/>
  <c r="D35" i="6"/>
  <c r="E35" i="6"/>
  <c r="E36" i="6" s="1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D42" i="6" s="1"/>
  <c r="D43" i="6" s="1"/>
  <c r="E40" i="6"/>
  <c r="D41" i="6"/>
  <c r="E41" i="6"/>
  <c r="E42" i="6"/>
  <c r="F42" i="6"/>
  <c r="G42" i="6"/>
  <c r="H42" i="6"/>
  <c r="I42" i="6"/>
  <c r="J42" i="6"/>
  <c r="J43" i="6" s="1"/>
  <c r="K42" i="6"/>
  <c r="L42" i="6"/>
  <c r="M42" i="6"/>
  <c r="N42" i="6"/>
  <c r="O42" i="6"/>
  <c r="P42" i="6"/>
  <c r="Q42" i="6"/>
  <c r="R42" i="6"/>
  <c r="R43" i="6" s="1"/>
  <c r="S42" i="6"/>
  <c r="T42" i="6"/>
  <c r="U42" i="6"/>
  <c r="V42" i="6"/>
  <c r="W42" i="6"/>
  <c r="X42" i="6"/>
  <c r="Y42" i="6"/>
  <c r="Z42" i="6"/>
  <c r="Z43" i="6" s="1"/>
  <c r="AA42" i="6"/>
  <c r="AB42" i="6"/>
  <c r="AC42" i="6"/>
  <c r="AD42" i="6"/>
  <c r="AE42" i="6"/>
  <c r="AF42" i="6"/>
  <c r="AG42" i="6"/>
  <c r="AH42" i="6"/>
  <c r="AH43" i="6" s="1"/>
  <c r="AI42" i="6"/>
  <c r="E43" i="6"/>
  <c r="F43" i="6"/>
  <c r="G43" i="6"/>
  <c r="H43" i="6"/>
  <c r="I43" i="6"/>
  <c r="K43" i="6"/>
  <c r="L43" i="6"/>
  <c r="M43" i="6"/>
  <c r="N43" i="6"/>
  <c r="O43" i="6"/>
  <c r="P43" i="6"/>
  <c r="Q43" i="6"/>
  <c r="S43" i="6"/>
  <c r="T43" i="6"/>
  <c r="U43" i="6"/>
  <c r="V43" i="6"/>
  <c r="W43" i="6"/>
  <c r="X43" i="6"/>
  <c r="Y43" i="6"/>
  <c r="AA43" i="6"/>
  <c r="AB43" i="6"/>
  <c r="AC43" i="6"/>
  <c r="AD43" i="6"/>
  <c r="AE43" i="6"/>
  <c r="AF43" i="6"/>
  <c r="AG43" i="6"/>
  <c r="AI43" i="6"/>
  <c r="D45" i="6"/>
  <c r="E45" i="6"/>
  <c r="D47" i="6"/>
  <c r="E47" i="6"/>
  <c r="D49" i="6"/>
  <c r="E49" i="6"/>
  <c r="D51" i="6"/>
  <c r="E51" i="6"/>
  <c r="D54" i="6"/>
  <c r="E54" i="6"/>
  <c r="E56" i="6" s="1"/>
  <c r="D55" i="6"/>
  <c r="E55" i="6"/>
  <c r="D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D61" i="6" s="1"/>
  <c r="E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D66" i="6" s="1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AG70" i="6"/>
  <c r="D71" i="6"/>
  <c r="E71" i="6"/>
  <c r="E72" i="6" s="1"/>
  <c r="D72" i="6"/>
  <c r="F72" i="6"/>
  <c r="G72" i="6"/>
  <c r="H72" i="6"/>
  <c r="I72" i="6"/>
  <c r="J72" i="6"/>
  <c r="K72" i="6"/>
  <c r="L72" i="6"/>
  <c r="M72" i="6"/>
  <c r="M82" i="6" s="1"/>
  <c r="N72" i="6"/>
  <c r="O72" i="6"/>
  <c r="O82" i="6" s="1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E82" i="6" s="1"/>
  <c r="AF72" i="6"/>
  <c r="AG72" i="6"/>
  <c r="AH72" i="6"/>
  <c r="AI72" i="6"/>
  <c r="D73" i="6"/>
  <c r="E73" i="6"/>
  <c r="D74" i="6"/>
  <c r="E74" i="6"/>
  <c r="AG74" i="6"/>
  <c r="G74" i="62" s="1"/>
  <c r="E74" i="62" s="1"/>
  <c r="G74" i="63" s="1"/>
  <c r="I74" i="63" s="1"/>
  <c r="D75" i="6"/>
  <c r="E75" i="6"/>
  <c r="D76" i="6"/>
  <c r="E76" i="6"/>
  <c r="D77" i="6"/>
  <c r="E77" i="6"/>
  <c r="D78" i="6"/>
  <c r="E78" i="6"/>
  <c r="D79" i="6"/>
  <c r="E79" i="6"/>
  <c r="AG79" i="6"/>
  <c r="G79" i="62" s="1"/>
  <c r="E79" i="62" s="1"/>
  <c r="G79" i="63" s="1"/>
  <c r="I79" i="63" s="1"/>
  <c r="D80" i="6"/>
  <c r="E80" i="6"/>
  <c r="D81" i="6"/>
  <c r="E81" i="6"/>
  <c r="G82" i="6"/>
  <c r="K82" i="6"/>
  <c r="S82" i="6"/>
  <c r="W82" i="6"/>
  <c r="A5" i="54"/>
  <c r="F11" i="54"/>
  <c r="G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F12" i="54"/>
  <c r="G12" i="54"/>
  <c r="L12" i="54"/>
  <c r="M12" i="54"/>
  <c r="N12" i="54"/>
  <c r="O12" i="54"/>
  <c r="P12" i="54"/>
  <c r="Q12" i="54"/>
  <c r="Q16" i="54" s="1"/>
  <c r="R12" i="54"/>
  <c r="S12" i="54"/>
  <c r="T12" i="54"/>
  <c r="U12" i="54"/>
  <c r="V12" i="54"/>
  <c r="W12" i="54"/>
  <c r="X12" i="54"/>
  <c r="Y12" i="54"/>
  <c r="Y16" i="54" s="1"/>
  <c r="Z12" i="54"/>
  <c r="AA12" i="54"/>
  <c r="AB12" i="54"/>
  <c r="AC12" i="54"/>
  <c r="AD12" i="54"/>
  <c r="AE12" i="54"/>
  <c r="AF12" i="54"/>
  <c r="AG12" i="54"/>
  <c r="AG16" i="54" s="1"/>
  <c r="AH12" i="54"/>
  <c r="AI12" i="54"/>
  <c r="AJ12" i="54"/>
  <c r="AK12" i="54"/>
  <c r="AL12" i="54"/>
  <c r="AM12" i="54"/>
  <c r="AN12" i="54"/>
  <c r="AO12" i="54"/>
  <c r="AO16" i="54" s="1"/>
  <c r="F13" i="54"/>
  <c r="G13" i="54"/>
  <c r="L13" i="54"/>
  <c r="M13" i="54"/>
  <c r="N13" i="54"/>
  <c r="O13" i="54"/>
  <c r="P13" i="54"/>
  <c r="Q13" i="54"/>
  <c r="R13" i="54"/>
  <c r="R16" i="54" s="1"/>
  <c r="S13" i="54"/>
  <c r="T13" i="54"/>
  <c r="U13" i="54"/>
  <c r="V13" i="54"/>
  <c r="W13" i="54"/>
  <c r="W16" i="54" s="1"/>
  <c r="X13" i="54"/>
  <c r="Y13" i="54"/>
  <c r="Z13" i="54"/>
  <c r="Z16" i="54" s="1"/>
  <c r="AA13" i="54"/>
  <c r="AB13" i="54"/>
  <c r="AC13" i="54"/>
  <c r="AD13" i="54"/>
  <c r="AE13" i="54"/>
  <c r="AE16" i="54" s="1"/>
  <c r="AF13" i="54"/>
  <c r="AG13" i="54"/>
  <c r="AH13" i="54"/>
  <c r="AI13" i="54"/>
  <c r="AJ13" i="54"/>
  <c r="AK13" i="54"/>
  <c r="AL13" i="54"/>
  <c r="AM13" i="54"/>
  <c r="AM16" i="54" s="1"/>
  <c r="AN13" i="54"/>
  <c r="AO13" i="54"/>
  <c r="D14" i="54"/>
  <c r="F14" i="54"/>
  <c r="G14" i="54"/>
  <c r="L14" i="54"/>
  <c r="M14" i="54"/>
  <c r="N14" i="54"/>
  <c r="O14" i="54"/>
  <c r="P14" i="54"/>
  <c r="Q14" i="54"/>
  <c r="R14" i="54"/>
  <c r="S14" i="54"/>
  <c r="T14" i="54"/>
  <c r="U14" i="54"/>
  <c r="U16" i="54" s="1"/>
  <c r="U82" i="54" s="1"/>
  <c r="S653" i="44" s="1"/>
  <c r="V14" i="54"/>
  <c r="W14" i="54"/>
  <c r="X14" i="54"/>
  <c r="Y14" i="54"/>
  <c r="Z14" i="54"/>
  <c r="AA14" i="54"/>
  <c r="AB14" i="54"/>
  <c r="AC14" i="54"/>
  <c r="AC16" i="54" s="1"/>
  <c r="AC82" i="54" s="1"/>
  <c r="AA653" i="44" s="1"/>
  <c r="AD14" i="54"/>
  <c r="AE14" i="54"/>
  <c r="AF14" i="54"/>
  <c r="AG14" i="54"/>
  <c r="AH14" i="54"/>
  <c r="AI14" i="54"/>
  <c r="AJ14" i="54"/>
  <c r="AK14" i="54"/>
  <c r="AK16" i="54" s="1"/>
  <c r="AK82" i="54" s="1"/>
  <c r="AL14" i="54"/>
  <c r="AM14" i="54"/>
  <c r="AN14" i="54"/>
  <c r="AO14" i="54"/>
  <c r="F15" i="54"/>
  <c r="G15" i="54"/>
  <c r="L15" i="54"/>
  <c r="M15" i="54"/>
  <c r="N15" i="54"/>
  <c r="O15" i="54"/>
  <c r="P15" i="54"/>
  <c r="P16" i="54" s="1"/>
  <c r="Q15" i="54"/>
  <c r="R15" i="54"/>
  <c r="S15" i="54"/>
  <c r="T15" i="54"/>
  <c r="U15" i="54"/>
  <c r="V15" i="54"/>
  <c r="W15" i="54"/>
  <c r="X15" i="54"/>
  <c r="Y15" i="54"/>
  <c r="Z15" i="54"/>
  <c r="AA15" i="54"/>
  <c r="AB15" i="54"/>
  <c r="AB16" i="54" s="1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N16" i="54" s="1"/>
  <c r="AO15" i="54"/>
  <c r="F16" i="54"/>
  <c r="H16" i="54"/>
  <c r="I16" i="54"/>
  <c r="J16" i="54"/>
  <c r="K16" i="54"/>
  <c r="X16" i="54"/>
  <c r="D19" i="54"/>
  <c r="F19" i="52" s="1"/>
  <c r="F19" i="54"/>
  <c r="G19" i="54"/>
  <c r="L19" i="54"/>
  <c r="M19" i="54"/>
  <c r="N19" i="54"/>
  <c r="N24" i="54" s="1"/>
  <c r="O19" i="54"/>
  <c r="P19" i="54"/>
  <c r="P24" i="54" s="1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F24" i="54" s="1"/>
  <c r="AG19" i="54"/>
  <c r="AH19" i="54"/>
  <c r="AI19" i="54"/>
  <c r="AJ19" i="54"/>
  <c r="AK19" i="54"/>
  <c r="AL19" i="54"/>
  <c r="AM19" i="54"/>
  <c r="AN19" i="54"/>
  <c r="AO19" i="54"/>
  <c r="F20" i="54"/>
  <c r="G20" i="54"/>
  <c r="L20" i="54"/>
  <c r="M20" i="54"/>
  <c r="N20" i="54"/>
  <c r="O20" i="54"/>
  <c r="P20" i="54"/>
  <c r="Q20" i="54"/>
  <c r="Q24" i="54" s="1"/>
  <c r="R20" i="54"/>
  <c r="S20" i="54"/>
  <c r="T20" i="54"/>
  <c r="U20" i="54"/>
  <c r="V20" i="54"/>
  <c r="W20" i="54"/>
  <c r="X20" i="54"/>
  <c r="Y20" i="54"/>
  <c r="Y24" i="54" s="1"/>
  <c r="Z20" i="54"/>
  <c r="AA20" i="54"/>
  <c r="AB20" i="54"/>
  <c r="AC20" i="54"/>
  <c r="AD20" i="54"/>
  <c r="AE20" i="54"/>
  <c r="AF20" i="54"/>
  <c r="AG20" i="54"/>
  <c r="AG24" i="54" s="1"/>
  <c r="AH20" i="54"/>
  <c r="AI20" i="54"/>
  <c r="AJ20" i="54"/>
  <c r="AK20" i="54"/>
  <c r="AL20" i="54"/>
  <c r="AM20" i="54"/>
  <c r="AN20" i="54"/>
  <c r="AO20" i="54"/>
  <c r="AO24" i="54" s="1"/>
  <c r="F21" i="54"/>
  <c r="G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W24" i="54" s="1"/>
  <c r="X21" i="54"/>
  <c r="Y21" i="54"/>
  <c r="Z21" i="54"/>
  <c r="AA21" i="54"/>
  <c r="AB21" i="54"/>
  <c r="AC21" i="54"/>
  <c r="AD21" i="54"/>
  <c r="AE21" i="54"/>
  <c r="AE24" i="54" s="1"/>
  <c r="AF21" i="54"/>
  <c r="AG21" i="54"/>
  <c r="AH21" i="54"/>
  <c r="AI21" i="54"/>
  <c r="AJ21" i="54"/>
  <c r="AK21" i="54"/>
  <c r="AL21" i="54"/>
  <c r="AM21" i="54"/>
  <c r="AM24" i="54" s="1"/>
  <c r="AN21" i="54"/>
  <c r="AO21" i="54"/>
  <c r="F22" i="54"/>
  <c r="G22" i="54"/>
  <c r="L22" i="54"/>
  <c r="M22" i="54"/>
  <c r="N22" i="54"/>
  <c r="O22" i="54"/>
  <c r="P22" i="54"/>
  <c r="Q22" i="54"/>
  <c r="R22" i="54"/>
  <c r="S22" i="54"/>
  <c r="T22" i="54"/>
  <c r="U22" i="54"/>
  <c r="U24" i="54" s="1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K24" i="54" s="1"/>
  <c r="AL22" i="54"/>
  <c r="AM22" i="54"/>
  <c r="AN22" i="54"/>
  <c r="AO22" i="54"/>
  <c r="D23" i="54"/>
  <c r="F23" i="52" s="1"/>
  <c r="H23" i="52" s="1"/>
  <c r="F23" i="54"/>
  <c r="G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H24" i="54"/>
  <c r="I24" i="54"/>
  <c r="J24" i="54"/>
  <c r="K24" i="54"/>
  <c r="M24" i="54"/>
  <c r="V24" i="54"/>
  <c r="X24" i="54"/>
  <c r="Z24" i="54"/>
  <c r="AC24" i="54"/>
  <c r="AJ24" i="54"/>
  <c r="AL24" i="54"/>
  <c r="AN24" i="54"/>
  <c r="D27" i="54"/>
  <c r="F27" i="54"/>
  <c r="G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X29" i="54" s="1"/>
  <c r="Y27" i="54"/>
  <c r="Z27" i="54"/>
  <c r="AA27" i="54"/>
  <c r="AB27" i="54"/>
  <c r="AC27" i="54"/>
  <c r="AD27" i="54"/>
  <c r="AE27" i="54"/>
  <c r="AF27" i="54"/>
  <c r="AF29" i="54" s="1"/>
  <c r="AG27" i="54"/>
  <c r="AH27" i="54"/>
  <c r="AI27" i="54"/>
  <c r="AJ27" i="54"/>
  <c r="AK27" i="54"/>
  <c r="AL27" i="54"/>
  <c r="AM27" i="54"/>
  <c r="AN27" i="54"/>
  <c r="AN29" i="54" s="1"/>
  <c r="AO27" i="54"/>
  <c r="F28" i="54"/>
  <c r="G28" i="54"/>
  <c r="L28" i="54"/>
  <c r="M28" i="54"/>
  <c r="N28" i="54"/>
  <c r="O28" i="54"/>
  <c r="P28" i="54"/>
  <c r="Q28" i="54"/>
  <c r="Q29" i="54" s="1"/>
  <c r="R28" i="54"/>
  <c r="S28" i="54"/>
  <c r="T28" i="54"/>
  <c r="U28" i="54"/>
  <c r="V28" i="54"/>
  <c r="W28" i="54"/>
  <c r="X28" i="54"/>
  <c r="Y28" i="54"/>
  <c r="Y29" i="54" s="1"/>
  <c r="Z28" i="54"/>
  <c r="AA28" i="54"/>
  <c r="AB28" i="54"/>
  <c r="AB29" i="54" s="1"/>
  <c r="AC28" i="54"/>
  <c r="AD28" i="54"/>
  <c r="AE28" i="54"/>
  <c r="AF28" i="54"/>
  <c r="AG28" i="54"/>
  <c r="AG29" i="54" s="1"/>
  <c r="AH28" i="54"/>
  <c r="AI28" i="54"/>
  <c r="AJ28" i="54"/>
  <c r="AJ29" i="54" s="1"/>
  <c r="AK28" i="54"/>
  <c r="AL28" i="54"/>
  <c r="AM28" i="54"/>
  <c r="AN28" i="54"/>
  <c r="AO28" i="54"/>
  <c r="AO29" i="54" s="1"/>
  <c r="F29" i="54"/>
  <c r="H29" i="54"/>
  <c r="I29" i="54"/>
  <c r="J29" i="54"/>
  <c r="J82" i="54" s="1"/>
  <c r="H653" i="44" s="1"/>
  <c r="K29" i="54"/>
  <c r="M29" i="54"/>
  <c r="O29" i="54"/>
  <c r="P29" i="54"/>
  <c r="R29" i="54"/>
  <c r="S29" i="54"/>
  <c r="T29" i="54"/>
  <c r="U29" i="54"/>
  <c r="W29" i="54"/>
  <c r="Z29" i="54"/>
  <c r="AA29" i="54"/>
  <c r="AC29" i="54"/>
  <c r="AE29" i="54"/>
  <c r="AH29" i="54"/>
  <c r="AI29" i="54"/>
  <c r="AK29" i="54"/>
  <c r="AL29" i="54"/>
  <c r="AM29" i="54"/>
  <c r="F32" i="54"/>
  <c r="G32" i="54"/>
  <c r="L32" i="54"/>
  <c r="M32" i="54"/>
  <c r="N32" i="54"/>
  <c r="O32" i="54"/>
  <c r="P32" i="54"/>
  <c r="Q32" i="54"/>
  <c r="Q36" i="54" s="1"/>
  <c r="R32" i="54"/>
  <c r="S32" i="54"/>
  <c r="S36" i="54" s="1"/>
  <c r="T32" i="54"/>
  <c r="U32" i="54"/>
  <c r="V32" i="54"/>
  <c r="W32" i="54"/>
  <c r="X32" i="54"/>
  <c r="Y32" i="54"/>
  <c r="Y36" i="54" s="1"/>
  <c r="Z32" i="54"/>
  <c r="AA32" i="54"/>
  <c r="AA36" i="54" s="1"/>
  <c r="AB32" i="54"/>
  <c r="AC32" i="54"/>
  <c r="AD32" i="54"/>
  <c r="AD36" i="54" s="1"/>
  <c r="AE32" i="54"/>
  <c r="AF32" i="54"/>
  <c r="AG32" i="54"/>
  <c r="AG36" i="54" s="1"/>
  <c r="AH32" i="54"/>
  <c r="AI32" i="54"/>
  <c r="AI36" i="54" s="1"/>
  <c r="AJ32" i="54"/>
  <c r="AK32" i="54"/>
  <c r="AL32" i="54"/>
  <c r="AM32" i="54"/>
  <c r="AN32" i="54"/>
  <c r="AO32" i="54"/>
  <c r="AO36" i="54" s="1"/>
  <c r="F33" i="54"/>
  <c r="G33" i="54"/>
  <c r="L33" i="54"/>
  <c r="M33" i="54"/>
  <c r="N33" i="54"/>
  <c r="N36" i="54" s="1"/>
  <c r="O33" i="54"/>
  <c r="P33" i="54"/>
  <c r="Q33" i="54"/>
  <c r="R33" i="54"/>
  <c r="S33" i="54"/>
  <c r="T33" i="54"/>
  <c r="T36" i="54" s="1"/>
  <c r="U33" i="54"/>
  <c r="V33" i="54"/>
  <c r="W33" i="54"/>
  <c r="W36" i="54" s="1"/>
  <c r="X33" i="54"/>
  <c r="Y33" i="54"/>
  <c r="Z33" i="54"/>
  <c r="AA33" i="54"/>
  <c r="AB33" i="54"/>
  <c r="AC33" i="54"/>
  <c r="AD33" i="54"/>
  <c r="AE33" i="54"/>
  <c r="AE36" i="54" s="1"/>
  <c r="AF33" i="54"/>
  <c r="AG33" i="54"/>
  <c r="AH33" i="54"/>
  <c r="AI33" i="54"/>
  <c r="AJ33" i="54"/>
  <c r="AJ36" i="54" s="1"/>
  <c r="AK33" i="54"/>
  <c r="AL33" i="54"/>
  <c r="AM33" i="54"/>
  <c r="AM36" i="54" s="1"/>
  <c r="AN33" i="54"/>
  <c r="AO33" i="54"/>
  <c r="D34" i="54"/>
  <c r="F34" i="52" s="1"/>
  <c r="F34" i="54"/>
  <c r="G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X36" i="54" s="1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F35" i="54"/>
  <c r="G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H36" i="54"/>
  <c r="I36" i="54"/>
  <c r="J36" i="54"/>
  <c r="K36" i="54"/>
  <c r="L36" i="54"/>
  <c r="M36" i="54"/>
  <c r="U36" i="54"/>
  <c r="V36" i="54"/>
  <c r="Z36" i="54"/>
  <c r="AC36" i="54"/>
  <c r="AF36" i="54"/>
  <c r="AK36" i="54"/>
  <c r="AL36" i="54"/>
  <c r="F39" i="54"/>
  <c r="G39" i="54"/>
  <c r="L39" i="54"/>
  <c r="M39" i="54"/>
  <c r="N39" i="54"/>
  <c r="N43" i="54" s="1"/>
  <c r="O39" i="54"/>
  <c r="P39" i="54"/>
  <c r="Q39" i="54"/>
  <c r="R39" i="54"/>
  <c r="S39" i="54"/>
  <c r="S43" i="54" s="1"/>
  <c r="T39" i="54"/>
  <c r="U39" i="54"/>
  <c r="V39" i="54"/>
  <c r="W39" i="54"/>
  <c r="X39" i="54"/>
  <c r="Y39" i="54"/>
  <c r="Z39" i="54"/>
  <c r="AA39" i="54"/>
  <c r="AB39" i="54"/>
  <c r="AC39" i="54"/>
  <c r="G43" i="54" s="1"/>
  <c r="AD39" i="54"/>
  <c r="AE39" i="54"/>
  <c r="AF39" i="54"/>
  <c r="AG39" i="54"/>
  <c r="AH39" i="54"/>
  <c r="AI39" i="54"/>
  <c r="AJ39" i="54"/>
  <c r="AK39" i="54"/>
  <c r="AL39" i="54"/>
  <c r="AL43" i="54" s="1"/>
  <c r="AM39" i="54"/>
  <c r="AN39" i="54"/>
  <c r="AO39" i="54"/>
  <c r="F40" i="54"/>
  <c r="G40" i="54"/>
  <c r="G42" i="54" s="1"/>
  <c r="L40" i="54"/>
  <c r="M40" i="54"/>
  <c r="N40" i="54"/>
  <c r="O40" i="54"/>
  <c r="P40" i="54"/>
  <c r="Q40" i="54"/>
  <c r="Q42" i="54" s="1"/>
  <c r="Q43" i="54" s="1"/>
  <c r="R40" i="54"/>
  <c r="R42" i="54" s="1"/>
  <c r="R43" i="54" s="1"/>
  <c r="S40" i="54"/>
  <c r="T40" i="54"/>
  <c r="U40" i="54"/>
  <c r="V40" i="54"/>
  <c r="W40" i="54"/>
  <c r="X40" i="54"/>
  <c r="Y40" i="54"/>
  <c r="Y42" i="54" s="1"/>
  <c r="Y43" i="54" s="1"/>
  <c r="Z40" i="54"/>
  <c r="Z42" i="54" s="1"/>
  <c r="AA40" i="54"/>
  <c r="AB40" i="54"/>
  <c r="AC40" i="54"/>
  <c r="AD40" i="54"/>
  <c r="AE40" i="54"/>
  <c r="AF40" i="54"/>
  <c r="AG40" i="54"/>
  <c r="AG42" i="54" s="1"/>
  <c r="AG43" i="54" s="1"/>
  <c r="AH40" i="54"/>
  <c r="AI40" i="54"/>
  <c r="AJ40" i="54"/>
  <c r="AK40" i="54"/>
  <c r="AL40" i="54"/>
  <c r="AL42" i="54" s="1"/>
  <c r="AM40" i="54"/>
  <c r="AN40" i="54"/>
  <c r="AO40" i="54"/>
  <c r="AO42" i="54" s="1"/>
  <c r="AO43" i="54" s="1"/>
  <c r="F41" i="54"/>
  <c r="G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W42" i="54" s="1"/>
  <c r="W43" i="54" s="1"/>
  <c r="X41" i="54"/>
  <c r="X42" i="54" s="1"/>
  <c r="X43" i="54" s="1"/>
  <c r="Y41" i="54"/>
  <c r="Z41" i="54"/>
  <c r="AA41" i="54"/>
  <c r="AB41" i="54"/>
  <c r="AC41" i="54"/>
  <c r="AD41" i="54"/>
  <c r="AE41" i="54"/>
  <c r="AE42" i="54" s="1"/>
  <c r="AE43" i="54" s="1"/>
  <c r="AF41" i="54"/>
  <c r="AF42" i="54" s="1"/>
  <c r="AF43" i="54" s="1"/>
  <c r="AG41" i="54"/>
  <c r="AH41" i="54"/>
  <c r="AI41" i="54"/>
  <c r="AJ41" i="54"/>
  <c r="AK41" i="54"/>
  <c r="AL41" i="54"/>
  <c r="AM41" i="54"/>
  <c r="AM42" i="54" s="1"/>
  <c r="AM43" i="54" s="1"/>
  <c r="AN41" i="54"/>
  <c r="AN42" i="54" s="1"/>
  <c r="AN43" i="54" s="1"/>
  <c r="AO41" i="54"/>
  <c r="F42" i="54"/>
  <c r="H42" i="54"/>
  <c r="I42" i="54"/>
  <c r="I43" i="54" s="1"/>
  <c r="J42" i="54"/>
  <c r="J43" i="54" s="1"/>
  <c r="K42" i="54"/>
  <c r="M42" i="54"/>
  <c r="N42" i="54"/>
  <c r="P42" i="54"/>
  <c r="P43" i="54" s="1"/>
  <c r="S42" i="54"/>
  <c r="U42" i="54"/>
  <c r="V42" i="54"/>
  <c r="AA42" i="54"/>
  <c r="AC42" i="54"/>
  <c r="AD42" i="54"/>
  <c r="AH42" i="54"/>
  <c r="AH43" i="54" s="1"/>
  <c r="AI42" i="54"/>
  <c r="AK42" i="54"/>
  <c r="H43" i="54"/>
  <c r="H82" i="54" s="1"/>
  <c r="F653" i="44" s="1"/>
  <c r="K43" i="54"/>
  <c r="M43" i="54"/>
  <c r="U43" i="54"/>
  <c r="Z43" i="54"/>
  <c r="AA43" i="54"/>
  <c r="AC43" i="54"/>
  <c r="AI43" i="54"/>
  <c r="AK43" i="54"/>
  <c r="F45" i="54"/>
  <c r="G45" i="54"/>
  <c r="L45" i="54"/>
  <c r="M45" i="54"/>
  <c r="N45" i="54"/>
  <c r="O45" i="54"/>
  <c r="P45" i="54"/>
  <c r="Q45" i="54"/>
  <c r="E45" i="54" s="1"/>
  <c r="G45" i="52" s="1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F49" i="52" s="1"/>
  <c r="F49" i="54"/>
  <c r="G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F56" i="54" s="1"/>
  <c r="G54" i="54"/>
  <c r="G56" i="54" s="1"/>
  <c r="L54" i="54"/>
  <c r="M54" i="54"/>
  <c r="N54" i="54"/>
  <c r="N56" i="54" s="1"/>
  <c r="O54" i="54"/>
  <c r="P54" i="54"/>
  <c r="Q54" i="54"/>
  <c r="Q56" i="54" s="1"/>
  <c r="R54" i="54"/>
  <c r="S54" i="54"/>
  <c r="T54" i="54"/>
  <c r="U54" i="54"/>
  <c r="V54" i="54"/>
  <c r="V56" i="54" s="1"/>
  <c r="W54" i="54"/>
  <c r="X54" i="54"/>
  <c r="Y54" i="54"/>
  <c r="Y56" i="54" s="1"/>
  <c r="Z54" i="54"/>
  <c r="Z56" i="54" s="1"/>
  <c r="AA54" i="54"/>
  <c r="AB54" i="54"/>
  <c r="AC54" i="54"/>
  <c r="AD54" i="54"/>
  <c r="AD56" i="54" s="1"/>
  <c r="AE54" i="54"/>
  <c r="AF54" i="54"/>
  <c r="AG54" i="54"/>
  <c r="AG56" i="54" s="1"/>
  <c r="AH54" i="54"/>
  <c r="AH56" i="54" s="1"/>
  <c r="AI54" i="54"/>
  <c r="AJ54" i="54"/>
  <c r="AK54" i="54"/>
  <c r="AL54" i="54"/>
  <c r="AL56" i="54" s="1"/>
  <c r="AM54" i="54"/>
  <c r="AN54" i="54"/>
  <c r="AO54" i="54"/>
  <c r="AO56" i="54" s="1"/>
  <c r="F55" i="54"/>
  <c r="G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W56" i="54" s="1"/>
  <c r="X55" i="54"/>
  <c r="Y55" i="54"/>
  <c r="Z55" i="54"/>
  <c r="AA55" i="54"/>
  <c r="AB55" i="54"/>
  <c r="AC55" i="54"/>
  <c r="AD55" i="54"/>
  <c r="AE55" i="54"/>
  <c r="AE56" i="54" s="1"/>
  <c r="AF55" i="54"/>
  <c r="AG55" i="54"/>
  <c r="AH55" i="54"/>
  <c r="AI55" i="54"/>
  <c r="AJ55" i="54"/>
  <c r="AK55" i="54"/>
  <c r="AL55" i="54"/>
  <c r="AM55" i="54"/>
  <c r="AM56" i="54" s="1"/>
  <c r="AN55" i="54"/>
  <c r="AO55" i="54"/>
  <c r="H56" i="54"/>
  <c r="I56" i="54"/>
  <c r="J56" i="54"/>
  <c r="K56" i="54"/>
  <c r="L56" i="54"/>
  <c r="M56" i="54"/>
  <c r="R56" i="54"/>
  <c r="S56" i="54"/>
  <c r="T56" i="54"/>
  <c r="U56" i="54"/>
  <c r="AA56" i="54"/>
  <c r="AB56" i="54"/>
  <c r="AC56" i="54"/>
  <c r="AI56" i="54"/>
  <c r="AJ56" i="54"/>
  <c r="AK56" i="54"/>
  <c r="F59" i="54"/>
  <c r="G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W61" i="54" s="1"/>
  <c r="X59" i="54"/>
  <c r="Y59" i="54"/>
  <c r="Z59" i="54"/>
  <c r="AA59" i="54"/>
  <c r="AB59" i="54"/>
  <c r="AC59" i="54"/>
  <c r="AD59" i="54"/>
  <c r="AE59" i="54"/>
  <c r="AE61" i="54" s="1"/>
  <c r="AF59" i="54"/>
  <c r="AF61" i="54" s="1"/>
  <c r="AG59" i="54"/>
  <c r="AH59" i="54"/>
  <c r="AI59" i="54"/>
  <c r="AJ59" i="54"/>
  <c r="AK59" i="54"/>
  <c r="AL59" i="54"/>
  <c r="AM59" i="54"/>
  <c r="AM61" i="54" s="1"/>
  <c r="AN59" i="54"/>
  <c r="AN61" i="54" s="1"/>
  <c r="AO59" i="54"/>
  <c r="F60" i="54"/>
  <c r="G60" i="54"/>
  <c r="L60" i="54"/>
  <c r="M60" i="54"/>
  <c r="N60" i="54"/>
  <c r="O60" i="54"/>
  <c r="P60" i="54"/>
  <c r="Q60" i="54"/>
  <c r="R60" i="54"/>
  <c r="S60" i="54"/>
  <c r="T60" i="54"/>
  <c r="U60" i="54"/>
  <c r="U61" i="54" s="1"/>
  <c r="V60" i="54"/>
  <c r="W60" i="54"/>
  <c r="X60" i="54"/>
  <c r="Y60" i="54"/>
  <c r="Z60" i="54"/>
  <c r="AA60" i="54"/>
  <c r="AB60" i="54"/>
  <c r="AC60" i="54"/>
  <c r="AC61" i="54" s="1"/>
  <c r="AD60" i="54"/>
  <c r="AE60" i="54"/>
  <c r="AF60" i="54"/>
  <c r="AG60" i="54"/>
  <c r="AH60" i="54"/>
  <c r="AI60" i="54"/>
  <c r="AJ60" i="54"/>
  <c r="AK60" i="54"/>
  <c r="AK61" i="54" s="1"/>
  <c r="AL60" i="54"/>
  <c r="AM60" i="54"/>
  <c r="AN60" i="54"/>
  <c r="AO60" i="54"/>
  <c r="F61" i="54"/>
  <c r="G61" i="54"/>
  <c r="H61" i="54"/>
  <c r="I61" i="54"/>
  <c r="J61" i="54"/>
  <c r="K61" i="54"/>
  <c r="P61" i="54"/>
  <c r="Q61" i="54"/>
  <c r="R61" i="54"/>
  <c r="S61" i="54"/>
  <c r="X61" i="54"/>
  <c r="Y61" i="54"/>
  <c r="Z61" i="54"/>
  <c r="AA61" i="54"/>
  <c r="AB61" i="54"/>
  <c r="AG61" i="54"/>
  <c r="AH61" i="54"/>
  <c r="AI61" i="54"/>
  <c r="AJ61" i="54"/>
  <c r="AO61" i="54"/>
  <c r="F64" i="54"/>
  <c r="G64" i="54"/>
  <c r="L64" i="54"/>
  <c r="M64" i="54"/>
  <c r="N64" i="54"/>
  <c r="O64" i="54"/>
  <c r="P64" i="54"/>
  <c r="Q64" i="54"/>
  <c r="R64" i="54"/>
  <c r="R66" i="54" s="1"/>
  <c r="S64" i="54"/>
  <c r="T64" i="54"/>
  <c r="U64" i="54"/>
  <c r="V64" i="54"/>
  <c r="W64" i="54"/>
  <c r="X64" i="54"/>
  <c r="Y64" i="54"/>
  <c r="Z64" i="54"/>
  <c r="Z66" i="54" s="1"/>
  <c r="AA64" i="54"/>
  <c r="AB64" i="54"/>
  <c r="AC64" i="54"/>
  <c r="AD64" i="54"/>
  <c r="AE64" i="54"/>
  <c r="AF64" i="54"/>
  <c r="AG64" i="54"/>
  <c r="AH64" i="54"/>
  <c r="AH66" i="54" s="1"/>
  <c r="AI64" i="54"/>
  <c r="AJ64" i="54"/>
  <c r="AK64" i="54"/>
  <c r="AK66" i="54" s="1"/>
  <c r="AL64" i="54"/>
  <c r="AM64" i="54"/>
  <c r="AN64" i="54"/>
  <c r="AO64" i="54"/>
  <c r="D65" i="54"/>
  <c r="F65" i="52" s="1"/>
  <c r="H65" i="52" s="1"/>
  <c r="F65" i="54"/>
  <c r="G65" i="54"/>
  <c r="L65" i="54"/>
  <c r="M65" i="54"/>
  <c r="N65" i="54"/>
  <c r="O65" i="54"/>
  <c r="P65" i="54"/>
  <c r="P66" i="54" s="1"/>
  <c r="Q65" i="54"/>
  <c r="R65" i="54"/>
  <c r="S65" i="54"/>
  <c r="S66" i="54" s="1"/>
  <c r="T65" i="54"/>
  <c r="U65" i="54"/>
  <c r="V65" i="54"/>
  <c r="W65" i="54"/>
  <c r="X65" i="54"/>
  <c r="Y65" i="54"/>
  <c r="Z65" i="54"/>
  <c r="AA65" i="54"/>
  <c r="AA66" i="54" s="1"/>
  <c r="AB65" i="54"/>
  <c r="AC65" i="54"/>
  <c r="AD65" i="54"/>
  <c r="AE65" i="54"/>
  <c r="AF65" i="54"/>
  <c r="AG65" i="54"/>
  <c r="AH65" i="54"/>
  <c r="AI65" i="54"/>
  <c r="AI66" i="54" s="1"/>
  <c r="AJ65" i="54"/>
  <c r="AK65" i="54"/>
  <c r="AL65" i="54"/>
  <c r="AM65" i="54"/>
  <c r="AN65" i="54"/>
  <c r="AO65" i="54"/>
  <c r="H66" i="54"/>
  <c r="I66" i="54"/>
  <c r="J66" i="54"/>
  <c r="K66" i="54"/>
  <c r="L66" i="54"/>
  <c r="M66" i="54"/>
  <c r="N66" i="54"/>
  <c r="O66" i="54"/>
  <c r="Q66" i="54"/>
  <c r="T66" i="54"/>
  <c r="U66" i="54"/>
  <c r="V66" i="54"/>
  <c r="W66" i="54"/>
  <c r="X66" i="54"/>
  <c r="Y66" i="54"/>
  <c r="AC66" i="54"/>
  <c r="AD66" i="54"/>
  <c r="AE66" i="54"/>
  <c r="AF66" i="54"/>
  <c r="AG66" i="54"/>
  <c r="AL66" i="54"/>
  <c r="AM66" i="54"/>
  <c r="AN66" i="54"/>
  <c r="AO66" i="54"/>
  <c r="F70" i="54"/>
  <c r="G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N72" i="54" s="1"/>
  <c r="AO70" i="54"/>
  <c r="F71" i="54"/>
  <c r="G71" i="54"/>
  <c r="L71" i="54"/>
  <c r="M71" i="54"/>
  <c r="N71" i="54"/>
  <c r="O71" i="54"/>
  <c r="P71" i="54"/>
  <c r="Q71" i="54"/>
  <c r="Q72" i="54" s="1"/>
  <c r="R71" i="54"/>
  <c r="S71" i="54"/>
  <c r="T71" i="54"/>
  <c r="T72" i="54" s="1"/>
  <c r="U71" i="54"/>
  <c r="V71" i="54"/>
  <c r="W71" i="54"/>
  <c r="X71" i="54"/>
  <c r="Y71" i="54"/>
  <c r="Y72" i="54" s="1"/>
  <c r="Z71" i="54"/>
  <c r="AA71" i="54"/>
  <c r="AA72" i="54" s="1"/>
  <c r="AB71" i="54"/>
  <c r="AC71" i="54"/>
  <c r="AD71" i="54"/>
  <c r="AE71" i="54"/>
  <c r="AF71" i="54"/>
  <c r="AG71" i="54"/>
  <c r="AG72" i="54" s="1"/>
  <c r="AH71" i="54"/>
  <c r="AI71" i="54"/>
  <c r="AI72" i="54" s="1"/>
  <c r="AJ71" i="54"/>
  <c r="AK71" i="54"/>
  <c r="AL71" i="54"/>
  <c r="AM71" i="54"/>
  <c r="AN71" i="54"/>
  <c r="AO71" i="54"/>
  <c r="AO72" i="54" s="1"/>
  <c r="F72" i="54"/>
  <c r="H72" i="54"/>
  <c r="I72" i="54"/>
  <c r="J72" i="54"/>
  <c r="K72" i="54"/>
  <c r="M72" i="54"/>
  <c r="O72" i="54"/>
  <c r="P72" i="54"/>
  <c r="R72" i="54"/>
  <c r="S72" i="54"/>
  <c r="U72" i="54"/>
  <c r="W72" i="54"/>
  <c r="X72" i="54"/>
  <c r="Z72" i="54"/>
  <c r="AB72" i="54"/>
  <c r="AC72" i="54"/>
  <c r="AE72" i="54"/>
  <c r="AF72" i="54"/>
  <c r="AH72" i="54"/>
  <c r="AJ72" i="54"/>
  <c r="AK72" i="54"/>
  <c r="AM72" i="54"/>
  <c r="F73" i="54"/>
  <c r="G73" i="54"/>
  <c r="L73" i="54"/>
  <c r="M73" i="54"/>
  <c r="N73" i="54"/>
  <c r="O73" i="54"/>
  <c r="P73" i="54"/>
  <c r="Q73" i="54"/>
  <c r="E73" i="54" s="1"/>
  <c r="G73" i="52" s="1"/>
  <c r="I73" i="52" s="1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D76" i="54" s="1"/>
  <c r="F76" i="52" s="1"/>
  <c r="H76" i="52" s="1"/>
  <c r="G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D77" i="54" s="1"/>
  <c r="F77" i="52" s="1"/>
  <c r="G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L78" i="54"/>
  <c r="M78" i="54"/>
  <c r="N78" i="54"/>
  <c r="O78" i="54"/>
  <c r="P78" i="54"/>
  <c r="D78" i="54" s="1"/>
  <c r="F78" i="52" s="1"/>
  <c r="Q78" i="54"/>
  <c r="E78" i="54" s="1"/>
  <c r="G78" i="52" s="1"/>
  <c r="I78" i="52" s="1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L79" i="54"/>
  <c r="M79" i="54"/>
  <c r="N79" i="54"/>
  <c r="O79" i="54"/>
  <c r="P79" i="54"/>
  <c r="D79" i="54" s="1"/>
  <c r="F79" i="52" s="1"/>
  <c r="H79" i="52" s="1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L81" i="54"/>
  <c r="M81" i="54"/>
  <c r="N81" i="54"/>
  <c r="O81" i="54"/>
  <c r="P81" i="54"/>
  <c r="Q81" i="54"/>
  <c r="E81" i="54" s="1"/>
  <c r="G81" i="52" s="1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K82" i="54"/>
  <c r="I653" i="44" s="1"/>
  <c r="A4" i="53"/>
  <c r="A5" i="53"/>
  <c r="F11" i="53"/>
  <c r="G11" i="53"/>
  <c r="H11" i="53"/>
  <c r="I11" i="53"/>
  <c r="M11" i="53" s="1"/>
  <c r="L11" i="53"/>
  <c r="D11" i="52" s="1"/>
  <c r="F12" i="53"/>
  <c r="H12" i="53"/>
  <c r="L12" i="53" s="1"/>
  <c r="I12" i="53"/>
  <c r="F13" i="53"/>
  <c r="H13" i="53"/>
  <c r="I13" i="53"/>
  <c r="G13" i="53" s="1"/>
  <c r="L13" i="53"/>
  <c r="D13" i="52" s="1"/>
  <c r="M13" i="53"/>
  <c r="E13" i="52" s="1"/>
  <c r="H14" i="53"/>
  <c r="L14" i="53" s="1"/>
  <c r="D14" i="52" s="1"/>
  <c r="I14" i="53"/>
  <c r="G14" i="53" s="1"/>
  <c r="M14" i="53"/>
  <c r="F15" i="53"/>
  <c r="G15" i="53"/>
  <c r="H15" i="53"/>
  <c r="L15" i="53" s="1"/>
  <c r="D15" i="52" s="1"/>
  <c r="I15" i="53"/>
  <c r="M15" i="53"/>
  <c r="H16" i="53"/>
  <c r="J16" i="53"/>
  <c r="J82" i="53" s="1"/>
  <c r="K16" i="53"/>
  <c r="L16" i="53"/>
  <c r="H18" i="53"/>
  <c r="I18" i="53"/>
  <c r="G19" i="53"/>
  <c r="H19" i="53"/>
  <c r="I19" i="53"/>
  <c r="L19" i="53"/>
  <c r="M19" i="53"/>
  <c r="F20" i="53"/>
  <c r="H20" i="53"/>
  <c r="I20" i="53"/>
  <c r="L20" i="53"/>
  <c r="D20" i="52" s="1"/>
  <c r="F21" i="53"/>
  <c r="H21" i="53"/>
  <c r="L21" i="53" s="1"/>
  <c r="D21" i="52" s="1"/>
  <c r="I21" i="53"/>
  <c r="H22" i="53"/>
  <c r="F22" i="53" s="1"/>
  <c r="I22" i="53"/>
  <c r="G22" i="53" s="1"/>
  <c r="L22" i="53"/>
  <c r="D22" i="52" s="1"/>
  <c r="M22" i="53"/>
  <c r="E22" i="52" s="1"/>
  <c r="F23" i="53"/>
  <c r="G23" i="53"/>
  <c r="H23" i="53"/>
  <c r="I23" i="53"/>
  <c r="L23" i="53"/>
  <c r="M23" i="53"/>
  <c r="J24" i="53"/>
  <c r="K24" i="53"/>
  <c r="G27" i="53"/>
  <c r="H27" i="53"/>
  <c r="I27" i="53"/>
  <c r="F28" i="53"/>
  <c r="H28" i="53"/>
  <c r="I28" i="53"/>
  <c r="L28" i="53"/>
  <c r="D28" i="52" s="1"/>
  <c r="J29" i="53"/>
  <c r="K29" i="53"/>
  <c r="F32" i="53"/>
  <c r="H32" i="53"/>
  <c r="I32" i="53"/>
  <c r="G32" i="53" s="1"/>
  <c r="L32" i="53"/>
  <c r="M32" i="53"/>
  <c r="G33" i="53"/>
  <c r="H33" i="53"/>
  <c r="F33" i="53" s="1"/>
  <c r="I33" i="53"/>
  <c r="L33" i="53"/>
  <c r="D33" i="52" s="1"/>
  <c r="M33" i="53"/>
  <c r="F34" i="53"/>
  <c r="G34" i="53"/>
  <c r="H34" i="53"/>
  <c r="I34" i="53"/>
  <c r="L34" i="53"/>
  <c r="F35" i="53"/>
  <c r="H35" i="53"/>
  <c r="L35" i="53" s="1"/>
  <c r="D35" i="52" s="1"/>
  <c r="I35" i="53"/>
  <c r="J36" i="53"/>
  <c r="K36" i="53"/>
  <c r="K82" i="53" s="1"/>
  <c r="L37" i="53"/>
  <c r="M37" i="53"/>
  <c r="H38" i="53"/>
  <c r="I38" i="53"/>
  <c r="F39" i="53"/>
  <c r="G39" i="53"/>
  <c r="H39" i="53"/>
  <c r="I39" i="53"/>
  <c r="M39" i="53" s="1"/>
  <c r="E39" i="52" s="1"/>
  <c r="L39" i="53"/>
  <c r="D39" i="52" s="1"/>
  <c r="H40" i="53"/>
  <c r="F40" i="53" s="1"/>
  <c r="F42" i="53" s="1"/>
  <c r="F43" i="53" s="1"/>
  <c r="I40" i="53"/>
  <c r="L40" i="53"/>
  <c r="M40" i="53"/>
  <c r="M42" i="53" s="1"/>
  <c r="F41" i="53"/>
  <c r="H41" i="53"/>
  <c r="L41" i="53" s="1"/>
  <c r="D41" i="52" s="1"/>
  <c r="I41" i="53"/>
  <c r="G41" i="53" s="1"/>
  <c r="M41" i="53"/>
  <c r="H42" i="53"/>
  <c r="H43" i="53" s="1"/>
  <c r="J42" i="53"/>
  <c r="K42" i="53"/>
  <c r="L42" i="53"/>
  <c r="J43" i="53"/>
  <c r="K43" i="53"/>
  <c r="L43" i="53"/>
  <c r="M43" i="53"/>
  <c r="F45" i="53"/>
  <c r="G45" i="53"/>
  <c r="H45" i="53"/>
  <c r="I45" i="53"/>
  <c r="M45" i="53" s="1"/>
  <c r="E45" i="52" s="1"/>
  <c r="L45" i="53"/>
  <c r="D45" i="52" s="1"/>
  <c r="F47" i="53"/>
  <c r="G47" i="53"/>
  <c r="H47" i="53"/>
  <c r="L47" i="53" s="1"/>
  <c r="D47" i="52" s="1"/>
  <c r="I47" i="53"/>
  <c r="M47" i="53" s="1"/>
  <c r="H49" i="53"/>
  <c r="I49" i="53"/>
  <c r="F51" i="53"/>
  <c r="H51" i="53"/>
  <c r="L51" i="53" s="1"/>
  <c r="D51" i="52" s="1"/>
  <c r="I51" i="53"/>
  <c r="G51" i="53" s="1"/>
  <c r="M51" i="53"/>
  <c r="F54" i="53"/>
  <c r="F56" i="53" s="1"/>
  <c r="G54" i="53"/>
  <c r="H54" i="53"/>
  <c r="L54" i="53" s="1"/>
  <c r="D54" i="52" s="1"/>
  <c r="I54" i="53"/>
  <c r="M54" i="53" s="1"/>
  <c r="H55" i="53"/>
  <c r="F55" i="53" s="1"/>
  <c r="I55" i="53"/>
  <c r="L55" i="53"/>
  <c r="H56" i="53"/>
  <c r="J56" i="53"/>
  <c r="K56" i="53"/>
  <c r="F59" i="53"/>
  <c r="H59" i="53"/>
  <c r="I59" i="53"/>
  <c r="F60" i="53"/>
  <c r="H60" i="53"/>
  <c r="I60" i="53"/>
  <c r="G60" i="53" s="1"/>
  <c r="L60" i="53"/>
  <c r="M60" i="53"/>
  <c r="E60" i="52" s="1"/>
  <c r="F61" i="53"/>
  <c r="J61" i="53"/>
  <c r="K61" i="53"/>
  <c r="G64" i="53"/>
  <c r="G66" i="53" s="1"/>
  <c r="H64" i="53"/>
  <c r="I64" i="53"/>
  <c r="M64" i="53"/>
  <c r="F65" i="53"/>
  <c r="G65" i="53"/>
  <c r="H65" i="53"/>
  <c r="I65" i="53"/>
  <c r="L65" i="53"/>
  <c r="D65" i="52" s="1"/>
  <c r="J66" i="53"/>
  <c r="K66" i="53"/>
  <c r="L69" i="53"/>
  <c r="M69" i="53"/>
  <c r="F70" i="53"/>
  <c r="H70" i="53"/>
  <c r="I70" i="53"/>
  <c r="L70" i="53"/>
  <c r="D70" i="52" s="1"/>
  <c r="D72" i="52" s="1"/>
  <c r="F71" i="53"/>
  <c r="H71" i="53"/>
  <c r="L71" i="53" s="1"/>
  <c r="D71" i="52" s="1"/>
  <c r="I71" i="53"/>
  <c r="H72" i="53"/>
  <c r="J72" i="53"/>
  <c r="K72" i="53"/>
  <c r="L72" i="53"/>
  <c r="H73" i="53"/>
  <c r="F73" i="53" s="1"/>
  <c r="I73" i="53"/>
  <c r="G73" i="53" s="1"/>
  <c r="L73" i="53"/>
  <c r="D73" i="52" s="1"/>
  <c r="M73" i="53"/>
  <c r="E73" i="52" s="1"/>
  <c r="G74" i="53"/>
  <c r="H74" i="53"/>
  <c r="I74" i="53"/>
  <c r="M74" i="53"/>
  <c r="G75" i="53"/>
  <c r="H75" i="53"/>
  <c r="I75" i="53"/>
  <c r="M75" i="53" s="1"/>
  <c r="H76" i="53"/>
  <c r="F76" i="53" s="1"/>
  <c r="I76" i="53"/>
  <c r="G76" i="53" s="1"/>
  <c r="L76" i="53"/>
  <c r="D76" i="52" s="1"/>
  <c r="M76" i="53"/>
  <c r="E76" i="52" s="1"/>
  <c r="H77" i="53"/>
  <c r="I77" i="53"/>
  <c r="G77" i="53" s="1"/>
  <c r="M77" i="53"/>
  <c r="G78" i="53"/>
  <c r="H78" i="53"/>
  <c r="I78" i="53"/>
  <c r="M78" i="53"/>
  <c r="F79" i="53"/>
  <c r="H79" i="53"/>
  <c r="I79" i="53"/>
  <c r="L79" i="53"/>
  <c r="D79" i="52" s="1"/>
  <c r="F80" i="53"/>
  <c r="H80" i="53"/>
  <c r="L80" i="53" s="1"/>
  <c r="D80" i="52" s="1"/>
  <c r="I80" i="53"/>
  <c r="H81" i="53"/>
  <c r="I81" i="53"/>
  <c r="G81" i="53" s="1"/>
  <c r="M81" i="53"/>
  <c r="D82" i="53"/>
  <c r="E82" i="53"/>
  <c r="A5" i="52"/>
  <c r="E11" i="52"/>
  <c r="D12" i="52"/>
  <c r="E14" i="52"/>
  <c r="F14" i="52"/>
  <c r="H14" i="52" s="1"/>
  <c r="E15" i="52"/>
  <c r="E19" i="52"/>
  <c r="D23" i="52"/>
  <c r="E23" i="52"/>
  <c r="E32" i="52"/>
  <c r="E33" i="52"/>
  <c r="D34" i="52"/>
  <c r="D40" i="52"/>
  <c r="D42" i="52" s="1"/>
  <c r="D43" i="52" s="1"/>
  <c r="E40" i="52"/>
  <c r="E42" i="52" s="1"/>
  <c r="E43" i="52" s="1"/>
  <c r="E41" i="52"/>
  <c r="I45" i="52"/>
  <c r="E47" i="52"/>
  <c r="E51" i="52"/>
  <c r="E54" i="52"/>
  <c r="D60" i="52"/>
  <c r="E64" i="52"/>
  <c r="E74" i="52"/>
  <c r="E75" i="52"/>
  <c r="E77" i="52"/>
  <c r="E78" i="52"/>
  <c r="E81" i="52"/>
  <c r="A5" i="18"/>
  <c r="F11" i="18"/>
  <c r="G11" i="18"/>
  <c r="G16" i="18" s="1"/>
  <c r="H11" i="18"/>
  <c r="I11" i="18"/>
  <c r="M11" i="18" s="1"/>
  <c r="L11" i="18"/>
  <c r="H12" i="18"/>
  <c r="F12" i="18" s="1"/>
  <c r="I12" i="18"/>
  <c r="G12" i="18" s="1"/>
  <c r="L12" i="18"/>
  <c r="M12" i="18"/>
  <c r="E12" i="42" s="1"/>
  <c r="F13" i="18"/>
  <c r="G13" i="18"/>
  <c r="H13" i="18"/>
  <c r="I13" i="18"/>
  <c r="L13" i="18"/>
  <c r="M13" i="18"/>
  <c r="E13" i="42" s="1"/>
  <c r="G14" i="18"/>
  <c r="H14" i="18"/>
  <c r="I14" i="18"/>
  <c r="M14" i="18" s="1"/>
  <c r="F15" i="18"/>
  <c r="G15" i="18"/>
  <c r="H15" i="18"/>
  <c r="I15" i="18"/>
  <c r="M15" i="18" s="1"/>
  <c r="E15" i="42" s="1"/>
  <c r="L15" i="18"/>
  <c r="D15" i="42" s="1"/>
  <c r="I16" i="18"/>
  <c r="J16" i="18"/>
  <c r="K16" i="18"/>
  <c r="K82" i="18" s="1"/>
  <c r="H18" i="18"/>
  <c r="I18" i="18"/>
  <c r="G19" i="18"/>
  <c r="H19" i="18"/>
  <c r="F19" i="18" s="1"/>
  <c r="I19" i="18"/>
  <c r="M19" i="18" s="1"/>
  <c r="L19" i="18"/>
  <c r="D19" i="42" s="1"/>
  <c r="H20" i="18"/>
  <c r="I20" i="18"/>
  <c r="G20" i="18" s="1"/>
  <c r="M20" i="18"/>
  <c r="F21" i="18"/>
  <c r="G21" i="18"/>
  <c r="H21" i="18"/>
  <c r="I21" i="18"/>
  <c r="L21" i="18"/>
  <c r="D21" i="42" s="1"/>
  <c r="M21" i="18"/>
  <c r="E21" i="42" s="1"/>
  <c r="G22" i="18"/>
  <c r="H22" i="18"/>
  <c r="I22" i="18"/>
  <c r="M22" i="18" s="1"/>
  <c r="E22" i="42" s="1"/>
  <c r="G23" i="18"/>
  <c r="H23" i="18"/>
  <c r="I23" i="18"/>
  <c r="M23" i="18" s="1"/>
  <c r="H24" i="18"/>
  <c r="I24" i="18"/>
  <c r="J24" i="18"/>
  <c r="K24" i="18"/>
  <c r="H27" i="18"/>
  <c r="I27" i="18"/>
  <c r="M27" i="18"/>
  <c r="F28" i="18"/>
  <c r="G28" i="18"/>
  <c r="H28" i="18"/>
  <c r="I28" i="18"/>
  <c r="L28" i="18"/>
  <c r="D28" i="42" s="1"/>
  <c r="M28" i="18"/>
  <c r="E28" i="42" s="1"/>
  <c r="H29" i="18"/>
  <c r="J29" i="18"/>
  <c r="K29" i="18"/>
  <c r="G32" i="18"/>
  <c r="H32" i="18"/>
  <c r="I32" i="18"/>
  <c r="M32" i="18" s="1"/>
  <c r="H33" i="18"/>
  <c r="I33" i="18"/>
  <c r="H34" i="18"/>
  <c r="F34" i="18" s="1"/>
  <c r="I34" i="18"/>
  <c r="G34" i="18" s="1"/>
  <c r="L34" i="18"/>
  <c r="D34" i="42" s="1"/>
  <c r="F35" i="18"/>
  <c r="G35" i="18"/>
  <c r="H35" i="18"/>
  <c r="I35" i="18"/>
  <c r="L35" i="18"/>
  <c r="M35" i="18"/>
  <c r="E35" i="42" s="1"/>
  <c r="J36" i="18"/>
  <c r="K36" i="18"/>
  <c r="L37" i="18"/>
  <c r="M37" i="18"/>
  <c r="H38" i="18"/>
  <c r="I38" i="18"/>
  <c r="F39" i="18"/>
  <c r="H39" i="18"/>
  <c r="L39" i="18" s="1"/>
  <c r="D39" i="42" s="1"/>
  <c r="I39" i="18"/>
  <c r="G39" i="18" s="1"/>
  <c r="M39" i="18"/>
  <c r="E39" i="42" s="1"/>
  <c r="F40" i="18"/>
  <c r="G40" i="18"/>
  <c r="H40" i="18"/>
  <c r="I40" i="18"/>
  <c r="L40" i="18"/>
  <c r="D40" i="42" s="1"/>
  <c r="M40" i="18"/>
  <c r="G41" i="18"/>
  <c r="G42" i="18" s="1"/>
  <c r="G43" i="18" s="1"/>
  <c r="H41" i="18"/>
  <c r="I41" i="18"/>
  <c r="M41" i="18" s="1"/>
  <c r="E41" i="42" s="1"/>
  <c r="I42" i="18"/>
  <c r="I43" i="18" s="1"/>
  <c r="J42" i="18"/>
  <c r="J43" i="18" s="1"/>
  <c r="K42" i="18"/>
  <c r="K43" i="18"/>
  <c r="H45" i="18"/>
  <c r="I45" i="18"/>
  <c r="H47" i="18"/>
  <c r="I47" i="18"/>
  <c r="F49" i="18"/>
  <c r="G49" i="18"/>
  <c r="H49" i="18"/>
  <c r="I49" i="18"/>
  <c r="L49" i="18"/>
  <c r="M49" i="18"/>
  <c r="E49" i="42" s="1"/>
  <c r="F51" i="18"/>
  <c r="G51" i="18"/>
  <c r="H51" i="18"/>
  <c r="L51" i="18" s="1"/>
  <c r="I51" i="18"/>
  <c r="M51" i="18" s="1"/>
  <c r="E51" i="42" s="1"/>
  <c r="G54" i="18"/>
  <c r="G56" i="18" s="1"/>
  <c r="H54" i="18"/>
  <c r="I54" i="18"/>
  <c r="F55" i="18"/>
  <c r="H55" i="18"/>
  <c r="L55" i="18" s="1"/>
  <c r="D55" i="42" s="1"/>
  <c r="I55" i="18"/>
  <c r="G55" i="18" s="1"/>
  <c r="M55" i="18"/>
  <c r="J56" i="18"/>
  <c r="K56" i="18"/>
  <c r="G59" i="18"/>
  <c r="H59" i="18"/>
  <c r="I59" i="18"/>
  <c r="M59" i="18"/>
  <c r="F60" i="18"/>
  <c r="G60" i="18"/>
  <c r="G61" i="18" s="1"/>
  <c r="H60" i="18"/>
  <c r="I60" i="18"/>
  <c r="M60" i="18" s="1"/>
  <c r="E60" i="42" s="1"/>
  <c r="L60" i="18"/>
  <c r="D60" i="42" s="1"/>
  <c r="I61" i="18"/>
  <c r="J61" i="18"/>
  <c r="K61" i="18"/>
  <c r="F64" i="18"/>
  <c r="F66" i="18" s="1"/>
  <c r="G64" i="18"/>
  <c r="H64" i="18"/>
  <c r="I64" i="18"/>
  <c r="L64" i="18"/>
  <c r="H65" i="18"/>
  <c r="F65" i="18" s="1"/>
  <c r="I65" i="18"/>
  <c r="L65" i="18"/>
  <c r="D65" i="42" s="1"/>
  <c r="H66" i="18"/>
  <c r="J66" i="18"/>
  <c r="K66" i="18"/>
  <c r="L69" i="18"/>
  <c r="M69" i="18"/>
  <c r="H70" i="18"/>
  <c r="I70" i="18"/>
  <c r="F71" i="18"/>
  <c r="G71" i="18"/>
  <c r="H71" i="18"/>
  <c r="I71" i="18"/>
  <c r="L71" i="18"/>
  <c r="D71" i="42" s="1"/>
  <c r="M71" i="18"/>
  <c r="E71" i="42" s="1"/>
  <c r="H72" i="18"/>
  <c r="J72" i="18"/>
  <c r="K72" i="18"/>
  <c r="F73" i="18"/>
  <c r="G73" i="18"/>
  <c r="H73" i="18"/>
  <c r="I73" i="18"/>
  <c r="M73" i="18" s="1"/>
  <c r="E73" i="42" s="1"/>
  <c r="L73" i="18"/>
  <c r="H74" i="18"/>
  <c r="L74" i="18" s="1"/>
  <c r="I74" i="18"/>
  <c r="H75" i="18"/>
  <c r="F75" i="18" s="1"/>
  <c r="I75" i="18"/>
  <c r="L75" i="18"/>
  <c r="F76" i="18"/>
  <c r="G76" i="18"/>
  <c r="H76" i="18"/>
  <c r="I76" i="18"/>
  <c r="L76" i="18"/>
  <c r="M76" i="18"/>
  <c r="E76" i="42" s="1"/>
  <c r="G77" i="18"/>
  <c r="H77" i="18"/>
  <c r="I77" i="18"/>
  <c r="M77" i="18" s="1"/>
  <c r="E77" i="42" s="1"/>
  <c r="G78" i="18"/>
  <c r="H78" i="18"/>
  <c r="I78" i="18"/>
  <c r="M78" i="18" s="1"/>
  <c r="F79" i="18"/>
  <c r="H79" i="18"/>
  <c r="L79" i="18" s="1"/>
  <c r="I79" i="18"/>
  <c r="G79" i="18" s="1"/>
  <c r="M79" i="18"/>
  <c r="E79" i="42" s="1"/>
  <c r="F80" i="18"/>
  <c r="G80" i="18"/>
  <c r="H80" i="18"/>
  <c r="I80" i="18"/>
  <c r="L80" i="18"/>
  <c r="M80" i="18"/>
  <c r="E80" i="42" s="1"/>
  <c r="G81" i="18"/>
  <c r="H81" i="18"/>
  <c r="I81" i="18"/>
  <c r="M81" i="18" s="1"/>
  <c r="E81" i="42" s="1"/>
  <c r="D82" i="18"/>
  <c r="E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E11" i="30"/>
  <c r="F11" i="30"/>
  <c r="G11" i="30"/>
  <c r="D12" i="30"/>
  <c r="F12" i="30"/>
  <c r="G12" i="30"/>
  <c r="E13" i="30"/>
  <c r="G13" i="42" s="1"/>
  <c r="F13" i="30"/>
  <c r="D13" i="30" s="1"/>
  <c r="G13" i="30"/>
  <c r="D14" i="30"/>
  <c r="F14" i="30"/>
  <c r="G14" i="30"/>
  <c r="E14" i="30" s="1"/>
  <c r="G14" i="42" s="1"/>
  <c r="E15" i="30"/>
  <c r="G15" i="42" s="1"/>
  <c r="F15" i="30"/>
  <c r="D15" i="30" s="1"/>
  <c r="G15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F20" i="30"/>
  <c r="G20" i="30"/>
  <c r="E20" i="30" s="1"/>
  <c r="G20" i="42" s="1"/>
  <c r="D21" i="30"/>
  <c r="F21" i="42" s="1"/>
  <c r="F21" i="30"/>
  <c r="G21" i="30"/>
  <c r="F22" i="30"/>
  <c r="D22" i="30" s="1"/>
  <c r="F22" i="42" s="1"/>
  <c r="G22" i="30"/>
  <c r="E22" i="30" s="1"/>
  <c r="G22" i="42" s="1"/>
  <c r="I22" i="42" s="1"/>
  <c r="D23" i="30"/>
  <c r="F23" i="42" s="1"/>
  <c r="F23" i="30"/>
  <c r="G23" i="30"/>
  <c r="E23" i="30" s="1"/>
  <c r="G23" i="42" s="1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F27" i="30"/>
  <c r="G27" i="30"/>
  <c r="E28" i="30"/>
  <c r="G28" i="42" s="1"/>
  <c r="F28" i="30"/>
  <c r="G28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F33" i="30"/>
  <c r="G33" i="30"/>
  <c r="E33" i="30" s="1"/>
  <c r="G33" i="42" s="1"/>
  <c r="D34" i="30"/>
  <c r="F34" i="42" s="1"/>
  <c r="F34" i="30"/>
  <c r="G34" i="30"/>
  <c r="E34" i="30" s="1"/>
  <c r="G34" i="42" s="1"/>
  <c r="E35" i="30"/>
  <c r="G35" i="42" s="1"/>
  <c r="F35" i="30"/>
  <c r="D35" i="30" s="1"/>
  <c r="G35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Z82" i="30" s="1"/>
  <c r="X650" i="44" s="1"/>
  <c r="AA36" i="30"/>
  <c r="AB36" i="30"/>
  <c r="AC36" i="30"/>
  <c r="AD36" i="30"/>
  <c r="AE36" i="30"/>
  <c r="AF36" i="30"/>
  <c r="AG36" i="30"/>
  <c r="AH36" i="30"/>
  <c r="AH82" i="30" s="1"/>
  <c r="AI36" i="30"/>
  <c r="AJ36" i="30"/>
  <c r="AK36" i="30"/>
  <c r="AL36" i="30"/>
  <c r="AM36" i="30"/>
  <c r="AN36" i="30"/>
  <c r="AO36" i="30"/>
  <c r="D39" i="30"/>
  <c r="D43" i="30" s="1"/>
  <c r="E39" i="30"/>
  <c r="F39" i="30"/>
  <c r="G39" i="30"/>
  <c r="D40" i="30"/>
  <c r="F40" i="30"/>
  <c r="G40" i="30"/>
  <c r="D41" i="30"/>
  <c r="D42" i="30" s="1"/>
  <c r="E41" i="30"/>
  <c r="G41" i="42" s="1"/>
  <c r="F41" i="30"/>
  <c r="F42" i="30" s="1"/>
  <c r="F43" i="30" s="1"/>
  <c r="G41" i="30"/>
  <c r="H42" i="30"/>
  <c r="H43" i="30" s="1"/>
  <c r="H82" i="30" s="1"/>
  <c r="F650" i="44" s="1"/>
  <c r="I42" i="30"/>
  <c r="I43" i="30" s="1"/>
  <c r="J42" i="30"/>
  <c r="K42" i="30"/>
  <c r="K43" i="30" s="1"/>
  <c r="L42" i="30"/>
  <c r="M42" i="30"/>
  <c r="M43" i="30" s="1"/>
  <c r="N42" i="30"/>
  <c r="O42" i="30"/>
  <c r="P42" i="30"/>
  <c r="P43" i="30" s="1"/>
  <c r="Q42" i="30"/>
  <c r="Q43" i="30" s="1"/>
  <c r="R42" i="30"/>
  <c r="S42" i="30"/>
  <c r="T42" i="30"/>
  <c r="U42" i="30"/>
  <c r="U43" i="30" s="1"/>
  <c r="V42" i="30"/>
  <c r="W42" i="30"/>
  <c r="X42" i="30"/>
  <c r="X43" i="30" s="1"/>
  <c r="Y42" i="30"/>
  <c r="Y43" i="30" s="1"/>
  <c r="Z42" i="30"/>
  <c r="Z43" i="30" s="1"/>
  <c r="AA42" i="30"/>
  <c r="AB42" i="30"/>
  <c r="AC42" i="30"/>
  <c r="AC43" i="30" s="1"/>
  <c r="AD42" i="30"/>
  <c r="AE42" i="30"/>
  <c r="AF42" i="30"/>
  <c r="AF43" i="30" s="1"/>
  <c r="AG42" i="30"/>
  <c r="AG43" i="30" s="1"/>
  <c r="AH42" i="30"/>
  <c r="AH43" i="30" s="1"/>
  <c r="AI42" i="30"/>
  <c r="AI43" i="30" s="1"/>
  <c r="AJ42" i="30"/>
  <c r="AK42" i="30"/>
  <c r="AK43" i="30" s="1"/>
  <c r="AL42" i="30"/>
  <c r="AM42" i="30"/>
  <c r="AN42" i="30"/>
  <c r="AN43" i="30" s="1"/>
  <c r="AO42" i="30"/>
  <c r="AO43" i="30" s="1"/>
  <c r="J43" i="30"/>
  <c r="L43" i="30"/>
  <c r="L82" i="30" s="1"/>
  <c r="J650" i="44" s="1"/>
  <c r="N43" i="30"/>
  <c r="O43" i="30"/>
  <c r="R43" i="30"/>
  <c r="S43" i="30"/>
  <c r="T43" i="30"/>
  <c r="V43" i="30"/>
  <c r="W43" i="30"/>
  <c r="AA43" i="30"/>
  <c r="AB43" i="30"/>
  <c r="AD43" i="30"/>
  <c r="AE43" i="30"/>
  <c r="AJ43" i="30"/>
  <c r="AJ82" i="30" s="1"/>
  <c r="AL43" i="30"/>
  <c r="AM43" i="30"/>
  <c r="D45" i="30"/>
  <c r="F45" i="42" s="1"/>
  <c r="E45" i="30"/>
  <c r="G45" i="42" s="1"/>
  <c r="F45" i="30"/>
  <c r="G45" i="30"/>
  <c r="D47" i="30"/>
  <c r="F47" i="30"/>
  <c r="G47" i="30"/>
  <c r="E47" i="30" s="1"/>
  <c r="G47" i="42" s="1"/>
  <c r="D49" i="30"/>
  <c r="E49" i="30"/>
  <c r="G49" i="42" s="1"/>
  <c r="F49" i="30"/>
  <c r="G49" i="30"/>
  <c r="D51" i="30"/>
  <c r="F51" i="30"/>
  <c r="G51" i="30"/>
  <c r="E51" i="30" s="1"/>
  <c r="G51" i="42" s="1"/>
  <c r="D54" i="30"/>
  <c r="F54" i="30"/>
  <c r="G54" i="30"/>
  <c r="D55" i="30"/>
  <c r="F55" i="30"/>
  <c r="G55" i="30"/>
  <c r="E55" i="30" s="1"/>
  <c r="G55" i="42" s="1"/>
  <c r="D56" i="30"/>
  <c r="F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F59" i="30"/>
  <c r="D59" i="30" s="1"/>
  <c r="D61" i="30" s="1"/>
  <c r="G59" i="30"/>
  <c r="G61" i="30" s="1"/>
  <c r="D60" i="30"/>
  <c r="F60" i="42" s="1"/>
  <c r="H60" i="42" s="1"/>
  <c r="F60" i="30"/>
  <c r="G60" i="30"/>
  <c r="E60" i="30" s="1"/>
  <c r="G60" i="42" s="1"/>
  <c r="F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G64" i="42" s="1"/>
  <c r="F64" i="30"/>
  <c r="G64" i="30"/>
  <c r="F65" i="30"/>
  <c r="F66" i="30" s="1"/>
  <c r="G65" i="30"/>
  <c r="E65" i="30" s="1"/>
  <c r="G65" i="42" s="1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F71" i="30"/>
  <c r="G71" i="30"/>
  <c r="E71" i="30" s="1"/>
  <c r="G71" i="42" s="1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E73" i="30"/>
  <c r="G73" i="42" s="1"/>
  <c r="F73" i="30"/>
  <c r="D73" i="30" s="1"/>
  <c r="F73" i="42" s="1"/>
  <c r="G73" i="30"/>
  <c r="D74" i="30"/>
  <c r="F74" i="30"/>
  <c r="K74" i="30"/>
  <c r="D75" i="30"/>
  <c r="E75" i="30"/>
  <c r="G75" i="42" s="1"/>
  <c r="F75" i="30"/>
  <c r="G75" i="30"/>
  <c r="D76" i="30"/>
  <c r="F76" i="42" s="1"/>
  <c r="F76" i="30"/>
  <c r="G76" i="30"/>
  <c r="E76" i="30" s="1"/>
  <c r="G76" i="42" s="1"/>
  <c r="E77" i="30"/>
  <c r="G77" i="42" s="1"/>
  <c r="F77" i="30"/>
  <c r="D77" i="30" s="1"/>
  <c r="G77" i="30"/>
  <c r="F78" i="30"/>
  <c r="D78" i="30" s="1"/>
  <c r="F78" i="42" s="1"/>
  <c r="G78" i="30"/>
  <c r="E78" i="30" s="1"/>
  <c r="G78" i="42" s="1"/>
  <c r="E79" i="30"/>
  <c r="F79" i="30"/>
  <c r="D79" i="30" s="1"/>
  <c r="F79" i="42" s="1"/>
  <c r="G79" i="30"/>
  <c r="F80" i="30"/>
  <c r="D80" i="30" s="1"/>
  <c r="G80" i="30"/>
  <c r="E80" i="30" s="1"/>
  <c r="G80" i="42" s="1"/>
  <c r="D81" i="30"/>
  <c r="F81" i="42" s="1"/>
  <c r="E81" i="30"/>
  <c r="G81" i="42" s="1"/>
  <c r="F81" i="30"/>
  <c r="G81" i="30"/>
  <c r="J82" i="30"/>
  <c r="H650" i="44" s="1"/>
  <c r="N82" i="30"/>
  <c r="L650" i="44" s="1"/>
  <c r="R82" i="30"/>
  <c r="P650" i="44" s="1"/>
  <c r="T82" i="30"/>
  <c r="R650" i="44" s="1"/>
  <c r="V82" i="30"/>
  <c r="T650" i="44" s="1"/>
  <c r="AB82" i="30"/>
  <c r="Z650" i="44" s="1"/>
  <c r="AD82" i="30"/>
  <c r="AB650" i="44" s="1"/>
  <c r="AL82" i="30"/>
  <c r="AM82" i="30"/>
  <c r="A5" i="42"/>
  <c r="D11" i="42"/>
  <c r="F12" i="42"/>
  <c r="D13" i="42"/>
  <c r="F13" i="42"/>
  <c r="E14" i="42"/>
  <c r="F14" i="42"/>
  <c r="F15" i="42"/>
  <c r="E19" i="42"/>
  <c r="F19" i="42"/>
  <c r="E20" i="42"/>
  <c r="E23" i="42"/>
  <c r="F27" i="42"/>
  <c r="F32" i="42"/>
  <c r="G32" i="42"/>
  <c r="D35" i="42"/>
  <c r="F35" i="42"/>
  <c r="F39" i="42"/>
  <c r="H39" i="42" s="1"/>
  <c r="G39" i="42"/>
  <c r="F40" i="42"/>
  <c r="F41" i="42"/>
  <c r="F47" i="42"/>
  <c r="D49" i="42"/>
  <c r="F49" i="42"/>
  <c r="H49" i="42"/>
  <c r="D51" i="42"/>
  <c r="F51" i="42"/>
  <c r="F54" i="42"/>
  <c r="E55" i="42"/>
  <c r="F55" i="42"/>
  <c r="D64" i="42"/>
  <c r="F64" i="42"/>
  <c r="F70" i="42"/>
  <c r="D73" i="42"/>
  <c r="H73" i="42"/>
  <c r="D74" i="42"/>
  <c r="F74" i="42"/>
  <c r="D75" i="42"/>
  <c r="F75" i="42"/>
  <c r="H75" i="42"/>
  <c r="D76" i="42"/>
  <c r="F77" i="42"/>
  <c r="E78" i="42"/>
  <c r="D79" i="42"/>
  <c r="G79" i="42"/>
  <c r="D80" i="42"/>
  <c r="F80" i="42"/>
  <c r="I80" i="42"/>
  <c r="I81" i="42"/>
  <c r="A5" i="7"/>
  <c r="D11" i="7"/>
  <c r="D16" i="7" s="1"/>
  <c r="E11" i="7"/>
  <c r="D12" i="7"/>
  <c r="E12" i="7"/>
  <c r="D13" i="7"/>
  <c r="E13" i="7"/>
  <c r="AA13" i="7"/>
  <c r="D14" i="7"/>
  <c r="E14" i="7"/>
  <c r="D15" i="7"/>
  <c r="E15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F24" i="7"/>
  <c r="G24" i="7"/>
  <c r="H24" i="7"/>
  <c r="I24" i="7"/>
  <c r="J24" i="7"/>
  <c r="K24" i="7"/>
  <c r="L24" i="7"/>
  <c r="M24" i="7"/>
  <c r="N24" i="7"/>
  <c r="N82" i="7" s="1"/>
  <c r="N91" i="7" s="1"/>
  <c r="O24" i="7"/>
  <c r="P24" i="7"/>
  <c r="Q24" i="7"/>
  <c r="R24" i="7"/>
  <c r="S24" i="7"/>
  <c r="T24" i="7"/>
  <c r="U24" i="7"/>
  <c r="V24" i="7"/>
  <c r="V82" i="7" s="1"/>
  <c r="V91" i="7" s="1"/>
  <c r="W24" i="7"/>
  <c r="X24" i="7"/>
  <c r="Y24" i="7"/>
  <c r="Z24" i="7"/>
  <c r="AA24" i="7"/>
  <c r="AB24" i="7"/>
  <c r="AC24" i="7"/>
  <c r="AD24" i="7"/>
  <c r="AD82" i="7" s="1"/>
  <c r="AD91" i="7" s="1"/>
  <c r="AE24" i="7"/>
  <c r="AF24" i="7"/>
  <c r="AG24" i="7"/>
  <c r="AH24" i="7"/>
  <c r="AI24" i="7"/>
  <c r="D27" i="7"/>
  <c r="E27" i="7"/>
  <c r="D28" i="7"/>
  <c r="D29" i="7" s="1"/>
  <c r="E28" i="7"/>
  <c r="E29" i="7"/>
  <c r="F29" i="7"/>
  <c r="G29" i="7"/>
  <c r="H29" i="7"/>
  <c r="I29" i="7"/>
  <c r="J29" i="7"/>
  <c r="K29" i="7"/>
  <c r="L29" i="7"/>
  <c r="L82" i="7" s="1"/>
  <c r="L91" i="7" s="1"/>
  <c r="M29" i="7"/>
  <c r="N29" i="7"/>
  <c r="O29" i="7"/>
  <c r="P29" i="7"/>
  <c r="Q29" i="7"/>
  <c r="R29" i="7"/>
  <c r="R82" i="7" s="1"/>
  <c r="R91" i="7" s="1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D36" i="7" s="1"/>
  <c r="E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E43" i="7" s="1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L43" i="7" s="1"/>
  <c r="M42" i="7"/>
  <c r="N42" i="7"/>
  <c r="O42" i="7"/>
  <c r="P42" i="7"/>
  <c r="Q42" i="7"/>
  <c r="R42" i="7"/>
  <c r="S42" i="7"/>
  <c r="T42" i="7"/>
  <c r="T43" i="7" s="1"/>
  <c r="U42" i="7"/>
  <c r="V42" i="7"/>
  <c r="W42" i="7"/>
  <c r="X42" i="7"/>
  <c r="Y42" i="7"/>
  <c r="Z42" i="7"/>
  <c r="AA42" i="7"/>
  <c r="AB42" i="7"/>
  <c r="AB43" i="7" s="1"/>
  <c r="AC42" i="7"/>
  <c r="AD42" i="7"/>
  <c r="AE42" i="7"/>
  <c r="AF42" i="7"/>
  <c r="AG42" i="7"/>
  <c r="AH42" i="7"/>
  <c r="AI42" i="7"/>
  <c r="D43" i="7"/>
  <c r="F43" i="7"/>
  <c r="G43" i="7"/>
  <c r="G82" i="7" s="1"/>
  <c r="H43" i="7"/>
  <c r="I43" i="7"/>
  <c r="J43" i="7"/>
  <c r="K43" i="7"/>
  <c r="M43" i="7"/>
  <c r="N43" i="7"/>
  <c r="O43" i="7"/>
  <c r="P43" i="7"/>
  <c r="Q43" i="7"/>
  <c r="R43" i="7"/>
  <c r="S43" i="7"/>
  <c r="U43" i="7"/>
  <c r="V43" i="7"/>
  <c r="W43" i="7"/>
  <c r="W82" i="7" s="1"/>
  <c r="X43" i="7"/>
  <c r="Y43" i="7"/>
  <c r="Z43" i="7"/>
  <c r="AA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D55" i="7"/>
  <c r="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D61" i="7" s="1"/>
  <c r="E59" i="7"/>
  <c r="D60" i="7"/>
  <c r="E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D66" i="7" s="1"/>
  <c r="E65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D71" i="7"/>
  <c r="AG71" i="7"/>
  <c r="D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G74" i="7"/>
  <c r="G74" i="20" s="1"/>
  <c r="E74" i="20" s="1"/>
  <c r="G74" i="32" s="1"/>
  <c r="I74" i="32" s="1"/>
  <c r="AA74" i="7"/>
  <c r="AC74" i="7"/>
  <c r="G74" i="31" s="1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H82" i="7"/>
  <c r="H91" i="7" s="1"/>
  <c r="Y82" i="7"/>
  <c r="Y91" i="7" s="1"/>
  <c r="AG82" i="7"/>
  <c r="AG91" i="7" s="1"/>
  <c r="D86" i="7"/>
  <c r="D89" i="7" s="1"/>
  <c r="G86" i="7"/>
  <c r="Y86" i="7"/>
  <c r="G86" i="27" s="1"/>
  <c r="AC86" i="7"/>
  <c r="G86" i="31" s="1"/>
  <c r="E86" i="31" s="1"/>
  <c r="D87" i="7"/>
  <c r="E87" i="7"/>
  <c r="G87" i="7"/>
  <c r="G87" i="20" s="1"/>
  <c r="E87" i="20" s="1"/>
  <c r="G87" i="32" s="1"/>
  <c r="I87" i="32" s="1"/>
  <c r="Y87" i="7"/>
  <c r="Z87" i="7"/>
  <c r="AC87" i="7"/>
  <c r="G87" i="31" s="1"/>
  <c r="E87" i="31" s="1"/>
  <c r="G87" i="43" s="1"/>
  <c r="I87" i="43" s="1"/>
  <c r="D88" i="7"/>
  <c r="E88" i="7"/>
  <c r="Y88" i="7"/>
  <c r="Z88" i="7"/>
  <c r="Z89" i="7" s="1"/>
  <c r="F89" i="7"/>
  <c r="G89" i="7"/>
  <c r="G91" i="7" s="1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AA89" i="7"/>
  <c r="AB89" i="7"/>
  <c r="AC89" i="7"/>
  <c r="AD89" i="7"/>
  <c r="AE89" i="7"/>
  <c r="AF89" i="7"/>
  <c r="AG89" i="7"/>
  <c r="AH89" i="7"/>
  <c r="AI89" i="7"/>
  <c r="G94" i="7"/>
  <c r="I94" i="7"/>
  <c r="K94" i="7"/>
  <c r="K96" i="7" s="1"/>
  <c r="M94" i="7"/>
  <c r="O94" i="7"/>
  <c r="Q94" i="7"/>
  <c r="S94" i="7"/>
  <c r="U94" i="7"/>
  <c r="W94" i="7"/>
  <c r="Y94" i="7"/>
  <c r="AA94" i="7"/>
  <c r="AC94" i="7"/>
  <c r="AE94" i="7"/>
  <c r="AG94" i="7"/>
  <c r="AI94" i="7"/>
  <c r="A5" i="5"/>
  <c r="A4" i="15"/>
  <c r="A5" i="15"/>
  <c r="D11" i="15"/>
  <c r="D16" i="15" s="1"/>
  <c r="D82" i="15" s="1"/>
  <c r="D91" i="15" s="1"/>
  <c r="E11" i="15"/>
  <c r="E16" i="15" s="1"/>
  <c r="E82" i="15" s="1"/>
  <c r="E91" i="15" s="1"/>
  <c r="J11" i="15"/>
  <c r="K11" i="15"/>
  <c r="D12" i="15"/>
  <c r="E12" i="15"/>
  <c r="H12" i="15"/>
  <c r="L12" i="15" s="1"/>
  <c r="D12" i="39" s="1"/>
  <c r="J12" i="15"/>
  <c r="K12" i="15"/>
  <c r="D13" i="15"/>
  <c r="E13" i="15"/>
  <c r="J13" i="15"/>
  <c r="K13" i="15"/>
  <c r="D14" i="15"/>
  <c r="E14" i="15"/>
  <c r="J14" i="15"/>
  <c r="K14" i="15"/>
  <c r="D15" i="15"/>
  <c r="E15" i="15"/>
  <c r="J15" i="15"/>
  <c r="K15" i="15"/>
  <c r="K16" i="15"/>
  <c r="D19" i="15"/>
  <c r="E19" i="15"/>
  <c r="J19" i="15"/>
  <c r="K19" i="15"/>
  <c r="D20" i="15"/>
  <c r="E20" i="15"/>
  <c r="I20" i="15"/>
  <c r="G20" i="15" s="1"/>
  <c r="J20" i="15"/>
  <c r="K20" i="15"/>
  <c r="D21" i="15"/>
  <c r="E21" i="15"/>
  <c r="H21" i="15"/>
  <c r="J21" i="15"/>
  <c r="J24" i="15" s="1"/>
  <c r="K21" i="15"/>
  <c r="D22" i="15"/>
  <c r="E22" i="15"/>
  <c r="J22" i="15"/>
  <c r="K22" i="15"/>
  <c r="D23" i="15"/>
  <c r="E23" i="15"/>
  <c r="J23" i="15"/>
  <c r="K23" i="15"/>
  <c r="D24" i="15"/>
  <c r="E24" i="15"/>
  <c r="D27" i="15"/>
  <c r="E27" i="15"/>
  <c r="E29" i="15" s="1"/>
  <c r="I27" i="15"/>
  <c r="J27" i="15"/>
  <c r="J29" i="15" s="1"/>
  <c r="K27" i="15"/>
  <c r="D28" i="15"/>
  <c r="E28" i="15"/>
  <c r="J28" i="15"/>
  <c r="K28" i="15"/>
  <c r="D29" i="15"/>
  <c r="K29" i="15"/>
  <c r="D32" i="15"/>
  <c r="E32" i="15"/>
  <c r="J32" i="15"/>
  <c r="K32" i="15"/>
  <c r="K36" i="15" s="1"/>
  <c r="D33" i="15"/>
  <c r="E33" i="15"/>
  <c r="I33" i="15"/>
  <c r="G33" i="15" s="1"/>
  <c r="J33" i="15"/>
  <c r="K33" i="15"/>
  <c r="M33" i="15"/>
  <c r="E33" i="39" s="1"/>
  <c r="D34" i="15"/>
  <c r="E34" i="15"/>
  <c r="J34" i="15"/>
  <c r="K34" i="15"/>
  <c r="D35" i="15"/>
  <c r="E35" i="15"/>
  <c r="J35" i="15"/>
  <c r="K35" i="15"/>
  <c r="D36" i="15"/>
  <c r="E36" i="15"/>
  <c r="L37" i="15"/>
  <c r="M37" i="15"/>
  <c r="D39" i="15"/>
  <c r="E39" i="15"/>
  <c r="H39" i="15"/>
  <c r="J39" i="15"/>
  <c r="K39" i="15"/>
  <c r="D40" i="15"/>
  <c r="D42" i="15" s="1"/>
  <c r="D43" i="15" s="1"/>
  <c r="E40" i="15"/>
  <c r="J40" i="15"/>
  <c r="K40" i="15"/>
  <c r="D41" i="15"/>
  <c r="E41" i="15"/>
  <c r="E42" i="15" s="1"/>
  <c r="J41" i="15"/>
  <c r="J42" i="15" s="1"/>
  <c r="J43" i="15" s="1"/>
  <c r="K41" i="15"/>
  <c r="E43" i="15"/>
  <c r="D45" i="15"/>
  <c r="E45" i="15"/>
  <c r="I45" i="15"/>
  <c r="J45" i="15"/>
  <c r="K45" i="15"/>
  <c r="D47" i="15"/>
  <c r="E47" i="15"/>
  <c r="I47" i="15"/>
  <c r="G47" i="15" s="1"/>
  <c r="J47" i="15"/>
  <c r="K47" i="15"/>
  <c r="D49" i="15"/>
  <c r="E49" i="15"/>
  <c r="J49" i="15"/>
  <c r="K49" i="15"/>
  <c r="D51" i="15"/>
  <c r="E51" i="15"/>
  <c r="J51" i="15"/>
  <c r="K51" i="15"/>
  <c r="D54" i="15"/>
  <c r="E54" i="15"/>
  <c r="J54" i="15"/>
  <c r="K54" i="15"/>
  <c r="K56" i="15" s="1"/>
  <c r="D55" i="15"/>
  <c r="E55" i="15"/>
  <c r="E56" i="15" s="1"/>
  <c r="J55" i="15"/>
  <c r="K55" i="15"/>
  <c r="J56" i="15"/>
  <c r="D59" i="15"/>
  <c r="E59" i="15"/>
  <c r="E61" i="15" s="1"/>
  <c r="J59" i="15"/>
  <c r="K59" i="15"/>
  <c r="D60" i="15"/>
  <c r="E60" i="15"/>
  <c r="J60" i="15"/>
  <c r="K60" i="15"/>
  <c r="K61" i="15" s="1"/>
  <c r="D61" i="15"/>
  <c r="J61" i="15"/>
  <c r="D64" i="15"/>
  <c r="E64" i="15"/>
  <c r="J64" i="15"/>
  <c r="J66" i="15" s="1"/>
  <c r="K64" i="15"/>
  <c r="D65" i="15"/>
  <c r="E65" i="15"/>
  <c r="I65" i="15"/>
  <c r="G65" i="15" s="1"/>
  <c r="J65" i="15"/>
  <c r="K65" i="15"/>
  <c r="K66" i="15" s="1"/>
  <c r="M65" i="15"/>
  <c r="E65" i="39" s="1"/>
  <c r="D66" i="15"/>
  <c r="E66" i="15"/>
  <c r="D70" i="15"/>
  <c r="D72" i="15" s="1"/>
  <c r="E70" i="15"/>
  <c r="E72" i="15" s="1"/>
  <c r="J70" i="15"/>
  <c r="J72" i="15" s="1"/>
  <c r="K70" i="15"/>
  <c r="D71" i="15"/>
  <c r="E71" i="15"/>
  <c r="J71" i="15"/>
  <c r="K71" i="15"/>
  <c r="K72" i="15" s="1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I79" i="15"/>
  <c r="J79" i="15"/>
  <c r="K79" i="15"/>
  <c r="D80" i="15"/>
  <c r="E80" i="15"/>
  <c r="J80" i="15"/>
  <c r="K80" i="15"/>
  <c r="D81" i="15"/>
  <c r="E81" i="15"/>
  <c r="J81" i="15"/>
  <c r="K81" i="15"/>
  <c r="D86" i="15"/>
  <c r="D89" i="15" s="1"/>
  <c r="H86" i="15"/>
  <c r="J86" i="15"/>
  <c r="K86" i="15"/>
  <c r="D87" i="15"/>
  <c r="E87" i="15"/>
  <c r="J87" i="15"/>
  <c r="K87" i="15"/>
  <c r="D88" i="15"/>
  <c r="E88" i="15"/>
  <c r="F88" i="15"/>
  <c r="H88" i="15"/>
  <c r="J88" i="15"/>
  <c r="K88" i="15"/>
  <c r="E89" i="15"/>
  <c r="J89" i="15"/>
  <c r="K89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H11" i="27"/>
  <c r="I11" i="27"/>
  <c r="J11" i="27"/>
  <c r="J16" i="27" s="1"/>
  <c r="Q11" i="27"/>
  <c r="Z11" i="27"/>
  <c r="AA11" i="27"/>
  <c r="AC11" i="27"/>
  <c r="AF11" i="27"/>
  <c r="AG11" i="27"/>
  <c r="AH11" i="27"/>
  <c r="AI11" i="27"/>
  <c r="AJ11" i="27"/>
  <c r="AK11" i="27"/>
  <c r="AL11" i="27"/>
  <c r="AL16" i="27" s="1"/>
  <c r="AM11" i="27"/>
  <c r="AN11" i="27"/>
  <c r="AO11" i="27"/>
  <c r="F12" i="27"/>
  <c r="G12" i="27"/>
  <c r="H12" i="27"/>
  <c r="I12" i="27"/>
  <c r="J12" i="27"/>
  <c r="K12" i="27"/>
  <c r="O12" i="27"/>
  <c r="Q12" i="27"/>
  <c r="S12" i="27"/>
  <c r="AF12" i="27"/>
  <c r="AG12" i="27"/>
  <c r="AH12" i="27"/>
  <c r="AI12" i="27"/>
  <c r="AJ12" i="27"/>
  <c r="AK12" i="27"/>
  <c r="AL12" i="27"/>
  <c r="AM12" i="27"/>
  <c r="AN12" i="27"/>
  <c r="AO12" i="27"/>
  <c r="F13" i="27"/>
  <c r="G13" i="27"/>
  <c r="H13" i="27"/>
  <c r="I13" i="27"/>
  <c r="J13" i="27"/>
  <c r="K13" i="27"/>
  <c r="U13" i="27"/>
  <c r="V13" i="27"/>
  <c r="AC13" i="27"/>
  <c r="AE13" i="27"/>
  <c r="AF13" i="27"/>
  <c r="AG13" i="27"/>
  <c r="AH13" i="27"/>
  <c r="AI13" i="27"/>
  <c r="AJ13" i="27"/>
  <c r="AJ16" i="27" s="1"/>
  <c r="AK13" i="27"/>
  <c r="AL13" i="27"/>
  <c r="AM13" i="27"/>
  <c r="AM16" i="27" s="1"/>
  <c r="AN13" i="27"/>
  <c r="AO13" i="27"/>
  <c r="F14" i="27"/>
  <c r="G14" i="27"/>
  <c r="H14" i="27"/>
  <c r="I14" i="27"/>
  <c r="J14" i="27"/>
  <c r="K14" i="27"/>
  <c r="L14" i="27"/>
  <c r="U14" i="27"/>
  <c r="W14" i="27"/>
  <c r="X14" i="27"/>
  <c r="AD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H15" i="27"/>
  <c r="I15" i="27"/>
  <c r="J15" i="27"/>
  <c r="K15" i="27"/>
  <c r="M15" i="27"/>
  <c r="O15" i="27"/>
  <c r="AA15" i="27"/>
  <c r="AF15" i="27"/>
  <c r="AG15" i="27"/>
  <c r="AG16" i="27" s="1"/>
  <c r="AG82" i="27" s="1"/>
  <c r="AH15" i="27"/>
  <c r="AI15" i="27"/>
  <c r="AJ15" i="27"/>
  <c r="AK15" i="27"/>
  <c r="AL15" i="27"/>
  <c r="AM15" i="27"/>
  <c r="AN15" i="27"/>
  <c r="AO15" i="27"/>
  <c r="I16" i="27"/>
  <c r="AH16" i="27"/>
  <c r="AN16" i="27"/>
  <c r="F19" i="27"/>
  <c r="G19" i="27"/>
  <c r="H19" i="27"/>
  <c r="Q19" i="27"/>
  <c r="R19" i="27"/>
  <c r="Y19" i="27"/>
  <c r="AB19" i="27"/>
  <c r="AF19" i="27"/>
  <c r="AG19" i="27"/>
  <c r="AG24" i="27" s="1"/>
  <c r="AH19" i="27"/>
  <c r="AH24" i="27" s="1"/>
  <c r="AI19" i="27"/>
  <c r="AI24" i="27" s="1"/>
  <c r="AJ19" i="27"/>
  <c r="AK19" i="27"/>
  <c r="AL19" i="27"/>
  <c r="AM19" i="27"/>
  <c r="AN19" i="27"/>
  <c r="AO19" i="27"/>
  <c r="F20" i="27"/>
  <c r="G20" i="27"/>
  <c r="H20" i="27"/>
  <c r="I20" i="27"/>
  <c r="J20" i="27"/>
  <c r="K20" i="27"/>
  <c r="L20" i="27"/>
  <c r="N20" i="27"/>
  <c r="P20" i="27"/>
  <c r="W20" i="27"/>
  <c r="AA20" i="27"/>
  <c r="AF20" i="27"/>
  <c r="AG20" i="27"/>
  <c r="AH20" i="27"/>
  <c r="AI20" i="27"/>
  <c r="AJ20" i="27"/>
  <c r="AK20" i="27"/>
  <c r="AL20" i="27"/>
  <c r="AM20" i="27"/>
  <c r="AN20" i="27"/>
  <c r="AO20" i="27"/>
  <c r="F21" i="27"/>
  <c r="G21" i="27"/>
  <c r="H21" i="27"/>
  <c r="I21" i="27"/>
  <c r="J21" i="27"/>
  <c r="K21" i="27"/>
  <c r="O21" i="27"/>
  <c r="R21" i="27"/>
  <c r="U21" i="27"/>
  <c r="AF21" i="27"/>
  <c r="AG21" i="27"/>
  <c r="AH21" i="27"/>
  <c r="AI21" i="27"/>
  <c r="AJ21" i="27"/>
  <c r="AK21" i="27"/>
  <c r="AK24" i="27" s="1"/>
  <c r="AL21" i="27"/>
  <c r="AM21" i="27"/>
  <c r="AN21" i="27"/>
  <c r="AO21" i="27"/>
  <c r="F22" i="27"/>
  <c r="G22" i="27"/>
  <c r="H22" i="27"/>
  <c r="I22" i="27"/>
  <c r="J22" i="27"/>
  <c r="K22" i="27"/>
  <c r="S22" i="27"/>
  <c r="W22" i="27"/>
  <c r="X22" i="27"/>
  <c r="Y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H23" i="27"/>
  <c r="I23" i="27"/>
  <c r="J23" i="27"/>
  <c r="K23" i="27"/>
  <c r="L23" i="27"/>
  <c r="Y23" i="27"/>
  <c r="Z23" i="27"/>
  <c r="AB23" i="27"/>
  <c r="AF23" i="27"/>
  <c r="AG23" i="27"/>
  <c r="AH23" i="27"/>
  <c r="AI23" i="27"/>
  <c r="AJ23" i="27"/>
  <c r="AK23" i="27"/>
  <c r="AL23" i="27"/>
  <c r="AM23" i="27"/>
  <c r="AM24" i="27" s="1"/>
  <c r="AN23" i="27"/>
  <c r="AO23" i="27"/>
  <c r="F24" i="27"/>
  <c r="AN24" i="27"/>
  <c r="F27" i="27"/>
  <c r="G27" i="27"/>
  <c r="H27" i="27"/>
  <c r="I27" i="27"/>
  <c r="J27" i="27"/>
  <c r="J29" i="27" s="1"/>
  <c r="K27" i="27"/>
  <c r="P27" i="27"/>
  <c r="P29" i="27" s="1"/>
  <c r="W27" i="27"/>
  <c r="W29" i="27" s="1"/>
  <c r="Y27" i="27"/>
  <c r="AC27" i="27"/>
  <c r="AF27" i="27"/>
  <c r="AG27" i="27"/>
  <c r="AH27" i="27"/>
  <c r="AH29" i="27" s="1"/>
  <c r="AI27" i="27"/>
  <c r="AJ27" i="27"/>
  <c r="AK27" i="27"/>
  <c r="AL27" i="27"/>
  <c r="AL29" i="27" s="1"/>
  <c r="AM27" i="27"/>
  <c r="AN27" i="27"/>
  <c r="AO27" i="27"/>
  <c r="F28" i="27"/>
  <c r="G28" i="27"/>
  <c r="H28" i="27"/>
  <c r="I28" i="27"/>
  <c r="J28" i="27"/>
  <c r="K28" i="27"/>
  <c r="P28" i="27"/>
  <c r="Q28" i="27"/>
  <c r="S28" i="27"/>
  <c r="Y28" i="27"/>
  <c r="AE28" i="27"/>
  <c r="AF28" i="27"/>
  <c r="AG28" i="27"/>
  <c r="AH28" i="27"/>
  <c r="AI28" i="27"/>
  <c r="AI29" i="27" s="1"/>
  <c r="AJ28" i="27"/>
  <c r="AK28" i="27"/>
  <c r="AL28" i="27"/>
  <c r="AM28" i="27"/>
  <c r="AN28" i="27"/>
  <c r="AO28" i="27"/>
  <c r="I29" i="27"/>
  <c r="K29" i="27"/>
  <c r="AG29" i="27"/>
  <c r="AJ29" i="27"/>
  <c r="AO29" i="27"/>
  <c r="F32" i="27"/>
  <c r="G32" i="27"/>
  <c r="H32" i="27"/>
  <c r="H36" i="27" s="1"/>
  <c r="I32" i="27"/>
  <c r="J32" i="27"/>
  <c r="K32" i="27"/>
  <c r="N32" i="27"/>
  <c r="P32" i="27"/>
  <c r="AF32" i="27"/>
  <c r="AF36" i="27" s="1"/>
  <c r="AG32" i="27"/>
  <c r="AH32" i="27"/>
  <c r="AI32" i="27"/>
  <c r="AJ32" i="27"/>
  <c r="AK32" i="27"/>
  <c r="AL32" i="27"/>
  <c r="AL36" i="27" s="1"/>
  <c r="AM32" i="27"/>
  <c r="AN32" i="27"/>
  <c r="AN36" i="27" s="1"/>
  <c r="AO32" i="27"/>
  <c r="F33" i="27"/>
  <c r="G33" i="27"/>
  <c r="H33" i="27"/>
  <c r="I33" i="27"/>
  <c r="J33" i="27"/>
  <c r="K33" i="27"/>
  <c r="Q33" i="27"/>
  <c r="U33" i="27"/>
  <c r="V33" i="27"/>
  <c r="W33" i="27"/>
  <c r="AD33" i="27"/>
  <c r="AF33" i="27"/>
  <c r="AG33" i="27"/>
  <c r="AG36" i="27" s="1"/>
  <c r="AH33" i="27"/>
  <c r="AI33" i="27"/>
  <c r="AJ33" i="27"/>
  <c r="AK33" i="27"/>
  <c r="AL33" i="27"/>
  <c r="AM33" i="27"/>
  <c r="AN33" i="27"/>
  <c r="AO33" i="27"/>
  <c r="F34" i="27"/>
  <c r="G34" i="27"/>
  <c r="H34" i="27"/>
  <c r="I34" i="27"/>
  <c r="J34" i="27"/>
  <c r="K34" i="27"/>
  <c r="M34" i="27"/>
  <c r="O34" i="27"/>
  <c r="T34" i="27"/>
  <c r="Z34" i="27"/>
  <c r="AA34" i="27"/>
  <c r="AF34" i="27"/>
  <c r="AG34" i="27"/>
  <c r="AH34" i="27"/>
  <c r="AI34" i="27"/>
  <c r="AJ34" i="27"/>
  <c r="AJ36" i="27" s="1"/>
  <c r="AK34" i="27"/>
  <c r="AK36" i="27" s="1"/>
  <c r="AL34" i="27"/>
  <c r="AM34" i="27"/>
  <c r="AN34" i="27"/>
  <c r="AO34" i="27"/>
  <c r="F35" i="27"/>
  <c r="G35" i="27"/>
  <c r="H35" i="27"/>
  <c r="I35" i="27"/>
  <c r="J35" i="27"/>
  <c r="K35" i="27"/>
  <c r="Q35" i="27"/>
  <c r="S35" i="27"/>
  <c r="Y35" i="27"/>
  <c r="AC35" i="27"/>
  <c r="AF35" i="27"/>
  <c r="AG35" i="27"/>
  <c r="AH35" i="27"/>
  <c r="AI35" i="27"/>
  <c r="AJ35" i="27"/>
  <c r="AK35" i="27"/>
  <c r="AL35" i="27"/>
  <c r="AM35" i="27"/>
  <c r="AN35" i="27"/>
  <c r="AO35" i="27"/>
  <c r="F36" i="27"/>
  <c r="K36" i="27"/>
  <c r="AI36" i="27"/>
  <c r="F39" i="27"/>
  <c r="G39" i="27"/>
  <c r="H39" i="27"/>
  <c r="I39" i="27"/>
  <c r="J39" i="27"/>
  <c r="K39" i="27"/>
  <c r="R39" i="27"/>
  <c r="S39" i="27"/>
  <c r="U39" i="27"/>
  <c r="AA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H40" i="27"/>
  <c r="I40" i="27"/>
  <c r="J40" i="27"/>
  <c r="J42" i="27" s="1"/>
  <c r="J43" i="27" s="1"/>
  <c r="K40" i="27"/>
  <c r="K42" i="27" s="1"/>
  <c r="K43" i="27" s="1"/>
  <c r="S40" i="27"/>
  <c r="W40" i="27"/>
  <c r="Y40" i="27"/>
  <c r="Y42" i="27" s="1"/>
  <c r="AF40" i="27"/>
  <c r="AF42" i="27" s="1"/>
  <c r="AF43" i="27" s="1"/>
  <c r="AG40" i="27"/>
  <c r="AG42" i="27" s="1"/>
  <c r="AG43" i="27" s="1"/>
  <c r="AH40" i="27"/>
  <c r="AH42" i="27" s="1"/>
  <c r="AH43" i="27" s="1"/>
  <c r="AI40" i="27"/>
  <c r="AI42" i="27" s="1"/>
  <c r="AJ40" i="27"/>
  <c r="AK40" i="27"/>
  <c r="AL40" i="27"/>
  <c r="AM40" i="27"/>
  <c r="AN40" i="27"/>
  <c r="AN42" i="27" s="1"/>
  <c r="AN43" i="27" s="1"/>
  <c r="AO40" i="27"/>
  <c r="F41" i="27"/>
  <c r="G41" i="27"/>
  <c r="H41" i="27"/>
  <c r="I41" i="27"/>
  <c r="J41" i="27"/>
  <c r="K41" i="27"/>
  <c r="L41" i="27"/>
  <c r="M41" i="27"/>
  <c r="O41" i="27"/>
  <c r="U41" i="27"/>
  <c r="Y41" i="27"/>
  <c r="AF41" i="27"/>
  <c r="AG41" i="27"/>
  <c r="AH41" i="27"/>
  <c r="AI41" i="27"/>
  <c r="AJ41" i="27"/>
  <c r="AJ42" i="27" s="1"/>
  <c r="AJ43" i="27" s="1"/>
  <c r="AK41" i="27"/>
  <c r="AL41" i="27"/>
  <c r="AL42" i="27" s="1"/>
  <c r="AM41" i="27"/>
  <c r="AM42" i="27" s="1"/>
  <c r="AN41" i="27"/>
  <c r="AO41" i="27"/>
  <c r="F42" i="27"/>
  <c r="F43" i="27" s="1"/>
  <c r="G42" i="27"/>
  <c r="G43" i="27" s="1"/>
  <c r="I42" i="27"/>
  <c r="Q42" i="27"/>
  <c r="AK42" i="27"/>
  <c r="Q43" i="27"/>
  <c r="AI43" i="27"/>
  <c r="AL43" i="27"/>
  <c r="AM43" i="27"/>
  <c r="F45" i="27"/>
  <c r="G45" i="27"/>
  <c r="H45" i="27"/>
  <c r="I45" i="27"/>
  <c r="J45" i="27"/>
  <c r="K45" i="27"/>
  <c r="L45" i="27"/>
  <c r="W45" i="27"/>
  <c r="X45" i="27"/>
  <c r="AE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H47" i="27"/>
  <c r="I47" i="27"/>
  <c r="J47" i="27"/>
  <c r="K47" i="27"/>
  <c r="M47" i="27"/>
  <c r="N47" i="27"/>
  <c r="Q47" i="27"/>
  <c r="V47" i="27"/>
  <c r="AA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H49" i="27"/>
  <c r="I49" i="27"/>
  <c r="O49" i="27"/>
  <c r="S49" i="27"/>
  <c r="X49" i="27"/>
  <c r="AB49" i="27"/>
  <c r="AE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H51" i="27"/>
  <c r="I51" i="27"/>
  <c r="J51" i="27"/>
  <c r="K51" i="27"/>
  <c r="U51" i="27"/>
  <c r="AC51" i="27"/>
  <c r="AE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H54" i="27"/>
  <c r="I54" i="27"/>
  <c r="I56" i="27" s="1"/>
  <c r="J54" i="27"/>
  <c r="J56" i="27" s="1"/>
  <c r="K54" i="27"/>
  <c r="W54" i="27"/>
  <c r="AF54" i="27"/>
  <c r="AF56" i="27" s="1"/>
  <c r="AG54" i="27"/>
  <c r="AH54" i="27"/>
  <c r="AH56" i="27" s="1"/>
  <c r="AI54" i="27"/>
  <c r="AJ54" i="27"/>
  <c r="AK54" i="27"/>
  <c r="AK56" i="27" s="1"/>
  <c r="AL54" i="27"/>
  <c r="AM54" i="27"/>
  <c r="AN54" i="27"/>
  <c r="AN56" i="27" s="1"/>
  <c r="AO54" i="27"/>
  <c r="F55" i="27"/>
  <c r="G55" i="27"/>
  <c r="H55" i="27"/>
  <c r="I55" i="27"/>
  <c r="J55" i="27"/>
  <c r="K55" i="27"/>
  <c r="R55" i="27"/>
  <c r="U55" i="27"/>
  <c r="V55" i="27"/>
  <c r="AD55" i="27"/>
  <c r="AF55" i="27"/>
  <c r="AG55" i="27"/>
  <c r="AG56" i="27" s="1"/>
  <c r="AH55" i="27"/>
  <c r="AI55" i="27"/>
  <c r="AJ55" i="27"/>
  <c r="AK55" i="27"/>
  <c r="AL55" i="27"/>
  <c r="AM55" i="27"/>
  <c r="AN55" i="27"/>
  <c r="AO55" i="27"/>
  <c r="F56" i="27"/>
  <c r="K56" i="27"/>
  <c r="AJ56" i="27"/>
  <c r="AL56" i="27"/>
  <c r="AM56" i="27"/>
  <c r="AO56" i="27"/>
  <c r="F59" i="27"/>
  <c r="G59" i="27"/>
  <c r="H59" i="27"/>
  <c r="H61" i="27" s="1"/>
  <c r="I59" i="27"/>
  <c r="J59" i="27"/>
  <c r="J61" i="27" s="1"/>
  <c r="K59" i="27"/>
  <c r="R59" i="27"/>
  <c r="Y59" i="27"/>
  <c r="AF59" i="27"/>
  <c r="AG59" i="27"/>
  <c r="AG61" i="27" s="1"/>
  <c r="AH59" i="27"/>
  <c r="AI59" i="27"/>
  <c r="AI61" i="27" s="1"/>
  <c r="AJ59" i="27"/>
  <c r="AK59" i="27"/>
  <c r="AL59" i="27"/>
  <c r="AM59" i="27"/>
  <c r="AM61" i="27" s="1"/>
  <c r="AN59" i="27"/>
  <c r="AO59" i="27"/>
  <c r="F60" i="27"/>
  <c r="G60" i="27"/>
  <c r="H60" i="27"/>
  <c r="I60" i="27"/>
  <c r="J60" i="27"/>
  <c r="K60" i="27"/>
  <c r="W60" i="27"/>
  <c r="X60" i="27"/>
  <c r="AF60" i="27"/>
  <c r="AG60" i="27"/>
  <c r="AH60" i="27"/>
  <c r="AI60" i="27"/>
  <c r="AJ60" i="27"/>
  <c r="AJ61" i="27" s="1"/>
  <c r="AK60" i="27"/>
  <c r="AL60" i="27"/>
  <c r="AM60" i="27"/>
  <c r="AN60" i="27"/>
  <c r="AO60" i="27"/>
  <c r="F61" i="27"/>
  <c r="G61" i="27"/>
  <c r="K61" i="27"/>
  <c r="AK61" i="27"/>
  <c r="AL61" i="27"/>
  <c r="AO61" i="27"/>
  <c r="F64" i="27"/>
  <c r="G64" i="27"/>
  <c r="H64" i="27"/>
  <c r="I64" i="27"/>
  <c r="J64" i="27"/>
  <c r="K64" i="27"/>
  <c r="K66" i="27" s="1"/>
  <c r="M64" i="27"/>
  <c r="AF64" i="27"/>
  <c r="AG64" i="27"/>
  <c r="AH64" i="27"/>
  <c r="AI64" i="27"/>
  <c r="AI66" i="27" s="1"/>
  <c r="AJ64" i="27"/>
  <c r="AJ66" i="27" s="1"/>
  <c r="AK64" i="27"/>
  <c r="AL64" i="27"/>
  <c r="AM64" i="27"/>
  <c r="AN64" i="27"/>
  <c r="AO64" i="27"/>
  <c r="F65" i="27"/>
  <c r="G65" i="27"/>
  <c r="H65" i="27"/>
  <c r="H66" i="27" s="1"/>
  <c r="I65" i="27"/>
  <c r="J65" i="27"/>
  <c r="K65" i="27"/>
  <c r="P65" i="27"/>
  <c r="Q65" i="27"/>
  <c r="AA65" i="27"/>
  <c r="AF65" i="27"/>
  <c r="AG65" i="27"/>
  <c r="AG66" i="27" s="1"/>
  <c r="AH65" i="27"/>
  <c r="AI65" i="27"/>
  <c r="AJ65" i="27"/>
  <c r="AK65" i="27"/>
  <c r="AL65" i="27"/>
  <c r="AL66" i="27" s="1"/>
  <c r="AM65" i="27"/>
  <c r="AN65" i="27"/>
  <c r="AO65" i="27"/>
  <c r="I66" i="27"/>
  <c r="J66" i="27"/>
  <c r="AF66" i="27"/>
  <c r="AH66" i="27"/>
  <c r="AK66" i="27"/>
  <c r="AN66" i="27"/>
  <c r="AO66" i="27"/>
  <c r="F70" i="27"/>
  <c r="G70" i="27"/>
  <c r="H70" i="27"/>
  <c r="I70" i="27"/>
  <c r="J70" i="27"/>
  <c r="K70" i="27"/>
  <c r="U70" i="27"/>
  <c r="U72" i="27" s="1"/>
  <c r="W70" i="27"/>
  <c r="AF70" i="27"/>
  <c r="AG70" i="27"/>
  <c r="AH70" i="27"/>
  <c r="AI70" i="27"/>
  <c r="AJ70" i="27"/>
  <c r="AK70" i="27"/>
  <c r="AK72" i="27" s="1"/>
  <c r="AL70" i="27"/>
  <c r="AM70" i="27"/>
  <c r="AN70" i="27"/>
  <c r="AN72" i="27" s="1"/>
  <c r="AO70" i="27"/>
  <c r="F71" i="27"/>
  <c r="G71" i="27"/>
  <c r="H71" i="27"/>
  <c r="I71" i="27"/>
  <c r="I72" i="27" s="1"/>
  <c r="J71" i="27"/>
  <c r="K71" i="27"/>
  <c r="AC71" i="27"/>
  <c r="AD71" i="27"/>
  <c r="AE71" i="27"/>
  <c r="AF71" i="27"/>
  <c r="AG71" i="27"/>
  <c r="AH71" i="27"/>
  <c r="AI71" i="27"/>
  <c r="AJ71" i="27"/>
  <c r="AK71" i="27"/>
  <c r="AL71" i="27"/>
  <c r="AL72" i="27" s="1"/>
  <c r="AM71" i="27"/>
  <c r="AN71" i="27"/>
  <c r="AO71" i="27"/>
  <c r="F72" i="27"/>
  <c r="K72" i="27"/>
  <c r="AF72" i="27"/>
  <c r="AG72" i="27"/>
  <c r="AI72" i="27"/>
  <c r="AJ72" i="27"/>
  <c r="AO72" i="27"/>
  <c r="F73" i="27"/>
  <c r="G73" i="27"/>
  <c r="H73" i="27"/>
  <c r="I73" i="27"/>
  <c r="J73" i="27"/>
  <c r="K73" i="27"/>
  <c r="Y73" i="27"/>
  <c r="AD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H74" i="27"/>
  <c r="I74" i="27"/>
  <c r="J74" i="27"/>
  <c r="K74" i="27"/>
  <c r="S74" i="27"/>
  <c r="W74" i="27"/>
  <c r="X74" i="27"/>
  <c r="AC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H75" i="27"/>
  <c r="I75" i="27"/>
  <c r="J75" i="27"/>
  <c r="K75" i="27"/>
  <c r="AD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H76" i="27"/>
  <c r="I76" i="27"/>
  <c r="J76" i="27"/>
  <c r="K76" i="27"/>
  <c r="S76" i="27"/>
  <c r="AE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H77" i="27"/>
  <c r="I77" i="27"/>
  <c r="J77" i="27"/>
  <c r="K77" i="27"/>
  <c r="S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H78" i="27"/>
  <c r="I78" i="27"/>
  <c r="J78" i="27"/>
  <c r="K78" i="27"/>
  <c r="AA78" i="27"/>
  <c r="AE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H79" i="27"/>
  <c r="I79" i="27"/>
  <c r="J79" i="27"/>
  <c r="K79" i="27"/>
  <c r="Q79" i="27"/>
  <c r="Y79" i="27"/>
  <c r="AC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H80" i="27"/>
  <c r="I80" i="27"/>
  <c r="J80" i="27"/>
  <c r="K80" i="27"/>
  <c r="AA80" i="27"/>
  <c r="AB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H81" i="27"/>
  <c r="I81" i="27"/>
  <c r="J81" i="27"/>
  <c r="K81" i="27"/>
  <c r="S81" i="27"/>
  <c r="AA81" i="27"/>
  <c r="AC81" i="27"/>
  <c r="AD81" i="27"/>
  <c r="AF81" i="27"/>
  <c r="AG81" i="27"/>
  <c r="AH81" i="27"/>
  <c r="AI81" i="27"/>
  <c r="AJ81" i="27"/>
  <c r="AK81" i="27"/>
  <c r="AL81" i="27"/>
  <c r="AM81" i="27"/>
  <c r="AN81" i="27"/>
  <c r="AO81" i="27"/>
  <c r="D86" i="27"/>
  <c r="F86" i="27"/>
  <c r="H86" i="27"/>
  <c r="I86" i="27"/>
  <c r="J86" i="27"/>
  <c r="K86" i="27"/>
  <c r="L86" i="27"/>
  <c r="L89" i="27" s="1"/>
  <c r="M86" i="27"/>
  <c r="M89" i="27" s="1"/>
  <c r="N86" i="27"/>
  <c r="O86" i="27"/>
  <c r="P86" i="27"/>
  <c r="Q86" i="27"/>
  <c r="R86" i="27"/>
  <c r="S86" i="27"/>
  <c r="T86" i="27"/>
  <c r="T89" i="27" s="1"/>
  <c r="U86" i="27"/>
  <c r="U89" i="27" s="1"/>
  <c r="V86" i="27"/>
  <c r="W86" i="27"/>
  <c r="X86" i="27"/>
  <c r="Y86" i="27"/>
  <c r="Z86" i="27"/>
  <c r="AA86" i="27"/>
  <c r="AB86" i="27"/>
  <c r="AB89" i="27" s="1"/>
  <c r="AC86" i="27"/>
  <c r="AC89" i="27" s="1"/>
  <c r="AD86" i="27"/>
  <c r="AE86" i="27"/>
  <c r="AF86" i="27"/>
  <c r="AG86" i="27"/>
  <c r="AH86" i="27"/>
  <c r="AI86" i="27"/>
  <c r="AJ86" i="27"/>
  <c r="AJ89" i="27" s="1"/>
  <c r="AK86" i="27"/>
  <c r="AK89" i="27" s="1"/>
  <c r="AL86" i="27"/>
  <c r="AM86" i="27"/>
  <c r="AN86" i="27"/>
  <c r="AO86" i="27"/>
  <c r="F87" i="27"/>
  <c r="G87" i="27"/>
  <c r="H87" i="27"/>
  <c r="H89" i="27" s="1"/>
  <c r="I87" i="27"/>
  <c r="J87" i="27"/>
  <c r="K87" i="27"/>
  <c r="L87" i="27"/>
  <c r="M87" i="27"/>
  <c r="N87" i="27"/>
  <c r="O87" i="27"/>
  <c r="O89" i="27" s="1"/>
  <c r="P87" i="27"/>
  <c r="Q87" i="27"/>
  <c r="R87" i="27"/>
  <c r="S87" i="27"/>
  <c r="T87" i="27"/>
  <c r="U87" i="27"/>
  <c r="V87" i="27"/>
  <c r="W87" i="27"/>
  <c r="W89" i="27" s="1"/>
  <c r="X87" i="27"/>
  <c r="X89" i="27" s="1"/>
  <c r="Y87" i="27"/>
  <c r="Z87" i="27"/>
  <c r="AA87" i="27"/>
  <c r="AB87" i="27"/>
  <c r="AC87" i="27"/>
  <c r="AD87" i="27"/>
  <c r="AE87" i="27"/>
  <c r="AE89" i="27" s="1"/>
  <c r="AF87" i="27"/>
  <c r="AF89" i="27" s="1"/>
  <c r="AG87" i="27"/>
  <c r="AH87" i="27"/>
  <c r="AI87" i="27"/>
  <c r="AJ87" i="27"/>
  <c r="AK87" i="27"/>
  <c r="AL87" i="27"/>
  <c r="AM87" i="27"/>
  <c r="AM89" i="27" s="1"/>
  <c r="AN87" i="27"/>
  <c r="AN89" i="27" s="1"/>
  <c r="AO87" i="27"/>
  <c r="F88" i="27"/>
  <c r="G88" i="27"/>
  <c r="H88" i="27"/>
  <c r="I88" i="27"/>
  <c r="J88" i="27"/>
  <c r="J89" i="27" s="1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Z89" i="27" s="1"/>
  <c r="AA88" i="27"/>
  <c r="AB88" i="27"/>
  <c r="AC88" i="27"/>
  <c r="AD88" i="27"/>
  <c r="AE88" i="27"/>
  <c r="AF88" i="27"/>
  <c r="AG88" i="27"/>
  <c r="AH88" i="27"/>
  <c r="AH89" i="27" s="1"/>
  <c r="AI88" i="27"/>
  <c r="AJ88" i="27"/>
  <c r="AK88" i="27"/>
  <c r="AL88" i="27"/>
  <c r="AM88" i="27"/>
  <c r="AN88" i="27"/>
  <c r="AO88" i="27"/>
  <c r="K89" i="27"/>
  <c r="P89" i="27"/>
  <c r="AA89" i="27"/>
  <c r="AI89" i="27"/>
  <c r="A4" i="39"/>
  <c r="A5" i="39"/>
  <c r="A4" i="13"/>
  <c r="A5" i="13"/>
  <c r="F11" i="13"/>
  <c r="H11" i="13"/>
  <c r="I11" i="13"/>
  <c r="M11" i="13" s="1"/>
  <c r="L11" i="13"/>
  <c r="D11" i="37" s="1"/>
  <c r="G12" i="13"/>
  <c r="H12" i="13"/>
  <c r="I12" i="13"/>
  <c r="H13" i="13"/>
  <c r="L13" i="13" s="1"/>
  <c r="D13" i="37" s="1"/>
  <c r="I13" i="13"/>
  <c r="M13" i="13"/>
  <c r="E13" i="37" s="1"/>
  <c r="G14" i="13"/>
  <c r="H14" i="13"/>
  <c r="I14" i="13"/>
  <c r="M14" i="13"/>
  <c r="F15" i="13"/>
  <c r="H15" i="13"/>
  <c r="I15" i="13"/>
  <c r="L15" i="13"/>
  <c r="D15" i="37" s="1"/>
  <c r="J16" i="13"/>
  <c r="K16" i="13"/>
  <c r="H18" i="13"/>
  <c r="I18" i="13"/>
  <c r="F19" i="13"/>
  <c r="G19" i="13"/>
  <c r="H19" i="13"/>
  <c r="I19" i="13"/>
  <c r="M19" i="13" s="1"/>
  <c r="L19" i="13"/>
  <c r="F20" i="13"/>
  <c r="G20" i="13"/>
  <c r="H20" i="13"/>
  <c r="I20" i="13"/>
  <c r="M20" i="13"/>
  <c r="F21" i="13"/>
  <c r="H21" i="13"/>
  <c r="I21" i="13"/>
  <c r="L21" i="13"/>
  <c r="D21" i="37" s="1"/>
  <c r="G22" i="13"/>
  <c r="H22" i="13"/>
  <c r="I22" i="13"/>
  <c r="L22" i="13"/>
  <c r="D22" i="37" s="1"/>
  <c r="M22" i="13"/>
  <c r="F23" i="13"/>
  <c r="G23" i="13"/>
  <c r="H23" i="13"/>
  <c r="I23" i="13"/>
  <c r="M23" i="13" s="1"/>
  <c r="L23" i="13"/>
  <c r="H24" i="13"/>
  <c r="I24" i="13"/>
  <c r="J24" i="13"/>
  <c r="K24" i="13"/>
  <c r="G27" i="13"/>
  <c r="H27" i="13"/>
  <c r="I27" i="13"/>
  <c r="I29" i="13" s="1"/>
  <c r="M27" i="13"/>
  <c r="F28" i="13"/>
  <c r="H28" i="13"/>
  <c r="L28" i="13" s="1"/>
  <c r="D28" i="37" s="1"/>
  <c r="I28" i="13"/>
  <c r="G28" i="13" s="1"/>
  <c r="M28" i="13"/>
  <c r="G29" i="13"/>
  <c r="J29" i="13"/>
  <c r="K29" i="13"/>
  <c r="G32" i="13"/>
  <c r="H32" i="13"/>
  <c r="L32" i="13" s="1"/>
  <c r="I32" i="13"/>
  <c r="M32" i="13"/>
  <c r="F33" i="13"/>
  <c r="G33" i="13"/>
  <c r="H33" i="13"/>
  <c r="I33" i="13"/>
  <c r="L33" i="13"/>
  <c r="H34" i="13"/>
  <c r="I34" i="13"/>
  <c r="F35" i="13"/>
  <c r="H35" i="13"/>
  <c r="I35" i="13"/>
  <c r="G35" i="13" s="1"/>
  <c r="L35" i="13"/>
  <c r="D35" i="37" s="1"/>
  <c r="J36" i="13"/>
  <c r="K36" i="13"/>
  <c r="L37" i="13"/>
  <c r="M37" i="13"/>
  <c r="H38" i="13"/>
  <c r="I38" i="13"/>
  <c r="F39" i="13"/>
  <c r="H39" i="13"/>
  <c r="L39" i="13" s="1"/>
  <c r="I39" i="13"/>
  <c r="M39" i="13"/>
  <c r="E39" i="37" s="1"/>
  <c r="H40" i="13"/>
  <c r="I40" i="13"/>
  <c r="L40" i="13"/>
  <c r="D40" i="37" s="1"/>
  <c r="G41" i="13"/>
  <c r="H41" i="13"/>
  <c r="L41" i="13" s="1"/>
  <c r="I41" i="13"/>
  <c r="M41" i="13"/>
  <c r="J42" i="13"/>
  <c r="K42" i="13"/>
  <c r="J43" i="13"/>
  <c r="K43" i="13"/>
  <c r="F45" i="13"/>
  <c r="H45" i="13"/>
  <c r="I45" i="13"/>
  <c r="L45" i="13"/>
  <c r="G47" i="13"/>
  <c r="H47" i="13"/>
  <c r="I47" i="13"/>
  <c r="M47" i="13"/>
  <c r="E47" i="37" s="1"/>
  <c r="H49" i="13"/>
  <c r="I49" i="13"/>
  <c r="M49" i="13"/>
  <c r="G51" i="13"/>
  <c r="H51" i="13"/>
  <c r="I51" i="13"/>
  <c r="L51" i="13"/>
  <c r="D51" i="37" s="1"/>
  <c r="M51" i="13"/>
  <c r="E51" i="37" s="1"/>
  <c r="F54" i="13"/>
  <c r="H54" i="13"/>
  <c r="I54" i="13"/>
  <c r="L54" i="13"/>
  <c r="G55" i="13"/>
  <c r="H55" i="13"/>
  <c r="I55" i="13"/>
  <c r="I55" i="15" s="1"/>
  <c r="H56" i="13"/>
  <c r="J56" i="13"/>
  <c r="K56" i="13"/>
  <c r="F59" i="13"/>
  <c r="H59" i="13"/>
  <c r="I59" i="13"/>
  <c r="G59" i="13" s="1"/>
  <c r="L59" i="13"/>
  <c r="D59" i="37" s="1"/>
  <c r="G60" i="13"/>
  <c r="G61" i="13" s="1"/>
  <c r="H60" i="13"/>
  <c r="I60" i="13"/>
  <c r="M60" i="13"/>
  <c r="J61" i="13"/>
  <c r="K61" i="13"/>
  <c r="F64" i="13"/>
  <c r="G64" i="13"/>
  <c r="H64" i="13"/>
  <c r="I64" i="13"/>
  <c r="M64" i="13" s="1"/>
  <c r="M66" i="13" s="1"/>
  <c r="L64" i="13"/>
  <c r="L66" i="13" s="1"/>
  <c r="F65" i="13"/>
  <c r="G65" i="13"/>
  <c r="H65" i="13"/>
  <c r="L65" i="13" s="1"/>
  <c r="I65" i="13"/>
  <c r="M65" i="13"/>
  <c r="F66" i="13"/>
  <c r="H66" i="13"/>
  <c r="I66" i="13"/>
  <c r="J66" i="13"/>
  <c r="K66" i="13"/>
  <c r="L69" i="13"/>
  <c r="M69" i="13"/>
  <c r="F70" i="13"/>
  <c r="F72" i="13" s="1"/>
  <c r="H70" i="13"/>
  <c r="I70" i="13"/>
  <c r="M70" i="13"/>
  <c r="E70" i="37" s="1"/>
  <c r="F71" i="13"/>
  <c r="H71" i="13"/>
  <c r="H71" i="15" s="1"/>
  <c r="I71" i="13"/>
  <c r="G71" i="13" s="1"/>
  <c r="L71" i="13"/>
  <c r="H72" i="13"/>
  <c r="J72" i="13"/>
  <c r="K72" i="13"/>
  <c r="G73" i="13"/>
  <c r="H73" i="13"/>
  <c r="I73" i="13"/>
  <c r="L73" i="13"/>
  <c r="D73" i="37" s="1"/>
  <c r="M73" i="13"/>
  <c r="E73" i="37" s="1"/>
  <c r="F74" i="13"/>
  <c r="H74" i="13"/>
  <c r="I74" i="13"/>
  <c r="L74" i="13"/>
  <c r="G75" i="13"/>
  <c r="H75" i="13"/>
  <c r="L75" i="13" s="1"/>
  <c r="D75" i="37" s="1"/>
  <c r="I75" i="13"/>
  <c r="I75" i="15" s="1"/>
  <c r="M75" i="15" s="1"/>
  <c r="E75" i="39" s="1"/>
  <c r="H76" i="13"/>
  <c r="I76" i="13"/>
  <c r="M76" i="13"/>
  <c r="E76" i="37" s="1"/>
  <c r="G77" i="13"/>
  <c r="H77" i="13"/>
  <c r="I77" i="13"/>
  <c r="L77" i="13"/>
  <c r="M77" i="13"/>
  <c r="E77" i="37" s="1"/>
  <c r="F78" i="13"/>
  <c r="H78" i="13"/>
  <c r="I78" i="13"/>
  <c r="L78" i="13"/>
  <c r="G79" i="13"/>
  <c r="H79" i="13"/>
  <c r="I79" i="13"/>
  <c r="M79" i="13"/>
  <c r="E79" i="37" s="1"/>
  <c r="F80" i="13"/>
  <c r="H80" i="13"/>
  <c r="I80" i="13"/>
  <c r="G80" i="13" s="1"/>
  <c r="M80" i="13"/>
  <c r="G81" i="13"/>
  <c r="H81" i="13"/>
  <c r="I81" i="13"/>
  <c r="L81" i="13"/>
  <c r="M81" i="13"/>
  <c r="E81" i="37" s="1"/>
  <c r="D82" i="13"/>
  <c r="D91" i="13" s="1"/>
  <c r="E82" i="13"/>
  <c r="K82" i="13"/>
  <c r="K91" i="13" s="1"/>
  <c r="E86" i="13"/>
  <c r="E86" i="15" s="1"/>
  <c r="H86" i="13"/>
  <c r="L86" i="13" s="1"/>
  <c r="I86" i="13"/>
  <c r="M86" i="13"/>
  <c r="G87" i="13"/>
  <c r="G87" i="15" s="1"/>
  <c r="H87" i="13"/>
  <c r="I87" i="13"/>
  <c r="I87" i="15" s="1"/>
  <c r="M87" i="13"/>
  <c r="M87" i="15" s="1"/>
  <c r="E87" i="39" s="1"/>
  <c r="F88" i="13"/>
  <c r="H88" i="13"/>
  <c r="I88" i="13"/>
  <c r="L88" i="13"/>
  <c r="L88" i="15" s="1"/>
  <c r="D88" i="39" s="1"/>
  <c r="D89" i="13"/>
  <c r="J89" i="13"/>
  <c r="K89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L11" i="25"/>
  <c r="M11" i="25"/>
  <c r="N11" i="25"/>
  <c r="O11" i="25"/>
  <c r="P11" i="25"/>
  <c r="Q11" i="25"/>
  <c r="R11" i="25"/>
  <c r="R11" i="27" s="1"/>
  <c r="S11" i="25"/>
  <c r="T11" i="25"/>
  <c r="U11" i="25"/>
  <c r="U11" i="27" s="1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N16" i="25" s="1"/>
  <c r="AO11" i="25"/>
  <c r="F12" i="25"/>
  <c r="G12" i="25"/>
  <c r="L12" i="25"/>
  <c r="M12" i="25"/>
  <c r="N12" i="25"/>
  <c r="O12" i="25"/>
  <c r="P12" i="25"/>
  <c r="P12" i="27" s="1"/>
  <c r="Q12" i="25"/>
  <c r="R12" i="25"/>
  <c r="R12" i="27" s="1"/>
  <c r="S12" i="25"/>
  <c r="T12" i="25"/>
  <c r="U12" i="25"/>
  <c r="U12" i="27" s="1"/>
  <c r="V12" i="25"/>
  <c r="W12" i="25"/>
  <c r="X12" i="25"/>
  <c r="X12" i="27" s="1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F13" i="25"/>
  <c r="G13" i="25"/>
  <c r="E13" i="25" s="1"/>
  <c r="G13" i="37" s="1"/>
  <c r="L13" i="25"/>
  <c r="L13" i="27" s="1"/>
  <c r="M13" i="25"/>
  <c r="N13" i="25"/>
  <c r="O13" i="25"/>
  <c r="O13" i="27" s="1"/>
  <c r="P13" i="25"/>
  <c r="Q13" i="25"/>
  <c r="Q16" i="25" s="1"/>
  <c r="R13" i="25"/>
  <c r="S13" i="25"/>
  <c r="S13" i="27" s="1"/>
  <c r="T13" i="25"/>
  <c r="T13" i="27" s="1"/>
  <c r="U13" i="25"/>
  <c r="V13" i="25"/>
  <c r="W13" i="25"/>
  <c r="X13" i="25"/>
  <c r="Y13" i="25"/>
  <c r="Y13" i="27" s="1"/>
  <c r="Z13" i="25"/>
  <c r="Z13" i="27" s="1"/>
  <c r="AA13" i="25"/>
  <c r="AA13" i="27" s="1"/>
  <c r="AB13" i="25"/>
  <c r="AB13" i="27" s="1"/>
  <c r="AC13" i="25"/>
  <c r="AD13" i="25"/>
  <c r="AD13" i="27" s="1"/>
  <c r="AE13" i="25"/>
  <c r="AF13" i="25"/>
  <c r="AG13" i="25"/>
  <c r="AG16" i="25" s="1"/>
  <c r="AH13" i="25"/>
  <c r="AI13" i="25"/>
  <c r="AJ13" i="25"/>
  <c r="AK13" i="25"/>
  <c r="AL13" i="25"/>
  <c r="AM13" i="25"/>
  <c r="AN13" i="25"/>
  <c r="AO13" i="25"/>
  <c r="F14" i="25"/>
  <c r="G14" i="25"/>
  <c r="L14" i="25"/>
  <c r="M14" i="25"/>
  <c r="N14" i="25"/>
  <c r="O14" i="25"/>
  <c r="O14" i="27" s="1"/>
  <c r="P14" i="25"/>
  <c r="P14" i="27" s="1"/>
  <c r="Q14" i="25"/>
  <c r="E14" i="25" s="1"/>
  <c r="G14" i="37" s="1"/>
  <c r="I14" i="37" s="1"/>
  <c r="R14" i="25"/>
  <c r="R14" i="27" s="1"/>
  <c r="S14" i="25"/>
  <c r="S14" i="27" s="1"/>
  <c r="T14" i="25"/>
  <c r="T14" i="27" s="1"/>
  <c r="U14" i="25"/>
  <c r="V14" i="25"/>
  <c r="W14" i="25"/>
  <c r="X14" i="25"/>
  <c r="Y14" i="25"/>
  <c r="Z14" i="25"/>
  <c r="Z14" i="27" s="1"/>
  <c r="AA14" i="25"/>
  <c r="AB14" i="25"/>
  <c r="AC14" i="25"/>
  <c r="AC14" i="27" s="1"/>
  <c r="AD14" i="25"/>
  <c r="AE14" i="25"/>
  <c r="AE14" i="27" s="1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L15" i="25"/>
  <c r="M15" i="25"/>
  <c r="N15" i="25"/>
  <c r="O15" i="25"/>
  <c r="P15" i="25"/>
  <c r="Q15" i="25"/>
  <c r="R15" i="25"/>
  <c r="S15" i="25"/>
  <c r="T15" i="25"/>
  <c r="U15" i="25"/>
  <c r="U15" i="27" s="1"/>
  <c r="V15" i="25"/>
  <c r="V15" i="27" s="1"/>
  <c r="W15" i="25"/>
  <c r="W15" i="27" s="1"/>
  <c r="X15" i="25"/>
  <c r="Y15" i="25"/>
  <c r="Y15" i="27" s="1"/>
  <c r="Z15" i="25"/>
  <c r="Z15" i="27" s="1"/>
  <c r="AA15" i="25"/>
  <c r="AB15" i="25"/>
  <c r="AC15" i="25"/>
  <c r="AD15" i="25"/>
  <c r="AE15" i="25"/>
  <c r="AE15" i="27" s="1"/>
  <c r="AF15" i="25"/>
  <c r="AG15" i="25"/>
  <c r="AH15" i="25"/>
  <c r="AI15" i="25"/>
  <c r="AJ15" i="25"/>
  <c r="AK15" i="25"/>
  <c r="AL15" i="25"/>
  <c r="AM15" i="25"/>
  <c r="AN15" i="25"/>
  <c r="AO15" i="25"/>
  <c r="H16" i="25"/>
  <c r="I16" i="25"/>
  <c r="J16" i="25"/>
  <c r="K16" i="25"/>
  <c r="X16" i="25"/>
  <c r="AF16" i="25"/>
  <c r="D19" i="25"/>
  <c r="F19" i="25"/>
  <c r="G19" i="25"/>
  <c r="L19" i="25"/>
  <c r="M19" i="25"/>
  <c r="M19" i="27" s="1"/>
  <c r="N19" i="25"/>
  <c r="O19" i="25"/>
  <c r="P19" i="25"/>
  <c r="Q19" i="25"/>
  <c r="R19" i="25"/>
  <c r="S19" i="25"/>
  <c r="T19" i="25"/>
  <c r="U19" i="25"/>
  <c r="U19" i="27" s="1"/>
  <c r="V19" i="25"/>
  <c r="W19" i="25"/>
  <c r="X19" i="25"/>
  <c r="Y19" i="25"/>
  <c r="Z19" i="25"/>
  <c r="Z19" i="27" s="1"/>
  <c r="AA19" i="25"/>
  <c r="AB19" i="25"/>
  <c r="AC19" i="25"/>
  <c r="AD19" i="25"/>
  <c r="AE19" i="25"/>
  <c r="AF19" i="25"/>
  <c r="AG19" i="25"/>
  <c r="AH19" i="25"/>
  <c r="AI19" i="25"/>
  <c r="AI24" i="25" s="1"/>
  <c r="AJ19" i="25"/>
  <c r="AK19" i="25"/>
  <c r="AL19" i="25"/>
  <c r="AM19" i="25"/>
  <c r="AM24" i="25" s="1"/>
  <c r="AN19" i="25"/>
  <c r="AN24" i="25" s="1"/>
  <c r="AO19" i="25"/>
  <c r="F20" i="25"/>
  <c r="G20" i="25"/>
  <c r="L20" i="25"/>
  <c r="M20" i="25"/>
  <c r="N20" i="25"/>
  <c r="O20" i="25"/>
  <c r="O20" i="27" s="1"/>
  <c r="P20" i="25"/>
  <c r="D20" i="25" s="1"/>
  <c r="F20" i="37" s="1"/>
  <c r="Q20" i="25"/>
  <c r="R20" i="25"/>
  <c r="S20" i="25"/>
  <c r="T20" i="25"/>
  <c r="T20" i="27" s="1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F24" i="25" s="1"/>
  <c r="AG20" i="25"/>
  <c r="AG24" i="25" s="1"/>
  <c r="AH20" i="25"/>
  <c r="AI20" i="25"/>
  <c r="AJ20" i="25"/>
  <c r="AK20" i="25"/>
  <c r="AL20" i="25"/>
  <c r="AM20" i="25"/>
  <c r="AN20" i="25"/>
  <c r="AO20" i="25"/>
  <c r="AO24" i="25" s="1"/>
  <c r="F21" i="25"/>
  <c r="G21" i="25"/>
  <c r="L21" i="25"/>
  <c r="M21" i="25"/>
  <c r="N21" i="25"/>
  <c r="N21" i="27" s="1"/>
  <c r="O21" i="25"/>
  <c r="P21" i="25"/>
  <c r="Q21" i="25"/>
  <c r="Q21" i="27" s="1"/>
  <c r="R21" i="25"/>
  <c r="S21" i="25"/>
  <c r="T21" i="25"/>
  <c r="U21" i="25"/>
  <c r="V21" i="25"/>
  <c r="V21" i="27" s="1"/>
  <c r="W21" i="25"/>
  <c r="W21" i="27" s="1"/>
  <c r="X21" i="25"/>
  <c r="Y21" i="25"/>
  <c r="Z21" i="25"/>
  <c r="Z21" i="27" s="1"/>
  <c r="AA21" i="25"/>
  <c r="AB21" i="25"/>
  <c r="AC21" i="25"/>
  <c r="AD21" i="25"/>
  <c r="AD21" i="27" s="1"/>
  <c r="AE21" i="25"/>
  <c r="AE21" i="27" s="1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L22" i="25"/>
  <c r="L22" i="27" s="1"/>
  <c r="M22" i="25"/>
  <c r="N22" i="25"/>
  <c r="O22" i="25"/>
  <c r="O22" i="27" s="1"/>
  <c r="P22" i="25"/>
  <c r="Q22" i="25"/>
  <c r="Q22" i="27" s="1"/>
  <c r="R22" i="25"/>
  <c r="R22" i="27" s="1"/>
  <c r="S22" i="25"/>
  <c r="T22" i="25"/>
  <c r="T22" i="27" s="1"/>
  <c r="U22" i="25"/>
  <c r="U22" i="27" s="1"/>
  <c r="V22" i="25"/>
  <c r="W22" i="25"/>
  <c r="X22" i="25"/>
  <c r="Y22" i="25"/>
  <c r="Z22" i="25"/>
  <c r="AA22" i="25"/>
  <c r="AB22" i="25"/>
  <c r="AB22" i="27" s="1"/>
  <c r="AC22" i="25"/>
  <c r="AC22" i="27" s="1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F23" i="37" s="1"/>
  <c r="H23" i="37" s="1"/>
  <c r="F23" i="25"/>
  <c r="G23" i="25"/>
  <c r="L23" i="25"/>
  <c r="M23" i="25"/>
  <c r="M23" i="27" s="1"/>
  <c r="N23" i="25"/>
  <c r="O23" i="25"/>
  <c r="P23" i="25"/>
  <c r="Q23" i="25"/>
  <c r="R23" i="25"/>
  <c r="S23" i="25"/>
  <c r="S23" i="27" s="1"/>
  <c r="T23" i="25"/>
  <c r="U23" i="25"/>
  <c r="U23" i="27" s="1"/>
  <c r="V23" i="25"/>
  <c r="V23" i="27" s="1"/>
  <c r="W23" i="25"/>
  <c r="X23" i="25"/>
  <c r="Y23" i="25"/>
  <c r="Z23" i="25"/>
  <c r="AA23" i="25"/>
  <c r="AA23" i="27" s="1"/>
  <c r="AB23" i="25"/>
  <c r="AC23" i="25"/>
  <c r="AC23" i="27" s="1"/>
  <c r="AD23" i="25"/>
  <c r="AD23" i="27" s="1"/>
  <c r="AE23" i="25"/>
  <c r="AF23" i="25"/>
  <c r="AG23" i="25"/>
  <c r="AH23" i="25"/>
  <c r="AI23" i="25"/>
  <c r="AJ23" i="25"/>
  <c r="AK23" i="25"/>
  <c r="AL23" i="25"/>
  <c r="AM23" i="25"/>
  <c r="AN23" i="25"/>
  <c r="AO23" i="25"/>
  <c r="H24" i="25"/>
  <c r="I24" i="25"/>
  <c r="J24" i="25"/>
  <c r="K24" i="25"/>
  <c r="L24" i="25"/>
  <c r="O24" i="25"/>
  <c r="P24" i="25"/>
  <c r="AJ24" i="25"/>
  <c r="AK24" i="25"/>
  <c r="F27" i="25"/>
  <c r="G27" i="25"/>
  <c r="L27" i="25"/>
  <c r="M27" i="25"/>
  <c r="N27" i="25"/>
  <c r="N29" i="25" s="1"/>
  <c r="O27" i="25"/>
  <c r="P27" i="25"/>
  <c r="Q27" i="25"/>
  <c r="R27" i="25"/>
  <c r="S27" i="25"/>
  <c r="S27" i="27" s="1"/>
  <c r="T27" i="25"/>
  <c r="U27" i="25"/>
  <c r="V27" i="25"/>
  <c r="W27" i="25"/>
  <c r="X27" i="25"/>
  <c r="X27" i="27" s="1"/>
  <c r="X29" i="27" s="1"/>
  <c r="Y27" i="25"/>
  <c r="Z27" i="25"/>
  <c r="Z27" i="27" s="1"/>
  <c r="AA27" i="25"/>
  <c r="AB27" i="25"/>
  <c r="AC27" i="25"/>
  <c r="AC29" i="25" s="1"/>
  <c r="AD27" i="25"/>
  <c r="AE27" i="25"/>
  <c r="AF27" i="25"/>
  <c r="AG27" i="25"/>
  <c r="AH27" i="25"/>
  <c r="AH29" i="25" s="1"/>
  <c r="AI27" i="25"/>
  <c r="AJ27" i="25"/>
  <c r="AK27" i="25"/>
  <c r="AL27" i="25"/>
  <c r="AL29" i="25" s="1"/>
  <c r="AM27" i="25"/>
  <c r="AN27" i="25"/>
  <c r="AO27" i="25"/>
  <c r="D28" i="25"/>
  <c r="F28" i="37" s="1"/>
  <c r="F28" i="25"/>
  <c r="G28" i="25"/>
  <c r="L28" i="25"/>
  <c r="L29" i="25" s="1"/>
  <c r="M28" i="25"/>
  <c r="N28" i="25"/>
  <c r="O28" i="25"/>
  <c r="P28" i="25"/>
  <c r="Q28" i="25"/>
  <c r="Q29" i="25" s="1"/>
  <c r="R28" i="25"/>
  <c r="S28" i="25"/>
  <c r="T28" i="25"/>
  <c r="U28" i="25"/>
  <c r="V28" i="25"/>
  <c r="W28" i="25"/>
  <c r="X28" i="25"/>
  <c r="X28" i="27" s="1"/>
  <c r="Y28" i="25"/>
  <c r="Y29" i="25" s="1"/>
  <c r="Z28" i="25"/>
  <c r="AA28" i="25"/>
  <c r="AA28" i="27" s="1"/>
  <c r="AB28" i="25"/>
  <c r="AB29" i="25" s="1"/>
  <c r="AC28" i="25"/>
  <c r="AD28" i="25"/>
  <c r="AE28" i="25"/>
  <c r="AF28" i="25"/>
  <c r="AG28" i="25"/>
  <c r="AG29" i="25" s="1"/>
  <c r="AH28" i="25"/>
  <c r="AI28" i="25"/>
  <c r="AI29" i="25" s="1"/>
  <c r="AJ28" i="25"/>
  <c r="AJ29" i="25" s="1"/>
  <c r="AK28" i="25"/>
  <c r="AL28" i="25"/>
  <c r="AM28" i="25"/>
  <c r="AN28" i="25"/>
  <c r="AN29" i="25" s="1"/>
  <c r="AO28" i="25"/>
  <c r="AO29" i="25" s="1"/>
  <c r="F29" i="25"/>
  <c r="H29" i="25"/>
  <c r="I29" i="25"/>
  <c r="J29" i="25"/>
  <c r="K29" i="25"/>
  <c r="K82" i="25" s="1"/>
  <c r="K91" i="25" s="1"/>
  <c r="I644" i="44" s="1"/>
  <c r="O29" i="25"/>
  <c r="P29" i="25"/>
  <c r="W29" i="25"/>
  <c r="X29" i="25"/>
  <c r="Z29" i="25"/>
  <c r="AA29" i="25"/>
  <c r="AE29" i="25"/>
  <c r="AF29" i="25"/>
  <c r="AK29" i="25"/>
  <c r="AM29" i="25"/>
  <c r="F32" i="25"/>
  <c r="G32" i="25"/>
  <c r="L32" i="25"/>
  <c r="M32" i="25"/>
  <c r="N32" i="25"/>
  <c r="O32" i="25"/>
  <c r="P32" i="25"/>
  <c r="Q32" i="25"/>
  <c r="Q32" i="27" s="1"/>
  <c r="R32" i="25"/>
  <c r="S32" i="25"/>
  <c r="T32" i="25"/>
  <c r="U32" i="25"/>
  <c r="U32" i="27" s="1"/>
  <c r="V32" i="25"/>
  <c r="W32" i="25"/>
  <c r="X32" i="25"/>
  <c r="Y32" i="25"/>
  <c r="Z32" i="25"/>
  <c r="AA32" i="25"/>
  <c r="AB32" i="25"/>
  <c r="AC32" i="25"/>
  <c r="AC36" i="25" s="1"/>
  <c r="AD32" i="25"/>
  <c r="AE32" i="25"/>
  <c r="AF32" i="25"/>
  <c r="AG32" i="25"/>
  <c r="AG36" i="25" s="1"/>
  <c r="AH32" i="25"/>
  <c r="AI32" i="25"/>
  <c r="AJ32" i="25"/>
  <c r="AK32" i="25"/>
  <c r="AK36" i="25" s="1"/>
  <c r="AL32" i="25"/>
  <c r="AM32" i="25"/>
  <c r="AN32" i="25"/>
  <c r="AO32" i="25"/>
  <c r="F33" i="25"/>
  <c r="G33" i="25"/>
  <c r="L33" i="25"/>
  <c r="M33" i="25"/>
  <c r="N33" i="25"/>
  <c r="N33" i="27" s="1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E33" i="27" s="1"/>
  <c r="AF33" i="25"/>
  <c r="AG33" i="25"/>
  <c r="AH33" i="25"/>
  <c r="AH36" i="25" s="1"/>
  <c r="AI33" i="25"/>
  <c r="AJ33" i="25"/>
  <c r="AK33" i="25"/>
  <c r="AL33" i="25"/>
  <c r="AM33" i="25"/>
  <c r="AN33" i="25"/>
  <c r="AO33" i="25"/>
  <c r="D34" i="25"/>
  <c r="F34" i="37" s="1"/>
  <c r="F34" i="25"/>
  <c r="G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W34" i="27" s="1"/>
  <c r="X34" i="25"/>
  <c r="X34" i="27" s="1"/>
  <c r="Y34" i="25"/>
  <c r="Z34" i="25"/>
  <c r="AA34" i="25"/>
  <c r="AB34" i="25"/>
  <c r="AB34" i="27" s="1"/>
  <c r="AC34" i="25"/>
  <c r="AC34" i="27" s="1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F35" i="25"/>
  <c r="G35" i="25"/>
  <c r="L35" i="25"/>
  <c r="M35" i="25"/>
  <c r="M35" i="27" s="1"/>
  <c r="N35" i="25"/>
  <c r="O35" i="25"/>
  <c r="O35" i="27" s="1"/>
  <c r="P35" i="25"/>
  <c r="Q35" i="25"/>
  <c r="R35" i="25"/>
  <c r="S35" i="25"/>
  <c r="T35" i="25"/>
  <c r="U35" i="25"/>
  <c r="U35" i="27" s="1"/>
  <c r="V35" i="25"/>
  <c r="W35" i="25"/>
  <c r="X35" i="25"/>
  <c r="X35" i="27" s="1"/>
  <c r="Y35" i="25"/>
  <c r="Z35" i="25"/>
  <c r="Z35" i="27" s="1"/>
  <c r="AA35" i="25"/>
  <c r="AB35" i="25"/>
  <c r="AC35" i="25"/>
  <c r="AD35" i="25"/>
  <c r="AE35" i="25"/>
  <c r="AE36" i="25" s="1"/>
  <c r="AF35" i="25"/>
  <c r="AG35" i="25"/>
  <c r="AH35" i="25"/>
  <c r="AI35" i="25"/>
  <c r="AJ35" i="25"/>
  <c r="AK35" i="25"/>
  <c r="AL35" i="25"/>
  <c r="AM35" i="25"/>
  <c r="AM36" i="25" s="1"/>
  <c r="AN35" i="25"/>
  <c r="AO35" i="25"/>
  <c r="H36" i="25"/>
  <c r="I36" i="25"/>
  <c r="J36" i="25"/>
  <c r="J82" i="25" s="1"/>
  <c r="K36" i="25"/>
  <c r="L36" i="25"/>
  <c r="Q36" i="25"/>
  <c r="T36" i="25"/>
  <c r="AO36" i="25"/>
  <c r="D39" i="25"/>
  <c r="F39" i="37" s="1"/>
  <c r="H39" i="37" s="1"/>
  <c r="F39" i="25"/>
  <c r="G39" i="25"/>
  <c r="L39" i="25"/>
  <c r="M39" i="25"/>
  <c r="N39" i="25"/>
  <c r="N39" i="27" s="1"/>
  <c r="O39" i="25"/>
  <c r="P39" i="25"/>
  <c r="P39" i="27" s="1"/>
  <c r="Q39" i="25"/>
  <c r="R39" i="25"/>
  <c r="S39" i="25"/>
  <c r="T39" i="25"/>
  <c r="U39" i="25"/>
  <c r="V39" i="25"/>
  <c r="V39" i="27" s="1"/>
  <c r="W39" i="25"/>
  <c r="W39" i="27" s="1"/>
  <c r="X39" i="25"/>
  <c r="X39" i="27" s="1"/>
  <c r="Y39" i="25"/>
  <c r="Y39" i="27" s="1"/>
  <c r="Z39" i="25"/>
  <c r="Z39" i="27" s="1"/>
  <c r="AA39" i="25"/>
  <c r="AB39" i="25"/>
  <c r="AC39" i="25"/>
  <c r="AC39" i="27" s="1"/>
  <c r="AD39" i="25"/>
  <c r="AD39" i="27" s="1"/>
  <c r="AE39" i="25"/>
  <c r="AF39" i="25"/>
  <c r="AG39" i="25"/>
  <c r="AH39" i="25"/>
  <c r="AI39" i="25"/>
  <c r="AJ39" i="25"/>
  <c r="AK39" i="25"/>
  <c r="AL39" i="25"/>
  <c r="AM39" i="25"/>
  <c r="AN39" i="25"/>
  <c r="AO39" i="25"/>
  <c r="F40" i="25"/>
  <c r="G40" i="25"/>
  <c r="G42" i="25" s="1"/>
  <c r="L40" i="25"/>
  <c r="M40" i="25"/>
  <c r="N40" i="25"/>
  <c r="O40" i="25"/>
  <c r="P40" i="25"/>
  <c r="P40" i="27" s="1"/>
  <c r="Q40" i="25"/>
  <c r="Q40" i="27" s="1"/>
  <c r="R40" i="25"/>
  <c r="S40" i="25"/>
  <c r="S42" i="25" s="1"/>
  <c r="S43" i="25" s="1"/>
  <c r="T40" i="25"/>
  <c r="U40" i="25"/>
  <c r="V40" i="25"/>
  <c r="V40" i="27" s="1"/>
  <c r="W40" i="25"/>
  <c r="X40" i="25"/>
  <c r="Y40" i="25"/>
  <c r="Z40" i="25"/>
  <c r="AA40" i="25"/>
  <c r="AB40" i="25"/>
  <c r="AC40" i="25"/>
  <c r="AC42" i="25" s="1"/>
  <c r="AC43" i="25" s="1"/>
  <c r="AD40" i="25"/>
  <c r="AE40" i="25"/>
  <c r="AE40" i="27" s="1"/>
  <c r="AF40" i="25"/>
  <c r="AG40" i="25"/>
  <c r="AH40" i="25"/>
  <c r="AI40" i="25"/>
  <c r="AJ40" i="25"/>
  <c r="AJ42" i="25" s="1"/>
  <c r="AJ43" i="25" s="1"/>
  <c r="AK40" i="25"/>
  <c r="AK42" i="25" s="1"/>
  <c r="AK43" i="25" s="1"/>
  <c r="AL40" i="25"/>
  <c r="AM40" i="25"/>
  <c r="AN40" i="25"/>
  <c r="AN42" i="25" s="1"/>
  <c r="AN43" i="25" s="1"/>
  <c r="AO40" i="25"/>
  <c r="F41" i="25"/>
  <c r="G41" i="25"/>
  <c r="L41" i="25"/>
  <c r="M41" i="25"/>
  <c r="N41" i="25"/>
  <c r="N41" i="27" s="1"/>
  <c r="O41" i="25"/>
  <c r="O42" i="25" s="1"/>
  <c r="P41" i="25"/>
  <c r="Q41" i="25"/>
  <c r="Q41" i="27" s="1"/>
  <c r="R41" i="25"/>
  <c r="S41" i="25"/>
  <c r="T41" i="25"/>
  <c r="T41" i="27" s="1"/>
  <c r="U41" i="25"/>
  <c r="V41" i="25"/>
  <c r="V41" i="27" s="1"/>
  <c r="W41" i="25"/>
  <c r="X41" i="25"/>
  <c r="Y41" i="25"/>
  <c r="Z41" i="25"/>
  <c r="AA41" i="25"/>
  <c r="AB41" i="25"/>
  <c r="AB41" i="27" s="1"/>
  <c r="AC41" i="25"/>
  <c r="AD41" i="25"/>
  <c r="AD41" i="27" s="1"/>
  <c r="AE41" i="25"/>
  <c r="AE42" i="25" s="1"/>
  <c r="AF41" i="25"/>
  <c r="AG41" i="25"/>
  <c r="AG42" i="25" s="1"/>
  <c r="AG43" i="25" s="1"/>
  <c r="AH41" i="25"/>
  <c r="AI41" i="25"/>
  <c r="AJ41" i="25"/>
  <c r="AK41" i="25"/>
  <c r="AL41" i="25"/>
  <c r="AM41" i="25"/>
  <c r="AM42" i="25" s="1"/>
  <c r="AN41" i="25"/>
  <c r="AO41" i="25"/>
  <c r="F42" i="25"/>
  <c r="H42" i="25"/>
  <c r="H43" i="25" s="1"/>
  <c r="I42" i="25"/>
  <c r="I43" i="25" s="1"/>
  <c r="J42" i="25"/>
  <c r="J43" i="25" s="1"/>
  <c r="K42" i="25"/>
  <c r="M42" i="25"/>
  <c r="M43" i="25" s="1"/>
  <c r="P42" i="25"/>
  <c r="P43" i="25" s="1"/>
  <c r="Q42" i="25"/>
  <c r="Q43" i="25" s="1"/>
  <c r="R42" i="25"/>
  <c r="R43" i="25" s="1"/>
  <c r="U42" i="25"/>
  <c r="Y42" i="25"/>
  <c r="Y43" i="25" s="1"/>
  <c r="Z42" i="25"/>
  <c r="AA42" i="25"/>
  <c r="AA43" i="25" s="1"/>
  <c r="AF42" i="25"/>
  <c r="AF43" i="25" s="1"/>
  <c r="AH42" i="25"/>
  <c r="AI42" i="25"/>
  <c r="AI43" i="25" s="1"/>
  <c r="AO42" i="25"/>
  <c r="AO43" i="25" s="1"/>
  <c r="F43" i="25"/>
  <c r="G43" i="25"/>
  <c r="K43" i="25"/>
  <c r="O43" i="25"/>
  <c r="U43" i="25"/>
  <c r="Z43" i="25"/>
  <c r="AE43" i="25"/>
  <c r="AH43" i="25"/>
  <c r="AM43" i="25"/>
  <c r="F45" i="25"/>
  <c r="G45" i="25"/>
  <c r="L45" i="25"/>
  <c r="M45" i="25"/>
  <c r="N45" i="25"/>
  <c r="O45" i="25"/>
  <c r="P45" i="25"/>
  <c r="P45" i="27" s="1"/>
  <c r="Q45" i="25"/>
  <c r="Q45" i="27" s="1"/>
  <c r="R45" i="25"/>
  <c r="S45" i="25"/>
  <c r="T45" i="25"/>
  <c r="U45" i="25"/>
  <c r="V45" i="25"/>
  <c r="W45" i="25"/>
  <c r="X45" i="25"/>
  <c r="Y45" i="25"/>
  <c r="Y45" i="27" s="1"/>
  <c r="Z45" i="25"/>
  <c r="AA45" i="25"/>
  <c r="AA45" i="27" s="1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E47" i="25" s="1"/>
  <c r="G47" i="37" s="1"/>
  <c r="I47" i="37" s="1"/>
  <c r="L47" i="25"/>
  <c r="M47" i="25"/>
  <c r="N47" i="25"/>
  <c r="O47" i="25"/>
  <c r="O47" i="27" s="1"/>
  <c r="P47" i="25"/>
  <c r="Q47" i="25"/>
  <c r="R47" i="25"/>
  <c r="R47" i="27" s="1"/>
  <c r="S47" i="25"/>
  <c r="S47" i="27" s="1"/>
  <c r="T47" i="25"/>
  <c r="U47" i="25"/>
  <c r="V47" i="25"/>
  <c r="W47" i="25"/>
  <c r="W47" i="27" s="1"/>
  <c r="X47" i="25"/>
  <c r="Y47" i="25"/>
  <c r="Z47" i="25"/>
  <c r="AA47" i="25"/>
  <c r="AB47" i="25"/>
  <c r="AC47" i="25"/>
  <c r="AD47" i="25"/>
  <c r="AD47" i="27" s="1"/>
  <c r="AE47" i="25"/>
  <c r="AE47" i="27" s="1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L49" i="25"/>
  <c r="L49" i="27" s="1"/>
  <c r="M49" i="25"/>
  <c r="N49" i="25"/>
  <c r="O49" i="25"/>
  <c r="P49" i="25"/>
  <c r="Q49" i="25"/>
  <c r="R49" i="25"/>
  <c r="R49" i="27" s="1"/>
  <c r="S49" i="25"/>
  <c r="T49" i="25"/>
  <c r="T49" i="27" s="1"/>
  <c r="U49" i="25"/>
  <c r="U49" i="27" s="1"/>
  <c r="V49" i="25"/>
  <c r="W49" i="25"/>
  <c r="W49" i="27" s="1"/>
  <c r="X49" i="25"/>
  <c r="Y49" i="25"/>
  <c r="Z49" i="25"/>
  <c r="Z49" i="27" s="1"/>
  <c r="AA49" i="25"/>
  <c r="AB49" i="25"/>
  <c r="AC49" i="25"/>
  <c r="AC49" i="27" s="1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F51" i="25"/>
  <c r="G51" i="25"/>
  <c r="L51" i="25"/>
  <c r="L51" i="27" s="1"/>
  <c r="M51" i="25"/>
  <c r="M51" i="27" s="1"/>
  <c r="N51" i="25"/>
  <c r="N51" i="27" s="1"/>
  <c r="O51" i="25"/>
  <c r="P51" i="25"/>
  <c r="Q51" i="25"/>
  <c r="R51" i="25"/>
  <c r="S51" i="25"/>
  <c r="S51" i="27" s="1"/>
  <c r="T51" i="25"/>
  <c r="T51" i="27" s="1"/>
  <c r="U51" i="25"/>
  <c r="V51" i="25"/>
  <c r="W51" i="25"/>
  <c r="X51" i="25"/>
  <c r="Y51" i="25"/>
  <c r="Z51" i="25"/>
  <c r="Z51" i="27" s="1"/>
  <c r="AA51" i="25"/>
  <c r="AB51" i="25"/>
  <c r="AB51" i="27" s="1"/>
  <c r="AC51" i="25"/>
  <c r="AD51" i="25"/>
  <c r="AD51" i="27" s="1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G56" i="25" s="1"/>
  <c r="L54" i="25"/>
  <c r="M54" i="25"/>
  <c r="M54" i="27" s="1"/>
  <c r="N54" i="25"/>
  <c r="O54" i="25"/>
  <c r="O54" i="27" s="1"/>
  <c r="P54" i="25"/>
  <c r="P54" i="27" s="1"/>
  <c r="Q54" i="25"/>
  <c r="Q56" i="25" s="1"/>
  <c r="R54" i="25"/>
  <c r="S54" i="25"/>
  <c r="S54" i="27" s="1"/>
  <c r="S56" i="27" s="1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F56" i="25" s="1"/>
  <c r="AG54" i="25"/>
  <c r="AG56" i="25" s="1"/>
  <c r="AH54" i="25"/>
  <c r="AH56" i="25" s="1"/>
  <c r="AI54" i="25"/>
  <c r="AI56" i="25" s="1"/>
  <c r="AJ54" i="25"/>
  <c r="AK54" i="25"/>
  <c r="AL54" i="25"/>
  <c r="AM54" i="25"/>
  <c r="AN54" i="25"/>
  <c r="AO54" i="25"/>
  <c r="AO56" i="25" s="1"/>
  <c r="F55" i="25"/>
  <c r="G55" i="25"/>
  <c r="L55" i="25"/>
  <c r="M55" i="25"/>
  <c r="N55" i="25"/>
  <c r="N55" i="27" s="1"/>
  <c r="O55" i="25"/>
  <c r="P55" i="25"/>
  <c r="Q55" i="25"/>
  <c r="Q55" i="27" s="1"/>
  <c r="R55" i="25"/>
  <c r="S55" i="25"/>
  <c r="S55" i="27" s="1"/>
  <c r="T55" i="25"/>
  <c r="U55" i="25"/>
  <c r="V55" i="25"/>
  <c r="W55" i="25"/>
  <c r="X55" i="25"/>
  <c r="Y55" i="25"/>
  <c r="Y55" i="27" s="1"/>
  <c r="Z55" i="25"/>
  <c r="AA55" i="25"/>
  <c r="AA55" i="27" s="1"/>
  <c r="AB55" i="25"/>
  <c r="AB55" i="27" s="1"/>
  <c r="AC55" i="25"/>
  <c r="AC55" i="27" s="1"/>
  <c r="AD55" i="25"/>
  <c r="AE55" i="25"/>
  <c r="AF55" i="25"/>
  <c r="AG55" i="25"/>
  <c r="AH55" i="25"/>
  <c r="AI55" i="25"/>
  <c r="AJ55" i="25"/>
  <c r="AJ56" i="25" s="1"/>
  <c r="AK55" i="25"/>
  <c r="AL55" i="25"/>
  <c r="AM55" i="25"/>
  <c r="AM56" i="25" s="1"/>
  <c r="AN55" i="25"/>
  <c r="AO55" i="25"/>
  <c r="H56" i="25"/>
  <c r="I56" i="25"/>
  <c r="J56" i="25"/>
  <c r="K56" i="25"/>
  <c r="L56" i="25"/>
  <c r="M56" i="25"/>
  <c r="S56" i="25"/>
  <c r="T56" i="25"/>
  <c r="U56" i="25"/>
  <c r="Z56" i="25"/>
  <c r="AB56" i="25"/>
  <c r="AC56" i="25"/>
  <c r="AD56" i="25"/>
  <c r="AK56" i="25"/>
  <c r="AL56" i="25"/>
  <c r="AN56" i="25"/>
  <c r="F59" i="25"/>
  <c r="G59" i="25"/>
  <c r="L59" i="25"/>
  <c r="M59" i="25"/>
  <c r="N59" i="25"/>
  <c r="O59" i="25"/>
  <c r="P59" i="25"/>
  <c r="Q59" i="25"/>
  <c r="Q61" i="25" s="1"/>
  <c r="R59" i="25"/>
  <c r="R61" i="25" s="1"/>
  <c r="S59" i="25"/>
  <c r="T59" i="25"/>
  <c r="T59" i="27" s="1"/>
  <c r="U59" i="25"/>
  <c r="V59" i="25"/>
  <c r="V61" i="25" s="1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L61" i="25" s="1"/>
  <c r="AM59" i="25"/>
  <c r="AN59" i="25"/>
  <c r="AO59" i="25"/>
  <c r="F60" i="25"/>
  <c r="G60" i="25"/>
  <c r="L60" i="25"/>
  <c r="M60" i="25"/>
  <c r="M61" i="25" s="1"/>
  <c r="N60" i="25"/>
  <c r="O60" i="25"/>
  <c r="O60" i="27" s="1"/>
  <c r="P60" i="25"/>
  <c r="Q60" i="25"/>
  <c r="R60" i="25"/>
  <c r="S60" i="25"/>
  <c r="T60" i="25"/>
  <c r="U60" i="25"/>
  <c r="U61" i="25" s="1"/>
  <c r="V60" i="25"/>
  <c r="W60" i="25"/>
  <c r="X60" i="25"/>
  <c r="X61" i="25" s="1"/>
  <c r="Y60" i="25"/>
  <c r="Z60" i="25"/>
  <c r="AA60" i="25"/>
  <c r="AB60" i="25"/>
  <c r="AC60" i="25"/>
  <c r="AD60" i="25"/>
  <c r="AE60" i="25"/>
  <c r="AE60" i="27" s="1"/>
  <c r="AF60" i="25"/>
  <c r="AF61" i="25" s="1"/>
  <c r="AG60" i="25"/>
  <c r="AH60" i="25"/>
  <c r="AI60" i="25"/>
  <c r="AJ60" i="25"/>
  <c r="AK60" i="25"/>
  <c r="AK61" i="25" s="1"/>
  <c r="AL60" i="25"/>
  <c r="AM60" i="25"/>
  <c r="AN60" i="25"/>
  <c r="AN61" i="25" s="1"/>
  <c r="AO60" i="25"/>
  <c r="F61" i="25"/>
  <c r="G61" i="25"/>
  <c r="H61" i="25"/>
  <c r="I61" i="25"/>
  <c r="J61" i="25"/>
  <c r="K61" i="25"/>
  <c r="N61" i="25"/>
  <c r="O61" i="25"/>
  <c r="P61" i="25"/>
  <c r="S61" i="25"/>
  <c r="T61" i="25"/>
  <c r="W61" i="25"/>
  <c r="Y61" i="25"/>
  <c r="AD61" i="25"/>
  <c r="AG61" i="25"/>
  <c r="AH61" i="25"/>
  <c r="AI61" i="25"/>
  <c r="AM61" i="25"/>
  <c r="AO61" i="25"/>
  <c r="F64" i="25"/>
  <c r="G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Y64" i="27" s="1"/>
  <c r="Z64" i="25"/>
  <c r="AA64" i="25"/>
  <c r="AB64" i="25"/>
  <c r="AC64" i="25"/>
  <c r="AD64" i="25"/>
  <c r="AE64" i="25"/>
  <c r="AF64" i="25"/>
  <c r="AF66" i="25" s="1"/>
  <c r="AG64" i="25"/>
  <c r="AG66" i="25" s="1"/>
  <c r="AH64" i="25"/>
  <c r="AI64" i="25"/>
  <c r="AJ64" i="25"/>
  <c r="AK64" i="25"/>
  <c r="AK66" i="25" s="1"/>
  <c r="AL64" i="25"/>
  <c r="AM64" i="25"/>
  <c r="AN64" i="25"/>
  <c r="AO64" i="25"/>
  <c r="F65" i="25"/>
  <c r="G65" i="25"/>
  <c r="G66" i="25" s="1"/>
  <c r="L65" i="25"/>
  <c r="M65" i="25"/>
  <c r="N65" i="25"/>
  <c r="O65" i="25"/>
  <c r="P65" i="25"/>
  <c r="Q65" i="25"/>
  <c r="R65" i="25"/>
  <c r="S65" i="25"/>
  <c r="S66" i="25" s="1"/>
  <c r="T65" i="25"/>
  <c r="T65" i="27" s="1"/>
  <c r="U65" i="25"/>
  <c r="V65" i="25"/>
  <c r="W65" i="25"/>
  <c r="X65" i="25"/>
  <c r="X65" i="27" s="1"/>
  <c r="Y65" i="25"/>
  <c r="Z65" i="25"/>
  <c r="AA65" i="25"/>
  <c r="AA66" i="25" s="1"/>
  <c r="AB65" i="25"/>
  <c r="AB65" i="27" s="1"/>
  <c r="AC65" i="25"/>
  <c r="AD65" i="25"/>
  <c r="AD65" i="27" s="1"/>
  <c r="AE65" i="25"/>
  <c r="AF65" i="25"/>
  <c r="AG65" i="25"/>
  <c r="AH65" i="25"/>
  <c r="AI65" i="25"/>
  <c r="AI66" i="25" s="1"/>
  <c r="AJ65" i="25"/>
  <c r="AJ66" i="25" s="1"/>
  <c r="AK65" i="25"/>
  <c r="AL65" i="25"/>
  <c r="AL66" i="25" s="1"/>
  <c r="AM65" i="25"/>
  <c r="AN65" i="25"/>
  <c r="AO65" i="25"/>
  <c r="F66" i="25"/>
  <c r="H66" i="25"/>
  <c r="I66" i="25"/>
  <c r="J66" i="25"/>
  <c r="K66" i="25"/>
  <c r="P66" i="25"/>
  <c r="Q66" i="25"/>
  <c r="R66" i="25"/>
  <c r="W66" i="25"/>
  <c r="Y66" i="25"/>
  <c r="Z66" i="25"/>
  <c r="AB66" i="25"/>
  <c r="AH66" i="25"/>
  <c r="AO66" i="25"/>
  <c r="F70" i="25"/>
  <c r="G70" i="25"/>
  <c r="L70" i="25"/>
  <c r="M70" i="25"/>
  <c r="M70" i="27" s="1"/>
  <c r="N70" i="25"/>
  <c r="O70" i="25"/>
  <c r="O70" i="27" s="1"/>
  <c r="P70" i="25"/>
  <c r="Q70" i="25"/>
  <c r="R70" i="25"/>
  <c r="S70" i="25"/>
  <c r="S70" i="27" s="1"/>
  <c r="T70" i="25"/>
  <c r="T70" i="27" s="1"/>
  <c r="U70" i="25"/>
  <c r="V70" i="25"/>
  <c r="W70" i="25"/>
  <c r="W72" i="25" s="1"/>
  <c r="X70" i="25"/>
  <c r="Y70" i="25"/>
  <c r="Z70" i="25"/>
  <c r="AA70" i="25"/>
  <c r="AB70" i="25"/>
  <c r="AB72" i="25" s="1"/>
  <c r="AC70" i="25"/>
  <c r="AC70" i="27" s="1"/>
  <c r="AC72" i="27" s="1"/>
  <c r="AD70" i="25"/>
  <c r="AE70" i="25"/>
  <c r="AE72" i="25" s="1"/>
  <c r="AF70" i="25"/>
  <c r="AG70" i="25"/>
  <c r="AH70" i="25"/>
  <c r="AI70" i="25"/>
  <c r="AI72" i="25" s="1"/>
  <c r="AJ70" i="25"/>
  <c r="AJ72" i="25" s="1"/>
  <c r="AK70" i="25"/>
  <c r="AL70" i="25"/>
  <c r="AM70" i="25"/>
  <c r="AN70" i="25"/>
  <c r="AO70" i="25"/>
  <c r="F71" i="25"/>
  <c r="D71" i="25" s="1"/>
  <c r="F71" i="37" s="1"/>
  <c r="H71" i="37" s="1"/>
  <c r="G71" i="25"/>
  <c r="L71" i="25"/>
  <c r="M71" i="25"/>
  <c r="M72" i="25" s="1"/>
  <c r="N71" i="25"/>
  <c r="O71" i="25"/>
  <c r="P71" i="25"/>
  <c r="Q71" i="25"/>
  <c r="R71" i="25"/>
  <c r="R71" i="27" s="1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G72" i="25" s="1"/>
  <c r="AH71" i="25"/>
  <c r="AI71" i="25"/>
  <c r="AJ71" i="25"/>
  <c r="AK71" i="25"/>
  <c r="AL71" i="25"/>
  <c r="AM71" i="25"/>
  <c r="AN71" i="25"/>
  <c r="AO71" i="25"/>
  <c r="AO72" i="25" s="1"/>
  <c r="H72" i="25"/>
  <c r="I72" i="25"/>
  <c r="J72" i="25"/>
  <c r="K72" i="25"/>
  <c r="O72" i="25"/>
  <c r="P72" i="25"/>
  <c r="S72" i="25"/>
  <c r="T72" i="25"/>
  <c r="U72" i="25"/>
  <c r="AC72" i="25"/>
  <c r="AD72" i="25"/>
  <c r="AK72" i="25"/>
  <c r="AL72" i="25"/>
  <c r="AM72" i="25"/>
  <c r="F73" i="25"/>
  <c r="G73" i="25"/>
  <c r="L73" i="25"/>
  <c r="M73" i="25"/>
  <c r="N73" i="25"/>
  <c r="O73" i="25"/>
  <c r="P73" i="25"/>
  <c r="Q73" i="25"/>
  <c r="Q73" i="27" s="1"/>
  <c r="R73" i="25"/>
  <c r="S73" i="25"/>
  <c r="T73" i="25"/>
  <c r="U73" i="25"/>
  <c r="U73" i="27" s="1"/>
  <c r="V73" i="25"/>
  <c r="W73" i="25"/>
  <c r="X73" i="25"/>
  <c r="Y73" i="25"/>
  <c r="Z73" i="25"/>
  <c r="AA73" i="25"/>
  <c r="AB73" i="25"/>
  <c r="AC73" i="25"/>
  <c r="AC73" i="27" s="1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L74" i="25"/>
  <c r="M74" i="25"/>
  <c r="N74" i="25"/>
  <c r="O74" i="25"/>
  <c r="O74" i="27" s="1"/>
  <c r="P74" i="25"/>
  <c r="P74" i="27" s="1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E74" i="27" s="1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L75" i="25"/>
  <c r="M75" i="25"/>
  <c r="M75" i="27" s="1"/>
  <c r="N75" i="25"/>
  <c r="N75" i="27" s="1"/>
  <c r="O75" i="25"/>
  <c r="O75" i="27" s="1"/>
  <c r="P75" i="25"/>
  <c r="Q75" i="25"/>
  <c r="E75" i="25" s="1"/>
  <c r="G75" i="37" s="1"/>
  <c r="R75" i="25"/>
  <c r="S75" i="25"/>
  <c r="T75" i="25"/>
  <c r="U75" i="25"/>
  <c r="V75" i="25"/>
  <c r="V75" i="27" s="1"/>
  <c r="W75" i="25"/>
  <c r="W75" i="27" s="1"/>
  <c r="X75" i="25"/>
  <c r="Y75" i="25"/>
  <c r="Y75" i="27" s="1"/>
  <c r="Z75" i="25"/>
  <c r="AA75" i="25"/>
  <c r="AB75" i="25"/>
  <c r="AC75" i="25"/>
  <c r="AC75" i="27" s="1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L76" i="25"/>
  <c r="L76" i="27" s="1"/>
  <c r="M76" i="25"/>
  <c r="M76" i="27" s="1"/>
  <c r="N76" i="25"/>
  <c r="N76" i="27" s="1"/>
  <c r="O76" i="25"/>
  <c r="P76" i="25"/>
  <c r="P76" i="27" s="1"/>
  <c r="Q76" i="25"/>
  <c r="R76" i="25"/>
  <c r="S76" i="25"/>
  <c r="T76" i="25"/>
  <c r="U76" i="25"/>
  <c r="U76" i="27" s="1"/>
  <c r="V76" i="25"/>
  <c r="W76" i="25"/>
  <c r="X76" i="25"/>
  <c r="Y76" i="25"/>
  <c r="Z76" i="25"/>
  <c r="AA76" i="25"/>
  <c r="AB76" i="25"/>
  <c r="AB76" i="27" s="1"/>
  <c r="AC76" i="25"/>
  <c r="AC76" i="27" s="1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L77" i="25"/>
  <c r="M77" i="25"/>
  <c r="M77" i="27" s="1"/>
  <c r="N77" i="25"/>
  <c r="N77" i="27" s="1"/>
  <c r="O77" i="25"/>
  <c r="P77" i="25"/>
  <c r="Q77" i="25"/>
  <c r="R77" i="25"/>
  <c r="R77" i="27" s="1"/>
  <c r="S77" i="25"/>
  <c r="T77" i="25"/>
  <c r="U77" i="25"/>
  <c r="U77" i="27" s="1"/>
  <c r="V77" i="25"/>
  <c r="V77" i="27" s="1"/>
  <c r="W77" i="25"/>
  <c r="X77" i="25"/>
  <c r="Y77" i="25"/>
  <c r="Z77" i="25"/>
  <c r="Z77" i="27" s="1"/>
  <c r="AA77" i="25"/>
  <c r="AA77" i="27" s="1"/>
  <c r="AB77" i="25"/>
  <c r="AC77" i="25"/>
  <c r="AC77" i="27" s="1"/>
  <c r="AD77" i="25"/>
  <c r="AD77" i="27" s="1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E78" i="25" s="1"/>
  <c r="G78" i="37" s="1"/>
  <c r="L78" i="25"/>
  <c r="M78" i="25"/>
  <c r="N78" i="25"/>
  <c r="O78" i="25"/>
  <c r="O78" i="27" s="1"/>
  <c r="P78" i="25"/>
  <c r="Q78" i="25"/>
  <c r="Q78" i="27" s="1"/>
  <c r="R78" i="25"/>
  <c r="S78" i="25"/>
  <c r="S78" i="27" s="1"/>
  <c r="T78" i="25"/>
  <c r="T78" i="27" s="1"/>
  <c r="U78" i="25"/>
  <c r="V78" i="25"/>
  <c r="W78" i="25"/>
  <c r="W78" i="27" s="1"/>
  <c r="X78" i="25"/>
  <c r="Y78" i="25"/>
  <c r="Y78" i="27" s="1"/>
  <c r="Z78" i="25"/>
  <c r="AA78" i="25"/>
  <c r="AB78" i="25"/>
  <c r="AB78" i="27" s="1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L79" i="25"/>
  <c r="M79" i="25"/>
  <c r="N79" i="25"/>
  <c r="O79" i="25"/>
  <c r="P79" i="25"/>
  <c r="Q79" i="25"/>
  <c r="E79" i="25" s="1"/>
  <c r="R79" i="25"/>
  <c r="R79" i="27" s="1"/>
  <c r="S79" i="25"/>
  <c r="S79" i="27" s="1"/>
  <c r="T79" i="25"/>
  <c r="U79" i="25"/>
  <c r="V79" i="25"/>
  <c r="W79" i="25"/>
  <c r="X79" i="25"/>
  <c r="Y79" i="25"/>
  <c r="Z79" i="25"/>
  <c r="AA79" i="25"/>
  <c r="AA79" i="27" s="1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L80" i="25"/>
  <c r="M80" i="25"/>
  <c r="N80" i="25"/>
  <c r="N80" i="27" s="1"/>
  <c r="O80" i="25"/>
  <c r="O80" i="27" s="1"/>
  <c r="P80" i="25"/>
  <c r="Q80" i="25"/>
  <c r="R80" i="25"/>
  <c r="R80" i="27" s="1"/>
  <c r="S80" i="25"/>
  <c r="T80" i="25"/>
  <c r="U80" i="25"/>
  <c r="V80" i="25"/>
  <c r="W80" i="25"/>
  <c r="W80" i="27" s="1"/>
  <c r="X80" i="25"/>
  <c r="Y80" i="25"/>
  <c r="Z80" i="25"/>
  <c r="Z80" i="27" s="1"/>
  <c r="AA80" i="25"/>
  <c r="AB80" i="25"/>
  <c r="AC80" i="25"/>
  <c r="AD80" i="25"/>
  <c r="AD80" i="27" s="1"/>
  <c r="AE80" i="25"/>
  <c r="AE80" i="27" s="1"/>
  <c r="AF80" i="25"/>
  <c r="AG80" i="25"/>
  <c r="AH80" i="25"/>
  <c r="AI80" i="25"/>
  <c r="AJ80" i="25"/>
  <c r="AK80" i="25"/>
  <c r="AL80" i="25"/>
  <c r="AM80" i="25"/>
  <c r="AN80" i="25"/>
  <c r="AO80" i="25"/>
  <c r="D81" i="25"/>
  <c r="F81" i="37" s="1"/>
  <c r="H81" i="37" s="1"/>
  <c r="F81" i="25"/>
  <c r="G81" i="25"/>
  <c r="E81" i="25" s="1"/>
  <c r="G81" i="37" s="1"/>
  <c r="L81" i="25"/>
  <c r="M81" i="25"/>
  <c r="N81" i="25"/>
  <c r="N81" i="27" s="1"/>
  <c r="O81" i="25"/>
  <c r="P81" i="25"/>
  <c r="Q81" i="25"/>
  <c r="R81" i="25"/>
  <c r="S81" i="25"/>
  <c r="T81" i="25"/>
  <c r="U81" i="25"/>
  <c r="V81" i="25"/>
  <c r="W81" i="25"/>
  <c r="X81" i="25"/>
  <c r="Y81" i="25"/>
  <c r="Z81" i="25"/>
  <c r="Z81" i="27" s="1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F86" i="25"/>
  <c r="G86" i="25"/>
  <c r="D87" i="25"/>
  <c r="E87" i="25"/>
  <c r="G87" i="37" s="1"/>
  <c r="F87" i="25"/>
  <c r="G87" i="25"/>
  <c r="D88" i="25"/>
  <c r="F88" i="37" s="1"/>
  <c r="F88" i="25"/>
  <c r="G88" i="25"/>
  <c r="E88" i="25" s="1"/>
  <c r="G88" i="37" s="1"/>
  <c r="D89" i="25"/>
  <c r="F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E11" i="37"/>
  <c r="E14" i="37"/>
  <c r="E19" i="37"/>
  <c r="E20" i="37"/>
  <c r="E22" i="37"/>
  <c r="D23" i="37"/>
  <c r="E23" i="37"/>
  <c r="E28" i="37"/>
  <c r="H28" i="37"/>
  <c r="D32" i="37"/>
  <c r="D33" i="37"/>
  <c r="D39" i="37"/>
  <c r="E41" i="37"/>
  <c r="D45" i="37"/>
  <c r="E49" i="37"/>
  <c r="F51" i="37"/>
  <c r="H51" i="37" s="1"/>
  <c r="D54" i="37"/>
  <c r="E60" i="37"/>
  <c r="D64" i="37"/>
  <c r="D66" i="37" s="1"/>
  <c r="E64" i="37"/>
  <c r="D65" i="37"/>
  <c r="E65" i="37"/>
  <c r="E66" i="37" s="1"/>
  <c r="D71" i="37"/>
  <c r="D74" i="37"/>
  <c r="D77" i="37"/>
  <c r="D78" i="37"/>
  <c r="G79" i="37"/>
  <c r="I79" i="37" s="1"/>
  <c r="E80" i="37"/>
  <c r="D81" i="37"/>
  <c r="D86" i="37"/>
  <c r="F86" i="37"/>
  <c r="E87" i="37"/>
  <c r="F87" i="37"/>
  <c r="I87" i="37"/>
  <c r="D88" i="37"/>
  <c r="H88" i="37"/>
  <c r="A4" i="45"/>
  <c r="A5" i="45"/>
  <c r="H11" i="45"/>
  <c r="L11" i="45" s="1"/>
  <c r="I11" i="45"/>
  <c r="G12" i="45"/>
  <c r="H12" i="45"/>
  <c r="F12" i="45" s="1"/>
  <c r="I12" i="45"/>
  <c r="L12" i="45"/>
  <c r="D12" i="47" s="1"/>
  <c r="M12" i="45"/>
  <c r="E12" i="47" s="1"/>
  <c r="F13" i="45"/>
  <c r="H13" i="45"/>
  <c r="I13" i="45"/>
  <c r="G13" i="45" s="1"/>
  <c r="L13" i="45"/>
  <c r="D13" i="47" s="1"/>
  <c r="G14" i="45"/>
  <c r="H14" i="45"/>
  <c r="I14" i="45"/>
  <c r="M14" i="45"/>
  <c r="F15" i="45"/>
  <c r="H15" i="45"/>
  <c r="H15" i="15" s="1"/>
  <c r="I15" i="45"/>
  <c r="L15" i="45"/>
  <c r="J16" i="45"/>
  <c r="J82" i="45" s="1"/>
  <c r="K16" i="45"/>
  <c r="K82" i="45" s="1"/>
  <c r="H18" i="45"/>
  <c r="I18" i="45"/>
  <c r="F19" i="45"/>
  <c r="H19" i="45"/>
  <c r="H24" i="45" s="1"/>
  <c r="I19" i="45"/>
  <c r="L19" i="45"/>
  <c r="G20" i="45"/>
  <c r="H20" i="45"/>
  <c r="I20" i="45"/>
  <c r="M20" i="45"/>
  <c r="E20" i="47" s="1"/>
  <c r="F21" i="45"/>
  <c r="H21" i="45"/>
  <c r="I21" i="45"/>
  <c r="G21" i="45" s="1"/>
  <c r="L21" i="45"/>
  <c r="D21" i="47" s="1"/>
  <c r="F22" i="45"/>
  <c r="G22" i="45"/>
  <c r="H22" i="45"/>
  <c r="L22" i="45" s="1"/>
  <c r="D22" i="47" s="1"/>
  <c r="I22" i="45"/>
  <c r="M22" i="45"/>
  <c r="H23" i="45"/>
  <c r="F23" i="45" s="1"/>
  <c r="I23" i="45"/>
  <c r="L23" i="45"/>
  <c r="D23" i="47" s="1"/>
  <c r="J24" i="45"/>
  <c r="K24" i="45"/>
  <c r="G27" i="45"/>
  <c r="H27" i="45"/>
  <c r="F27" i="45" s="1"/>
  <c r="I27" i="45"/>
  <c r="L27" i="45"/>
  <c r="M27" i="45"/>
  <c r="F28" i="45"/>
  <c r="H28" i="45"/>
  <c r="I28" i="45"/>
  <c r="G28" i="45" s="1"/>
  <c r="L28" i="45"/>
  <c r="D28" i="47" s="1"/>
  <c r="F29" i="45"/>
  <c r="G29" i="45"/>
  <c r="H29" i="45"/>
  <c r="J29" i="45"/>
  <c r="K29" i="45"/>
  <c r="G32" i="45"/>
  <c r="H32" i="45"/>
  <c r="L32" i="45" s="1"/>
  <c r="D32" i="47" s="1"/>
  <c r="I32" i="45"/>
  <c r="M32" i="45"/>
  <c r="F33" i="45"/>
  <c r="H33" i="45"/>
  <c r="I33" i="45"/>
  <c r="L33" i="45"/>
  <c r="D33" i="47" s="1"/>
  <c r="G34" i="45"/>
  <c r="H34" i="45"/>
  <c r="F34" i="45" s="1"/>
  <c r="I34" i="45"/>
  <c r="L34" i="45"/>
  <c r="D34" i="47" s="1"/>
  <c r="M34" i="45"/>
  <c r="F35" i="45"/>
  <c r="H35" i="45"/>
  <c r="I35" i="45"/>
  <c r="G35" i="45" s="1"/>
  <c r="L35" i="45"/>
  <c r="D35" i="47" s="1"/>
  <c r="H36" i="45"/>
  <c r="J36" i="45"/>
  <c r="K36" i="45"/>
  <c r="L37" i="45"/>
  <c r="M37" i="45"/>
  <c r="H38" i="45"/>
  <c r="I38" i="45"/>
  <c r="G39" i="45"/>
  <c r="H39" i="45"/>
  <c r="F39" i="45" s="1"/>
  <c r="I39" i="45"/>
  <c r="M39" i="45"/>
  <c r="F40" i="45"/>
  <c r="H40" i="45"/>
  <c r="I40" i="45"/>
  <c r="G40" i="45" s="1"/>
  <c r="G42" i="45" s="1"/>
  <c r="G43" i="45" s="1"/>
  <c r="L40" i="45"/>
  <c r="F41" i="45"/>
  <c r="G41" i="45"/>
  <c r="H41" i="45"/>
  <c r="L41" i="45" s="1"/>
  <c r="D41" i="47" s="1"/>
  <c r="I41" i="45"/>
  <c r="M41" i="45"/>
  <c r="F42" i="45"/>
  <c r="F43" i="45" s="1"/>
  <c r="H42" i="45"/>
  <c r="H43" i="45" s="1"/>
  <c r="I42" i="45"/>
  <c r="I43" i="45" s="1"/>
  <c r="J42" i="45"/>
  <c r="K42" i="45"/>
  <c r="J43" i="45"/>
  <c r="K43" i="45"/>
  <c r="F45" i="45"/>
  <c r="H45" i="45"/>
  <c r="L45" i="45" s="1"/>
  <c r="D45" i="47" s="1"/>
  <c r="I45" i="45"/>
  <c r="G47" i="45"/>
  <c r="H47" i="45"/>
  <c r="F47" i="45" s="1"/>
  <c r="I47" i="45"/>
  <c r="L47" i="45"/>
  <c r="D47" i="47" s="1"/>
  <c r="M47" i="45"/>
  <c r="E47" i="47" s="1"/>
  <c r="F49" i="45"/>
  <c r="H49" i="45"/>
  <c r="I49" i="45"/>
  <c r="G49" i="45" s="1"/>
  <c r="L49" i="45"/>
  <c r="D49" i="47" s="1"/>
  <c r="G51" i="45"/>
  <c r="H51" i="45"/>
  <c r="I51" i="45"/>
  <c r="M51" i="45"/>
  <c r="H54" i="45"/>
  <c r="I54" i="45"/>
  <c r="L54" i="45"/>
  <c r="D54" i="47" s="1"/>
  <c r="G55" i="45"/>
  <c r="H55" i="45"/>
  <c r="F55" i="45" s="1"/>
  <c r="I55" i="45"/>
  <c r="L55" i="45"/>
  <c r="D55" i="47" s="1"/>
  <c r="M55" i="45"/>
  <c r="J56" i="45"/>
  <c r="K56" i="45"/>
  <c r="F59" i="45"/>
  <c r="H59" i="45"/>
  <c r="I59" i="45"/>
  <c r="G59" i="45" s="1"/>
  <c r="L59" i="45"/>
  <c r="D59" i="47" s="1"/>
  <c r="G60" i="45"/>
  <c r="H60" i="45"/>
  <c r="I60" i="45"/>
  <c r="M60" i="45"/>
  <c r="I61" i="45"/>
  <c r="J61" i="45"/>
  <c r="K61" i="45"/>
  <c r="F64" i="45"/>
  <c r="F66" i="45" s="1"/>
  <c r="H64" i="45"/>
  <c r="H66" i="45" s="1"/>
  <c r="I64" i="45"/>
  <c r="L64" i="45"/>
  <c r="G65" i="45"/>
  <c r="H65" i="45"/>
  <c r="F65" i="45" s="1"/>
  <c r="I65" i="45"/>
  <c r="M65" i="45"/>
  <c r="J66" i="45"/>
  <c r="K66" i="45"/>
  <c r="F70" i="45"/>
  <c r="H70" i="45"/>
  <c r="I70" i="45"/>
  <c r="G70" i="45" s="1"/>
  <c r="L70" i="45"/>
  <c r="F71" i="45"/>
  <c r="G71" i="45"/>
  <c r="H71" i="45"/>
  <c r="L71" i="45" s="1"/>
  <c r="D71" i="47" s="1"/>
  <c r="I71" i="45"/>
  <c r="M71" i="45"/>
  <c r="F72" i="45"/>
  <c r="H72" i="45"/>
  <c r="I72" i="45"/>
  <c r="J72" i="45"/>
  <c r="K72" i="45"/>
  <c r="H73" i="45"/>
  <c r="I73" i="45"/>
  <c r="G74" i="45"/>
  <c r="H74" i="45"/>
  <c r="F74" i="45" s="1"/>
  <c r="I74" i="45"/>
  <c r="L74" i="45"/>
  <c r="D74" i="47" s="1"/>
  <c r="M74" i="45"/>
  <c r="F75" i="45"/>
  <c r="H75" i="45"/>
  <c r="I75" i="45"/>
  <c r="G75" i="45" s="1"/>
  <c r="L75" i="45"/>
  <c r="D75" i="47" s="1"/>
  <c r="G76" i="45"/>
  <c r="H76" i="45"/>
  <c r="L76" i="45" s="1"/>
  <c r="D76" i="47" s="1"/>
  <c r="I76" i="45"/>
  <c r="M76" i="45"/>
  <c r="F77" i="45"/>
  <c r="H77" i="45"/>
  <c r="L77" i="45" s="1"/>
  <c r="D77" i="47" s="1"/>
  <c r="I77" i="45"/>
  <c r="G78" i="45"/>
  <c r="H78" i="45"/>
  <c r="F78" i="45" s="1"/>
  <c r="I78" i="45"/>
  <c r="L78" i="45"/>
  <c r="D78" i="47" s="1"/>
  <c r="M78" i="45"/>
  <c r="F79" i="45"/>
  <c r="H79" i="45"/>
  <c r="I79" i="45"/>
  <c r="G79" i="45" s="1"/>
  <c r="L79" i="45"/>
  <c r="D79" i="47" s="1"/>
  <c r="G80" i="45"/>
  <c r="H80" i="45"/>
  <c r="I80" i="45"/>
  <c r="M80" i="45"/>
  <c r="F81" i="45"/>
  <c r="H81" i="45"/>
  <c r="I81" i="45"/>
  <c r="L81" i="45"/>
  <c r="D81" i="47" s="1"/>
  <c r="D82" i="45"/>
  <c r="E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F11" i="46"/>
  <c r="G11" i="46"/>
  <c r="E11" i="46" s="1"/>
  <c r="J11" i="46"/>
  <c r="D11" i="46" s="1"/>
  <c r="K11" i="46"/>
  <c r="F12" i="46"/>
  <c r="D12" i="46" s="1"/>
  <c r="F12" i="47" s="1"/>
  <c r="G12" i="46"/>
  <c r="E12" i="46" s="1"/>
  <c r="F13" i="46"/>
  <c r="G13" i="46"/>
  <c r="G16" i="46" s="1"/>
  <c r="F14" i="46"/>
  <c r="D14" i="46" s="1"/>
  <c r="F14" i="47" s="1"/>
  <c r="G14" i="46"/>
  <c r="E14" i="46" s="1"/>
  <c r="G14" i="47" s="1"/>
  <c r="I14" i="47" s="1"/>
  <c r="E15" i="46"/>
  <c r="G15" i="47" s="1"/>
  <c r="F15" i="46"/>
  <c r="D15" i="46" s="1"/>
  <c r="F15" i="47" s="1"/>
  <c r="H15" i="47" s="1"/>
  <c r="G15" i="46"/>
  <c r="H16" i="46"/>
  <c r="I16" i="46"/>
  <c r="I82" i="46" s="1"/>
  <c r="L16" i="46"/>
  <c r="M16" i="46"/>
  <c r="N16" i="46"/>
  <c r="O16" i="46"/>
  <c r="P16" i="46"/>
  <c r="Q16" i="46"/>
  <c r="Q82" i="46" s="1"/>
  <c r="O646" i="44" s="1"/>
  <c r="R16" i="46"/>
  <c r="S16" i="46"/>
  <c r="T16" i="46"/>
  <c r="U16" i="46"/>
  <c r="V16" i="46"/>
  <c r="W16" i="46"/>
  <c r="X16" i="46"/>
  <c r="Y16" i="46"/>
  <c r="Y82" i="46" s="1"/>
  <c r="W646" i="44" s="1"/>
  <c r="Z16" i="46"/>
  <c r="AA16" i="46"/>
  <c r="AA82" i="46" s="1"/>
  <c r="Y646" i="44" s="1"/>
  <c r="AB16" i="46"/>
  <c r="AC16" i="46"/>
  <c r="AD16" i="46"/>
  <c r="AE16" i="46"/>
  <c r="AF16" i="46"/>
  <c r="AG16" i="46"/>
  <c r="AG82" i="46" s="1"/>
  <c r="AH16" i="46"/>
  <c r="AI16" i="46"/>
  <c r="AJ16" i="46"/>
  <c r="AK16" i="46"/>
  <c r="AL16" i="46"/>
  <c r="AM16" i="46"/>
  <c r="AN16" i="46"/>
  <c r="AO16" i="46"/>
  <c r="E19" i="46"/>
  <c r="G19" i="47" s="1"/>
  <c r="F19" i="46"/>
  <c r="G19" i="46"/>
  <c r="I19" i="46"/>
  <c r="I19" i="27" s="1"/>
  <c r="J19" i="46"/>
  <c r="J19" i="27" s="1"/>
  <c r="K19" i="46"/>
  <c r="K19" i="27" s="1"/>
  <c r="E20" i="46"/>
  <c r="F20" i="46"/>
  <c r="G20" i="46"/>
  <c r="E21" i="46"/>
  <c r="F21" i="46"/>
  <c r="D21" i="46" s="1"/>
  <c r="F21" i="47" s="1"/>
  <c r="G21" i="46"/>
  <c r="G24" i="46" s="1"/>
  <c r="E22" i="46"/>
  <c r="F22" i="46"/>
  <c r="D22" i="46" s="1"/>
  <c r="F22" i="47" s="1"/>
  <c r="H22" i="47" s="1"/>
  <c r="G22" i="46"/>
  <c r="E23" i="46"/>
  <c r="F23" i="46"/>
  <c r="D23" i="46" s="1"/>
  <c r="F23" i="47" s="1"/>
  <c r="G23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F27" i="46"/>
  <c r="F29" i="46" s="1"/>
  <c r="G27" i="46"/>
  <c r="E27" i="46" s="1"/>
  <c r="D28" i="46"/>
  <c r="F28" i="46"/>
  <c r="G28" i="46"/>
  <c r="E28" i="46" s="1"/>
  <c r="G28" i="47" s="1"/>
  <c r="G29" i="46"/>
  <c r="H29" i="46"/>
  <c r="I29" i="46"/>
  <c r="J29" i="46"/>
  <c r="K29" i="46"/>
  <c r="L29" i="46"/>
  <c r="L82" i="46" s="1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B82" i="46" s="1"/>
  <c r="Z646" i="44" s="1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E32" i="46"/>
  <c r="F32" i="46"/>
  <c r="D32" i="46" s="1"/>
  <c r="G32" i="46"/>
  <c r="E33" i="46"/>
  <c r="F33" i="46"/>
  <c r="D33" i="46" s="1"/>
  <c r="F33" i="47" s="1"/>
  <c r="H33" i="47" s="1"/>
  <c r="G33" i="46"/>
  <c r="E34" i="46"/>
  <c r="F34" i="46"/>
  <c r="D34" i="46" s="1"/>
  <c r="G34" i="46"/>
  <c r="E35" i="46"/>
  <c r="F35" i="46"/>
  <c r="D35" i="46" s="1"/>
  <c r="F35" i="47" s="1"/>
  <c r="H35" i="47" s="1"/>
  <c r="G35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F39" i="47" s="1"/>
  <c r="F39" i="46"/>
  <c r="G39" i="46"/>
  <c r="E39" i="46" s="1"/>
  <c r="G39" i="47" s="1"/>
  <c r="F40" i="46"/>
  <c r="F42" i="46" s="1"/>
  <c r="F43" i="46" s="1"/>
  <c r="G40" i="46"/>
  <c r="E40" i="46" s="1"/>
  <c r="D41" i="46"/>
  <c r="F41" i="47" s="1"/>
  <c r="F41" i="46"/>
  <c r="G41" i="46"/>
  <c r="E41" i="46" s="1"/>
  <c r="G42" i="46"/>
  <c r="G43" i="46" s="1"/>
  <c r="H42" i="46"/>
  <c r="H43" i="46" s="1"/>
  <c r="I42" i="46"/>
  <c r="J42" i="46"/>
  <c r="K42" i="46"/>
  <c r="K43" i="46" s="1"/>
  <c r="L42" i="46"/>
  <c r="L43" i="46" s="1"/>
  <c r="M42" i="46"/>
  <c r="N42" i="46"/>
  <c r="O42" i="46"/>
  <c r="O43" i="46" s="1"/>
  <c r="P42" i="46"/>
  <c r="P43" i="46" s="1"/>
  <c r="Q42" i="46"/>
  <c r="R42" i="46"/>
  <c r="S42" i="46"/>
  <c r="S43" i="46" s="1"/>
  <c r="T42" i="46"/>
  <c r="T43" i="46" s="1"/>
  <c r="U42" i="46"/>
  <c r="V42" i="46"/>
  <c r="V43" i="46" s="1"/>
  <c r="W42" i="46"/>
  <c r="W43" i="46" s="1"/>
  <c r="X42" i="46"/>
  <c r="X43" i="46" s="1"/>
  <c r="Y42" i="46"/>
  <c r="Z42" i="46"/>
  <c r="AA42" i="46"/>
  <c r="AA43" i="46" s="1"/>
  <c r="AB42" i="46"/>
  <c r="AB43" i="46" s="1"/>
  <c r="AC42" i="46"/>
  <c r="AD42" i="46"/>
  <c r="AD43" i="46" s="1"/>
  <c r="AE42" i="46"/>
  <c r="AE43" i="46" s="1"/>
  <c r="AF42" i="46"/>
  <c r="AF43" i="46" s="1"/>
  <c r="AG42" i="46"/>
  <c r="AH42" i="46"/>
  <c r="AI42" i="46"/>
  <c r="AI43" i="46" s="1"/>
  <c r="AJ42" i="46"/>
  <c r="AJ43" i="46" s="1"/>
  <c r="AK42" i="46"/>
  <c r="AL42" i="46"/>
  <c r="AM42" i="46"/>
  <c r="AM43" i="46" s="1"/>
  <c r="AN42" i="46"/>
  <c r="AO42" i="46"/>
  <c r="I43" i="46"/>
  <c r="J43" i="46"/>
  <c r="M43" i="46"/>
  <c r="N43" i="46"/>
  <c r="Q43" i="46"/>
  <c r="R43" i="46"/>
  <c r="U43" i="46"/>
  <c r="Y43" i="46"/>
  <c r="Z43" i="46"/>
  <c r="AC43" i="46"/>
  <c r="AG43" i="46"/>
  <c r="AH43" i="46"/>
  <c r="AK43" i="46"/>
  <c r="AL43" i="46"/>
  <c r="AN43" i="46"/>
  <c r="AO43" i="46"/>
  <c r="D45" i="46"/>
  <c r="F45" i="46"/>
  <c r="G45" i="46"/>
  <c r="E45" i="46" s="1"/>
  <c r="D47" i="46"/>
  <c r="F47" i="47" s="1"/>
  <c r="H47" i="47" s="1"/>
  <c r="F47" i="46"/>
  <c r="G47" i="46"/>
  <c r="E47" i="46" s="1"/>
  <c r="G47" i="47" s="1"/>
  <c r="D49" i="46"/>
  <c r="F49" i="47" s="1"/>
  <c r="H49" i="47" s="1"/>
  <c r="F49" i="46"/>
  <c r="G49" i="46"/>
  <c r="E49" i="46" s="1"/>
  <c r="J49" i="46"/>
  <c r="J49" i="27" s="1"/>
  <c r="K49" i="46"/>
  <c r="K49" i="27" s="1"/>
  <c r="E51" i="46"/>
  <c r="G51" i="47" s="1"/>
  <c r="F51" i="46"/>
  <c r="D51" i="46" s="1"/>
  <c r="F51" i="47" s="1"/>
  <c r="G51" i="46"/>
  <c r="E54" i="46"/>
  <c r="F54" i="46"/>
  <c r="D54" i="46" s="1"/>
  <c r="F54" i="47" s="1"/>
  <c r="G54" i="46"/>
  <c r="E55" i="46"/>
  <c r="E56" i="46" s="1"/>
  <c r="F55" i="46"/>
  <c r="D55" i="46" s="1"/>
  <c r="F55" i="47" s="1"/>
  <c r="H55" i="47" s="1"/>
  <c r="G55" i="46"/>
  <c r="G56" i="46" s="1"/>
  <c r="F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F59" i="47" s="1"/>
  <c r="F59" i="46"/>
  <c r="G59" i="46"/>
  <c r="E59" i="46" s="1"/>
  <c r="F60" i="46"/>
  <c r="F61" i="46" s="1"/>
  <c r="G60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E64" i="46"/>
  <c r="E66" i="46" s="1"/>
  <c r="F64" i="46"/>
  <c r="D64" i="46" s="1"/>
  <c r="G64" i="46"/>
  <c r="E65" i="46"/>
  <c r="G65" i="47" s="1"/>
  <c r="I65" i="47" s="1"/>
  <c r="F65" i="46"/>
  <c r="G65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F70" i="46"/>
  <c r="G70" i="46"/>
  <c r="E70" i="46" s="1"/>
  <c r="E72" i="46" s="1"/>
  <c r="D71" i="46"/>
  <c r="F71" i="47" s="1"/>
  <c r="H71" i="47" s="1"/>
  <c r="F71" i="46"/>
  <c r="G71" i="46"/>
  <c r="E71" i="46" s="1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E73" i="46"/>
  <c r="F73" i="46"/>
  <c r="D73" i="46" s="1"/>
  <c r="G73" i="46"/>
  <c r="E74" i="46"/>
  <c r="G74" i="47" s="1"/>
  <c r="I74" i="47" s="1"/>
  <c r="F74" i="46"/>
  <c r="D74" i="46" s="1"/>
  <c r="F74" i="47" s="1"/>
  <c r="H74" i="47" s="1"/>
  <c r="G74" i="46"/>
  <c r="K74" i="46"/>
  <c r="D75" i="46"/>
  <c r="F75" i="46"/>
  <c r="G75" i="46"/>
  <c r="E75" i="46" s="1"/>
  <c r="D76" i="46"/>
  <c r="F76" i="47" s="1"/>
  <c r="E76" i="46"/>
  <c r="G76" i="47" s="1"/>
  <c r="I76" i="47" s="1"/>
  <c r="F76" i="46"/>
  <c r="G76" i="46"/>
  <c r="D77" i="46"/>
  <c r="F77" i="46"/>
  <c r="G77" i="46"/>
  <c r="E77" i="46" s="1"/>
  <c r="G77" i="47" s="1"/>
  <c r="D78" i="46"/>
  <c r="F78" i="47" s="1"/>
  <c r="H78" i="47" s="1"/>
  <c r="E78" i="46"/>
  <c r="G78" i="47" s="1"/>
  <c r="I78" i="47" s="1"/>
  <c r="F78" i="46"/>
  <c r="G78" i="46"/>
  <c r="D79" i="46"/>
  <c r="F79" i="46"/>
  <c r="G79" i="46"/>
  <c r="E79" i="46" s="1"/>
  <c r="G79" i="47" s="1"/>
  <c r="D80" i="46"/>
  <c r="F80" i="47" s="1"/>
  <c r="E80" i="46"/>
  <c r="G80" i="47" s="1"/>
  <c r="F80" i="46"/>
  <c r="G80" i="46"/>
  <c r="D81" i="46"/>
  <c r="F81" i="46"/>
  <c r="G81" i="46"/>
  <c r="E81" i="46" s="1"/>
  <c r="G81" i="47" s="1"/>
  <c r="M82" i="46"/>
  <c r="K646" i="44" s="1"/>
  <c r="S82" i="46"/>
  <c r="Q646" i="44" s="1"/>
  <c r="T82" i="46"/>
  <c r="R646" i="44" s="1"/>
  <c r="U82" i="46"/>
  <c r="S646" i="44" s="1"/>
  <c r="AC82" i="46"/>
  <c r="AA646" i="44" s="1"/>
  <c r="AI82" i="46"/>
  <c r="AJ82" i="46"/>
  <c r="AK82" i="46"/>
  <c r="F86" i="46"/>
  <c r="G86" i="46"/>
  <c r="E86" i="46" s="1"/>
  <c r="F87" i="46"/>
  <c r="D87" i="46" s="1"/>
  <c r="F87" i="47" s="1"/>
  <c r="G87" i="46"/>
  <c r="E87" i="46" s="1"/>
  <c r="G87" i="47" s="1"/>
  <c r="E88" i="46"/>
  <c r="G88" i="47" s="1"/>
  <c r="I88" i="47" s="1"/>
  <c r="F88" i="46"/>
  <c r="D88" i="46" s="1"/>
  <c r="F88" i="47" s="1"/>
  <c r="H88" i="47" s="1"/>
  <c r="G88" i="46"/>
  <c r="H89" i="46"/>
  <c r="I89" i="46"/>
  <c r="J89" i="46"/>
  <c r="K89" i="46"/>
  <c r="L89" i="46"/>
  <c r="M89" i="46"/>
  <c r="A4" i="47"/>
  <c r="A5" i="47"/>
  <c r="D11" i="47"/>
  <c r="G12" i="47"/>
  <c r="E14" i="47"/>
  <c r="D15" i="47"/>
  <c r="G20" i="47"/>
  <c r="I20" i="47" s="1"/>
  <c r="G21" i="47"/>
  <c r="E22" i="47"/>
  <c r="G22" i="47"/>
  <c r="I22" i="47" s="1"/>
  <c r="G23" i="47"/>
  <c r="E27" i="47"/>
  <c r="F28" i="47"/>
  <c r="H28" i="47" s="1"/>
  <c r="E32" i="47"/>
  <c r="G32" i="47"/>
  <c r="I32" i="47"/>
  <c r="E34" i="47"/>
  <c r="F34" i="47"/>
  <c r="H34" i="47" s="1"/>
  <c r="G34" i="47"/>
  <c r="I34" i="47" s="1"/>
  <c r="G35" i="47"/>
  <c r="E39" i="47"/>
  <c r="G40" i="47"/>
  <c r="E41" i="47"/>
  <c r="G41" i="47"/>
  <c r="H41" i="47"/>
  <c r="I41" i="47"/>
  <c r="F45" i="47"/>
  <c r="G45" i="47"/>
  <c r="G49" i="47"/>
  <c r="E51" i="47"/>
  <c r="G54" i="47"/>
  <c r="E55" i="47"/>
  <c r="G55" i="47"/>
  <c r="I55" i="47"/>
  <c r="E60" i="47"/>
  <c r="E65" i="47"/>
  <c r="G70" i="47"/>
  <c r="G72" i="47" s="1"/>
  <c r="E71" i="47"/>
  <c r="G71" i="47"/>
  <c r="I71" i="47" s="1"/>
  <c r="F73" i="47"/>
  <c r="G73" i="47"/>
  <c r="E74" i="47"/>
  <c r="F75" i="47"/>
  <c r="H75" i="47" s="1"/>
  <c r="G75" i="47"/>
  <c r="E76" i="47"/>
  <c r="F77" i="47"/>
  <c r="E78" i="47"/>
  <c r="F79" i="47"/>
  <c r="E80" i="47"/>
  <c r="I80" i="47"/>
  <c r="F81" i="47"/>
  <c r="H81" i="47" s="1"/>
  <c r="D86" i="47"/>
  <c r="E86" i="47"/>
  <c r="D87" i="47"/>
  <c r="D89" i="47" s="1"/>
  <c r="E87" i="47"/>
  <c r="E89" i="47" s="1"/>
  <c r="I87" i="47"/>
  <c r="D88" i="47"/>
  <c r="E88" i="47"/>
  <c r="A4" i="14"/>
  <c r="A5" i="14"/>
  <c r="H11" i="14"/>
  <c r="F11" i="14" s="1"/>
  <c r="I11" i="14"/>
  <c r="M11" i="14" s="1"/>
  <c r="F12" i="14"/>
  <c r="G12" i="14"/>
  <c r="H12" i="14"/>
  <c r="I12" i="14"/>
  <c r="L12" i="14"/>
  <c r="M12" i="14"/>
  <c r="H13" i="14"/>
  <c r="I13" i="14"/>
  <c r="M13" i="14" s="1"/>
  <c r="F14" i="14"/>
  <c r="G14" i="14"/>
  <c r="H14" i="14"/>
  <c r="I14" i="14"/>
  <c r="I14" i="15" s="1"/>
  <c r="L14" i="14"/>
  <c r="M14" i="14"/>
  <c r="E14" i="38" s="1"/>
  <c r="H15" i="14"/>
  <c r="F15" i="14" s="1"/>
  <c r="I15" i="14"/>
  <c r="G15" i="14" s="1"/>
  <c r="M15" i="14"/>
  <c r="E15" i="38" s="1"/>
  <c r="J16" i="14"/>
  <c r="K16" i="14"/>
  <c r="H18" i="14"/>
  <c r="I18" i="14"/>
  <c r="H19" i="14"/>
  <c r="F19" i="14" s="1"/>
  <c r="I19" i="14"/>
  <c r="F20" i="14"/>
  <c r="G20" i="14"/>
  <c r="H20" i="14"/>
  <c r="I20" i="14"/>
  <c r="L20" i="14"/>
  <c r="M20" i="14"/>
  <c r="E20" i="38" s="1"/>
  <c r="G21" i="14"/>
  <c r="H21" i="14"/>
  <c r="I21" i="14"/>
  <c r="M21" i="14" s="1"/>
  <c r="E21" i="38" s="1"/>
  <c r="F22" i="14"/>
  <c r="H22" i="14"/>
  <c r="I22" i="14"/>
  <c r="I22" i="15" s="1"/>
  <c r="L22" i="14"/>
  <c r="M22" i="14"/>
  <c r="E22" i="38" s="1"/>
  <c r="H23" i="14"/>
  <c r="F23" i="14" s="1"/>
  <c r="I23" i="14"/>
  <c r="G23" i="14" s="1"/>
  <c r="J24" i="14"/>
  <c r="K24" i="14"/>
  <c r="K82" i="14" s="1"/>
  <c r="F27" i="14"/>
  <c r="G27" i="14"/>
  <c r="H27" i="14"/>
  <c r="I27" i="14"/>
  <c r="L27" i="14"/>
  <c r="M27" i="14"/>
  <c r="M29" i="14" s="1"/>
  <c r="G28" i="14"/>
  <c r="G29" i="14" s="1"/>
  <c r="H28" i="14"/>
  <c r="I28" i="14"/>
  <c r="M28" i="14" s="1"/>
  <c r="J29" i="14"/>
  <c r="K29" i="14"/>
  <c r="F32" i="14"/>
  <c r="G32" i="14"/>
  <c r="H32" i="14"/>
  <c r="I32" i="14"/>
  <c r="I32" i="15" s="1"/>
  <c r="L32" i="14"/>
  <c r="H33" i="14"/>
  <c r="F33" i="14" s="1"/>
  <c r="I33" i="14"/>
  <c r="G33" i="14" s="1"/>
  <c r="M33" i="14"/>
  <c r="E33" i="38" s="1"/>
  <c r="F34" i="14"/>
  <c r="G34" i="14"/>
  <c r="H34" i="14"/>
  <c r="I34" i="14"/>
  <c r="L34" i="14"/>
  <c r="M34" i="14"/>
  <c r="E34" i="38" s="1"/>
  <c r="H35" i="14"/>
  <c r="I35" i="14"/>
  <c r="J36" i="14"/>
  <c r="K36" i="14"/>
  <c r="L37" i="14"/>
  <c r="M37" i="14"/>
  <c r="H38" i="14"/>
  <c r="I38" i="14"/>
  <c r="F39" i="14"/>
  <c r="G39" i="14"/>
  <c r="H39" i="14"/>
  <c r="I39" i="14"/>
  <c r="L39" i="14"/>
  <c r="M39" i="14"/>
  <c r="E39" i="38" s="1"/>
  <c r="H40" i="14"/>
  <c r="I40" i="14"/>
  <c r="F41" i="14"/>
  <c r="H41" i="14"/>
  <c r="I41" i="14"/>
  <c r="G41" i="14" s="1"/>
  <c r="L41" i="14"/>
  <c r="M41" i="14"/>
  <c r="J42" i="14"/>
  <c r="K42" i="14"/>
  <c r="J43" i="14"/>
  <c r="K43" i="14"/>
  <c r="H45" i="14"/>
  <c r="F45" i="14" s="1"/>
  <c r="I45" i="14"/>
  <c r="G45" i="14" s="1"/>
  <c r="F47" i="14"/>
  <c r="G47" i="14"/>
  <c r="H47" i="14"/>
  <c r="I47" i="14"/>
  <c r="L47" i="14"/>
  <c r="M47" i="14"/>
  <c r="H49" i="14"/>
  <c r="I49" i="14"/>
  <c r="M49" i="14" s="1"/>
  <c r="E49" i="38" s="1"/>
  <c r="F51" i="14"/>
  <c r="H51" i="14"/>
  <c r="I51" i="14"/>
  <c r="L51" i="14"/>
  <c r="H54" i="14"/>
  <c r="F54" i="14" s="1"/>
  <c r="I54" i="14"/>
  <c r="G54" i="14" s="1"/>
  <c r="F55" i="14"/>
  <c r="G55" i="14"/>
  <c r="H55" i="14"/>
  <c r="I55" i="14"/>
  <c r="L55" i="14"/>
  <c r="M55" i="14"/>
  <c r="H56" i="14"/>
  <c r="I56" i="14"/>
  <c r="J56" i="14"/>
  <c r="K56" i="14"/>
  <c r="H59" i="14"/>
  <c r="I59" i="14"/>
  <c r="M59" i="14" s="1"/>
  <c r="E59" i="38" s="1"/>
  <c r="F60" i="14"/>
  <c r="H60" i="14"/>
  <c r="I60" i="14"/>
  <c r="L60" i="14"/>
  <c r="J61" i="14"/>
  <c r="K61" i="14"/>
  <c r="H64" i="14"/>
  <c r="F64" i="14" s="1"/>
  <c r="F66" i="14" s="1"/>
  <c r="I64" i="14"/>
  <c r="G64" i="14" s="1"/>
  <c r="M64" i="14"/>
  <c r="E64" i="38" s="1"/>
  <c r="F65" i="14"/>
  <c r="G65" i="14"/>
  <c r="G66" i="14" s="1"/>
  <c r="H65" i="14"/>
  <c r="I65" i="14"/>
  <c r="L65" i="14"/>
  <c r="M65" i="14"/>
  <c r="H66" i="14"/>
  <c r="J66" i="14"/>
  <c r="K66" i="14"/>
  <c r="G70" i="14"/>
  <c r="G72" i="14" s="1"/>
  <c r="H70" i="14"/>
  <c r="I70" i="14"/>
  <c r="M70" i="14" s="1"/>
  <c r="F71" i="14"/>
  <c r="H71" i="14"/>
  <c r="I71" i="14"/>
  <c r="G71" i="14" s="1"/>
  <c r="L71" i="14"/>
  <c r="D71" i="38" s="1"/>
  <c r="M71" i="14"/>
  <c r="I72" i="14"/>
  <c r="J72" i="14"/>
  <c r="K72" i="14"/>
  <c r="H73" i="14"/>
  <c r="F73" i="14" s="1"/>
  <c r="I73" i="14"/>
  <c r="M73" i="14"/>
  <c r="E73" i="38" s="1"/>
  <c r="F74" i="14"/>
  <c r="G74" i="14"/>
  <c r="H74" i="14"/>
  <c r="I74" i="14"/>
  <c r="L74" i="14"/>
  <c r="M74" i="14"/>
  <c r="H75" i="14"/>
  <c r="I75" i="14"/>
  <c r="F76" i="14"/>
  <c r="H76" i="14"/>
  <c r="I76" i="14"/>
  <c r="G76" i="14" s="1"/>
  <c r="L76" i="14"/>
  <c r="M76" i="14"/>
  <c r="E76" i="38" s="1"/>
  <c r="H77" i="14"/>
  <c r="F77" i="14" s="1"/>
  <c r="I77" i="14"/>
  <c r="F78" i="14"/>
  <c r="G78" i="14"/>
  <c r="H78" i="14"/>
  <c r="I78" i="14"/>
  <c r="L78" i="14"/>
  <c r="M78" i="14"/>
  <c r="E78" i="38" s="1"/>
  <c r="G79" i="14"/>
  <c r="H79" i="14"/>
  <c r="I79" i="14"/>
  <c r="M79" i="14" s="1"/>
  <c r="E79" i="38" s="1"/>
  <c r="F80" i="14"/>
  <c r="H80" i="14"/>
  <c r="I80" i="14"/>
  <c r="I80" i="15" s="1"/>
  <c r="L80" i="14"/>
  <c r="D80" i="38" s="1"/>
  <c r="M80" i="14"/>
  <c r="E80" i="38" s="1"/>
  <c r="H81" i="14"/>
  <c r="F81" i="14" s="1"/>
  <c r="I81" i="14"/>
  <c r="M81" i="14" s="1"/>
  <c r="E81" i="38" s="1"/>
  <c r="D82" i="14"/>
  <c r="E82" i="14"/>
  <c r="E85" i="15" s="1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L11" i="26"/>
  <c r="M11" i="26"/>
  <c r="N11" i="26"/>
  <c r="N11" i="27" s="1"/>
  <c r="O11" i="26"/>
  <c r="O16" i="26" s="1"/>
  <c r="P11" i="26"/>
  <c r="P16" i="26" s="1"/>
  <c r="Q11" i="26"/>
  <c r="R11" i="26"/>
  <c r="S11" i="26"/>
  <c r="T11" i="26"/>
  <c r="U11" i="26"/>
  <c r="V11" i="26"/>
  <c r="W11" i="26"/>
  <c r="W16" i="26" s="1"/>
  <c r="X11" i="26"/>
  <c r="X16" i="26" s="1"/>
  <c r="Y11" i="26"/>
  <c r="Z11" i="26"/>
  <c r="AA11" i="26"/>
  <c r="AB11" i="26"/>
  <c r="AC11" i="26"/>
  <c r="AD11" i="26"/>
  <c r="AD16" i="26" s="1"/>
  <c r="AE11" i="26"/>
  <c r="AE16" i="26" s="1"/>
  <c r="AF11" i="26"/>
  <c r="AF16" i="26" s="1"/>
  <c r="AG11" i="26"/>
  <c r="AH11" i="26"/>
  <c r="AI11" i="26"/>
  <c r="AJ11" i="26"/>
  <c r="AK11" i="26"/>
  <c r="AL11" i="26"/>
  <c r="AM11" i="26"/>
  <c r="AM16" i="26" s="1"/>
  <c r="AN11" i="26"/>
  <c r="AO11" i="26"/>
  <c r="F12" i="26"/>
  <c r="G12" i="26"/>
  <c r="L12" i="26"/>
  <c r="M12" i="26"/>
  <c r="N12" i="26"/>
  <c r="O12" i="26"/>
  <c r="P12" i="26"/>
  <c r="Q12" i="26"/>
  <c r="R12" i="26"/>
  <c r="S12" i="26"/>
  <c r="T12" i="26"/>
  <c r="U12" i="26"/>
  <c r="U16" i="26" s="1"/>
  <c r="V12" i="26"/>
  <c r="W12" i="26"/>
  <c r="W12" i="27" s="1"/>
  <c r="X12" i="26"/>
  <c r="Y12" i="26"/>
  <c r="Z12" i="26"/>
  <c r="Z12" i="27" s="1"/>
  <c r="AA12" i="26"/>
  <c r="AB12" i="26"/>
  <c r="AC12" i="26"/>
  <c r="AC16" i="26" s="1"/>
  <c r="AD12" i="26"/>
  <c r="AE12" i="26"/>
  <c r="AF12" i="26"/>
  <c r="AG12" i="26"/>
  <c r="AH12" i="26"/>
  <c r="AI12" i="26"/>
  <c r="AJ12" i="26"/>
  <c r="AK12" i="26"/>
  <c r="AK16" i="26" s="1"/>
  <c r="AL12" i="26"/>
  <c r="AM12" i="26"/>
  <c r="AN12" i="26"/>
  <c r="AO12" i="26"/>
  <c r="D13" i="26"/>
  <c r="F13" i="26"/>
  <c r="G13" i="26"/>
  <c r="E13" i="26" s="1"/>
  <c r="G13" i="38" s="1"/>
  <c r="I13" i="38" s="1"/>
  <c r="L13" i="26"/>
  <c r="M13" i="26"/>
  <c r="M13" i="27" s="1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F14" i="26"/>
  <c r="D14" i="26" s="1"/>
  <c r="F14" i="38" s="1"/>
  <c r="G14" i="26"/>
  <c r="L14" i="26"/>
  <c r="M14" i="26"/>
  <c r="N14" i="26"/>
  <c r="N14" i="27" s="1"/>
  <c r="O14" i="26"/>
  <c r="P14" i="26"/>
  <c r="Q14" i="26"/>
  <c r="Q14" i="27" s="1"/>
  <c r="R14" i="26"/>
  <c r="S14" i="26"/>
  <c r="T14" i="26"/>
  <c r="U14" i="26"/>
  <c r="V14" i="26"/>
  <c r="W14" i="26"/>
  <c r="X14" i="26"/>
  <c r="Y14" i="26"/>
  <c r="Y16" i="26" s="1"/>
  <c r="Z14" i="26"/>
  <c r="AA14" i="26"/>
  <c r="AA14" i="27" s="1"/>
  <c r="AB14" i="26"/>
  <c r="AC14" i="26"/>
  <c r="AD14" i="26"/>
  <c r="AE14" i="26"/>
  <c r="AF14" i="26"/>
  <c r="AG14" i="26"/>
  <c r="AG16" i="26" s="1"/>
  <c r="AH14" i="26"/>
  <c r="AI14" i="26"/>
  <c r="AJ14" i="26"/>
  <c r="AK14" i="26"/>
  <c r="AL14" i="26"/>
  <c r="AM14" i="26"/>
  <c r="AN14" i="26"/>
  <c r="AO14" i="26"/>
  <c r="AO16" i="26" s="1"/>
  <c r="F15" i="26"/>
  <c r="G15" i="26"/>
  <c r="E15" i="26" s="1"/>
  <c r="G15" i="38" s="1"/>
  <c r="L15" i="26"/>
  <c r="M15" i="26"/>
  <c r="N15" i="26"/>
  <c r="O15" i="26"/>
  <c r="P15" i="26"/>
  <c r="Q15" i="26"/>
  <c r="Q15" i="27" s="1"/>
  <c r="R15" i="26"/>
  <c r="S15" i="26"/>
  <c r="T15" i="26"/>
  <c r="U15" i="26"/>
  <c r="V15" i="26"/>
  <c r="W15" i="26"/>
  <c r="X15" i="26"/>
  <c r="X15" i="27" s="1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F16" i="26"/>
  <c r="H16" i="26"/>
  <c r="I16" i="26"/>
  <c r="I82" i="26" s="1"/>
  <c r="G645" i="44" s="1"/>
  <c r="J16" i="26"/>
  <c r="K16" i="26"/>
  <c r="R16" i="26"/>
  <c r="V16" i="26"/>
  <c r="Z16" i="26"/>
  <c r="AH16" i="26"/>
  <c r="AL16" i="26"/>
  <c r="AN16" i="26"/>
  <c r="F19" i="26"/>
  <c r="G19" i="26"/>
  <c r="L19" i="26"/>
  <c r="M19" i="26"/>
  <c r="N19" i="26"/>
  <c r="O19" i="26"/>
  <c r="O24" i="26" s="1"/>
  <c r="P19" i="26"/>
  <c r="Q19" i="26"/>
  <c r="R19" i="26"/>
  <c r="S19" i="26"/>
  <c r="S24" i="26" s="1"/>
  <c r="T19" i="26"/>
  <c r="U19" i="26"/>
  <c r="V19" i="26"/>
  <c r="V24" i="26" s="1"/>
  <c r="W19" i="26"/>
  <c r="W24" i="26" s="1"/>
  <c r="X19" i="26"/>
  <c r="Y19" i="26"/>
  <c r="Z19" i="26"/>
  <c r="AA19" i="26"/>
  <c r="AA24" i="26" s="1"/>
  <c r="AB19" i="26"/>
  <c r="AC19" i="26"/>
  <c r="AD19" i="26"/>
  <c r="AE19" i="26"/>
  <c r="AE24" i="26" s="1"/>
  <c r="AF19" i="26"/>
  <c r="AG19" i="26"/>
  <c r="AH19" i="26"/>
  <c r="AI19" i="26"/>
  <c r="AI24" i="26" s="1"/>
  <c r="AJ19" i="26"/>
  <c r="AK19" i="26"/>
  <c r="AL19" i="26"/>
  <c r="AM19" i="26"/>
  <c r="AM24" i="26" s="1"/>
  <c r="AN19" i="26"/>
  <c r="AO19" i="26"/>
  <c r="F20" i="26"/>
  <c r="G20" i="26"/>
  <c r="L20" i="26"/>
  <c r="M20" i="26"/>
  <c r="N20" i="26"/>
  <c r="O20" i="26"/>
  <c r="P20" i="26"/>
  <c r="Q20" i="26"/>
  <c r="R20" i="26"/>
  <c r="S20" i="26"/>
  <c r="T20" i="26"/>
  <c r="U20" i="26"/>
  <c r="U24" i="26" s="1"/>
  <c r="V20" i="26"/>
  <c r="W20" i="26"/>
  <c r="X20" i="26"/>
  <c r="Y20" i="26"/>
  <c r="Z20" i="26"/>
  <c r="AA20" i="26"/>
  <c r="AB20" i="26"/>
  <c r="AC20" i="26"/>
  <c r="AC24" i="26" s="1"/>
  <c r="AD20" i="26"/>
  <c r="AD20" i="27" s="1"/>
  <c r="AE20" i="26"/>
  <c r="AE20" i="27" s="1"/>
  <c r="AF20" i="26"/>
  <c r="AG20" i="26"/>
  <c r="AH20" i="26"/>
  <c r="AI20" i="26"/>
  <c r="AJ20" i="26"/>
  <c r="AK20" i="26"/>
  <c r="AK24" i="26" s="1"/>
  <c r="AL20" i="26"/>
  <c r="AM20" i="26"/>
  <c r="AN20" i="26"/>
  <c r="AO20" i="26"/>
  <c r="F21" i="26"/>
  <c r="D21" i="26" s="1"/>
  <c r="F21" i="38" s="1"/>
  <c r="G21" i="26"/>
  <c r="L21" i="26"/>
  <c r="M21" i="26"/>
  <c r="N21" i="26"/>
  <c r="O21" i="26"/>
  <c r="P21" i="26"/>
  <c r="P24" i="26" s="1"/>
  <c r="Q21" i="26"/>
  <c r="R21" i="26"/>
  <c r="S21" i="26"/>
  <c r="S21" i="27" s="1"/>
  <c r="T21" i="26"/>
  <c r="U21" i="26"/>
  <c r="V21" i="26"/>
  <c r="W21" i="26"/>
  <c r="X21" i="26"/>
  <c r="X21" i="27" s="1"/>
  <c r="Y21" i="26"/>
  <c r="Z21" i="26"/>
  <c r="Z24" i="26" s="1"/>
  <c r="AA21" i="26"/>
  <c r="AA21" i="27" s="1"/>
  <c r="AB21" i="26"/>
  <c r="AC21" i="26"/>
  <c r="AC21" i="27" s="1"/>
  <c r="AD21" i="26"/>
  <c r="AE21" i="26"/>
  <c r="AF21" i="26"/>
  <c r="AF24" i="26" s="1"/>
  <c r="AG21" i="26"/>
  <c r="AH21" i="26"/>
  <c r="AI21" i="26"/>
  <c r="AJ21" i="26"/>
  <c r="AK21" i="26"/>
  <c r="AL21" i="26"/>
  <c r="AM21" i="26"/>
  <c r="AN21" i="26"/>
  <c r="AN24" i="26" s="1"/>
  <c r="AO21" i="26"/>
  <c r="F22" i="26"/>
  <c r="D22" i="26" s="1"/>
  <c r="F22" i="38" s="1"/>
  <c r="G22" i="26"/>
  <c r="L22" i="26"/>
  <c r="M22" i="26"/>
  <c r="N22" i="26"/>
  <c r="O22" i="26"/>
  <c r="P22" i="26"/>
  <c r="Q22" i="26"/>
  <c r="E22" i="26" s="1"/>
  <c r="G22" i="38" s="1"/>
  <c r="I22" i="38" s="1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F23" i="26"/>
  <c r="G23" i="26"/>
  <c r="E23" i="26" s="1"/>
  <c r="G23" i="38" s="1"/>
  <c r="L23" i="26"/>
  <c r="M23" i="26"/>
  <c r="N23" i="26"/>
  <c r="O23" i="26"/>
  <c r="O23" i="27" s="1"/>
  <c r="P23" i="26"/>
  <c r="Q23" i="26"/>
  <c r="Q23" i="27" s="1"/>
  <c r="R23" i="26"/>
  <c r="S23" i="26"/>
  <c r="T23" i="26"/>
  <c r="T23" i="27" s="1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F24" i="26"/>
  <c r="H24" i="26"/>
  <c r="I24" i="26"/>
  <c r="J24" i="26"/>
  <c r="K24" i="26"/>
  <c r="Q24" i="26"/>
  <c r="R24" i="26"/>
  <c r="Y24" i="26"/>
  <c r="AG24" i="26"/>
  <c r="AH24" i="26"/>
  <c r="AL24" i="26"/>
  <c r="AO24" i="26"/>
  <c r="F27" i="26"/>
  <c r="G27" i="26"/>
  <c r="E27" i="26" s="1"/>
  <c r="L27" i="26"/>
  <c r="M27" i="26"/>
  <c r="N27" i="26"/>
  <c r="O27" i="26"/>
  <c r="O27" i="27" s="1"/>
  <c r="P27" i="26"/>
  <c r="Q27" i="26"/>
  <c r="Q27" i="27" s="1"/>
  <c r="R27" i="26"/>
  <c r="S27" i="26"/>
  <c r="T27" i="26"/>
  <c r="U27" i="26"/>
  <c r="V27" i="26"/>
  <c r="W27" i="26"/>
  <c r="X27" i="26"/>
  <c r="X29" i="26" s="1"/>
  <c r="Y27" i="26"/>
  <c r="Z27" i="26"/>
  <c r="AA27" i="26"/>
  <c r="AB27" i="26"/>
  <c r="AB29" i="26" s="1"/>
  <c r="AC27" i="26"/>
  <c r="AD27" i="26"/>
  <c r="AE27" i="26"/>
  <c r="AF27" i="26"/>
  <c r="AG27" i="26"/>
  <c r="AH27" i="26"/>
  <c r="AI27" i="26"/>
  <c r="AJ27" i="26"/>
  <c r="AJ29" i="26" s="1"/>
  <c r="AK27" i="26"/>
  <c r="AL27" i="26"/>
  <c r="AM27" i="26"/>
  <c r="AN27" i="26"/>
  <c r="AN29" i="26" s="1"/>
  <c r="AO27" i="26"/>
  <c r="F28" i="26"/>
  <c r="F29" i="26" s="1"/>
  <c r="G28" i="26"/>
  <c r="L28" i="26"/>
  <c r="L28" i="27" s="1"/>
  <c r="M28" i="26"/>
  <c r="N28" i="26"/>
  <c r="O28" i="26"/>
  <c r="P28" i="26"/>
  <c r="Q28" i="26"/>
  <c r="Q29" i="26" s="1"/>
  <c r="R28" i="26"/>
  <c r="R29" i="26" s="1"/>
  <c r="S28" i="26"/>
  <c r="T28" i="26"/>
  <c r="U28" i="26"/>
  <c r="U29" i="26" s="1"/>
  <c r="V28" i="26"/>
  <c r="W28" i="26"/>
  <c r="W28" i="27" s="1"/>
  <c r="X28" i="26"/>
  <c r="Y28" i="26"/>
  <c r="Y29" i="26" s="1"/>
  <c r="Z28" i="26"/>
  <c r="AA28" i="26"/>
  <c r="AB28" i="26"/>
  <c r="AB28" i="27" s="1"/>
  <c r="AC28" i="26"/>
  <c r="AD28" i="26"/>
  <c r="AE28" i="26"/>
  <c r="AF28" i="26"/>
  <c r="AG28" i="26"/>
  <c r="AG29" i="26" s="1"/>
  <c r="AH28" i="26"/>
  <c r="AH29" i="26" s="1"/>
  <c r="AI28" i="26"/>
  <c r="AJ28" i="26"/>
  <c r="AK28" i="26"/>
  <c r="AK29" i="26" s="1"/>
  <c r="AL28" i="26"/>
  <c r="AM28" i="26"/>
  <c r="AN28" i="26"/>
  <c r="AO28" i="26"/>
  <c r="AO29" i="26" s="1"/>
  <c r="G29" i="26"/>
  <c r="H29" i="26"/>
  <c r="I29" i="26"/>
  <c r="J29" i="26"/>
  <c r="K29" i="26"/>
  <c r="O29" i="26"/>
  <c r="P29" i="26"/>
  <c r="S29" i="26"/>
  <c r="T29" i="26"/>
  <c r="W29" i="26"/>
  <c r="AA29" i="26"/>
  <c r="AE29" i="26"/>
  <c r="AF29" i="26"/>
  <c r="AI29" i="26"/>
  <c r="AM29" i="26"/>
  <c r="F32" i="26"/>
  <c r="G32" i="26"/>
  <c r="L32" i="26"/>
  <c r="L36" i="26" s="1"/>
  <c r="M32" i="26"/>
  <c r="N32" i="26"/>
  <c r="O32" i="26"/>
  <c r="O32" i="27" s="1"/>
  <c r="P32" i="26"/>
  <c r="Q32" i="26"/>
  <c r="R32" i="26"/>
  <c r="S32" i="26"/>
  <c r="T32" i="26"/>
  <c r="T36" i="26" s="1"/>
  <c r="U32" i="26"/>
  <c r="U36" i="26" s="1"/>
  <c r="V32" i="26"/>
  <c r="V36" i="26" s="1"/>
  <c r="W32" i="26"/>
  <c r="W32" i="27" s="1"/>
  <c r="X32" i="26"/>
  <c r="Y32" i="26"/>
  <c r="Z32" i="26"/>
  <c r="AA32" i="26"/>
  <c r="AB32" i="26"/>
  <c r="AB36" i="26" s="1"/>
  <c r="AC32" i="26"/>
  <c r="AC36" i="26" s="1"/>
  <c r="AD32" i="26"/>
  <c r="AD32" i="27" s="1"/>
  <c r="AE32" i="26"/>
  <c r="AF32" i="26"/>
  <c r="AG32" i="26"/>
  <c r="AH32" i="26"/>
  <c r="AI32" i="26"/>
  <c r="AJ32" i="26"/>
  <c r="AJ36" i="26" s="1"/>
  <c r="AK32" i="26"/>
  <c r="AK36" i="26" s="1"/>
  <c r="AL32" i="26"/>
  <c r="AL36" i="26" s="1"/>
  <c r="AM32" i="26"/>
  <c r="AN32" i="26"/>
  <c r="AO32" i="26"/>
  <c r="F33" i="26"/>
  <c r="G33" i="26"/>
  <c r="L33" i="26"/>
  <c r="M33" i="26"/>
  <c r="M33" i="27" s="1"/>
  <c r="N33" i="26"/>
  <c r="O33" i="26"/>
  <c r="P33" i="26"/>
  <c r="Q33" i="26"/>
  <c r="R33" i="26"/>
  <c r="S33" i="26"/>
  <c r="S36" i="26" s="1"/>
  <c r="T33" i="26"/>
  <c r="U33" i="26"/>
  <c r="V33" i="26"/>
  <c r="W33" i="26"/>
  <c r="X33" i="26"/>
  <c r="X33" i="27" s="1"/>
  <c r="Y33" i="26"/>
  <c r="Z33" i="26"/>
  <c r="Z36" i="26" s="1"/>
  <c r="AA33" i="26"/>
  <c r="AA36" i="26" s="1"/>
  <c r="AB33" i="26"/>
  <c r="AC33" i="26"/>
  <c r="AD33" i="26"/>
  <c r="AE33" i="26"/>
  <c r="AF33" i="26"/>
  <c r="AG33" i="26"/>
  <c r="AH33" i="26"/>
  <c r="AI33" i="26"/>
  <c r="AI36" i="26" s="1"/>
  <c r="AJ33" i="26"/>
  <c r="AK33" i="26"/>
  <c r="AL33" i="26"/>
  <c r="AM33" i="26"/>
  <c r="AN33" i="26"/>
  <c r="AO33" i="26"/>
  <c r="F34" i="26"/>
  <c r="G34" i="26"/>
  <c r="L34" i="26"/>
  <c r="M34" i="26"/>
  <c r="N34" i="26"/>
  <c r="O34" i="26"/>
  <c r="P34" i="26"/>
  <c r="P36" i="26" s="1"/>
  <c r="Q34" i="26"/>
  <c r="Q36" i="26" s="1"/>
  <c r="R34" i="26"/>
  <c r="S34" i="26"/>
  <c r="S34" i="27" s="1"/>
  <c r="T34" i="26"/>
  <c r="U34" i="26"/>
  <c r="V34" i="26"/>
  <c r="W34" i="26"/>
  <c r="X34" i="26"/>
  <c r="Y34" i="26"/>
  <c r="Y36" i="26" s="1"/>
  <c r="Z34" i="26"/>
  <c r="AA34" i="26"/>
  <c r="AB34" i="26"/>
  <c r="AC34" i="26"/>
  <c r="AD34" i="26"/>
  <c r="AE34" i="26"/>
  <c r="AF34" i="26"/>
  <c r="AG34" i="26"/>
  <c r="AG36" i="26" s="1"/>
  <c r="AH34" i="26"/>
  <c r="AI34" i="26"/>
  <c r="AJ34" i="26"/>
  <c r="AK34" i="26"/>
  <c r="AL34" i="26"/>
  <c r="AM34" i="26"/>
  <c r="AN34" i="26"/>
  <c r="AO34" i="26"/>
  <c r="AO36" i="26" s="1"/>
  <c r="AO82" i="26" s="1"/>
  <c r="F35" i="26"/>
  <c r="G35" i="26"/>
  <c r="L35" i="26"/>
  <c r="M35" i="26"/>
  <c r="N35" i="26"/>
  <c r="O35" i="26"/>
  <c r="P35" i="26"/>
  <c r="Q35" i="26"/>
  <c r="R35" i="26"/>
  <c r="S35" i="26"/>
  <c r="T35" i="26"/>
  <c r="T35" i="27" s="1"/>
  <c r="U35" i="26"/>
  <c r="V35" i="26"/>
  <c r="W35" i="26"/>
  <c r="X35" i="26"/>
  <c r="Y35" i="26"/>
  <c r="Z35" i="26"/>
  <c r="AA35" i="26"/>
  <c r="AB35" i="26"/>
  <c r="AB35" i="27" s="1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H36" i="26"/>
  <c r="I36" i="26"/>
  <c r="J36" i="26"/>
  <c r="K36" i="26"/>
  <c r="N36" i="26"/>
  <c r="AD36" i="26"/>
  <c r="AF36" i="26"/>
  <c r="D39" i="26"/>
  <c r="F39" i="38" s="1"/>
  <c r="H39" i="38" s="1"/>
  <c r="F39" i="26"/>
  <c r="G39" i="26"/>
  <c r="E39" i="26" s="1"/>
  <c r="G39" i="38" s="1"/>
  <c r="L39" i="26"/>
  <c r="M39" i="26"/>
  <c r="N39" i="26"/>
  <c r="O39" i="26"/>
  <c r="O39" i="27" s="1"/>
  <c r="P39" i="26"/>
  <c r="Q39" i="26"/>
  <c r="Q39" i="27" s="1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F40" i="26"/>
  <c r="G40" i="26"/>
  <c r="L40" i="26"/>
  <c r="M40" i="26"/>
  <c r="N40" i="26"/>
  <c r="O40" i="26"/>
  <c r="O40" i="27" s="1"/>
  <c r="O42" i="27" s="1"/>
  <c r="O43" i="27" s="1"/>
  <c r="P40" i="26"/>
  <c r="Q40" i="26"/>
  <c r="R40" i="26"/>
  <c r="S40" i="26"/>
  <c r="T40" i="26"/>
  <c r="U40" i="26"/>
  <c r="U42" i="26" s="1"/>
  <c r="U43" i="26" s="1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F41" i="26"/>
  <c r="D41" i="26" s="1"/>
  <c r="F41" i="38" s="1"/>
  <c r="H41" i="38" s="1"/>
  <c r="G41" i="26"/>
  <c r="L41" i="26"/>
  <c r="M41" i="26"/>
  <c r="N41" i="26"/>
  <c r="O41" i="26"/>
  <c r="O42" i="26" s="1"/>
  <c r="O43" i="26" s="1"/>
  <c r="P41" i="26"/>
  <c r="P42" i="26" s="1"/>
  <c r="P43" i="26" s="1"/>
  <c r="Q41" i="26"/>
  <c r="R41" i="26"/>
  <c r="S41" i="26"/>
  <c r="S42" i="26" s="1"/>
  <c r="S43" i="26" s="1"/>
  <c r="T41" i="26"/>
  <c r="U41" i="26"/>
  <c r="V41" i="26"/>
  <c r="W41" i="26"/>
  <c r="W42" i="26" s="1"/>
  <c r="X41" i="26"/>
  <c r="X42" i="26" s="1"/>
  <c r="Y41" i="26"/>
  <c r="Z41" i="26"/>
  <c r="Z41" i="27" s="1"/>
  <c r="AA41" i="26"/>
  <c r="AA42" i="26" s="1"/>
  <c r="AB41" i="26"/>
  <c r="AB42" i="26" s="1"/>
  <c r="AB43" i="26" s="1"/>
  <c r="AC41" i="26"/>
  <c r="AC41" i="27" s="1"/>
  <c r="AD41" i="26"/>
  <c r="AE41" i="26"/>
  <c r="AE42" i="26" s="1"/>
  <c r="AE43" i="26" s="1"/>
  <c r="AF41" i="26"/>
  <c r="AF42" i="26" s="1"/>
  <c r="AF43" i="26" s="1"/>
  <c r="AG41" i="26"/>
  <c r="AH41" i="26"/>
  <c r="AI41" i="26"/>
  <c r="AI42" i="26" s="1"/>
  <c r="AJ41" i="26"/>
  <c r="AK41" i="26"/>
  <c r="AL41" i="26"/>
  <c r="AM41" i="26"/>
  <c r="AM42" i="26" s="1"/>
  <c r="AN41" i="26"/>
  <c r="AN42" i="26" s="1"/>
  <c r="AN43" i="26" s="1"/>
  <c r="AO41" i="26"/>
  <c r="H42" i="26"/>
  <c r="I42" i="26"/>
  <c r="I43" i="26" s="1"/>
  <c r="J42" i="26"/>
  <c r="J43" i="26" s="1"/>
  <c r="K42" i="26"/>
  <c r="L42" i="26"/>
  <c r="M42" i="26"/>
  <c r="M43" i="26" s="1"/>
  <c r="N42" i="26"/>
  <c r="Q42" i="26"/>
  <c r="Q43" i="26" s="1"/>
  <c r="T42" i="26"/>
  <c r="V42" i="26"/>
  <c r="V43" i="26" s="1"/>
  <c r="Y42" i="26"/>
  <c r="Y43" i="26" s="1"/>
  <c r="Z42" i="26"/>
  <c r="Z43" i="26" s="1"/>
  <c r="AC42" i="26"/>
  <c r="AC43" i="26" s="1"/>
  <c r="AD42" i="26"/>
  <c r="AG42" i="26"/>
  <c r="AG43" i="26" s="1"/>
  <c r="AJ42" i="26"/>
  <c r="AK42" i="26"/>
  <c r="AK43" i="26" s="1"/>
  <c r="AL42" i="26"/>
  <c r="AL43" i="26" s="1"/>
  <c r="AO42" i="26"/>
  <c r="AO43" i="26" s="1"/>
  <c r="H43" i="26"/>
  <c r="K43" i="26"/>
  <c r="L43" i="26"/>
  <c r="N43" i="26"/>
  <c r="T43" i="26"/>
  <c r="W43" i="26"/>
  <c r="X43" i="26"/>
  <c r="AA43" i="26"/>
  <c r="AD43" i="26"/>
  <c r="AI43" i="26"/>
  <c r="AJ43" i="26"/>
  <c r="AM43" i="26"/>
  <c r="F45" i="26"/>
  <c r="G45" i="26"/>
  <c r="L45" i="26"/>
  <c r="M45" i="26"/>
  <c r="E45" i="26" s="1"/>
  <c r="G45" i="38" s="1"/>
  <c r="N45" i="26"/>
  <c r="O45" i="26"/>
  <c r="O45" i="27" s="1"/>
  <c r="P45" i="26"/>
  <c r="Q45" i="26"/>
  <c r="R45" i="26"/>
  <c r="R45" i="27" s="1"/>
  <c r="S45" i="26"/>
  <c r="T45" i="26"/>
  <c r="U45" i="26"/>
  <c r="U45" i="27" s="1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F47" i="26"/>
  <c r="D47" i="26" s="1"/>
  <c r="G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Z47" i="27" s="1"/>
  <c r="AA47" i="26"/>
  <c r="AB47" i="26"/>
  <c r="AC47" i="26"/>
  <c r="AC47" i="27" s="1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D49" i="26" s="1"/>
  <c r="F49" i="38" s="1"/>
  <c r="G49" i="26"/>
  <c r="L49" i="26"/>
  <c r="M49" i="26"/>
  <c r="N49" i="26"/>
  <c r="O49" i="26"/>
  <c r="P49" i="26"/>
  <c r="P49" i="27" s="1"/>
  <c r="Q49" i="26"/>
  <c r="E49" i="26" s="1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F51" i="38" s="1"/>
  <c r="H51" i="38" s="1"/>
  <c r="F51" i="26"/>
  <c r="G51" i="26"/>
  <c r="L51" i="26"/>
  <c r="M51" i="26"/>
  <c r="N51" i="26"/>
  <c r="O51" i="26"/>
  <c r="P51" i="26"/>
  <c r="P51" i="27" s="1"/>
  <c r="Q51" i="26"/>
  <c r="Q51" i="27" s="1"/>
  <c r="R51" i="26"/>
  <c r="S51" i="26"/>
  <c r="T51" i="26"/>
  <c r="U51" i="26"/>
  <c r="V51" i="26"/>
  <c r="V51" i="27" s="1"/>
  <c r="W51" i="26"/>
  <c r="X51" i="26"/>
  <c r="Y51" i="26"/>
  <c r="Y51" i="27" s="1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G54" i="26"/>
  <c r="L54" i="26"/>
  <c r="M54" i="26"/>
  <c r="N54" i="26"/>
  <c r="N56" i="26" s="1"/>
  <c r="O54" i="26"/>
  <c r="P54" i="26"/>
  <c r="Q54" i="26"/>
  <c r="Q56" i="26" s="1"/>
  <c r="R54" i="26"/>
  <c r="R56" i="26" s="1"/>
  <c r="S54" i="26"/>
  <c r="T54" i="26"/>
  <c r="T56" i="26" s="1"/>
  <c r="U54" i="26"/>
  <c r="U54" i="27" s="1"/>
  <c r="V54" i="26"/>
  <c r="W54" i="26"/>
  <c r="X54" i="26"/>
  <c r="Y54" i="26"/>
  <c r="Z54" i="26"/>
  <c r="Z56" i="26" s="1"/>
  <c r="AA54" i="26"/>
  <c r="AB54" i="26"/>
  <c r="AB54" i="27" s="1"/>
  <c r="AB56" i="27" s="1"/>
  <c r="AC54" i="26"/>
  <c r="AD54" i="26"/>
  <c r="AE54" i="26"/>
  <c r="AE54" i="27" s="1"/>
  <c r="AF54" i="26"/>
  <c r="AG54" i="26"/>
  <c r="AG56" i="26" s="1"/>
  <c r="AH54" i="26"/>
  <c r="AH56" i="26" s="1"/>
  <c r="AI54" i="26"/>
  <c r="AJ54" i="26"/>
  <c r="AK54" i="26"/>
  <c r="AL54" i="26"/>
  <c r="AL56" i="26" s="1"/>
  <c r="AM54" i="26"/>
  <c r="AN54" i="26"/>
  <c r="AO54" i="26"/>
  <c r="AO56" i="26" s="1"/>
  <c r="D55" i="26"/>
  <c r="F55" i="38" s="1"/>
  <c r="H55" i="38" s="1"/>
  <c r="F55" i="26"/>
  <c r="G55" i="26"/>
  <c r="L55" i="26"/>
  <c r="L55" i="27" s="1"/>
  <c r="M55" i="26"/>
  <c r="M55" i="27" s="1"/>
  <c r="N55" i="26"/>
  <c r="O55" i="26"/>
  <c r="O56" i="26" s="1"/>
  <c r="P55" i="26"/>
  <c r="P56" i="26" s="1"/>
  <c r="Q55" i="26"/>
  <c r="R55" i="26"/>
  <c r="S55" i="26"/>
  <c r="S56" i="26" s="1"/>
  <c r="T55" i="26"/>
  <c r="U55" i="26"/>
  <c r="V55" i="26"/>
  <c r="W55" i="26"/>
  <c r="W56" i="26" s="1"/>
  <c r="X55" i="26"/>
  <c r="X56" i="26" s="1"/>
  <c r="Y55" i="26"/>
  <c r="Z55" i="26"/>
  <c r="AA55" i="26"/>
  <c r="AA56" i="26" s="1"/>
  <c r="AB55" i="26"/>
  <c r="AC55" i="26"/>
  <c r="AD55" i="26"/>
  <c r="AE55" i="26"/>
  <c r="AE56" i="26" s="1"/>
  <c r="AF55" i="26"/>
  <c r="AF56" i="26" s="1"/>
  <c r="AG55" i="26"/>
  <c r="AH55" i="26"/>
  <c r="AI55" i="26"/>
  <c r="AI56" i="26" s="1"/>
  <c r="AJ55" i="26"/>
  <c r="AK55" i="26"/>
  <c r="AL55" i="26"/>
  <c r="AM55" i="26"/>
  <c r="AM56" i="26" s="1"/>
  <c r="AN55" i="26"/>
  <c r="AN56" i="26" s="1"/>
  <c r="AO55" i="26"/>
  <c r="H56" i="26"/>
  <c r="I56" i="26"/>
  <c r="J56" i="26"/>
  <c r="K56" i="26"/>
  <c r="L56" i="26"/>
  <c r="M56" i="26"/>
  <c r="U56" i="26"/>
  <c r="V56" i="26"/>
  <c r="Y56" i="26"/>
  <c r="AB56" i="26"/>
  <c r="AC56" i="26"/>
  <c r="AD56" i="26"/>
  <c r="AJ56" i="26"/>
  <c r="AK56" i="26"/>
  <c r="F59" i="26"/>
  <c r="G59" i="26"/>
  <c r="L59" i="26"/>
  <c r="M59" i="26"/>
  <c r="M59" i="27" s="1"/>
  <c r="M61" i="27" s="1"/>
  <c r="N59" i="26"/>
  <c r="N61" i="26" s="1"/>
  <c r="O59" i="26"/>
  <c r="P59" i="26"/>
  <c r="Q59" i="26"/>
  <c r="R59" i="26"/>
  <c r="S59" i="26"/>
  <c r="T59" i="26"/>
  <c r="U59" i="26"/>
  <c r="U61" i="26" s="1"/>
  <c r="V59" i="26"/>
  <c r="V59" i="27" s="1"/>
  <c r="W59" i="26"/>
  <c r="W59" i="27" s="1"/>
  <c r="X59" i="26"/>
  <c r="Y59" i="26"/>
  <c r="Z59" i="26"/>
  <c r="AA59" i="26"/>
  <c r="AB59" i="26"/>
  <c r="AC59" i="26"/>
  <c r="AC59" i="27" s="1"/>
  <c r="AD59" i="26"/>
  <c r="AD61" i="26" s="1"/>
  <c r="AE59" i="26"/>
  <c r="AE59" i="27" s="1"/>
  <c r="AE61" i="27" s="1"/>
  <c r="AF59" i="26"/>
  <c r="AG59" i="26"/>
  <c r="AH59" i="26"/>
  <c r="AI59" i="26"/>
  <c r="AJ59" i="26"/>
  <c r="AK59" i="26"/>
  <c r="AK61" i="26" s="1"/>
  <c r="AL59" i="26"/>
  <c r="AL61" i="26" s="1"/>
  <c r="AM59" i="26"/>
  <c r="AN59" i="26"/>
  <c r="AO59" i="26"/>
  <c r="F60" i="26"/>
  <c r="G60" i="26"/>
  <c r="L60" i="26"/>
  <c r="L61" i="26" s="1"/>
  <c r="M60" i="26"/>
  <c r="M60" i="27" s="1"/>
  <c r="N60" i="26"/>
  <c r="O60" i="26"/>
  <c r="P60" i="26"/>
  <c r="P61" i="26" s="1"/>
  <c r="Q60" i="26"/>
  <c r="Q61" i="26" s="1"/>
  <c r="R60" i="26"/>
  <c r="R61" i="26" s="1"/>
  <c r="S60" i="26"/>
  <c r="T60" i="26"/>
  <c r="T61" i="26" s="1"/>
  <c r="U60" i="26"/>
  <c r="V60" i="26"/>
  <c r="W60" i="26"/>
  <c r="X60" i="26"/>
  <c r="X61" i="26" s="1"/>
  <c r="Y60" i="26"/>
  <c r="Y60" i="27" s="1"/>
  <c r="Z60" i="26"/>
  <c r="Z61" i="26" s="1"/>
  <c r="AA60" i="26"/>
  <c r="AB60" i="26"/>
  <c r="AB61" i="26" s="1"/>
  <c r="AC60" i="26"/>
  <c r="AD60" i="26"/>
  <c r="AE60" i="26"/>
  <c r="AF60" i="26"/>
  <c r="AF61" i="26" s="1"/>
  <c r="AG60" i="26"/>
  <c r="AG61" i="26" s="1"/>
  <c r="AH60" i="26"/>
  <c r="AH61" i="26" s="1"/>
  <c r="AI60" i="26"/>
  <c r="AI61" i="26" s="1"/>
  <c r="AJ60" i="26"/>
  <c r="AJ61" i="26" s="1"/>
  <c r="AK60" i="26"/>
  <c r="AL60" i="26"/>
  <c r="AM60" i="26"/>
  <c r="AN60" i="26"/>
  <c r="AN61" i="26" s="1"/>
  <c r="AO60" i="26"/>
  <c r="AO61" i="26" s="1"/>
  <c r="F61" i="26"/>
  <c r="H61" i="26"/>
  <c r="I61" i="26"/>
  <c r="J61" i="26"/>
  <c r="K61" i="26"/>
  <c r="O61" i="26"/>
  <c r="W61" i="26"/>
  <c r="AC61" i="26"/>
  <c r="AE61" i="26"/>
  <c r="AM61" i="26"/>
  <c r="F64" i="26"/>
  <c r="G64" i="26"/>
  <c r="L64" i="26"/>
  <c r="L66" i="26" s="1"/>
  <c r="M64" i="26"/>
  <c r="N64" i="26"/>
  <c r="N64" i="27" s="1"/>
  <c r="O64" i="26"/>
  <c r="P64" i="26"/>
  <c r="Q64" i="26"/>
  <c r="R64" i="26"/>
  <c r="S64" i="26"/>
  <c r="S64" i="27" s="1"/>
  <c r="S66" i="27" s="1"/>
  <c r="T64" i="26"/>
  <c r="T66" i="26" s="1"/>
  <c r="U64" i="26"/>
  <c r="V64" i="26"/>
  <c r="V64" i="27" s="1"/>
  <c r="W64" i="26"/>
  <c r="X64" i="26"/>
  <c r="Y64" i="26"/>
  <c r="Z64" i="26"/>
  <c r="AA64" i="26"/>
  <c r="AA64" i="27" s="1"/>
  <c r="AA66" i="27" s="1"/>
  <c r="AB64" i="26"/>
  <c r="AB64" i="27" s="1"/>
  <c r="AB66" i="27" s="1"/>
  <c r="AC64" i="26"/>
  <c r="AD64" i="26"/>
  <c r="AE64" i="26"/>
  <c r="AF64" i="26"/>
  <c r="AG64" i="26"/>
  <c r="AH64" i="26"/>
  <c r="AI64" i="26"/>
  <c r="AI66" i="26" s="1"/>
  <c r="AJ64" i="26"/>
  <c r="AJ66" i="26" s="1"/>
  <c r="AK64" i="26"/>
  <c r="AL64" i="26"/>
  <c r="AM64" i="26"/>
  <c r="AN64" i="26"/>
  <c r="AO64" i="26"/>
  <c r="F65" i="26"/>
  <c r="D65" i="26" s="1"/>
  <c r="F65" i="38" s="1"/>
  <c r="H65" i="38" s="1"/>
  <c r="G65" i="26"/>
  <c r="L65" i="26"/>
  <c r="M65" i="26"/>
  <c r="N65" i="26"/>
  <c r="N66" i="26" s="1"/>
  <c r="O65" i="26"/>
  <c r="O66" i="26" s="1"/>
  <c r="P65" i="26"/>
  <c r="P66" i="26" s="1"/>
  <c r="Q65" i="26"/>
  <c r="Q66" i="26" s="1"/>
  <c r="R65" i="26"/>
  <c r="R66" i="26" s="1"/>
  <c r="S65" i="26"/>
  <c r="S65" i="27" s="1"/>
  <c r="T65" i="26"/>
  <c r="U65" i="26"/>
  <c r="V65" i="26"/>
  <c r="V66" i="26" s="1"/>
  <c r="W65" i="26"/>
  <c r="W66" i="26" s="1"/>
  <c r="X65" i="26"/>
  <c r="X66" i="26" s="1"/>
  <c r="Y65" i="26"/>
  <c r="Z65" i="26"/>
  <c r="Z66" i="26" s="1"/>
  <c r="AA65" i="26"/>
  <c r="AB65" i="26"/>
  <c r="AC65" i="26"/>
  <c r="AD65" i="26"/>
  <c r="AD66" i="26" s="1"/>
  <c r="AE65" i="26"/>
  <c r="AE66" i="26" s="1"/>
  <c r="AF65" i="26"/>
  <c r="AF66" i="26" s="1"/>
  <c r="AG65" i="26"/>
  <c r="AG66" i="26" s="1"/>
  <c r="AH65" i="26"/>
  <c r="AH66" i="26" s="1"/>
  <c r="AI65" i="26"/>
  <c r="AJ65" i="26"/>
  <c r="AK65" i="26"/>
  <c r="AL65" i="26"/>
  <c r="AL66" i="26" s="1"/>
  <c r="AM65" i="26"/>
  <c r="AM66" i="26" s="1"/>
  <c r="AN65" i="26"/>
  <c r="AN66" i="26" s="1"/>
  <c r="AO65" i="26"/>
  <c r="AO66" i="26" s="1"/>
  <c r="H66" i="26"/>
  <c r="I66" i="26"/>
  <c r="J66" i="26"/>
  <c r="K66" i="26"/>
  <c r="M66" i="26"/>
  <c r="U66" i="26"/>
  <c r="AC66" i="26"/>
  <c r="AK66" i="26"/>
  <c r="F70" i="26"/>
  <c r="G70" i="26"/>
  <c r="L70" i="26"/>
  <c r="M70" i="26"/>
  <c r="N70" i="26"/>
  <c r="O70" i="26"/>
  <c r="P70" i="26"/>
  <c r="Q70" i="26"/>
  <c r="E70" i="26" s="1"/>
  <c r="R70" i="26"/>
  <c r="R72" i="26" s="1"/>
  <c r="S70" i="26"/>
  <c r="T70" i="26"/>
  <c r="U70" i="26"/>
  <c r="V70" i="26"/>
  <c r="W70" i="26"/>
  <c r="X70" i="26"/>
  <c r="Y70" i="26"/>
  <c r="Y72" i="26" s="1"/>
  <c r="Z70" i="26"/>
  <c r="Z72" i="26" s="1"/>
  <c r="AA70" i="26"/>
  <c r="AB70" i="26"/>
  <c r="AC70" i="26"/>
  <c r="AD70" i="26"/>
  <c r="AE70" i="26"/>
  <c r="AE70" i="27" s="1"/>
  <c r="AF70" i="26"/>
  <c r="AG70" i="26"/>
  <c r="AG72" i="26" s="1"/>
  <c r="AH70" i="26"/>
  <c r="AH72" i="26" s="1"/>
  <c r="AI70" i="26"/>
  <c r="AJ70" i="26"/>
  <c r="AK70" i="26"/>
  <c r="AL70" i="26"/>
  <c r="AM70" i="26"/>
  <c r="AN70" i="26"/>
  <c r="AO70" i="26"/>
  <c r="D71" i="26"/>
  <c r="F71" i="38" s="1"/>
  <c r="F71" i="26"/>
  <c r="G71" i="26"/>
  <c r="L71" i="26"/>
  <c r="L72" i="26" s="1"/>
  <c r="M71" i="26"/>
  <c r="N71" i="26"/>
  <c r="N72" i="26" s="1"/>
  <c r="O71" i="26"/>
  <c r="P71" i="26"/>
  <c r="P72" i="26" s="1"/>
  <c r="Q71" i="26"/>
  <c r="R71" i="26"/>
  <c r="S71" i="26"/>
  <c r="T71" i="26"/>
  <c r="T72" i="26" s="1"/>
  <c r="U71" i="26"/>
  <c r="U71" i="27" s="1"/>
  <c r="V71" i="26"/>
  <c r="V72" i="26" s="1"/>
  <c r="W71" i="26"/>
  <c r="X71" i="26"/>
  <c r="X72" i="26" s="1"/>
  <c r="Y71" i="26"/>
  <c r="Z71" i="26"/>
  <c r="AA71" i="26"/>
  <c r="AB71" i="26"/>
  <c r="AB72" i="26" s="1"/>
  <c r="AC71" i="26"/>
  <c r="AC72" i="26" s="1"/>
  <c r="AD71" i="26"/>
  <c r="AD72" i="26" s="1"/>
  <c r="AE71" i="26"/>
  <c r="AE72" i="26" s="1"/>
  <c r="AF71" i="26"/>
  <c r="AF72" i="26" s="1"/>
  <c r="AG71" i="26"/>
  <c r="AH71" i="26"/>
  <c r="AI71" i="26"/>
  <c r="AJ71" i="26"/>
  <c r="AJ72" i="26" s="1"/>
  <c r="AK71" i="26"/>
  <c r="AK72" i="26" s="1"/>
  <c r="AL71" i="26"/>
  <c r="AL72" i="26" s="1"/>
  <c r="AM71" i="26"/>
  <c r="AM72" i="26" s="1"/>
  <c r="AN71" i="26"/>
  <c r="AN72" i="26" s="1"/>
  <c r="AO71" i="26"/>
  <c r="G72" i="26"/>
  <c r="H72" i="26"/>
  <c r="I72" i="26"/>
  <c r="J72" i="26"/>
  <c r="K72" i="26"/>
  <c r="S72" i="26"/>
  <c r="AA72" i="26"/>
  <c r="AI72" i="26"/>
  <c r="AO72" i="26"/>
  <c r="D73" i="26"/>
  <c r="F73" i="38" s="1"/>
  <c r="F73" i="26"/>
  <c r="G73" i="26"/>
  <c r="L73" i="26"/>
  <c r="M73" i="26"/>
  <c r="N73" i="26"/>
  <c r="N73" i="27" s="1"/>
  <c r="O73" i="26"/>
  <c r="P73" i="26"/>
  <c r="Q73" i="26"/>
  <c r="R73" i="26"/>
  <c r="S73" i="26"/>
  <c r="S73" i="27" s="1"/>
  <c r="T73" i="26"/>
  <c r="U73" i="26"/>
  <c r="V73" i="26"/>
  <c r="V73" i="27" s="1"/>
  <c r="W73" i="26"/>
  <c r="X73" i="26"/>
  <c r="X73" i="27" s="1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G74" i="26"/>
  <c r="L74" i="26"/>
  <c r="M74" i="26"/>
  <c r="M74" i="27" s="1"/>
  <c r="N74" i="26"/>
  <c r="O74" i="26"/>
  <c r="P74" i="26"/>
  <c r="Q74" i="26"/>
  <c r="R74" i="26"/>
  <c r="S74" i="26"/>
  <c r="T74" i="26"/>
  <c r="U74" i="26"/>
  <c r="U74" i="27" s="1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G75" i="26"/>
  <c r="L75" i="26"/>
  <c r="L75" i="27" s="1"/>
  <c r="M75" i="26"/>
  <c r="N75" i="26"/>
  <c r="O75" i="26"/>
  <c r="P75" i="26"/>
  <c r="Q75" i="26"/>
  <c r="R75" i="26"/>
  <c r="S75" i="26"/>
  <c r="T75" i="26"/>
  <c r="T75" i="27" s="1"/>
  <c r="U75" i="26"/>
  <c r="U75" i="27" s="1"/>
  <c r="V75" i="26"/>
  <c r="W75" i="26"/>
  <c r="X75" i="26"/>
  <c r="Y75" i="26"/>
  <c r="Z75" i="26"/>
  <c r="AA75" i="26"/>
  <c r="AB75" i="26"/>
  <c r="AB75" i="27" s="1"/>
  <c r="AC75" i="26"/>
  <c r="AD75" i="26"/>
  <c r="AE75" i="26"/>
  <c r="AE75" i="27" s="1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L76" i="26"/>
  <c r="M76" i="26"/>
  <c r="N76" i="26"/>
  <c r="O76" i="26"/>
  <c r="P76" i="26"/>
  <c r="Q76" i="26"/>
  <c r="Q76" i="27" s="1"/>
  <c r="R76" i="26"/>
  <c r="S76" i="26"/>
  <c r="T76" i="26"/>
  <c r="T76" i="27" s="1"/>
  <c r="U76" i="26"/>
  <c r="V76" i="26"/>
  <c r="V76" i="27" s="1"/>
  <c r="W76" i="26"/>
  <c r="X76" i="26"/>
  <c r="Y76" i="26"/>
  <c r="Y76" i="27" s="1"/>
  <c r="Z76" i="26"/>
  <c r="AA76" i="26"/>
  <c r="AA76" i="27" s="1"/>
  <c r="AB76" i="26"/>
  <c r="AC76" i="26"/>
  <c r="AD76" i="26"/>
  <c r="AD76" i="27" s="1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F77" i="38" s="1"/>
  <c r="F77" i="26"/>
  <c r="G77" i="26"/>
  <c r="L77" i="26"/>
  <c r="M77" i="26"/>
  <c r="N77" i="26"/>
  <c r="O77" i="26"/>
  <c r="P77" i="26"/>
  <c r="Q77" i="26"/>
  <c r="Q77" i="27" s="1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G78" i="26"/>
  <c r="L78" i="26"/>
  <c r="M78" i="26"/>
  <c r="M78" i="27" s="1"/>
  <c r="N78" i="26"/>
  <c r="O78" i="26"/>
  <c r="P78" i="26"/>
  <c r="P78" i="27" s="1"/>
  <c r="Q78" i="26"/>
  <c r="R78" i="26"/>
  <c r="S78" i="26"/>
  <c r="T78" i="26"/>
  <c r="U78" i="26"/>
  <c r="U78" i="27" s="1"/>
  <c r="V78" i="26"/>
  <c r="W78" i="26"/>
  <c r="X78" i="26"/>
  <c r="Y78" i="26"/>
  <c r="Z78" i="26"/>
  <c r="AA78" i="26"/>
  <c r="AB78" i="26"/>
  <c r="AC78" i="26"/>
  <c r="AC78" i="27" s="1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L79" i="26"/>
  <c r="M79" i="26"/>
  <c r="N79" i="26"/>
  <c r="N79" i="27" s="1"/>
  <c r="O79" i="26"/>
  <c r="P79" i="26"/>
  <c r="Q79" i="26"/>
  <c r="R79" i="26"/>
  <c r="S79" i="26"/>
  <c r="T79" i="26"/>
  <c r="T79" i="27" s="1"/>
  <c r="U79" i="26"/>
  <c r="V79" i="26"/>
  <c r="W79" i="26"/>
  <c r="X79" i="26"/>
  <c r="Y79" i="26"/>
  <c r="Z79" i="26"/>
  <c r="AA79" i="26"/>
  <c r="AB79" i="26"/>
  <c r="AB79" i="27" s="1"/>
  <c r="AC79" i="26"/>
  <c r="AD79" i="26"/>
  <c r="AD79" i="27" s="1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L80" i="26"/>
  <c r="M80" i="26"/>
  <c r="N80" i="26"/>
  <c r="O80" i="26"/>
  <c r="P80" i="26"/>
  <c r="P80" i="27" s="1"/>
  <c r="Q80" i="26"/>
  <c r="Q80" i="27" s="1"/>
  <c r="R80" i="26"/>
  <c r="S80" i="26"/>
  <c r="S80" i="27" s="1"/>
  <c r="T80" i="26"/>
  <c r="U80" i="26"/>
  <c r="V80" i="26"/>
  <c r="W80" i="26"/>
  <c r="X80" i="26"/>
  <c r="X80" i="27" s="1"/>
  <c r="Y80" i="26"/>
  <c r="Y80" i="27" s="1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F81" i="38" s="1"/>
  <c r="F81" i="26"/>
  <c r="G81" i="26"/>
  <c r="L81" i="26"/>
  <c r="M81" i="26"/>
  <c r="E81" i="26" s="1"/>
  <c r="G81" i="38" s="1"/>
  <c r="I81" i="38" s="1"/>
  <c r="N81" i="26"/>
  <c r="O81" i="26"/>
  <c r="P81" i="26"/>
  <c r="Q81" i="26"/>
  <c r="Q81" i="27" s="1"/>
  <c r="R81" i="26"/>
  <c r="R81" i="27" s="1"/>
  <c r="S81" i="26"/>
  <c r="T81" i="26"/>
  <c r="U81" i="26"/>
  <c r="V81" i="26"/>
  <c r="W81" i="26"/>
  <c r="X81" i="26"/>
  <c r="Y81" i="26"/>
  <c r="Y81" i="27" s="1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J82" i="26"/>
  <c r="H645" i="44" s="1"/>
  <c r="A4" i="38"/>
  <c r="A5" i="38"/>
  <c r="D12" i="38"/>
  <c r="E12" i="38"/>
  <c r="E13" i="38"/>
  <c r="F13" i="38"/>
  <c r="D14" i="38"/>
  <c r="H14" i="38"/>
  <c r="I15" i="38"/>
  <c r="D20" i="38"/>
  <c r="D22" i="38"/>
  <c r="F23" i="38"/>
  <c r="D27" i="38"/>
  <c r="G27" i="38"/>
  <c r="E28" i="38"/>
  <c r="D32" i="38"/>
  <c r="D34" i="38"/>
  <c r="D39" i="38"/>
  <c r="I39" i="38"/>
  <c r="D41" i="38"/>
  <c r="E41" i="38"/>
  <c r="D47" i="38"/>
  <c r="E47" i="38"/>
  <c r="F47" i="38"/>
  <c r="H47" i="38" s="1"/>
  <c r="G49" i="38"/>
  <c r="D51" i="38"/>
  <c r="D55" i="38"/>
  <c r="E55" i="38"/>
  <c r="D60" i="38"/>
  <c r="D65" i="38"/>
  <c r="E70" i="38"/>
  <c r="H71" i="38"/>
  <c r="D74" i="38"/>
  <c r="E74" i="38"/>
  <c r="D76" i="38"/>
  <c r="D78" i="38"/>
  <c r="A4" i="16"/>
  <c r="A5" i="16"/>
  <c r="G11" i="16"/>
  <c r="H11" i="16"/>
  <c r="I11" i="16"/>
  <c r="M11" i="16" s="1"/>
  <c r="H12" i="16"/>
  <c r="F12" i="16" s="1"/>
  <c r="I12" i="16"/>
  <c r="L12" i="16"/>
  <c r="D12" i="40" s="1"/>
  <c r="H13" i="16"/>
  <c r="F13" i="16" s="1"/>
  <c r="I13" i="16"/>
  <c r="G13" i="16" s="1"/>
  <c r="L13" i="16"/>
  <c r="D13" i="40" s="1"/>
  <c r="M13" i="16"/>
  <c r="E13" i="40" s="1"/>
  <c r="F14" i="16"/>
  <c r="G14" i="16"/>
  <c r="H14" i="16"/>
  <c r="I14" i="16"/>
  <c r="L14" i="16"/>
  <c r="M14" i="16"/>
  <c r="E14" i="40" s="1"/>
  <c r="G15" i="16"/>
  <c r="H15" i="16"/>
  <c r="I15" i="16"/>
  <c r="M15" i="16" s="1"/>
  <c r="E15" i="40" s="1"/>
  <c r="J16" i="16"/>
  <c r="K16" i="16"/>
  <c r="H18" i="16"/>
  <c r="I18" i="16"/>
  <c r="G19" i="16"/>
  <c r="H19" i="16"/>
  <c r="I19" i="16"/>
  <c r="M19" i="16" s="1"/>
  <c r="H20" i="16"/>
  <c r="F20" i="16" s="1"/>
  <c r="I20" i="16"/>
  <c r="L20" i="16"/>
  <c r="H21" i="16"/>
  <c r="F21" i="16" s="1"/>
  <c r="I21" i="16"/>
  <c r="G21" i="16" s="1"/>
  <c r="L21" i="16"/>
  <c r="M21" i="16"/>
  <c r="F22" i="16"/>
  <c r="G22" i="16"/>
  <c r="H22" i="16"/>
  <c r="I22" i="16"/>
  <c r="L22" i="16"/>
  <c r="M22" i="16"/>
  <c r="G23" i="16"/>
  <c r="H23" i="16"/>
  <c r="I23" i="16"/>
  <c r="M23" i="16" s="1"/>
  <c r="E23" i="40" s="1"/>
  <c r="J24" i="16"/>
  <c r="K24" i="16"/>
  <c r="H27" i="16"/>
  <c r="H29" i="16" s="1"/>
  <c r="I27" i="16"/>
  <c r="L27" i="16"/>
  <c r="L29" i="16" s="1"/>
  <c r="H28" i="16"/>
  <c r="F28" i="16" s="1"/>
  <c r="I28" i="16"/>
  <c r="G28" i="16" s="1"/>
  <c r="L28" i="16"/>
  <c r="D28" i="40" s="1"/>
  <c r="M28" i="16"/>
  <c r="E28" i="40" s="1"/>
  <c r="J29" i="16"/>
  <c r="K29" i="16"/>
  <c r="F32" i="16"/>
  <c r="G32" i="16"/>
  <c r="H32" i="16"/>
  <c r="I32" i="16"/>
  <c r="L32" i="16"/>
  <c r="M32" i="16"/>
  <c r="E32" i="40" s="1"/>
  <c r="G33" i="16"/>
  <c r="H33" i="16"/>
  <c r="I33" i="16"/>
  <c r="M33" i="16" s="1"/>
  <c r="H34" i="16"/>
  <c r="F34" i="16" s="1"/>
  <c r="I34" i="16"/>
  <c r="L34" i="16"/>
  <c r="D34" i="40" s="1"/>
  <c r="H35" i="16"/>
  <c r="F35" i="16" s="1"/>
  <c r="I35" i="16"/>
  <c r="G35" i="16" s="1"/>
  <c r="L35" i="16"/>
  <c r="D35" i="40" s="1"/>
  <c r="M35" i="16"/>
  <c r="E35" i="40" s="1"/>
  <c r="J36" i="16"/>
  <c r="K36" i="16"/>
  <c r="L37" i="16"/>
  <c r="M37" i="16"/>
  <c r="H38" i="16"/>
  <c r="I38" i="16"/>
  <c r="H39" i="16"/>
  <c r="F39" i="16" s="1"/>
  <c r="I39" i="16"/>
  <c r="L39" i="16"/>
  <c r="H40" i="16"/>
  <c r="F40" i="16" s="1"/>
  <c r="I40" i="16"/>
  <c r="I42" i="16" s="1"/>
  <c r="L40" i="16"/>
  <c r="D40" i="40" s="1"/>
  <c r="D42" i="40" s="1"/>
  <c r="D43" i="40" s="1"/>
  <c r="M40" i="16"/>
  <c r="F41" i="16"/>
  <c r="G41" i="16"/>
  <c r="H41" i="16"/>
  <c r="I41" i="16"/>
  <c r="L41" i="16"/>
  <c r="D41" i="40" s="1"/>
  <c r="M41" i="16"/>
  <c r="E41" i="40" s="1"/>
  <c r="H42" i="16"/>
  <c r="H43" i="16" s="1"/>
  <c r="J42" i="16"/>
  <c r="J43" i="16" s="1"/>
  <c r="K42" i="16"/>
  <c r="K43" i="16"/>
  <c r="G45" i="16"/>
  <c r="H45" i="16"/>
  <c r="I45" i="16"/>
  <c r="M45" i="16" s="1"/>
  <c r="E45" i="40" s="1"/>
  <c r="H47" i="16"/>
  <c r="F47" i="16" s="1"/>
  <c r="I47" i="16"/>
  <c r="L47" i="16"/>
  <c r="D47" i="40" s="1"/>
  <c r="H49" i="16"/>
  <c r="F49" i="16" s="1"/>
  <c r="I49" i="16"/>
  <c r="G49" i="16" s="1"/>
  <c r="L49" i="16"/>
  <c r="M49" i="16"/>
  <c r="E49" i="40" s="1"/>
  <c r="F51" i="16"/>
  <c r="G51" i="16"/>
  <c r="H51" i="16"/>
  <c r="I51" i="16"/>
  <c r="L51" i="16"/>
  <c r="M51" i="16"/>
  <c r="G54" i="16"/>
  <c r="H54" i="16"/>
  <c r="I54" i="16"/>
  <c r="M54" i="16" s="1"/>
  <c r="H55" i="16"/>
  <c r="F55" i="16" s="1"/>
  <c r="I55" i="16"/>
  <c r="L55" i="16"/>
  <c r="D55" i="40" s="1"/>
  <c r="J56" i="16"/>
  <c r="K56" i="16"/>
  <c r="H59" i="16"/>
  <c r="F59" i="16" s="1"/>
  <c r="I59" i="16"/>
  <c r="I61" i="16" s="1"/>
  <c r="L59" i="16"/>
  <c r="L61" i="16" s="1"/>
  <c r="M59" i="16"/>
  <c r="M61" i="16" s="1"/>
  <c r="F60" i="16"/>
  <c r="G60" i="16"/>
  <c r="H60" i="16"/>
  <c r="I60" i="16"/>
  <c r="L60" i="16"/>
  <c r="M60" i="16"/>
  <c r="H61" i="16"/>
  <c r="J61" i="16"/>
  <c r="K61" i="16"/>
  <c r="G64" i="16"/>
  <c r="H64" i="16"/>
  <c r="I64" i="16"/>
  <c r="M64" i="16" s="1"/>
  <c r="H65" i="16"/>
  <c r="F65" i="16" s="1"/>
  <c r="I65" i="16"/>
  <c r="L65" i="16"/>
  <c r="D65" i="40" s="1"/>
  <c r="J66" i="16"/>
  <c r="K66" i="16"/>
  <c r="H70" i="16"/>
  <c r="F70" i="16" s="1"/>
  <c r="I70" i="16"/>
  <c r="I72" i="16" s="1"/>
  <c r="L70" i="16"/>
  <c r="D70" i="40" s="1"/>
  <c r="D72" i="40" s="1"/>
  <c r="M70" i="16"/>
  <c r="F71" i="16"/>
  <c r="G71" i="16"/>
  <c r="H71" i="16"/>
  <c r="I71" i="16"/>
  <c r="L71" i="16"/>
  <c r="M71" i="16"/>
  <c r="E71" i="40" s="1"/>
  <c r="H72" i="16"/>
  <c r="J72" i="16"/>
  <c r="K72" i="16"/>
  <c r="G73" i="16"/>
  <c r="H73" i="16"/>
  <c r="L73" i="16" s="1"/>
  <c r="D73" i="40" s="1"/>
  <c r="I73" i="16"/>
  <c r="M73" i="16" s="1"/>
  <c r="E73" i="40" s="1"/>
  <c r="H74" i="16"/>
  <c r="F74" i="16" s="1"/>
  <c r="I74" i="16"/>
  <c r="L74" i="16"/>
  <c r="D74" i="40" s="1"/>
  <c r="H75" i="16"/>
  <c r="F75" i="16" s="1"/>
  <c r="I75" i="16"/>
  <c r="G75" i="16" s="1"/>
  <c r="L75" i="16"/>
  <c r="M75" i="16"/>
  <c r="E75" i="40" s="1"/>
  <c r="F76" i="16"/>
  <c r="G76" i="16"/>
  <c r="H76" i="16"/>
  <c r="I76" i="16"/>
  <c r="L76" i="16"/>
  <c r="M76" i="16"/>
  <c r="G77" i="16"/>
  <c r="H77" i="16"/>
  <c r="L77" i="16" s="1"/>
  <c r="D77" i="40" s="1"/>
  <c r="I77" i="16"/>
  <c r="M77" i="16" s="1"/>
  <c r="E77" i="40" s="1"/>
  <c r="H78" i="16"/>
  <c r="F78" i="16" s="1"/>
  <c r="I78" i="16"/>
  <c r="L78" i="16"/>
  <c r="D78" i="40" s="1"/>
  <c r="H79" i="16"/>
  <c r="F79" i="16" s="1"/>
  <c r="I79" i="16"/>
  <c r="G79" i="16" s="1"/>
  <c r="L79" i="16"/>
  <c r="M79" i="16"/>
  <c r="E79" i="40" s="1"/>
  <c r="F80" i="16"/>
  <c r="G80" i="16"/>
  <c r="H80" i="16"/>
  <c r="I80" i="16"/>
  <c r="L80" i="16"/>
  <c r="M80" i="16"/>
  <c r="G81" i="16"/>
  <c r="H81" i="16"/>
  <c r="L81" i="16" s="1"/>
  <c r="D81" i="40" s="1"/>
  <c r="I81" i="16"/>
  <c r="M81" i="16" s="1"/>
  <c r="E81" i="40" s="1"/>
  <c r="D82" i="16"/>
  <c r="E82" i="16"/>
  <c r="E91" i="16" s="1"/>
  <c r="G86" i="16"/>
  <c r="H86" i="16"/>
  <c r="I86" i="16"/>
  <c r="M86" i="16" s="1"/>
  <c r="H87" i="16"/>
  <c r="F87" i="16" s="1"/>
  <c r="I87" i="16"/>
  <c r="H88" i="16"/>
  <c r="F88" i="16" s="1"/>
  <c r="I88" i="16"/>
  <c r="G88" i="16" s="1"/>
  <c r="L88" i="16"/>
  <c r="D88" i="40" s="1"/>
  <c r="M88" i="16"/>
  <c r="E88" i="40" s="1"/>
  <c r="D89" i="16"/>
  <c r="E89" i="16"/>
  <c r="J89" i="16"/>
  <c r="K89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G11" i="28"/>
  <c r="E11" i="28" s="1"/>
  <c r="G11" i="40" s="1"/>
  <c r="L11" i="28"/>
  <c r="L16" i="28" s="1"/>
  <c r="L82" i="28" s="1"/>
  <c r="M11" i="28"/>
  <c r="N11" i="28"/>
  <c r="O11" i="28"/>
  <c r="P11" i="28"/>
  <c r="Q11" i="28"/>
  <c r="R11" i="28"/>
  <c r="S11" i="28"/>
  <c r="T11" i="28"/>
  <c r="T16" i="28" s="1"/>
  <c r="T82" i="28" s="1"/>
  <c r="U11" i="28"/>
  <c r="V11" i="28"/>
  <c r="W11" i="28"/>
  <c r="X11" i="28"/>
  <c r="Y11" i="28"/>
  <c r="Z11" i="28"/>
  <c r="AA11" i="28"/>
  <c r="AB11" i="28"/>
  <c r="AB16" i="28" s="1"/>
  <c r="AB82" i="28" s="1"/>
  <c r="AC11" i="28"/>
  <c r="AD11" i="28"/>
  <c r="AE11" i="28"/>
  <c r="AF11" i="28"/>
  <c r="AG11" i="28"/>
  <c r="AH11" i="28"/>
  <c r="AI11" i="28"/>
  <c r="AJ11" i="28"/>
  <c r="AJ16" i="28" s="1"/>
  <c r="AK11" i="28"/>
  <c r="AL11" i="28"/>
  <c r="AM11" i="28"/>
  <c r="AN11" i="28"/>
  <c r="AO11" i="28"/>
  <c r="F12" i="28"/>
  <c r="D12" i="28" s="1"/>
  <c r="G12" i="28"/>
  <c r="E12" i="28" s="1"/>
  <c r="G12" i="40" s="1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F13" i="40" s="1"/>
  <c r="H13" i="40" s="1"/>
  <c r="E13" i="28"/>
  <c r="G13" i="40" s="1"/>
  <c r="I13" i="40" s="1"/>
  <c r="F13" i="28"/>
  <c r="G13" i="28"/>
  <c r="L13" i="28"/>
  <c r="M13" i="28"/>
  <c r="N13" i="28"/>
  <c r="O13" i="28"/>
  <c r="O16" i="28" s="1"/>
  <c r="P13" i="28"/>
  <c r="Q13" i="28"/>
  <c r="R13" i="28"/>
  <c r="S13" i="28"/>
  <c r="T13" i="28"/>
  <c r="U13" i="28"/>
  <c r="V13" i="28"/>
  <c r="W13" i="28"/>
  <c r="W16" i="28" s="1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M16" i="28" s="1"/>
  <c r="AN13" i="28"/>
  <c r="AO13" i="28"/>
  <c r="F14" i="28"/>
  <c r="G14" i="28"/>
  <c r="L14" i="28"/>
  <c r="M14" i="28"/>
  <c r="N14" i="28"/>
  <c r="N16" i="28" s="1"/>
  <c r="O14" i="28"/>
  <c r="P14" i="28"/>
  <c r="Q14" i="28"/>
  <c r="R14" i="28"/>
  <c r="S14" i="28"/>
  <c r="T14" i="28"/>
  <c r="U14" i="28"/>
  <c r="U16" i="28" s="1"/>
  <c r="V14" i="28"/>
  <c r="V16" i="28" s="1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K16" i="28" s="1"/>
  <c r="AL14" i="28"/>
  <c r="AL16" i="28" s="1"/>
  <c r="AM14" i="28"/>
  <c r="AN14" i="28"/>
  <c r="AO14" i="28"/>
  <c r="F15" i="28"/>
  <c r="G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H16" i="28"/>
  <c r="I16" i="28"/>
  <c r="J16" i="28"/>
  <c r="K16" i="28"/>
  <c r="M16" i="28"/>
  <c r="AC16" i="28"/>
  <c r="AD16" i="28"/>
  <c r="AE16" i="28"/>
  <c r="F19" i="28"/>
  <c r="G19" i="28"/>
  <c r="L19" i="28"/>
  <c r="L24" i="28" s="1"/>
  <c r="M19" i="28"/>
  <c r="M24" i="28" s="1"/>
  <c r="N19" i="28"/>
  <c r="O19" i="28"/>
  <c r="P19" i="28"/>
  <c r="Q19" i="28"/>
  <c r="R19" i="28"/>
  <c r="S19" i="28"/>
  <c r="T19" i="28"/>
  <c r="T24" i="28" s="1"/>
  <c r="U19" i="28"/>
  <c r="U24" i="28" s="1"/>
  <c r="V19" i="28"/>
  <c r="W19" i="28"/>
  <c r="X19" i="28"/>
  <c r="Y19" i="28"/>
  <c r="Z19" i="28"/>
  <c r="AA19" i="28"/>
  <c r="AB19" i="28"/>
  <c r="AB24" i="28" s="1"/>
  <c r="AC19" i="28"/>
  <c r="AC24" i="28" s="1"/>
  <c r="AD19" i="28"/>
  <c r="AE19" i="28"/>
  <c r="AF19" i="28"/>
  <c r="AG19" i="28"/>
  <c r="AH19" i="28"/>
  <c r="AI19" i="28"/>
  <c r="AJ19" i="28"/>
  <c r="AJ24" i="28" s="1"/>
  <c r="AK19" i="28"/>
  <c r="AL19" i="28"/>
  <c r="AM19" i="28"/>
  <c r="AN19" i="28"/>
  <c r="AO19" i="28"/>
  <c r="F20" i="28"/>
  <c r="G20" i="28"/>
  <c r="E20" i="28" s="1"/>
  <c r="G20" i="40" s="1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E21" i="28"/>
  <c r="G21" i="40" s="1"/>
  <c r="F21" i="28"/>
  <c r="G21" i="28"/>
  <c r="L21" i="28"/>
  <c r="M21" i="28"/>
  <c r="N21" i="28"/>
  <c r="O21" i="28"/>
  <c r="P21" i="28"/>
  <c r="D21" i="28" s="1"/>
  <c r="F21" i="40" s="1"/>
  <c r="H21" i="40" s="1"/>
  <c r="Q21" i="28"/>
  <c r="R21" i="28"/>
  <c r="S21" i="28"/>
  <c r="T21" i="28"/>
  <c r="U21" i="28"/>
  <c r="V21" i="28"/>
  <c r="W21" i="28"/>
  <c r="W24" i="28" s="1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M24" i="28" s="1"/>
  <c r="AN21" i="28"/>
  <c r="AO21" i="28"/>
  <c r="F22" i="28"/>
  <c r="G22" i="28"/>
  <c r="E22" i="28" s="1"/>
  <c r="G22" i="40" s="1"/>
  <c r="I22" i="40" s="1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D23" i="28" s="1"/>
  <c r="F23" i="40" s="1"/>
  <c r="G23" i="28"/>
  <c r="E23" i="28" s="1"/>
  <c r="G23" i="40" s="1"/>
  <c r="I23" i="40" s="1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F24" i="28"/>
  <c r="H24" i="28"/>
  <c r="I24" i="28"/>
  <c r="J24" i="28"/>
  <c r="K24" i="28"/>
  <c r="N24" i="28"/>
  <c r="O24" i="28"/>
  <c r="V24" i="28"/>
  <c r="AD24" i="28"/>
  <c r="AE24" i="28"/>
  <c r="AK24" i="28"/>
  <c r="AL24" i="28"/>
  <c r="F27" i="28"/>
  <c r="F29" i="28" s="1"/>
  <c r="G27" i="28"/>
  <c r="L27" i="28"/>
  <c r="L29" i="28" s="1"/>
  <c r="M27" i="28"/>
  <c r="M29" i="28" s="1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B29" i="28" s="1"/>
  <c r="AC27" i="28"/>
  <c r="AC29" i="28" s="1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F28" i="28"/>
  <c r="G28" i="28"/>
  <c r="E28" i="28" s="1"/>
  <c r="G28" i="40" s="1"/>
  <c r="I28" i="40" s="1"/>
  <c r="L28" i="28"/>
  <c r="M28" i="28"/>
  <c r="N28" i="28"/>
  <c r="O28" i="28"/>
  <c r="O29" i="28" s="1"/>
  <c r="P28" i="28"/>
  <c r="P29" i="28" s="1"/>
  <c r="Q28" i="28"/>
  <c r="Q29" i="28" s="1"/>
  <c r="R28" i="28"/>
  <c r="R29" i="28" s="1"/>
  <c r="S28" i="28"/>
  <c r="T28" i="28"/>
  <c r="U28" i="28"/>
  <c r="V28" i="28"/>
  <c r="W28" i="28"/>
  <c r="W29" i="28" s="1"/>
  <c r="X28" i="28"/>
  <c r="X29" i="28" s="1"/>
  <c r="Y28" i="28"/>
  <c r="Y29" i="28" s="1"/>
  <c r="Z28" i="28"/>
  <c r="Z29" i="28" s="1"/>
  <c r="AA28" i="28"/>
  <c r="AB28" i="28"/>
  <c r="AC28" i="28"/>
  <c r="AD28" i="28"/>
  <c r="AE28" i="28"/>
  <c r="AE29" i="28" s="1"/>
  <c r="AF28" i="28"/>
  <c r="AF29" i="28" s="1"/>
  <c r="AG28" i="28"/>
  <c r="AG29" i="28" s="1"/>
  <c r="AH28" i="28"/>
  <c r="AH29" i="28" s="1"/>
  <c r="AI28" i="28"/>
  <c r="AJ28" i="28"/>
  <c r="AK28" i="28"/>
  <c r="AL28" i="28"/>
  <c r="AM28" i="28"/>
  <c r="AM29" i="28" s="1"/>
  <c r="AN28" i="28"/>
  <c r="AN29" i="28" s="1"/>
  <c r="AO28" i="28"/>
  <c r="AO29" i="28" s="1"/>
  <c r="H29" i="28"/>
  <c r="I29" i="28"/>
  <c r="J29" i="28"/>
  <c r="K29" i="28"/>
  <c r="K82" i="28" s="1"/>
  <c r="N29" i="28"/>
  <c r="S29" i="28"/>
  <c r="T29" i="28"/>
  <c r="U29" i="28"/>
  <c r="V29" i="28"/>
  <c r="AA29" i="28"/>
  <c r="AD29" i="28"/>
  <c r="AI29" i="28"/>
  <c r="AJ29" i="28"/>
  <c r="AK29" i="28"/>
  <c r="AL29" i="28"/>
  <c r="E32" i="28"/>
  <c r="G32" i="40" s="1"/>
  <c r="F32" i="28"/>
  <c r="G32" i="28"/>
  <c r="L32" i="28"/>
  <c r="M32" i="28"/>
  <c r="N32" i="28"/>
  <c r="O32" i="28"/>
  <c r="P32" i="28"/>
  <c r="P36" i="28" s="1"/>
  <c r="Q32" i="28"/>
  <c r="Q36" i="28" s="1"/>
  <c r="R32" i="28"/>
  <c r="R36" i="28" s="1"/>
  <c r="S32" i="28"/>
  <c r="T32" i="28"/>
  <c r="U32" i="28"/>
  <c r="V32" i="28"/>
  <c r="W32" i="28"/>
  <c r="X32" i="28"/>
  <c r="X36" i="28" s="1"/>
  <c r="Y32" i="28"/>
  <c r="Y36" i="28" s="1"/>
  <c r="Z32" i="28"/>
  <c r="Z36" i="28" s="1"/>
  <c r="AA32" i="28"/>
  <c r="AB32" i="28"/>
  <c r="AC32" i="28"/>
  <c r="AD32" i="28"/>
  <c r="AE32" i="28"/>
  <c r="AF32" i="28"/>
  <c r="AF36" i="28" s="1"/>
  <c r="AG32" i="28"/>
  <c r="AG36" i="28" s="1"/>
  <c r="AH32" i="28"/>
  <c r="AH36" i="28" s="1"/>
  <c r="AI32" i="28"/>
  <c r="AJ32" i="28"/>
  <c r="AK32" i="28"/>
  <c r="AL32" i="28"/>
  <c r="AM32" i="28"/>
  <c r="AN32" i="28"/>
  <c r="AN36" i="28" s="1"/>
  <c r="AO32" i="28"/>
  <c r="AO36" i="28" s="1"/>
  <c r="F33" i="28"/>
  <c r="G33" i="28"/>
  <c r="L33" i="28"/>
  <c r="M33" i="28"/>
  <c r="N33" i="28"/>
  <c r="O33" i="28"/>
  <c r="E33" i="28" s="1"/>
  <c r="G33" i="40" s="1"/>
  <c r="P33" i="28"/>
  <c r="D33" i="28" s="1"/>
  <c r="F33" i="40" s="1"/>
  <c r="Q33" i="28"/>
  <c r="R33" i="28"/>
  <c r="S33" i="28"/>
  <c r="T33" i="28"/>
  <c r="U33" i="28"/>
  <c r="V33" i="28"/>
  <c r="W33" i="28"/>
  <c r="W36" i="28" s="1"/>
  <c r="X33" i="28"/>
  <c r="Y33" i="28"/>
  <c r="Z33" i="28"/>
  <c r="AA33" i="28"/>
  <c r="AB33" i="28"/>
  <c r="AC33" i="28"/>
  <c r="AD33" i="28"/>
  <c r="AE33" i="28"/>
  <c r="AE36" i="28" s="1"/>
  <c r="AF33" i="28"/>
  <c r="AG33" i="28"/>
  <c r="AH33" i="28"/>
  <c r="AI33" i="28"/>
  <c r="AJ33" i="28"/>
  <c r="AK33" i="28"/>
  <c r="AL33" i="28"/>
  <c r="AM33" i="28"/>
  <c r="AM36" i="28" s="1"/>
  <c r="AN33" i="28"/>
  <c r="AO33" i="28"/>
  <c r="F34" i="28"/>
  <c r="G34" i="28"/>
  <c r="L34" i="28"/>
  <c r="M34" i="28"/>
  <c r="M36" i="28" s="1"/>
  <c r="N34" i="28"/>
  <c r="N36" i="28" s="1"/>
  <c r="O34" i="28"/>
  <c r="P34" i="28"/>
  <c r="Q34" i="28"/>
  <c r="R34" i="28"/>
  <c r="S34" i="28"/>
  <c r="T34" i="28"/>
  <c r="U34" i="28"/>
  <c r="U36" i="28" s="1"/>
  <c r="V34" i="28"/>
  <c r="V36" i="28" s="1"/>
  <c r="W34" i="28"/>
  <c r="X34" i="28"/>
  <c r="Y34" i="28"/>
  <c r="Z34" i="28"/>
  <c r="AA34" i="28"/>
  <c r="AB34" i="28"/>
  <c r="AC34" i="28"/>
  <c r="AD34" i="28"/>
  <c r="AD36" i="28" s="1"/>
  <c r="AE34" i="28"/>
  <c r="AF34" i="28"/>
  <c r="AG34" i="28"/>
  <c r="AH34" i="28"/>
  <c r="AI34" i="28"/>
  <c r="AJ34" i="28"/>
  <c r="AK34" i="28"/>
  <c r="AK36" i="28" s="1"/>
  <c r="AL34" i="28"/>
  <c r="AL36" i="28" s="1"/>
  <c r="AM34" i="28"/>
  <c r="AN34" i="28"/>
  <c r="AO34" i="28"/>
  <c r="F35" i="28"/>
  <c r="G35" i="28"/>
  <c r="L35" i="28"/>
  <c r="L36" i="28" s="1"/>
  <c r="M35" i="28"/>
  <c r="N35" i="28"/>
  <c r="O35" i="28"/>
  <c r="P35" i="28"/>
  <c r="Q35" i="28"/>
  <c r="R35" i="28"/>
  <c r="S35" i="28"/>
  <c r="T35" i="28"/>
  <c r="T36" i="28" s="1"/>
  <c r="U35" i="28"/>
  <c r="V35" i="28"/>
  <c r="W35" i="28"/>
  <c r="X35" i="28"/>
  <c r="Y35" i="28"/>
  <c r="Z35" i="28"/>
  <c r="AA35" i="28"/>
  <c r="AB35" i="28"/>
  <c r="AB36" i="28" s="1"/>
  <c r="AC35" i="28"/>
  <c r="AD35" i="28"/>
  <c r="AE35" i="28"/>
  <c r="AF35" i="28"/>
  <c r="AG35" i="28"/>
  <c r="AH35" i="28"/>
  <c r="AI35" i="28"/>
  <c r="AJ35" i="28"/>
  <c r="AJ36" i="28" s="1"/>
  <c r="AK35" i="28"/>
  <c r="AL35" i="28"/>
  <c r="AM35" i="28"/>
  <c r="AN35" i="28"/>
  <c r="AO35" i="28"/>
  <c r="F36" i="28"/>
  <c r="G36" i="28"/>
  <c r="H36" i="28"/>
  <c r="I36" i="28"/>
  <c r="J36" i="28"/>
  <c r="K36" i="28"/>
  <c r="AC36" i="28"/>
  <c r="F39" i="28"/>
  <c r="G39" i="28"/>
  <c r="E39" i="28" s="1"/>
  <c r="G39" i="40" s="1"/>
  <c r="L39" i="28"/>
  <c r="L43" i="28" s="1"/>
  <c r="M39" i="28"/>
  <c r="N39" i="28"/>
  <c r="O39" i="28"/>
  <c r="P39" i="28"/>
  <c r="Q39" i="28"/>
  <c r="R39" i="28"/>
  <c r="S39" i="28"/>
  <c r="T39" i="28"/>
  <c r="T43" i="28" s="1"/>
  <c r="U39" i="28"/>
  <c r="V39" i="28"/>
  <c r="W39" i="28"/>
  <c r="X39" i="28"/>
  <c r="Y39" i="28"/>
  <c r="Z39" i="28"/>
  <c r="AA39" i="28"/>
  <c r="AB39" i="28"/>
  <c r="AB43" i="28" s="1"/>
  <c r="AC39" i="28"/>
  <c r="AD39" i="28"/>
  <c r="AE39" i="28"/>
  <c r="AF39" i="28"/>
  <c r="AG39" i="28"/>
  <c r="AH39" i="28"/>
  <c r="AI39" i="28"/>
  <c r="AJ39" i="28"/>
  <c r="AJ43" i="28" s="1"/>
  <c r="AJ82" i="28" s="1"/>
  <c r="AJ91" i="28" s="1"/>
  <c r="AK39" i="28"/>
  <c r="AL39" i="28"/>
  <c r="AM39" i="28"/>
  <c r="AN39" i="28"/>
  <c r="AO39" i="28"/>
  <c r="F40" i="28"/>
  <c r="G40" i="28"/>
  <c r="G42" i="28" s="1"/>
  <c r="G43" i="28" s="1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Y42" i="28" s="1"/>
  <c r="Y43" i="28" s="1"/>
  <c r="Z40" i="28"/>
  <c r="Z42" i="28" s="1"/>
  <c r="Z43" i="28" s="1"/>
  <c r="AA40" i="28"/>
  <c r="AA42" i="28" s="1"/>
  <c r="AA43" i="28" s="1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AO42" i="28" s="1"/>
  <c r="AO43" i="28" s="1"/>
  <c r="F41" i="28"/>
  <c r="G41" i="28"/>
  <c r="L41" i="28"/>
  <c r="M41" i="28"/>
  <c r="M42" i="28" s="1"/>
  <c r="N41" i="28"/>
  <c r="N42" i="28" s="1"/>
  <c r="N43" i="28" s="1"/>
  <c r="O41" i="28"/>
  <c r="O42" i="28" s="1"/>
  <c r="O43" i="28" s="1"/>
  <c r="P41" i="28"/>
  <c r="P42" i="28" s="1"/>
  <c r="P43" i="28" s="1"/>
  <c r="Q41" i="28"/>
  <c r="Q42" i="28" s="1"/>
  <c r="Q43" i="28" s="1"/>
  <c r="R41" i="28"/>
  <c r="S41" i="28"/>
  <c r="T41" i="28"/>
  <c r="U41" i="28"/>
  <c r="U42" i="28" s="1"/>
  <c r="U43" i="28" s="1"/>
  <c r="V41" i="28"/>
  <c r="V42" i="28" s="1"/>
  <c r="V43" i="28" s="1"/>
  <c r="W41" i="28"/>
  <c r="W42" i="28" s="1"/>
  <c r="W43" i="28" s="1"/>
  <c r="X41" i="28"/>
  <c r="X42" i="28" s="1"/>
  <c r="X43" i="28" s="1"/>
  <c r="Y41" i="28"/>
  <c r="E41" i="28" s="1"/>
  <c r="G41" i="40" s="1"/>
  <c r="I41" i="40" s="1"/>
  <c r="Z41" i="28"/>
  <c r="AA41" i="28"/>
  <c r="AB41" i="28"/>
  <c r="AC41" i="28"/>
  <c r="AC42" i="28" s="1"/>
  <c r="AD41" i="28"/>
  <c r="AD42" i="28" s="1"/>
  <c r="AD43" i="28" s="1"/>
  <c r="AE41" i="28"/>
  <c r="AE42" i="28" s="1"/>
  <c r="AE43" i="28" s="1"/>
  <c r="AF41" i="28"/>
  <c r="AF42" i="28" s="1"/>
  <c r="AF43" i="28" s="1"/>
  <c r="AG41" i="28"/>
  <c r="AG42" i="28" s="1"/>
  <c r="AG43" i="28" s="1"/>
  <c r="AH41" i="28"/>
  <c r="AI41" i="28"/>
  <c r="AJ41" i="28"/>
  <c r="AK41" i="28"/>
  <c r="AK42" i="28" s="1"/>
  <c r="AL41" i="28"/>
  <c r="AL42" i="28" s="1"/>
  <c r="AL43" i="28" s="1"/>
  <c r="AM41" i="28"/>
  <c r="AM42" i="28" s="1"/>
  <c r="AM43" i="28" s="1"/>
  <c r="AN41" i="28"/>
  <c r="AN42" i="28" s="1"/>
  <c r="AN43" i="28" s="1"/>
  <c r="AO41" i="28"/>
  <c r="H42" i="28"/>
  <c r="H43" i="28" s="1"/>
  <c r="H82" i="28" s="1"/>
  <c r="I42" i="28"/>
  <c r="I43" i="28" s="1"/>
  <c r="J42" i="28"/>
  <c r="J43" i="28" s="1"/>
  <c r="J82" i="28" s="1"/>
  <c r="K42" i="28"/>
  <c r="L42" i="28"/>
  <c r="R42" i="28"/>
  <c r="R43" i="28" s="1"/>
  <c r="S42" i="28"/>
  <c r="T42" i="28"/>
  <c r="AB42" i="28"/>
  <c r="AH42" i="28"/>
  <c r="AH43" i="28" s="1"/>
  <c r="AI42" i="28"/>
  <c r="AI43" i="28" s="1"/>
  <c r="AJ42" i="28"/>
  <c r="K43" i="28"/>
  <c r="M43" i="28"/>
  <c r="S43" i="28"/>
  <c r="AC43" i="28"/>
  <c r="AK43" i="28"/>
  <c r="F45" i="28"/>
  <c r="G45" i="28"/>
  <c r="E45" i="28" s="1"/>
  <c r="G45" i="40" s="1"/>
  <c r="I45" i="40" s="1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G47" i="28"/>
  <c r="L47" i="28"/>
  <c r="M47" i="28"/>
  <c r="N47" i="28"/>
  <c r="O47" i="28"/>
  <c r="P47" i="28"/>
  <c r="D47" i="28" s="1"/>
  <c r="F47" i="40" s="1"/>
  <c r="H47" i="40" s="1"/>
  <c r="Q47" i="28"/>
  <c r="E47" i="28" s="1"/>
  <c r="G47" i="40" s="1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G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G54" i="28"/>
  <c r="G56" i="28" s="1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Z56" i="28" s="1"/>
  <c r="AA54" i="28"/>
  <c r="AA56" i="28" s="1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F55" i="28"/>
  <c r="G55" i="28"/>
  <c r="L55" i="28"/>
  <c r="M55" i="28"/>
  <c r="M56" i="28" s="1"/>
  <c r="N55" i="28"/>
  <c r="N56" i="28" s="1"/>
  <c r="O55" i="28"/>
  <c r="O56" i="28" s="1"/>
  <c r="P55" i="28"/>
  <c r="P56" i="28" s="1"/>
  <c r="Q55" i="28"/>
  <c r="Q56" i="28" s="1"/>
  <c r="R55" i="28"/>
  <c r="S55" i="28"/>
  <c r="T55" i="28"/>
  <c r="U55" i="28"/>
  <c r="U56" i="28" s="1"/>
  <c r="V55" i="28"/>
  <c r="V56" i="28" s="1"/>
  <c r="W55" i="28"/>
  <c r="W56" i="28" s="1"/>
  <c r="X55" i="28"/>
  <c r="X56" i="28" s="1"/>
  <c r="Y55" i="28"/>
  <c r="Z55" i="28"/>
  <c r="AA55" i="28"/>
  <c r="AB55" i="28"/>
  <c r="AC55" i="28"/>
  <c r="AC56" i="28" s="1"/>
  <c r="AD55" i="28"/>
  <c r="AD56" i="28" s="1"/>
  <c r="AE55" i="28"/>
  <c r="AE56" i="28" s="1"/>
  <c r="AF55" i="28"/>
  <c r="AF56" i="28" s="1"/>
  <c r="AG55" i="28"/>
  <c r="AG56" i="28" s="1"/>
  <c r="AH55" i="28"/>
  <c r="AI55" i="28"/>
  <c r="AJ55" i="28"/>
  <c r="AK55" i="28"/>
  <c r="AK56" i="28" s="1"/>
  <c r="AL55" i="28"/>
  <c r="AL56" i="28" s="1"/>
  <c r="AM55" i="28"/>
  <c r="AM56" i="28" s="1"/>
  <c r="AN55" i="28"/>
  <c r="AN56" i="28" s="1"/>
  <c r="AO55" i="28"/>
  <c r="H56" i="28"/>
  <c r="I56" i="28"/>
  <c r="J56" i="28"/>
  <c r="K56" i="28"/>
  <c r="L56" i="28"/>
  <c r="R56" i="28"/>
  <c r="S56" i="28"/>
  <c r="T56" i="28"/>
  <c r="Y56" i="28"/>
  <c r="AB56" i="28"/>
  <c r="AH56" i="28"/>
  <c r="AI56" i="28"/>
  <c r="AJ56" i="28"/>
  <c r="AO56" i="28"/>
  <c r="F59" i="28"/>
  <c r="G59" i="28"/>
  <c r="L59" i="28"/>
  <c r="M59" i="28"/>
  <c r="N59" i="28"/>
  <c r="O59" i="28"/>
  <c r="O61" i="28" s="1"/>
  <c r="P59" i="28"/>
  <c r="D59" i="28" s="1"/>
  <c r="Q59" i="28"/>
  <c r="Q61" i="28" s="1"/>
  <c r="R59" i="28"/>
  <c r="S59" i="28"/>
  <c r="T59" i="28"/>
  <c r="U59" i="28"/>
  <c r="V59" i="28"/>
  <c r="W59" i="28"/>
  <c r="W61" i="28" s="1"/>
  <c r="X59" i="28"/>
  <c r="Y59" i="28"/>
  <c r="Z59" i="28"/>
  <c r="AA59" i="28"/>
  <c r="AB59" i="28"/>
  <c r="AC59" i="28"/>
  <c r="AD59" i="28"/>
  <c r="AE59" i="28"/>
  <c r="AE61" i="28" s="1"/>
  <c r="AF59" i="28"/>
  <c r="AG59" i="28"/>
  <c r="AG61" i="28" s="1"/>
  <c r="AH59" i="28"/>
  <c r="AI59" i="28"/>
  <c r="AJ59" i="28"/>
  <c r="AK59" i="28"/>
  <c r="AL59" i="28"/>
  <c r="AM59" i="28"/>
  <c r="AM61" i="28" s="1"/>
  <c r="AN59" i="28"/>
  <c r="AO59" i="28"/>
  <c r="F60" i="28"/>
  <c r="G60" i="28"/>
  <c r="L60" i="28"/>
  <c r="M60" i="28"/>
  <c r="M61" i="28" s="1"/>
  <c r="N60" i="28"/>
  <c r="N61" i="28" s="1"/>
  <c r="O60" i="28"/>
  <c r="P60" i="28"/>
  <c r="Q60" i="28"/>
  <c r="R60" i="28"/>
  <c r="S60" i="28"/>
  <c r="S61" i="28" s="1"/>
  <c r="T60" i="28"/>
  <c r="T61" i="28" s="1"/>
  <c r="U60" i="28"/>
  <c r="U61" i="28" s="1"/>
  <c r="V60" i="28"/>
  <c r="V61" i="28" s="1"/>
  <c r="W60" i="28"/>
  <c r="X60" i="28"/>
  <c r="Y60" i="28"/>
  <c r="Z60" i="28"/>
  <c r="AA60" i="28"/>
  <c r="AA61" i="28" s="1"/>
  <c r="AB60" i="28"/>
  <c r="AB61" i="28" s="1"/>
  <c r="AC60" i="28"/>
  <c r="AC61" i="28" s="1"/>
  <c r="AD60" i="28"/>
  <c r="AD61" i="28" s="1"/>
  <c r="AE60" i="28"/>
  <c r="AF60" i="28"/>
  <c r="AG60" i="28"/>
  <c r="AH60" i="28"/>
  <c r="AI60" i="28"/>
  <c r="AI61" i="28" s="1"/>
  <c r="AJ60" i="28"/>
  <c r="AJ61" i="28" s="1"/>
  <c r="AK60" i="28"/>
  <c r="AK61" i="28" s="1"/>
  <c r="AL60" i="28"/>
  <c r="AL61" i="28" s="1"/>
  <c r="AM60" i="28"/>
  <c r="AN60" i="28"/>
  <c r="AO60" i="28"/>
  <c r="F61" i="28"/>
  <c r="G61" i="28"/>
  <c r="H61" i="28"/>
  <c r="I61" i="28"/>
  <c r="J61" i="28"/>
  <c r="K61" i="28"/>
  <c r="P61" i="28"/>
  <c r="R61" i="28"/>
  <c r="X61" i="28"/>
  <c r="Y61" i="28"/>
  <c r="Z61" i="28"/>
  <c r="AF61" i="28"/>
  <c r="AH61" i="28"/>
  <c r="AN61" i="28"/>
  <c r="AO61" i="28"/>
  <c r="F64" i="28"/>
  <c r="G64" i="28"/>
  <c r="L64" i="28"/>
  <c r="M64" i="28"/>
  <c r="N64" i="28"/>
  <c r="O64" i="28"/>
  <c r="O66" i="28" s="1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E66" i="28" s="1"/>
  <c r="AF64" i="28"/>
  <c r="AG64" i="28"/>
  <c r="AH64" i="28"/>
  <c r="AI64" i="28"/>
  <c r="AJ64" i="28"/>
  <c r="AK64" i="28"/>
  <c r="AL64" i="28"/>
  <c r="AL66" i="28" s="1"/>
  <c r="AM64" i="28"/>
  <c r="AN64" i="28"/>
  <c r="AO64" i="28"/>
  <c r="F65" i="28"/>
  <c r="D65" i="28" s="1"/>
  <c r="F65" i="40" s="1"/>
  <c r="H65" i="40" s="1"/>
  <c r="G65" i="28"/>
  <c r="L65" i="28"/>
  <c r="L66" i="28" s="1"/>
  <c r="M65" i="28"/>
  <c r="N65" i="28"/>
  <c r="O65" i="28"/>
  <c r="P65" i="28"/>
  <c r="Q65" i="28"/>
  <c r="Q66" i="28" s="1"/>
  <c r="R65" i="28"/>
  <c r="R66" i="28" s="1"/>
  <c r="S65" i="28"/>
  <c r="S66" i="28" s="1"/>
  <c r="T65" i="28"/>
  <c r="T66" i="28" s="1"/>
  <c r="U65" i="28"/>
  <c r="V65" i="28"/>
  <c r="W65" i="28"/>
  <c r="X65" i="28"/>
  <c r="Y65" i="28"/>
  <c r="Y66" i="28" s="1"/>
  <c r="Z65" i="28"/>
  <c r="Z66" i="28" s="1"/>
  <c r="AA65" i="28"/>
  <c r="AA66" i="28" s="1"/>
  <c r="AB65" i="28"/>
  <c r="AB66" i="28" s="1"/>
  <c r="AC65" i="28"/>
  <c r="AD65" i="28"/>
  <c r="AE65" i="28"/>
  <c r="AF65" i="28"/>
  <c r="AG65" i="28"/>
  <c r="AG66" i="28" s="1"/>
  <c r="AH65" i="28"/>
  <c r="AH66" i="28" s="1"/>
  <c r="AI65" i="28"/>
  <c r="AI66" i="28" s="1"/>
  <c r="AJ65" i="28"/>
  <c r="AJ66" i="28" s="1"/>
  <c r="AK65" i="28"/>
  <c r="AL65" i="28"/>
  <c r="AM65" i="28"/>
  <c r="AN65" i="28"/>
  <c r="AO65" i="28"/>
  <c r="AO66" i="28" s="1"/>
  <c r="F66" i="28"/>
  <c r="G66" i="28"/>
  <c r="H66" i="28"/>
  <c r="I66" i="28"/>
  <c r="J66" i="28"/>
  <c r="K66" i="28"/>
  <c r="M66" i="28"/>
  <c r="N66" i="28"/>
  <c r="P66" i="28"/>
  <c r="U66" i="28"/>
  <c r="V66" i="28"/>
  <c r="W66" i="28"/>
  <c r="X66" i="28"/>
  <c r="AC66" i="28"/>
  <c r="AD66" i="28"/>
  <c r="AF66" i="28"/>
  <c r="AK66" i="28"/>
  <c r="AM66" i="28"/>
  <c r="AN66" i="28"/>
  <c r="F70" i="28"/>
  <c r="G70" i="28"/>
  <c r="L70" i="28"/>
  <c r="M70" i="28"/>
  <c r="N70" i="28"/>
  <c r="O70" i="28"/>
  <c r="P70" i="28"/>
  <c r="Q70" i="28"/>
  <c r="R70" i="28"/>
  <c r="S70" i="28"/>
  <c r="S72" i="28" s="1"/>
  <c r="T70" i="28"/>
  <c r="U70" i="28"/>
  <c r="U72" i="28" s="1"/>
  <c r="V70" i="28"/>
  <c r="W70" i="28"/>
  <c r="X70" i="28"/>
  <c r="Y70" i="28"/>
  <c r="Z70" i="28"/>
  <c r="AA70" i="28"/>
  <c r="AA72" i="28" s="1"/>
  <c r="AB70" i="28"/>
  <c r="AC70" i="28"/>
  <c r="AD70" i="28"/>
  <c r="AE70" i="28"/>
  <c r="AF70" i="28"/>
  <c r="AG70" i="28"/>
  <c r="AH70" i="28"/>
  <c r="AI70" i="28"/>
  <c r="AI72" i="28" s="1"/>
  <c r="AJ70" i="28"/>
  <c r="AK70" i="28"/>
  <c r="AK72" i="28" s="1"/>
  <c r="AL70" i="28"/>
  <c r="AM70" i="28"/>
  <c r="AN70" i="28"/>
  <c r="AO70" i="28"/>
  <c r="E71" i="28"/>
  <c r="G71" i="40" s="1"/>
  <c r="I71" i="40" s="1"/>
  <c r="F71" i="28"/>
  <c r="D71" i="28" s="1"/>
  <c r="F71" i="40" s="1"/>
  <c r="H71" i="40" s="1"/>
  <c r="G71" i="28"/>
  <c r="L71" i="28"/>
  <c r="M71" i="28"/>
  <c r="N71" i="28"/>
  <c r="O71" i="28"/>
  <c r="O72" i="28" s="1"/>
  <c r="P71" i="28"/>
  <c r="P72" i="28" s="1"/>
  <c r="Q71" i="28"/>
  <c r="Q72" i="28" s="1"/>
  <c r="R71" i="28"/>
  <c r="R72" i="28" s="1"/>
  <c r="S71" i="28"/>
  <c r="T71" i="28"/>
  <c r="U71" i="28"/>
  <c r="V71" i="28"/>
  <c r="W71" i="28"/>
  <c r="W72" i="28" s="1"/>
  <c r="X71" i="28"/>
  <c r="X72" i="28" s="1"/>
  <c r="Y71" i="28"/>
  <c r="Y72" i="28" s="1"/>
  <c r="Z71" i="28"/>
  <c r="Z72" i="28" s="1"/>
  <c r="AA71" i="28"/>
  <c r="AB71" i="28"/>
  <c r="AC71" i="28"/>
  <c r="AD71" i="28"/>
  <c r="AE71" i="28"/>
  <c r="AE72" i="28" s="1"/>
  <c r="AF71" i="28"/>
  <c r="AF72" i="28" s="1"/>
  <c r="AG71" i="28"/>
  <c r="AG72" i="28" s="1"/>
  <c r="AH71" i="28"/>
  <c r="AH72" i="28" s="1"/>
  <c r="AI71" i="28"/>
  <c r="AJ71" i="28"/>
  <c r="AK71" i="28"/>
  <c r="AL71" i="28"/>
  <c r="AM71" i="28"/>
  <c r="AM72" i="28" s="1"/>
  <c r="AN71" i="28"/>
  <c r="AN72" i="28" s="1"/>
  <c r="AO71" i="28"/>
  <c r="AO72" i="28" s="1"/>
  <c r="H72" i="28"/>
  <c r="I72" i="28"/>
  <c r="J72" i="28"/>
  <c r="K72" i="28"/>
  <c r="L72" i="28"/>
  <c r="M72" i="28"/>
  <c r="N72" i="28"/>
  <c r="T72" i="28"/>
  <c r="V72" i="28"/>
  <c r="AB72" i="28"/>
  <c r="AC72" i="28"/>
  <c r="AD72" i="28"/>
  <c r="AJ72" i="28"/>
  <c r="AL72" i="28"/>
  <c r="F73" i="28"/>
  <c r="D73" i="28" s="1"/>
  <c r="F73" i="40" s="1"/>
  <c r="H73" i="40" s="1"/>
  <c r="G73" i="28"/>
  <c r="E73" i="28" s="1"/>
  <c r="G73" i="40" s="1"/>
  <c r="I73" i="40" s="1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E74" i="28"/>
  <c r="G74" i="40" s="1"/>
  <c r="F74" i="28"/>
  <c r="G74" i="28"/>
  <c r="L74" i="28"/>
  <c r="M74" i="28"/>
  <c r="N74" i="28"/>
  <c r="O74" i="28"/>
  <c r="P74" i="28"/>
  <c r="D74" i="28" s="1"/>
  <c r="F74" i="40" s="1"/>
  <c r="H74" i="40" s="1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G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D76" i="28" s="1"/>
  <c r="F76" i="40" s="1"/>
  <c r="H76" i="40" s="1"/>
  <c r="G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G77" i="28"/>
  <c r="L77" i="28"/>
  <c r="M77" i="28"/>
  <c r="N77" i="28"/>
  <c r="O77" i="28"/>
  <c r="P77" i="28"/>
  <c r="Q77" i="28"/>
  <c r="E77" i="28" s="1"/>
  <c r="G77" i="40" s="1"/>
  <c r="I77" i="40" s="1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G78" i="28"/>
  <c r="L78" i="28"/>
  <c r="M78" i="28"/>
  <c r="N78" i="28"/>
  <c r="O78" i="28"/>
  <c r="E78" i="28" s="1"/>
  <c r="G78" i="40" s="1"/>
  <c r="P78" i="28"/>
  <c r="D78" i="28" s="1"/>
  <c r="F78" i="40" s="1"/>
  <c r="H78" i="40" s="1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G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G81" i="28"/>
  <c r="E81" i="28" s="1"/>
  <c r="G81" i="40" s="1"/>
  <c r="I81" i="40" s="1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F86" i="28"/>
  <c r="G86" i="28"/>
  <c r="G89" i="28" s="1"/>
  <c r="D87" i="28"/>
  <c r="F87" i="28"/>
  <c r="G87" i="28"/>
  <c r="E87" i="28" s="1"/>
  <c r="G87" i="40" s="1"/>
  <c r="E88" i="28"/>
  <c r="G88" i="40" s="1"/>
  <c r="I88" i="40" s="1"/>
  <c r="F88" i="28"/>
  <c r="D88" i="28" s="1"/>
  <c r="G88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A5" i="40"/>
  <c r="F12" i="40"/>
  <c r="H12" i="40" s="1"/>
  <c r="D14" i="40"/>
  <c r="D20" i="40"/>
  <c r="D21" i="40"/>
  <c r="E21" i="40"/>
  <c r="D22" i="40"/>
  <c r="E22" i="40"/>
  <c r="D32" i="40"/>
  <c r="D39" i="40"/>
  <c r="D49" i="40"/>
  <c r="D51" i="40"/>
  <c r="E51" i="40"/>
  <c r="D59" i="40"/>
  <c r="D61" i="40" s="1"/>
  <c r="E59" i="40"/>
  <c r="E61" i="40" s="1"/>
  <c r="D60" i="40"/>
  <c r="E60" i="40"/>
  <c r="D71" i="40"/>
  <c r="D75" i="40"/>
  <c r="D76" i="40"/>
  <c r="E76" i="40"/>
  <c r="D79" i="40"/>
  <c r="D80" i="40"/>
  <c r="E80" i="40"/>
  <c r="F87" i="40"/>
  <c r="F88" i="40"/>
  <c r="H88" i="40" s="1"/>
  <c r="I648" i="44" l="1"/>
  <c r="K91" i="28"/>
  <c r="R648" i="44"/>
  <c r="T91" i="28"/>
  <c r="J648" i="44"/>
  <c r="L91" i="28"/>
  <c r="I75" i="47"/>
  <c r="I33" i="40"/>
  <c r="F59" i="40"/>
  <c r="H23" i="40"/>
  <c r="AM82" i="28"/>
  <c r="AM91" i="28" s="1"/>
  <c r="W82" i="28"/>
  <c r="I74" i="40"/>
  <c r="AL82" i="28"/>
  <c r="AL91" i="28" s="1"/>
  <c r="V82" i="28"/>
  <c r="N82" i="28"/>
  <c r="H78" i="52"/>
  <c r="G70" i="38"/>
  <c r="AG82" i="26"/>
  <c r="Z648" i="44"/>
  <c r="AB91" i="28"/>
  <c r="AC82" i="28"/>
  <c r="M82" i="28"/>
  <c r="AK82" i="28"/>
  <c r="AK91" i="28" s="1"/>
  <c r="U82" i="28"/>
  <c r="M39" i="16"/>
  <c r="E39" i="40" s="1"/>
  <c r="I39" i="40" s="1"/>
  <c r="G39" i="16"/>
  <c r="G82" i="46"/>
  <c r="G91" i="46" s="1"/>
  <c r="L42" i="45"/>
  <c r="L43" i="45" s="1"/>
  <c r="D40" i="47"/>
  <c r="D42" i="47" s="1"/>
  <c r="Z72" i="25"/>
  <c r="Z71" i="27"/>
  <c r="D33" i="25"/>
  <c r="F33" i="37" s="1"/>
  <c r="H33" i="37" s="1"/>
  <c r="F36" i="25"/>
  <c r="E73" i="27"/>
  <c r="G73" i="39" s="1"/>
  <c r="D82" i="7"/>
  <c r="D91" i="7" s="1"/>
  <c r="H35" i="43"/>
  <c r="I87" i="40"/>
  <c r="AA16" i="28"/>
  <c r="L19" i="16"/>
  <c r="F19" i="16"/>
  <c r="F24" i="16" s="1"/>
  <c r="H24" i="16"/>
  <c r="AD24" i="26"/>
  <c r="AD19" i="27"/>
  <c r="D19" i="26"/>
  <c r="N24" i="26"/>
  <c r="L70" i="14"/>
  <c r="H72" i="14"/>
  <c r="F70" i="14"/>
  <c r="F72" i="14" s="1"/>
  <c r="I47" i="47"/>
  <c r="I39" i="47"/>
  <c r="J646" i="44"/>
  <c r="L91" i="46"/>
  <c r="F24" i="46"/>
  <c r="AO82" i="46"/>
  <c r="H12" i="47"/>
  <c r="M73" i="45"/>
  <c r="E73" i="47" s="1"/>
  <c r="I73" i="47" s="1"/>
  <c r="G73" i="45"/>
  <c r="L29" i="45"/>
  <c r="D27" i="47"/>
  <c r="D29" i="47" s="1"/>
  <c r="L16" i="45"/>
  <c r="H86" i="37"/>
  <c r="G89" i="25"/>
  <c r="E86" i="25"/>
  <c r="P73" i="27"/>
  <c r="D73" i="27" s="1"/>
  <c r="F73" i="39" s="1"/>
  <c r="AC64" i="27"/>
  <c r="AC66" i="25"/>
  <c r="U64" i="27"/>
  <c r="U66" i="27" s="1"/>
  <c r="U66" i="25"/>
  <c r="M66" i="25"/>
  <c r="E64" i="25"/>
  <c r="P56" i="27"/>
  <c r="D49" i="25"/>
  <c r="F49" i="37" s="1"/>
  <c r="H49" i="37" s="1"/>
  <c r="Y20" i="27"/>
  <c r="Y24" i="25"/>
  <c r="Q20" i="27"/>
  <c r="Q24" i="25"/>
  <c r="E20" i="25"/>
  <c r="G20" i="37" s="1"/>
  <c r="I20" i="37" s="1"/>
  <c r="I13" i="37"/>
  <c r="H79" i="15"/>
  <c r="L79" i="13"/>
  <c r="D79" i="37" s="1"/>
  <c r="F79" i="13"/>
  <c r="M45" i="13"/>
  <c r="E45" i="37" s="1"/>
  <c r="G45" i="13"/>
  <c r="I15" i="15"/>
  <c r="M15" i="13"/>
  <c r="E15" i="37" s="1"/>
  <c r="G15" i="13"/>
  <c r="G13" i="13"/>
  <c r="I16" i="13"/>
  <c r="I13" i="15"/>
  <c r="AB70" i="27"/>
  <c r="AE43" i="59"/>
  <c r="L81" i="24"/>
  <c r="D81" i="24" s="1"/>
  <c r="F81" i="36" s="1"/>
  <c r="D81" i="21"/>
  <c r="F81" i="33" s="1"/>
  <c r="H81" i="33" s="1"/>
  <c r="D79" i="21"/>
  <c r="F79" i="33" s="1"/>
  <c r="H79" i="33" s="1"/>
  <c r="L79" i="24"/>
  <c r="G72" i="28"/>
  <c r="E70" i="28"/>
  <c r="I32" i="40"/>
  <c r="D55" i="27"/>
  <c r="F55" i="39" s="1"/>
  <c r="AD82" i="26"/>
  <c r="AB645" i="44" s="1"/>
  <c r="L75" i="14"/>
  <c r="D75" i="38" s="1"/>
  <c r="F75" i="14"/>
  <c r="E65" i="38"/>
  <c r="M66" i="14"/>
  <c r="M40" i="14"/>
  <c r="G40" i="14"/>
  <c r="G42" i="14" s="1"/>
  <c r="G43" i="14" s="1"/>
  <c r="F70" i="47"/>
  <c r="D72" i="46"/>
  <c r="L80" i="45"/>
  <c r="D80" i="47" s="1"/>
  <c r="F80" i="45"/>
  <c r="P35" i="27"/>
  <c r="D35" i="25"/>
  <c r="F35" i="37" s="1"/>
  <c r="H35" i="37" s="1"/>
  <c r="AF36" i="25"/>
  <c r="AF82" i="25" s="1"/>
  <c r="AF91" i="25" s="1"/>
  <c r="P34" i="27"/>
  <c r="P36" i="25"/>
  <c r="R33" i="27"/>
  <c r="R36" i="25"/>
  <c r="H76" i="15"/>
  <c r="F76" i="13"/>
  <c r="L76" i="13"/>
  <c r="D76" i="37" s="1"/>
  <c r="F86" i="39"/>
  <c r="H40" i="42"/>
  <c r="F42" i="42"/>
  <c r="F43" i="42" s="1"/>
  <c r="G70" i="42"/>
  <c r="E72" i="30"/>
  <c r="F72" i="28"/>
  <c r="D41" i="28"/>
  <c r="F41" i="40" s="1"/>
  <c r="H41" i="40" s="1"/>
  <c r="F42" i="28"/>
  <c r="F43" i="28" s="1"/>
  <c r="D40" i="28"/>
  <c r="AD82" i="28"/>
  <c r="AI16" i="28"/>
  <c r="S16" i="28"/>
  <c r="D91" i="16"/>
  <c r="M78" i="16"/>
  <c r="E78" i="40" s="1"/>
  <c r="I78" i="40" s="1"/>
  <c r="G78" i="16"/>
  <c r="M55" i="16"/>
  <c r="E55" i="40" s="1"/>
  <c r="G55" i="16"/>
  <c r="I56" i="16"/>
  <c r="L23" i="16"/>
  <c r="D23" i="40" s="1"/>
  <c r="F23" i="16"/>
  <c r="AK82" i="26"/>
  <c r="G14" i="15"/>
  <c r="M14" i="15"/>
  <c r="E14" i="39" s="1"/>
  <c r="H54" i="47"/>
  <c r="H56" i="47" s="1"/>
  <c r="F56" i="47"/>
  <c r="D19" i="47"/>
  <c r="L24" i="45"/>
  <c r="D80" i="25"/>
  <c r="F80" i="37" s="1"/>
  <c r="H80" i="37" s="1"/>
  <c r="W35" i="27"/>
  <c r="E35" i="27" s="1"/>
  <c r="G35" i="39" s="1"/>
  <c r="W36" i="25"/>
  <c r="AK16" i="25"/>
  <c r="AK82" i="25" s="1"/>
  <c r="AK91" i="25" s="1"/>
  <c r="U16" i="27"/>
  <c r="H72" i="27"/>
  <c r="D49" i="27"/>
  <c r="F49" i="39" s="1"/>
  <c r="H78" i="42"/>
  <c r="M75" i="19"/>
  <c r="E75" i="43" s="1"/>
  <c r="G75" i="19"/>
  <c r="I39" i="60"/>
  <c r="E14" i="59"/>
  <c r="G14" i="60" s="1"/>
  <c r="I14" i="60" s="1"/>
  <c r="G16" i="59"/>
  <c r="L77" i="58"/>
  <c r="D77" i="60" s="1"/>
  <c r="H77" i="60" s="1"/>
  <c r="F77" i="58"/>
  <c r="M55" i="58"/>
  <c r="E55" i="60" s="1"/>
  <c r="G55" i="58"/>
  <c r="E55" i="28"/>
  <c r="G55" i="40" s="1"/>
  <c r="E40" i="28"/>
  <c r="Z16" i="28"/>
  <c r="Z82" i="28" s="1"/>
  <c r="R16" i="28"/>
  <c r="L86" i="16"/>
  <c r="H89" i="16"/>
  <c r="M65" i="16"/>
  <c r="E65" i="40" s="1"/>
  <c r="G65" i="16"/>
  <c r="I66" i="16"/>
  <c r="Q72" i="26"/>
  <c r="E60" i="28"/>
  <c r="G60" i="40" s="1"/>
  <c r="I60" i="40" s="1"/>
  <c r="E54" i="28"/>
  <c r="E35" i="28"/>
  <c r="G35" i="40" s="1"/>
  <c r="I35" i="40" s="1"/>
  <c r="D19" i="28"/>
  <c r="F86" i="16"/>
  <c r="F89" i="16" s="1"/>
  <c r="E64" i="40"/>
  <c r="F61" i="16"/>
  <c r="L45" i="16"/>
  <c r="D45" i="40" s="1"/>
  <c r="F45" i="16"/>
  <c r="H13" i="38"/>
  <c r="D80" i="26"/>
  <c r="F80" i="38" s="1"/>
  <c r="H80" i="38" s="1"/>
  <c r="E79" i="26"/>
  <c r="G79" i="38" s="1"/>
  <c r="I79" i="38" s="1"/>
  <c r="E78" i="26"/>
  <c r="G78" i="38" s="1"/>
  <c r="I78" i="38" s="1"/>
  <c r="E73" i="26"/>
  <c r="G73" i="38" s="1"/>
  <c r="I73" i="38" s="1"/>
  <c r="E71" i="26"/>
  <c r="G71" i="38" s="1"/>
  <c r="I71" i="38" s="1"/>
  <c r="D60" i="26"/>
  <c r="F60" i="38" s="1"/>
  <c r="H60" i="38" s="1"/>
  <c r="D59" i="26"/>
  <c r="E54" i="26"/>
  <c r="G80" i="15"/>
  <c r="M80" i="15"/>
  <c r="E80" i="39" s="1"/>
  <c r="G56" i="14"/>
  <c r="I45" i="47"/>
  <c r="E89" i="46"/>
  <c r="G24" i="4" s="1"/>
  <c r="H24" i="4" s="1"/>
  <c r="G86" i="47"/>
  <c r="H76" i="47"/>
  <c r="K11" i="27"/>
  <c r="K16" i="46"/>
  <c r="K82" i="46" s="1"/>
  <c r="F73" i="45"/>
  <c r="L73" i="45"/>
  <c r="D73" i="47" s="1"/>
  <c r="H73" i="47" s="1"/>
  <c r="AE56" i="25"/>
  <c r="AE55" i="27"/>
  <c r="W56" i="25"/>
  <c r="W55" i="27"/>
  <c r="W56" i="27" s="1"/>
  <c r="O56" i="25"/>
  <c r="O55" i="27"/>
  <c r="O56" i="27" s="1"/>
  <c r="E55" i="25"/>
  <c r="G55" i="37" s="1"/>
  <c r="I55" i="37" s="1"/>
  <c r="H644" i="44"/>
  <c r="J91" i="25"/>
  <c r="H20" i="37"/>
  <c r="R15" i="27"/>
  <c r="R16" i="25"/>
  <c r="D15" i="25"/>
  <c r="F15" i="37" s="1"/>
  <c r="H15" i="37" s="1"/>
  <c r="AH16" i="25"/>
  <c r="E81" i="27"/>
  <c r="G81" i="39" s="1"/>
  <c r="G45" i="15"/>
  <c r="M45" i="15"/>
  <c r="E45" i="39" s="1"/>
  <c r="O82" i="7"/>
  <c r="O91" i="7" s="1"/>
  <c r="H80" i="42"/>
  <c r="D35" i="5"/>
  <c r="H35" i="42"/>
  <c r="D32" i="52"/>
  <c r="D36" i="52" s="1"/>
  <c r="L36" i="53"/>
  <c r="F66" i="31"/>
  <c r="D64" i="31"/>
  <c r="E19" i="31"/>
  <c r="D60" i="63"/>
  <c r="L61" i="61"/>
  <c r="E54" i="63"/>
  <c r="E56" i="63" s="1"/>
  <c r="M56" i="61"/>
  <c r="E33" i="40"/>
  <c r="F89" i="28"/>
  <c r="D86" i="28"/>
  <c r="D80" i="28"/>
  <c r="F80" i="40" s="1"/>
  <c r="H80" i="40" s="1"/>
  <c r="H648" i="44"/>
  <c r="J91" i="28"/>
  <c r="D35" i="28"/>
  <c r="F35" i="40" s="1"/>
  <c r="H35" i="40" s="1"/>
  <c r="D28" i="28"/>
  <c r="F28" i="40" s="1"/>
  <c r="H28" i="40" s="1"/>
  <c r="G29" i="28"/>
  <c r="E27" i="28"/>
  <c r="AN24" i="28"/>
  <c r="AF24" i="28"/>
  <c r="X24" i="28"/>
  <c r="P24" i="28"/>
  <c r="AO24" i="28"/>
  <c r="AG24" i="28"/>
  <c r="Y24" i="28"/>
  <c r="Q24" i="28"/>
  <c r="G16" i="28"/>
  <c r="D14" i="28"/>
  <c r="F14" i="40" s="1"/>
  <c r="H14" i="40" s="1"/>
  <c r="F81" i="16"/>
  <c r="F72" i="16"/>
  <c r="L64" i="16"/>
  <c r="H66" i="16"/>
  <c r="F64" i="16"/>
  <c r="F66" i="16" s="1"/>
  <c r="G56" i="16"/>
  <c r="I43" i="16"/>
  <c r="K82" i="16"/>
  <c r="K91" i="16" s="1"/>
  <c r="E80" i="26"/>
  <c r="G80" i="38" s="1"/>
  <c r="I80" i="38" s="1"/>
  <c r="D79" i="26"/>
  <c r="F79" i="38" s="1"/>
  <c r="H79" i="38" s="1"/>
  <c r="D78" i="26"/>
  <c r="F78" i="38" s="1"/>
  <c r="H78" i="38" s="1"/>
  <c r="AL29" i="26"/>
  <c r="AL82" i="26" s="1"/>
  <c r="AD29" i="26"/>
  <c r="V29" i="26"/>
  <c r="V82" i="26" s="1"/>
  <c r="T645" i="44" s="1"/>
  <c r="N29" i="26"/>
  <c r="M72" i="14"/>
  <c r="E71" i="38"/>
  <c r="E72" i="38" s="1"/>
  <c r="I60" i="15"/>
  <c r="M60" i="14"/>
  <c r="G60" i="14"/>
  <c r="G19" i="14"/>
  <c r="I24" i="14"/>
  <c r="M19" i="14"/>
  <c r="E11" i="38"/>
  <c r="E16" i="38" s="1"/>
  <c r="M16" i="14"/>
  <c r="H45" i="47"/>
  <c r="D65" i="46"/>
  <c r="F65" i="47" s="1"/>
  <c r="H65" i="47" s="1"/>
  <c r="F66" i="46"/>
  <c r="G61" i="46"/>
  <c r="E60" i="46"/>
  <c r="G60" i="47" s="1"/>
  <c r="I60" i="47" s="1"/>
  <c r="I51" i="47"/>
  <c r="M72" i="27"/>
  <c r="AG82" i="25"/>
  <c r="AG91" i="25" s="1"/>
  <c r="E72" i="37"/>
  <c r="L49" i="13"/>
  <c r="D49" i="37" s="1"/>
  <c r="H49" i="15"/>
  <c r="F49" i="13"/>
  <c r="M29" i="13"/>
  <c r="E27" i="37"/>
  <c r="E29" i="37" s="1"/>
  <c r="Q54" i="27"/>
  <c r="Q56" i="27" s="1"/>
  <c r="E28" i="27"/>
  <c r="G28" i="39" s="1"/>
  <c r="G29" i="27"/>
  <c r="F82" i="7"/>
  <c r="F91" i="7" s="1"/>
  <c r="F47" i="18"/>
  <c r="L47" i="18"/>
  <c r="D47" i="42" s="1"/>
  <c r="H42" i="18"/>
  <c r="H43" i="18" s="1"/>
  <c r="F41" i="18"/>
  <c r="F42" i="18" s="1"/>
  <c r="F43" i="18" s="1"/>
  <c r="L41" i="18"/>
  <c r="I39" i="42"/>
  <c r="L56" i="53"/>
  <c r="D55" i="52"/>
  <c r="D56" i="52" s="1"/>
  <c r="E14" i="54"/>
  <c r="G14" i="52" s="1"/>
  <c r="I14" i="52" s="1"/>
  <c r="M16" i="54"/>
  <c r="M82" i="54" s="1"/>
  <c r="K653" i="44" s="1"/>
  <c r="AL16" i="54"/>
  <c r="AL82" i="54" s="1"/>
  <c r="AD16" i="54"/>
  <c r="AD82" i="54" s="1"/>
  <c r="AB653" i="44" s="1"/>
  <c r="V16" i="54"/>
  <c r="N16" i="54"/>
  <c r="D11" i="54"/>
  <c r="D81" i="31"/>
  <c r="F81" i="43" s="1"/>
  <c r="H81" i="43" s="1"/>
  <c r="D80" i="31"/>
  <c r="F80" i="43" s="1"/>
  <c r="H80" i="43" s="1"/>
  <c r="E29" i="63"/>
  <c r="Z16" i="62"/>
  <c r="Z82" i="62" s="1"/>
  <c r="I78" i="60"/>
  <c r="AE82" i="28"/>
  <c r="E19" i="40"/>
  <c r="M16" i="16"/>
  <c r="F72" i="26"/>
  <c r="D70" i="26"/>
  <c r="AN82" i="26"/>
  <c r="G77" i="14"/>
  <c r="M77" i="14"/>
  <c r="E77" i="38" s="1"/>
  <c r="F64" i="47"/>
  <c r="I78" i="37"/>
  <c r="Z33" i="27"/>
  <c r="Z36" i="25"/>
  <c r="I73" i="42"/>
  <c r="AF82" i="31"/>
  <c r="AF91" i="31" s="1"/>
  <c r="E86" i="40"/>
  <c r="E89" i="40" s="1"/>
  <c r="M47" i="16"/>
  <c r="E47" i="40" s="1"/>
  <c r="I47" i="40" s="1"/>
  <c r="G47" i="16"/>
  <c r="F15" i="16"/>
  <c r="L15" i="16"/>
  <c r="D15" i="40" s="1"/>
  <c r="L11" i="16"/>
  <c r="F11" i="16"/>
  <c r="H16" i="16"/>
  <c r="G66" i="26"/>
  <c r="E64" i="26"/>
  <c r="AC61" i="27"/>
  <c r="E34" i="26"/>
  <c r="G34" i="38" s="1"/>
  <c r="I34" i="38" s="1"/>
  <c r="E33" i="26"/>
  <c r="G33" i="38" s="1"/>
  <c r="I33" i="38" s="1"/>
  <c r="G36" i="26"/>
  <c r="D15" i="26"/>
  <c r="F15" i="38" s="1"/>
  <c r="U82" i="26"/>
  <c r="S645" i="44" s="1"/>
  <c r="L40" i="14"/>
  <c r="H42" i="14"/>
  <c r="H43" i="14" s="1"/>
  <c r="F40" i="14"/>
  <c r="F42" i="14" s="1"/>
  <c r="F43" i="14" s="1"/>
  <c r="G22" i="15"/>
  <c r="M22" i="15"/>
  <c r="E22" i="39" s="1"/>
  <c r="G646" i="44"/>
  <c r="I91" i="46"/>
  <c r="AC16" i="25"/>
  <c r="AC12" i="27"/>
  <c r="M12" i="27"/>
  <c r="E12" i="27" s="1"/>
  <c r="G12" i="39" s="1"/>
  <c r="E12" i="25"/>
  <c r="G12" i="37" s="1"/>
  <c r="I12" i="37" s="1"/>
  <c r="M16" i="25"/>
  <c r="G36" i="59"/>
  <c r="E33" i="59"/>
  <c r="G33" i="60" s="1"/>
  <c r="I33" i="60" s="1"/>
  <c r="G32" i="58"/>
  <c r="G36" i="58" s="1"/>
  <c r="I36" i="58"/>
  <c r="M32" i="58"/>
  <c r="D49" i="28"/>
  <c r="F49" i="40" s="1"/>
  <c r="H49" i="40" s="1"/>
  <c r="D39" i="28"/>
  <c r="F39" i="40" s="1"/>
  <c r="H39" i="40" s="1"/>
  <c r="I21" i="40"/>
  <c r="AH16" i="28"/>
  <c r="AH82" i="28" s="1"/>
  <c r="AH91" i="28" s="1"/>
  <c r="D11" i="28"/>
  <c r="M74" i="16"/>
  <c r="E74" i="40" s="1"/>
  <c r="G74" i="16"/>
  <c r="E70" i="40"/>
  <c r="E72" i="40" s="1"/>
  <c r="M72" i="16"/>
  <c r="L33" i="16"/>
  <c r="H36" i="16"/>
  <c r="F33" i="16"/>
  <c r="F36" i="16" s="1"/>
  <c r="G16" i="16"/>
  <c r="E77" i="26"/>
  <c r="G77" i="38" s="1"/>
  <c r="I77" i="38" s="1"/>
  <c r="W71" i="27"/>
  <c r="W72" i="27" s="1"/>
  <c r="W72" i="26"/>
  <c r="W82" i="26" s="1"/>
  <c r="U645" i="44" s="1"/>
  <c r="O71" i="27"/>
  <c r="O72" i="26"/>
  <c r="S66" i="26"/>
  <c r="Y65" i="27"/>
  <c r="Y66" i="27" s="1"/>
  <c r="Y66" i="26"/>
  <c r="E65" i="26"/>
  <c r="G65" i="38" s="1"/>
  <c r="F66" i="26"/>
  <c r="V61" i="26"/>
  <c r="AN36" i="26"/>
  <c r="X36" i="26"/>
  <c r="D34" i="26"/>
  <c r="F34" i="38" s="1"/>
  <c r="H34" i="38" s="1"/>
  <c r="D33" i="26"/>
  <c r="F33" i="38" s="1"/>
  <c r="AH36" i="26"/>
  <c r="R36" i="26"/>
  <c r="R82" i="26" s="1"/>
  <c r="P645" i="44" s="1"/>
  <c r="H82" i="26"/>
  <c r="F645" i="44" s="1"/>
  <c r="I42" i="14"/>
  <c r="I43" i="14" s="1"/>
  <c r="L28" i="14"/>
  <c r="D28" i="38" s="1"/>
  <c r="D29" i="38" s="1"/>
  <c r="F28" i="14"/>
  <c r="H28" i="15"/>
  <c r="D40" i="46"/>
  <c r="H23" i="47"/>
  <c r="G24" i="47"/>
  <c r="D64" i="47"/>
  <c r="L66" i="45"/>
  <c r="M23" i="45"/>
  <c r="E23" i="47" s="1"/>
  <c r="I23" i="47" s="1"/>
  <c r="G23" i="45"/>
  <c r="V65" i="27"/>
  <c r="V66" i="25"/>
  <c r="N66" i="25"/>
  <c r="N65" i="27"/>
  <c r="Y54" i="27"/>
  <c r="Y56" i="27" s="1"/>
  <c r="Y56" i="25"/>
  <c r="E54" i="25"/>
  <c r="Z22" i="27"/>
  <c r="Z24" i="25"/>
  <c r="D22" i="25"/>
  <c r="F22" i="37" s="1"/>
  <c r="H22" i="37" s="1"/>
  <c r="AA24" i="25"/>
  <c r="AA19" i="27"/>
  <c r="S24" i="25"/>
  <c r="S19" i="27"/>
  <c r="S24" i="27" s="1"/>
  <c r="E19" i="25"/>
  <c r="G24" i="25"/>
  <c r="G16" i="30"/>
  <c r="E12" i="30"/>
  <c r="G12" i="42" s="1"/>
  <c r="I651" i="44"/>
  <c r="K91" i="31"/>
  <c r="F70" i="35"/>
  <c r="AM36" i="23"/>
  <c r="AE36" i="23"/>
  <c r="W36" i="23"/>
  <c r="O36" i="23"/>
  <c r="E32" i="23"/>
  <c r="E11" i="40"/>
  <c r="D79" i="28"/>
  <c r="F79" i="40" s="1"/>
  <c r="H79" i="40" s="1"/>
  <c r="D60" i="28"/>
  <c r="F60" i="40" s="1"/>
  <c r="H60" i="40" s="1"/>
  <c r="D55" i="28"/>
  <c r="F55" i="40" s="1"/>
  <c r="H55" i="40" s="1"/>
  <c r="F56" i="28"/>
  <c r="D54" i="28"/>
  <c r="E51" i="28"/>
  <c r="G51" i="40" s="1"/>
  <c r="I51" i="40" s="1"/>
  <c r="E49" i="28"/>
  <c r="G49" i="40" s="1"/>
  <c r="I49" i="40" s="1"/>
  <c r="D34" i="28"/>
  <c r="F34" i="40" s="1"/>
  <c r="H34" i="40" s="1"/>
  <c r="D20" i="28"/>
  <c r="F20" i="40" s="1"/>
  <c r="H20" i="40" s="1"/>
  <c r="AI24" i="28"/>
  <c r="AA24" i="28"/>
  <c r="S24" i="28"/>
  <c r="E19" i="28"/>
  <c r="AN16" i="28"/>
  <c r="AN82" i="28" s="1"/>
  <c r="AN91" i="28" s="1"/>
  <c r="AF16" i="28"/>
  <c r="AF82" i="28" s="1"/>
  <c r="AF91" i="28" s="1"/>
  <c r="X16" i="28"/>
  <c r="P16" i="28"/>
  <c r="AO16" i="28"/>
  <c r="AO82" i="28" s="1"/>
  <c r="AO91" i="28" s="1"/>
  <c r="AG16" i="28"/>
  <c r="Y16" i="28"/>
  <c r="Q16" i="28"/>
  <c r="G89" i="16"/>
  <c r="E54" i="40"/>
  <c r="M42" i="16"/>
  <c r="M43" i="16" s="1"/>
  <c r="E40" i="40"/>
  <c r="E42" i="40" s="1"/>
  <c r="E43" i="40" s="1"/>
  <c r="M27" i="16"/>
  <c r="I29" i="16"/>
  <c r="G27" i="16"/>
  <c r="G29" i="16" s="1"/>
  <c r="AE72" i="27"/>
  <c r="AA60" i="27"/>
  <c r="AA61" i="26"/>
  <c r="S61" i="26"/>
  <c r="S60" i="27"/>
  <c r="E60" i="26"/>
  <c r="G60" i="38" s="1"/>
  <c r="D54" i="26"/>
  <c r="F56" i="26"/>
  <c r="E51" i="26"/>
  <c r="G51" i="38" s="1"/>
  <c r="D81" i="28"/>
  <c r="F81" i="40" s="1"/>
  <c r="H81" i="40" s="1"/>
  <c r="E80" i="28"/>
  <c r="G80" i="40" s="1"/>
  <c r="I80" i="40" s="1"/>
  <c r="E79" i="28"/>
  <c r="G79" i="40" s="1"/>
  <c r="I79" i="40" s="1"/>
  <c r="D51" i="28"/>
  <c r="F51" i="40" s="1"/>
  <c r="H51" i="40" s="1"/>
  <c r="O36" i="28"/>
  <c r="O82" i="28" s="1"/>
  <c r="E34" i="28"/>
  <c r="G34" i="40" s="1"/>
  <c r="I34" i="40" s="1"/>
  <c r="AH24" i="28"/>
  <c r="Z24" i="28"/>
  <c r="R24" i="28"/>
  <c r="F54" i="16"/>
  <c r="F56" i="16" s="1"/>
  <c r="L54" i="16"/>
  <c r="H56" i="16"/>
  <c r="E86" i="28"/>
  <c r="D75" i="28"/>
  <c r="F75" i="40" s="1"/>
  <c r="H75" i="40" s="1"/>
  <c r="D64" i="28"/>
  <c r="E59" i="28"/>
  <c r="D45" i="28"/>
  <c r="F45" i="40" s="1"/>
  <c r="H45" i="40" s="1"/>
  <c r="I82" i="28"/>
  <c r="AI36" i="28"/>
  <c r="AA36" i="28"/>
  <c r="S36" i="28"/>
  <c r="F16" i="28"/>
  <c r="F82" i="28" s="1"/>
  <c r="F91" i="28" s="1"/>
  <c r="E15" i="28"/>
  <c r="G15" i="40" s="1"/>
  <c r="I15" i="40" s="1"/>
  <c r="E14" i="28"/>
  <c r="G14" i="40" s="1"/>
  <c r="I14" i="40" s="1"/>
  <c r="L87" i="16"/>
  <c r="D87" i="40" s="1"/>
  <c r="H87" i="40" s="1"/>
  <c r="F77" i="16"/>
  <c r="G66" i="16"/>
  <c r="F42" i="16"/>
  <c r="F43" i="16" s="1"/>
  <c r="M20" i="16"/>
  <c r="E20" i="40" s="1"/>
  <c r="G20" i="16"/>
  <c r="G24" i="16" s="1"/>
  <c r="J82" i="16"/>
  <c r="J91" i="16" s="1"/>
  <c r="M12" i="16"/>
  <c r="E12" i="40" s="1"/>
  <c r="I12" i="40" s="1"/>
  <c r="G12" i="16"/>
  <c r="I49" i="38"/>
  <c r="H77" i="38"/>
  <c r="D76" i="26"/>
  <c r="F76" i="38" s="1"/>
  <c r="H76" i="38" s="1"/>
  <c r="E75" i="26"/>
  <c r="G75" i="38" s="1"/>
  <c r="I75" i="38" s="1"/>
  <c r="E74" i="26"/>
  <c r="G74" i="38" s="1"/>
  <c r="I74" i="38" s="1"/>
  <c r="AB66" i="26"/>
  <c r="V66" i="27"/>
  <c r="N66" i="27"/>
  <c r="M61" i="26"/>
  <c r="D35" i="26"/>
  <c r="F35" i="38" s="1"/>
  <c r="H35" i="38" s="1"/>
  <c r="AD36" i="27"/>
  <c r="AC29" i="26"/>
  <c r="AC82" i="26" s="1"/>
  <c r="AA645" i="44" s="1"/>
  <c r="AC28" i="27"/>
  <c r="AC29" i="27" s="1"/>
  <c r="E28" i="26"/>
  <c r="G28" i="38" s="1"/>
  <c r="I28" i="38" s="1"/>
  <c r="M29" i="26"/>
  <c r="AF82" i="26"/>
  <c r="P82" i="26"/>
  <c r="N645" i="44" s="1"/>
  <c r="E66" i="38"/>
  <c r="F24" i="14"/>
  <c r="D16" i="47"/>
  <c r="H80" i="47"/>
  <c r="F27" i="47"/>
  <c r="D29" i="46"/>
  <c r="G11" i="47"/>
  <c r="L51" i="45"/>
  <c r="D51" i="47" s="1"/>
  <c r="D51" i="5" s="1"/>
  <c r="F51" i="45"/>
  <c r="L70" i="27"/>
  <c r="L72" i="25"/>
  <c r="U59" i="27"/>
  <c r="T32" i="27"/>
  <c r="AN82" i="25"/>
  <c r="AN91" i="25" s="1"/>
  <c r="H60" i="15"/>
  <c r="F60" i="13"/>
  <c r="F61" i="13" s="1"/>
  <c r="L60" i="13"/>
  <c r="L42" i="13"/>
  <c r="L43" i="13" s="1"/>
  <c r="D41" i="37"/>
  <c r="D42" i="37" s="1"/>
  <c r="D43" i="37" s="1"/>
  <c r="AE35" i="27"/>
  <c r="Q24" i="27"/>
  <c r="H75" i="15"/>
  <c r="H55" i="42"/>
  <c r="L77" i="53"/>
  <c r="D77" i="52" s="1"/>
  <c r="H77" i="52" s="1"/>
  <c r="F77" i="53"/>
  <c r="M70" i="53"/>
  <c r="I72" i="53"/>
  <c r="G70" i="53"/>
  <c r="E59" i="54"/>
  <c r="O61" i="54"/>
  <c r="E55" i="54"/>
  <c r="G55" i="52" s="1"/>
  <c r="I55" i="52" s="1"/>
  <c r="O56" i="54"/>
  <c r="E72" i="31"/>
  <c r="G70" i="43"/>
  <c r="M20" i="19"/>
  <c r="E20" i="43" s="1"/>
  <c r="G20" i="19"/>
  <c r="I24" i="19"/>
  <c r="I82" i="19" s="1"/>
  <c r="I91" i="19" s="1"/>
  <c r="D27" i="40"/>
  <c r="D29" i="40" s="1"/>
  <c r="G16" i="40"/>
  <c r="D77" i="28"/>
  <c r="F77" i="40" s="1"/>
  <c r="H77" i="40" s="1"/>
  <c r="E76" i="28"/>
  <c r="G76" i="40" s="1"/>
  <c r="I76" i="40" s="1"/>
  <c r="E75" i="28"/>
  <c r="G75" i="40" s="1"/>
  <c r="I75" i="40" s="1"/>
  <c r="E65" i="28"/>
  <c r="G65" i="40" s="1"/>
  <c r="E64" i="28"/>
  <c r="F648" i="44"/>
  <c r="H91" i="28"/>
  <c r="D32" i="28"/>
  <c r="G24" i="28"/>
  <c r="D22" i="28"/>
  <c r="F22" i="40" s="1"/>
  <c r="H22" i="40" s="1"/>
  <c r="E16" i="28"/>
  <c r="D15" i="28"/>
  <c r="F15" i="40" s="1"/>
  <c r="M87" i="16"/>
  <c r="E87" i="40" s="1"/>
  <c r="G87" i="16"/>
  <c r="I89" i="16"/>
  <c r="F73" i="16"/>
  <c r="M34" i="16"/>
  <c r="E34" i="40" s="1"/>
  <c r="E36" i="40" s="1"/>
  <c r="G34" i="16"/>
  <c r="G36" i="16" s="1"/>
  <c r="I24" i="16"/>
  <c r="I16" i="16"/>
  <c r="E76" i="26"/>
  <c r="G76" i="38" s="1"/>
  <c r="I76" i="38" s="1"/>
  <c r="D75" i="26"/>
  <c r="F75" i="38" s="1"/>
  <c r="H75" i="38" s="1"/>
  <c r="D74" i="26"/>
  <c r="F74" i="38" s="1"/>
  <c r="H74" i="38" s="1"/>
  <c r="AA66" i="26"/>
  <c r="K82" i="26"/>
  <c r="I645" i="44" s="1"/>
  <c r="W61" i="27"/>
  <c r="AH42" i="26"/>
  <c r="AH43" i="26" s="1"/>
  <c r="R42" i="26"/>
  <c r="R43" i="26" s="1"/>
  <c r="D40" i="26"/>
  <c r="F42" i="26"/>
  <c r="F43" i="26" s="1"/>
  <c r="D27" i="26"/>
  <c r="H22" i="38"/>
  <c r="O82" i="26"/>
  <c r="M645" i="44" s="1"/>
  <c r="M75" i="14"/>
  <c r="E75" i="38" s="1"/>
  <c r="G75" i="14"/>
  <c r="I51" i="15"/>
  <c r="M51" i="14"/>
  <c r="E51" i="38" s="1"/>
  <c r="G51" i="14"/>
  <c r="M35" i="14"/>
  <c r="E35" i="38" s="1"/>
  <c r="G35" i="14"/>
  <c r="G36" i="14" s="1"/>
  <c r="AN82" i="46"/>
  <c r="AF82" i="46"/>
  <c r="X82" i="46"/>
  <c r="V646" i="44" s="1"/>
  <c r="P82" i="46"/>
  <c r="N646" i="44" s="1"/>
  <c r="H82" i="46"/>
  <c r="L14" i="45"/>
  <c r="D14" i="47" s="1"/>
  <c r="F14" i="45"/>
  <c r="H16" i="45"/>
  <c r="H82" i="45" s="1"/>
  <c r="L79" i="27"/>
  <c r="L78" i="27"/>
  <c r="D78" i="25"/>
  <c r="F78" i="37" s="1"/>
  <c r="H78" i="37" s="1"/>
  <c r="D74" i="25"/>
  <c r="F74" i="37" s="1"/>
  <c r="H74" i="37" s="1"/>
  <c r="AB60" i="27"/>
  <c r="T60" i="27"/>
  <c r="T61" i="27" s="1"/>
  <c r="L60" i="27"/>
  <c r="D60" i="25"/>
  <c r="F60" i="37" s="1"/>
  <c r="AJ61" i="25"/>
  <c r="AB59" i="27"/>
  <c r="AB61" i="27" s="1"/>
  <c r="AB61" i="25"/>
  <c r="L59" i="27"/>
  <c r="L61" i="27" s="1"/>
  <c r="L61" i="25"/>
  <c r="X42" i="25"/>
  <c r="X43" i="25" s="1"/>
  <c r="X40" i="27"/>
  <c r="P42" i="27"/>
  <c r="P43" i="27" s="1"/>
  <c r="Y34" i="27"/>
  <c r="E34" i="27" s="1"/>
  <c r="G34" i="39" s="1"/>
  <c r="Q34" i="27"/>
  <c r="Q36" i="27" s="1"/>
  <c r="E34" i="25"/>
  <c r="G34" i="37" s="1"/>
  <c r="AA33" i="27"/>
  <c r="S33" i="27"/>
  <c r="E33" i="25"/>
  <c r="G33" i="37" s="1"/>
  <c r="AI36" i="25"/>
  <c r="AA36" i="25"/>
  <c r="AA32" i="27"/>
  <c r="AA36" i="27" s="1"/>
  <c r="S32" i="27"/>
  <c r="S36" i="25"/>
  <c r="G36" i="25"/>
  <c r="E32" i="25"/>
  <c r="U16" i="25"/>
  <c r="W11" i="27"/>
  <c r="H70" i="15"/>
  <c r="L70" i="13"/>
  <c r="E78" i="27"/>
  <c r="G78" i="39" s="1"/>
  <c r="O19" i="27"/>
  <c r="O24" i="27" s="1"/>
  <c r="G75" i="15"/>
  <c r="I19" i="15"/>
  <c r="W91" i="7"/>
  <c r="Y82" i="30"/>
  <c r="W650" i="44" s="1"/>
  <c r="I82" i="30"/>
  <c r="G650" i="44" s="1"/>
  <c r="E71" i="5"/>
  <c r="F59" i="18"/>
  <c r="F61" i="18" s="1"/>
  <c r="L59" i="18"/>
  <c r="H61" i="18"/>
  <c r="E77" i="54"/>
  <c r="G77" i="52" s="1"/>
  <c r="I77" i="52" s="1"/>
  <c r="F66" i="54"/>
  <c r="D64" i="54"/>
  <c r="AL61" i="54"/>
  <c r="AD61" i="54"/>
  <c r="V61" i="54"/>
  <c r="N61" i="54"/>
  <c r="E40" i="54"/>
  <c r="AB24" i="54"/>
  <c r="T24" i="54"/>
  <c r="D20" i="54"/>
  <c r="F20" i="52" s="1"/>
  <c r="H20" i="52" s="1"/>
  <c r="L24" i="54"/>
  <c r="F89" i="31"/>
  <c r="D87" i="31"/>
  <c r="G73" i="14"/>
  <c r="I73" i="15"/>
  <c r="L35" i="14"/>
  <c r="D35" i="38" s="1"/>
  <c r="F35" i="14"/>
  <c r="F36" i="14" s="1"/>
  <c r="G33" i="47"/>
  <c r="E36" i="46"/>
  <c r="F11" i="47"/>
  <c r="M64" i="45"/>
  <c r="I66" i="45"/>
  <c r="G64" i="45"/>
  <c r="G66" i="45" s="1"/>
  <c r="D36" i="47"/>
  <c r="M19" i="45"/>
  <c r="G19" i="45"/>
  <c r="G24" i="45" s="1"/>
  <c r="I24" i="45"/>
  <c r="X81" i="27"/>
  <c r="P81" i="27"/>
  <c r="Z79" i="27"/>
  <c r="D79" i="25"/>
  <c r="F79" i="37" s="1"/>
  <c r="Y72" i="25"/>
  <c r="Y71" i="27"/>
  <c r="Q72" i="25"/>
  <c r="Q82" i="25" s="1"/>
  <c r="Q71" i="27"/>
  <c r="E71" i="25"/>
  <c r="G71" i="37" s="1"/>
  <c r="AA70" i="27"/>
  <c r="AA72" i="27" s="1"/>
  <c r="AA72" i="25"/>
  <c r="E70" i="25"/>
  <c r="G72" i="25"/>
  <c r="L65" i="27"/>
  <c r="D65" i="27" s="1"/>
  <c r="F65" i="39" s="1"/>
  <c r="D65" i="25"/>
  <c r="F65" i="37" s="1"/>
  <c r="H65" i="37" s="1"/>
  <c r="T66" i="25"/>
  <c r="E45" i="25"/>
  <c r="G45" i="37" s="1"/>
  <c r="I45" i="37" s="1"/>
  <c r="AL42" i="25"/>
  <c r="AL43" i="25" s="1"/>
  <c r="AD40" i="27"/>
  <c r="AD42" i="27" s="1"/>
  <c r="AD43" i="27" s="1"/>
  <c r="AD42" i="25"/>
  <c r="AD43" i="25" s="1"/>
  <c r="V42" i="27"/>
  <c r="V43" i="27" s="1"/>
  <c r="N40" i="27"/>
  <c r="N42" i="27" s="1"/>
  <c r="N43" i="27" s="1"/>
  <c r="N42" i="25"/>
  <c r="N43" i="25" s="1"/>
  <c r="V35" i="27"/>
  <c r="N35" i="27"/>
  <c r="Y36" i="25"/>
  <c r="U28" i="27"/>
  <c r="M28" i="27"/>
  <c r="AD27" i="27"/>
  <c r="AD29" i="27" s="1"/>
  <c r="AD29" i="25"/>
  <c r="V27" i="27"/>
  <c r="V29" i="25"/>
  <c r="D14" i="25"/>
  <c r="F14" i="37" s="1"/>
  <c r="AJ16" i="25"/>
  <c r="AB16" i="25"/>
  <c r="AB12" i="27"/>
  <c r="T16" i="25"/>
  <c r="T82" i="25" s="1"/>
  <c r="L12" i="27"/>
  <c r="D12" i="25"/>
  <c r="F12" i="37" s="1"/>
  <c r="H87" i="15"/>
  <c r="H89" i="15" s="1"/>
  <c r="F87" i="13"/>
  <c r="F87" i="15" s="1"/>
  <c r="L87" i="13"/>
  <c r="G55" i="15"/>
  <c r="M55" i="15"/>
  <c r="E55" i="39" s="1"/>
  <c r="E51" i="5"/>
  <c r="H42" i="27"/>
  <c r="H43" i="27" s="1"/>
  <c r="F29" i="27"/>
  <c r="AC16" i="27"/>
  <c r="G79" i="15"/>
  <c r="M79" i="15"/>
  <c r="E79" i="39" s="1"/>
  <c r="H27" i="15"/>
  <c r="H19" i="42"/>
  <c r="G66" i="42"/>
  <c r="G28" i="5"/>
  <c r="F81" i="18"/>
  <c r="L81" i="18"/>
  <c r="D81" i="42" s="1"/>
  <c r="L77" i="18"/>
  <c r="D77" i="42" s="1"/>
  <c r="F77" i="18"/>
  <c r="I60" i="42"/>
  <c r="F54" i="18"/>
  <c r="F56" i="18" s="1"/>
  <c r="L54" i="18"/>
  <c r="H56" i="18"/>
  <c r="L45" i="18"/>
  <c r="D45" i="42" s="1"/>
  <c r="F45" i="18"/>
  <c r="L14" i="18"/>
  <c r="D14" i="42" s="1"/>
  <c r="H16" i="18"/>
  <c r="G21" i="53"/>
  <c r="M21" i="53"/>
  <c r="E21" i="52" s="1"/>
  <c r="D19" i="52"/>
  <c r="D24" i="52" s="1"/>
  <c r="L24" i="53"/>
  <c r="L16" i="54"/>
  <c r="D15" i="54"/>
  <c r="F15" i="52" s="1"/>
  <c r="H15" i="52" s="1"/>
  <c r="AJ16" i="54"/>
  <c r="D82" i="6"/>
  <c r="F32" i="43"/>
  <c r="D36" i="31"/>
  <c r="H651" i="44"/>
  <c r="J91" i="31"/>
  <c r="D20" i="31"/>
  <c r="F20" i="43" s="1"/>
  <c r="H20" i="43" s="1"/>
  <c r="AN24" i="31"/>
  <c r="AF24" i="31"/>
  <c r="X24" i="31"/>
  <c r="P24" i="31"/>
  <c r="D19" i="31"/>
  <c r="L88" i="19"/>
  <c r="D88" i="43" s="1"/>
  <c r="D88" i="5" s="1"/>
  <c r="F88" i="19"/>
  <c r="H89" i="19"/>
  <c r="G86" i="19"/>
  <c r="G89" i="19" s="1"/>
  <c r="M86" i="19"/>
  <c r="I89" i="19"/>
  <c r="D70" i="43"/>
  <c r="D72" i="43" s="1"/>
  <c r="L72" i="19"/>
  <c r="D65" i="43"/>
  <c r="D66" i="43" s="1"/>
  <c r="L66" i="19"/>
  <c r="L27" i="61"/>
  <c r="F27" i="61"/>
  <c r="F29" i="61" s="1"/>
  <c r="H29" i="61"/>
  <c r="F54" i="63"/>
  <c r="D51" i="62"/>
  <c r="F51" i="63" s="1"/>
  <c r="H51" i="63" s="1"/>
  <c r="D88" i="55"/>
  <c r="F88" i="57" s="1"/>
  <c r="H88" i="57" s="1"/>
  <c r="F89" i="55"/>
  <c r="E59" i="26"/>
  <c r="AE56" i="27"/>
  <c r="E47" i="26"/>
  <c r="G47" i="38" s="1"/>
  <c r="I47" i="38" s="1"/>
  <c r="E29" i="26"/>
  <c r="E21" i="26"/>
  <c r="G21" i="38" s="1"/>
  <c r="I21" i="38" s="1"/>
  <c r="AJ24" i="26"/>
  <c r="AB24" i="26"/>
  <c r="T24" i="26"/>
  <c r="L24" i="26"/>
  <c r="L19" i="27"/>
  <c r="Q16" i="26"/>
  <c r="E12" i="26"/>
  <c r="G12" i="38" s="1"/>
  <c r="I12" i="38" s="1"/>
  <c r="M16" i="26"/>
  <c r="M54" i="14"/>
  <c r="L13" i="14"/>
  <c r="D13" i="38" s="1"/>
  <c r="F13" i="14"/>
  <c r="F16" i="14" s="1"/>
  <c r="H77" i="47"/>
  <c r="G64" i="47"/>
  <c r="I12" i="47"/>
  <c r="M91" i="46"/>
  <c r="H87" i="47"/>
  <c r="D60" i="46"/>
  <c r="D19" i="46"/>
  <c r="AH82" i="46"/>
  <c r="Z82" i="46"/>
  <c r="X646" i="44" s="1"/>
  <c r="R82" i="46"/>
  <c r="P646" i="44" s="1"/>
  <c r="J16" i="46"/>
  <c r="J82" i="46" s="1"/>
  <c r="H14" i="47"/>
  <c r="L60" i="45"/>
  <c r="D60" i="47" s="1"/>
  <c r="D61" i="47" s="1"/>
  <c r="H61" i="45"/>
  <c r="L56" i="45"/>
  <c r="AE81" i="27"/>
  <c r="W81" i="27"/>
  <c r="O81" i="27"/>
  <c r="Z78" i="27"/>
  <c r="R78" i="27"/>
  <c r="D78" i="27" s="1"/>
  <c r="F78" i="39" s="1"/>
  <c r="E77" i="25"/>
  <c r="G77" i="37" s="1"/>
  <c r="I77" i="37" s="1"/>
  <c r="X71" i="27"/>
  <c r="P71" i="27"/>
  <c r="AH72" i="25"/>
  <c r="Z70" i="27"/>
  <c r="R72" i="25"/>
  <c r="F72" i="25"/>
  <c r="D70" i="25"/>
  <c r="Z59" i="27"/>
  <c r="Z61" i="25"/>
  <c r="D59" i="25"/>
  <c r="W51" i="27"/>
  <c r="X47" i="27"/>
  <c r="P47" i="27"/>
  <c r="D47" i="27" s="1"/>
  <c r="F47" i="39" s="1"/>
  <c r="D45" i="25"/>
  <c r="F45" i="37" s="1"/>
  <c r="H45" i="37" s="1"/>
  <c r="P33" i="27"/>
  <c r="P36" i="27" s="1"/>
  <c r="AN36" i="25"/>
  <c r="X36" i="25"/>
  <c r="P15" i="27"/>
  <c r="Y14" i="27"/>
  <c r="H55" i="15"/>
  <c r="L55" i="13"/>
  <c r="D55" i="37" s="1"/>
  <c r="D56" i="37" s="1"/>
  <c r="I40" i="15"/>
  <c r="G40" i="13"/>
  <c r="G42" i="13" s="1"/>
  <c r="G43" i="13" s="1"/>
  <c r="M40" i="13"/>
  <c r="I42" i="13"/>
  <c r="I43" i="13" s="1"/>
  <c r="J82" i="13"/>
  <c r="J91" i="13" s="1"/>
  <c r="L27" i="13"/>
  <c r="F27" i="13"/>
  <c r="F29" i="13" s="1"/>
  <c r="H29" i="13"/>
  <c r="E87" i="27"/>
  <c r="G87" i="39" s="1"/>
  <c r="I87" i="39" s="1"/>
  <c r="R70" i="27"/>
  <c r="R72" i="27" s="1"/>
  <c r="Y43" i="27"/>
  <c r="AC32" i="27"/>
  <c r="I36" i="27"/>
  <c r="AC20" i="27"/>
  <c r="Q13" i="27"/>
  <c r="E13" i="27" s="1"/>
  <c r="G13" i="39" s="1"/>
  <c r="AA16" i="27"/>
  <c r="I28" i="15"/>
  <c r="F12" i="15"/>
  <c r="G71" i="62"/>
  <c r="E71" i="62" s="1"/>
  <c r="G71" i="63" s="1"/>
  <c r="E71" i="7"/>
  <c r="E72" i="7" s="1"/>
  <c r="I79" i="42"/>
  <c r="D66" i="42"/>
  <c r="H64" i="42"/>
  <c r="I35" i="42"/>
  <c r="I14" i="42"/>
  <c r="E27" i="42"/>
  <c r="M29" i="18"/>
  <c r="I82" i="18"/>
  <c r="D81" i="54"/>
  <c r="F81" i="52" s="1"/>
  <c r="D28" i="54"/>
  <c r="F28" i="52" s="1"/>
  <c r="H28" i="52" s="1"/>
  <c r="L29" i="54"/>
  <c r="F24" i="54"/>
  <c r="D22" i="54"/>
  <c r="F22" i="52" s="1"/>
  <c r="H22" i="52" s="1"/>
  <c r="AL56" i="31"/>
  <c r="AD56" i="31"/>
  <c r="V56" i="31"/>
  <c r="N56" i="31"/>
  <c r="D54" i="31"/>
  <c r="I82" i="31"/>
  <c r="L79" i="19"/>
  <c r="D79" i="43" s="1"/>
  <c r="F79" i="19"/>
  <c r="I75" i="63"/>
  <c r="M27" i="58"/>
  <c r="G27" i="58"/>
  <c r="G29" i="58" s="1"/>
  <c r="I29" i="58"/>
  <c r="D32" i="26"/>
  <c r="L72" i="16"/>
  <c r="L42" i="16"/>
  <c r="L43" i="16" s="1"/>
  <c r="F27" i="16"/>
  <c r="F29" i="16" s="1"/>
  <c r="AM36" i="26"/>
  <c r="AM82" i="26" s="1"/>
  <c r="W36" i="26"/>
  <c r="E19" i="26"/>
  <c r="T16" i="26"/>
  <c r="T82" i="26" s="1"/>
  <c r="R645" i="44" s="1"/>
  <c r="G80" i="14"/>
  <c r="D20" i="46"/>
  <c r="F20" i="47" s="1"/>
  <c r="H20" i="47" s="1"/>
  <c r="M81" i="45"/>
  <c r="E81" i="47" s="1"/>
  <c r="I81" i="47" s="1"/>
  <c r="G81" i="45"/>
  <c r="L72" i="45"/>
  <c r="D70" i="47"/>
  <c r="D72" i="47" s="1"/>
  <c r="D56" i="47"/>
  <c r="F32" i="45"/>
  <c r="F36" i="45" s="1"/>
  <c r="M15" i="45"/>
  <c r="E15" i="47" s="1"/>
  <c r="I15" i="47" s="1"/>
  <c r="G15" i="45"/>
  <c r="V81" i="27"/>
  <c r="D77" i="25"/>
  <c r="F77" i="37" s="1"/>
  <c r="H77" i="37" s="1"/>
  <c r="T74" i="27"/>
  <c r="E73" i="25"/>
  <c r="G73" i="37" s="1"/>
  <c r="I73" i="37" s="1"/>
  <c r="M73" i="27"/>
  <c r="P60" i="27"/>
  <c r="M56" i="27"/>
  <c r="V42" i="25"/>
  <c r="V43" i="25" s="1"/>
  <c r="AB42" i="25"/>
  <c r="AB43" i="25" s="1"/>
  <c r="AB40" i="27"/>
  <c r="AB42" i="27" s="1"/>
  <c r="T42" i="25"/>
  <c r="T43" i="25" s="1"/>
  <c r="T40" i="27"/>
  <c r="T42" i="27" s="1"/>
  <c r="L40" i="27"/>
  <c r="L42" i="27" s="1"/>
  <c r="L43" i="27" s="1"/>
  <c r="L42" i="25"/>
  <c r="L43" i="25" s="1"/>
  <c r="O36" i="25"/>
  <c r="E28" i="25"/>
  <c r="G28" i="37" s="1"/>
  <c r="I28" i="37" s="1"/>
  <c r="G29" i="25"/>
  <c r="V20" i="27"/>
  <c r="AE19" i="27"/>
  <c r="AE24" i="25"/>
  <c r="W19" i="27"/>
  <c r="L16" i="25"/>
  <c r="L82" i="25" s="1"/>
  <c r="M86" i="15"/>
  <c r="E86" i="37"/>
  <c r="M78" i="13"/>
  <c r="E78" i="37" s="1"/>
  <c r="I78" i="15"/>
  <c r="F75" i="13"/>
  <c r="L71" i="15"/>
  <c r="D71" i="39" s="1"/>
  <c r="F71" i="15"/>
  <c r="H40" i="15"/>
  <c r="H42" i="13"/>
  <c r="H43" i="13" s="1"/>
  <c r="F40" i="13"/>
  <c r="F24" i="13"/>
  <c r="L12" i="13"/>
  <c r="H16" i="13"/>
  <c r="H82" i="13" s="1"/>
  <c r="H91" i="13" s="1"/>
  <c r="F12" i="13"/>
  <c r="F16" i="13" s="1"/>
  <c r="D87" i="27"/>
  <c r="F87" i="39" s="1"/>
  <c r="R89" i="27"/>
  <c r="T71" i="27"/>
  <c r="T72" i="27" s="1"/>
  <c r="Y32" i="27"/>
  <c r="N27" i="27"/>
  <c r="N29" i="27" s="1"/>
  <c r="AL24" i="27"/>
  <c r="AL82" i="27" s="1"/>
  <c r="AL91" i="27" s="1"/>
  <c r="F16" i="27"/>
  <c r="F82" i="27" s="1"/>
  <c r="L21" i="15"/>
  <c r="D21" i="39" s="1"/>
  <c r="F21" i="15"/>
  <c r="K82" i="15"/>
  <c r="K91" i="15" s="1"/>
  <c r="G36" i="42"/>
  <c r="H13" i="42"/>
  <c r="I71" i="42"/>
  <c r="E59" i="30"/>
  <c r="E54" i="30"/>
  <c r="G56" i="30"/>
  <c r="I49" i="42"/>
  <c r="H45" i="42"/>
  <c r="L23" i="18"/>
  <c r="D23" i="42" s="1"/>
  <c r="F23" i="18"/>
  <c r="F14" i="18"/>
  <c r="L16" i="18"/>
  <c r="D12" i="42"/>
  <c r="F49" i="53"/>
  <c r="L49" i="53"/>
  <c r="D49" i="52" s="1"/>
  <c r="H49" i="52" s="1"/>
  <c r="L27" i="53"/>
  <c r="F27" i="53"/>
  <c r="F29" i="53" s="1"/>
  <c r="H29" i="53"/>
  <c r="F19" i="53"/>
  <c r="F24" i="53" s="1"/>
  <c r="H24" i="53"/>
  <c r="H82" i="53" s="1"/>
  <c r="AL72" i="54"/>
  <c r="AD72" i="54"/>
  <c r="V72" i="54"/>
  <c r="D70" i="54"/>
  <c r="N72" i="54"/>
  <c r="D34" i="31"/>
  <c r="F34" i="43" s="1"/>
  <c r="L23" i="19"/>
  <c r="D23" i="43" s="1"/>
  <c r="F23" i="19"/>
  <c r="E21" i="5"/>
  <c r="L19" i="19"/>
  <c r="H24" i="19"/>
  <c r="F19" i="19"/>
  <c r="F41" i="61"/>
  <c r="F42" i="61" s="1"/>
  <c r="F43" i="61" s="1"/>
  <c r="L41" i="61"/>
  <c r="D41" i="63" s="1"/>
  <c r="D32" i="62"/>
  <c r="F36" i="62"/>
  <c r="V82" i="62"/>
  <c r="H19" i="60"/>
  <c r="F24" i="60"/>
  <c r="G72" i="59"/>
  <c r="E71" i="59"/>
  <c r="G32" i="60"/>
  <c r="E36" i="59"/>
  <c r="AI82" i="59"/>
  <c r="E66" i="21"/>
  <c r="G64" i="33"/>
  <c r="G56" i="24"/>
  <c r="D70" i="28"/>
  <c r="L61" i="28"/>
  <c r="D27" i="28"/>
  <c r="G70" i="16"/>
  <c r="G72" i="16" s="1"/>
  <c r="G59" i="16"/>
  <c r="G61" i="16" s="1"/>
  <c r="G40" i="16"/>
  <c r="G42" i="16" s="1"/>
  <c r="I36" i="16"/>
  <c r="E27" i="38"/>
  <c r="U72" i="26"/>
  <c r="M72" i="26"/>
  <c r="Y61" i="26"/>
  <c r="Y82" i="26" s="1"/>
  <c r="W645" i="44" s="1"/>
  <c r="U56" i="27"/>
  <c r="D45" i="26"/>
  <c r="F45" i="38" s="1"/>
  <c r="E35" i="26"/>
  <c r="G35" i="38" s="1"/>
  <c r="I35" i="38" s="1"/>
  <c r="O36" i="27"/>
  <c r="L29" i="26"/>
  <c r="Q29" i="27"/>
  <c r="D20" i="26"/>
  <c r="F20" i="38" s="1"/>
  <c r="H20" i="38" s="1"/>
  <c r="N16" i="26"/>
  <c r="N82" i="26" s="1"/>
  <c r="L645" i="44" s="1"/>
  <c r="AI16" i="26"/>
  <c r="AI82" i="26" s="1"/>
  <c r="AA16" i="26"/>
  <c r="S16" i="26"/>
  <c r="E11" i="26"/>
  <c r="I66" i="14"/>
  <c r="I61" i="14"/>
  <c r="L59" i="14"/>
  <c r="H61" i="14"/>
  <c r="F59" i="14"/>
  <c r="F61" i="14" s="1"/>
  <c r="H59" i="15"/>
  <c r="F56" i="14"/>
  <c r="L49" i="14"/>
  <c r="D49" i="38" s="1"/>
  <c r="H49" i="38" s="1"/>
  <c r="F49" i="14"/>
  <c r="M45" i="14"/>
  <c r="E45" i="38" s="1"/>
  <c r="I45" i="38" s="1"/>
  <c r="M32" i="14"/>
  <c r="I29" i="14"/>
  <c r="H29" i="14"/>
  <c r="M23" i="14"/>
  <c r="E23" i="38" s="1"/>
  <c r="I23" i="38" s="1"/>
  <c r="H79" i="47"/>
  <c r="F89" i="46"/>
  <c r="D86" i="46"/>
  <c r="D36" i="46"/>
  <c r="F32" i="47"/>
  <c r="E24" i="46"/>
  <c r="F16" i="46"/>
  <c r="F82" i="46" s="1"/>
  <c r="D13" i="46"/>
  <c r="F13" i="47" s="1"/>
  <c r="H13" i="47" s="1"/>
  <c r="F76" i="45"/>
  <c r="G72" i="45"/>
  <c r="L65" i="45"/>
  <c r="D65" i="47" s="1"/>
  <c r="F60" i="45"/>
  <c r="F61" i="45" s="1"/>
  <c r="M54" i="45"/>
  <c r="I56" i="45"/>
  <c r="G54" i="45"/>
  <c r="G56" i="45" s="1"/>
  <c r="L39" i="45"/>
  <c r="D39" i="47" s="1"/>
  <c r="L36" i="45"/>
  <c r="M33" i="45"/>
  <c r="E33" i="47" s="1"/>
  <c r="E36" i="47" s="1"/>
  <c r="I36" i="45"/>
  <c r="G33" i="45"/>
  <c r="G36" i="45" s="1"/>
  <c r="L15" i="15"/>
  <c r="D15" i="39" s="1"/>
  <c r="F15" i="15"/>
  <c r="M11" i="45"/>
  <c r="G11" i="45"/>
  <c r="I16" i="45"/>
  <c r="F89" i="37"/>
  <c r="U81" i="27"/>
  <c r="M81" i="27"/>
  <c r="V80" i="27"/>
  <c r="AE79" i="27"/>
  <c r="W79" i="27"/>
  <c r="O79" i="27"/>
  <c r="X78" i="27"/>
  <c r="Y77" i="27"/>
  <c r="D76" i="25"/>
  <c r="F76" i="37" s="1"/>
  <c r="H76" i="37" s="1"/>
  <c r="Z75" i="27"/>
  <c r="R75" i="27"/>
  <c r="D75" i="25"/>
  <c r="F75" i="37" s="1"/>
  <c r="H75" i="37" s="1"/>
  <c r="AA74" i="27"/>
  <c r="E74" i="25"/>
  <c r="G74" i="37" s="1"/>
  <c r="I74" i="37" s="1"/>
  <c r="AB73" i="27"/>
  <c r="T73" i="27"/>
  <c r="L73" i="27"/>
  <c r="Q64" i="27"/>
  <c r="Q66" i="27" s="1"/>
  <c r="P59" i="27"/>
  <c r="P61" i="27" s="1"/>
  <c r="L54" i="27"/>
  <c r="L56" i="27" s="1"/>
  <c r="AD49" i="27"/>
  <c r="V49" i="27"/>
  <c r="N49" i="27"/>
  <c r="AD45" i="27"/>
  <c r="V45" i="27"/>
  <c r="N45" i="27"/>
  <c r="D45" i="27" s="1"/>
  <c r="F45" i="39" s="1"/>
  <c r="S41" i="27"/>
  <c r="S42" i="27" s="1"/>
  <c r="S43" i="27" s="1"/>
  <c r="R28" i="27"/>
  <c r="S29" i="27"/>
  <c r="W24" i="25"/>
  <c r="H82" i="25"/>
  <c r="E22" i="25"/>
  <c r="G22" i="37" s="1"/>
  <c r="I22" i="37" s="1"/>
  <c r="M22" i="27"/>
  <c r="E22" i="27" s="1"/>
  <c r="G22" i="39" s="1"/>
  <c r="I22" i="39" s="1"/>
  <c r="AC24" i="25"/>
  <c r="U20" i="27"/>
  <c r="U24" i="27" s="1"/>
  <c r="U24" i="25"/>
  <c r="M20" i="27"/>
  <c r="M24" i="25"/>
  <c r="AD15" i="27"/>
  <c r="N15" i="27"/>
  <c r="AO16" i="25"/>
  <c r="AO82" i="25" s="1"/>
  <c r="AO91" i="25" s="1"/>
  <c r="Y16" i="25"/>
  <c r="I88" i="15"/>
  <c r="M88" i="13"/>
  <c r="M89" i="13" s="1"/>
  <c r="B24" i="4" s="1"/>
  <c r="C24" i="4" s="1"/>
  <c r="G88" i="13"/>
  <c r="G88" i="15" s="1"/>
  <c r="I86" i="15"/>
  <c r="G86" i="13"/>
  <c r="I89" i="13"/>
  <c r="L80" i="13"/>
  <c r="D80" i="37" s="1"/>
  <c r="H80" i="15"/>
  <c r="F55" i="13"/>
  <c r="F56" i="13" s="1"/>
  <c r="H47" i="15"/>
  <c r="L47" i="13"/>
  <c r="D47" i="37" s="1"/>
  <c r="F47" i="13"/>
  <c r="I34" i="15"/>
  <c r="I36" i="15" s="1"/>
  <c r="G34" i="13"/>
  <c r="G36" i="13" s="1"/>
  <c r="M34" i="13"/>
  <c r="E34" i="37" s="1"/>
  <c r="E32" i="37"/>
  <c r="I21" i="15"/>
  <c r="G21" i="13"/>
  <c r="G24" i="13" s="1"/>
  <c r="M21" i="13"/>
  <c r="E21" i="37" s="1"/>
  <c r="E24" i="37" s="1"/>
  <c r="L24" i="13"/>
  <c r="D19" i="37"/>
  <c r="E88" i="27"/>
  <c r="G88" i="39" s="1"/>
  <c r="AO89" i="27"/>
  <c r="AG89" i="27"/>
  <c r="AG91" i="27" s="1"/>
  <c r="Y89" i="27"/>
  <c r="Q89" i="27"/>
  <c r="I89" i="27"/>
  <c r="Q75" i="27"/>
  <c r="E75" i="27" s="1"/>
  <c r="G75" i="39" s="1"/>
  <c r="I75" i="39" s="1"/>
  <c r="G56" i="27"/>
  <c r="E54" i="27"/>
  <c r="W42" i="27"/>
  <c r="W43" i="27" s="1"/>
  <c r="G36" i="27"/>
  <c r="G24" i="27"/>
  <c r="H24" i="27"/>
  <c r="D15" i="27"/>
  <c r="F15" i="39" s="1"/>
  <c r="H15" i="39" s="1"/>
  <c r="T12" i="27"/>
  <c r="D12" i="27" s="1"/>
  <c r="F12" i="39" s="1"/>
  <c r="H12" i="39" s="1"/>
  <c r="G16" i="27"/>
  <c r="AH82" i="7"/>
  <c r="AH91" i="7" s="1"/>
  <c r="Z82" i="7"/>
  <c r="Z91" i="7" s="1"/>
  <c r="J82" i="7"/>
  <c r="J91" i="7" s="1"/>
  <c r="H51" i="42"/>
  <c r="I15" i="42"/>
  <c r="E21" i="30"/>
  <c r="G21" i="42" s="1"/>
  <c r="G24" i="30"/>
  <c r="M74" i="18"/>
  <c r="E74" i="42" s="1"/>
  <c r="G74" i="18"/>
  <c r="L33" i="18"/>
  <c r="D33" i="42" s="1"/>
  <c r="F33" i="18"/>
  <c r="G71" i="53"/>
  <c r="M71" i="53"/>
  <c r="E71" i="52" s="1"/>
  <c r="G56" i="53"/>
  <c r="Z82" i="54"/>
  <c r="X653" i="44" s="1"/>
  <c r="D13" i="54"/>
  <c r="F13" i="52" s="1"/>
  <c r="H13" i="52" s="1"/>
  <c r="AH16" i="54"/>
  <c r="AH82" i="54" s="1"/>
  <c r="H77" i="43"/>
  <c r="D76" i="31"/>
  <c r="F76" i="43" s="1"/>
  <c r="E27" i="31"/>
  <c r="Y82" i="31"/>
  <c r="Q82" i="31"/>
  <c r="E11" i="31"/>
  <c r="M59" i="61"/>
  <c r="I61" i="61"/>
  <c r="G59" i="61"/>
  <c r="G61" i="61" s="1"/>
  <c r="E32" i="62"/>
  <c r="D19" i="62"/>
  <c r="AE33" i="24"/>
  <c r="AE36" i="21"/>
  <c r="W33" i="24"/>
  <c r="O33" i="24"/>
  <c r="O36" i="21"/>
  <c r="L77" i="9"/>
  <c r="D77" i="33" s="1"/>
  <c r="H77" i="12"/>
  <c r="F77" i="9"/>
  <c r="E20" i="26"/>
  <c r="G20" i="38" s="1"/>
  <c r="I20" i="38" s="1"/>
  <c r="M24" i="26"/>
  <c r="O36" i="26"/>
  <c r="D28" i="26"/>
  <c r="F28" i="38" s="1"/>
  <c r="AJ16" i="26"/>
  <c r="L16" i="26"/>
  <c r="L82" i="26" s="1"/>
  <c r="J645" i="44" s="1"/>
  <c r="G22" i="14"/>
  <c r="G11" i="14"/>
  <c r="G16" i="14" s="1"/>
  <c r="I16" i="14"/>
  <c r="H39" i="47"/>
  <c r="G56" i="26"/>
  <c r="E55" i="26"/>
  <c r="G55" i="38" s="1"/>
  <c r="I55" i="38" s="1"/>
  <c r="E40" i="26"/>
  <c r="M40" i="27"/>
  <c r="M42" i="27" s="1"/>
  <c r="M43" i="27" s="1"/>
  <c r="D12" i="26"/>
  <c r="F12" i="38" s="1"/>
  <c r="H12" i="38" s="1"/>
  <c r="G81" i="14"/>
  <c r="I81" i="15"/>
  <c r="G49" i="14"/>
  <c r="J82" i="14"/>
  <c r="H59" i="47"/>
  <c r="J24" i="27"/>
  <c r="J82" i="27" s="1"/>
  <c r="W82" i="46"/>
  <c r="U646" i="44" s="1"/>
  <c r="E13" i="46"/>
  <c r="G13" i="47" s="1"/>
  <c r="M77" i="45"/>
  <c r="E77" i="47" s="1"/>
  <c r="I77" i="47" s="1"/>
  <c r="G77" i="45"/>
  <c r="L81" i="27"/>
  <c r="D81" i="27" s="1"/>
  <c r="F81" i="39" s="1"/>
  <c r="V79" i="27"/>
  <c r="X77" i="27"/>
  <c r="P77" i="27"/>
  <c r="X76" i="27"/>
  <c r="O72" i="27"/>
  <c r="AN66" i="25"/>
  <c r="X64" i="27"/>
  <c r="X66" i="27" s="1"/>
  <c r="X66" i="25"/>
  <c r="P64" i="27"/>
  <c r="P66" i="27" s="1"/>
  <c r="D64" i="25"/>
  <c r="AA54" i="27"/>
  <c r="AA56" i="27" s="1"/>
  <c r="AA56" i="25"/>
  <c r="E49" i="25"/>
  <c r="G49" i="37" s="1"/>
  <c r="I49" i="37" s="1"/>
  <c r="M49" i="27"/>
  <c r="AC45" i="27"/>
  <c r="M45" i="27"/>
  <c r="M32" i="27"/>
  <c r="M36" i="27" s="1"/>
  <c r="M36" i="25"/>
  <c r="R27" i="27"/>
  <c r="R29" i="27" s="1"/>
  <c r="R29" i="25"/>
  <c r="D27" i="25"/>
  <c r="E23" i="25"/>
  <c r="G23" i="37" s="1"/>
  <c r="I23" i="37" s="1"/>
  <c r="AB21" i="27"/>
  <c r="AB24" i="25"/>
  <c r="T21" i="27"/>
  <c r="L21" i="27"/>
  <c r="D21" i="27" s="1"/>
  <c r="F21" i="39" s="1"/>
  <c r="H21" i="39" s="1"/>
  <c r="X11" i="27"/>
  <c r="X16" i="27" s="1"/>
  <c r="P11" i="27"/>
  <c r="P16" i="27" s="1"/>
  <c r="P16" i="25"/>
  <c r="L86" i="15"/>
  <c r="L89" i="13"/>
  <c r="G78" i="13"/>
  <c r="M74" i="13"/>
  <c r="E74" i="37" s="1"/>
  <c r="G74" i="13"/>
  <c r="M72" i="13"/>
  <c r="L34" i="13"/>
  <c r="D34" i="37" s="1"/>
  <c r="H34" i="37" s="1"/>
  <c r="H34" i="15"/>
  <c r="H14" i="15"/>
  <c r="F14" i="13"/>
  <c r="L14" i="13"/>
  <c r="D14" i="37" s="1"/>
  <c r="L74" i="27"/>
  <c r="J72" i="27"/>
  <c r="Y61" i="27"/>
  <c r="AK43" i="27"/>
  <c r="AM36" i="27"/>
  <c r="AJ24" i="27"/>
  <c r="AJ82" i="27" s="1"/>
  <c r="AJ91" i="27" s="1"/>
  <c r="Q16" i="27"/>
  <c r="I59" i="15"/>
  <c r="L39" i="15"/>
  <c r="D39" i="39" s="1"/>
  <c r="F39" i="15"/>
  <c r="K24" i="15"/>
  <c r="G89" i="27"/>
  <c r="E86" i="27"/>
  <c r="E78" i="5"/>
  <c r="H15" i="42"/>
  <c r="G72" i="30"/>
  <c r="Q82" i="30"/>
  <c r="O650" i="44" s="1"/>
  <c r="AO82" i="30"/>
  <c r="G65" i="18"/>
  <c r="G66" i="18" s="1"/>
  <c r="M65" i="18"/>
  <c r="E65" i="42" s="1"/>
  <c r="E32" i="42"/>
  <c r="I32" i="42" s="1"/>
  <c r="D47" i="54"/>
  <c r="F47" i="52" s="1"/>
  <c r="H47" i="52" s="1"/>
  <c r="D41" i="54"/>
  <c r="F41" i="52" s="1"/>
  <c r="H41" i="52" s="1"/>
  <c r="AJ42" i="54"/>
  <c r="AJ43" i="54" s="1"/>
  <c r="AB42" i="54"/>
  <c r="T42" i="54"/>
  <c r="T43" i="54" s="1"/>
  <c r="L42" i="54"/>
  <c r="L43" i="54" s="1"/>
  <c r="P82" i="54"/>
  <c r="N653" i="44" s="1"/>
  <c r="D79" i="31"/>
  <c r="F79" i="43" s="1"/>
  <c r="H79" i="43" s="1"/>
  <c r="L72" i="31"/>
  <c r="D71" i="31"/>
  <c r="F71" i="43" s="1"/>
  <c r="H71" i="43" s="1"/>
  <c r="D29" i="31"/>
  <c r="F27" i="43"/>
  <c r="L34" i="19"/>
  <c r="D34" i="43" s="1"/>
  <c r="F34" i="19"/>
  <c r="J82" i="62"/>
  <c r="G74" i="60"/>
  <c r="I74" i="60" s="1"/>
  <c r="E84" i="59"/>
  <c r="E55" i="59"/>
  <c r="G55" i="60" s="1"/>
  <c r="G56" i="59"/>
  <c r="H51" i="60"/>
  <c r="H45" i="60"/>
  <c r="AC64" i="24"/>
  <c r="AC66" i="24" s="1"/>
  <c r="AC66" i="23"/>
  <c r="M64" i="24"/>
  <c r="M66" i="24" s="1"/>
  <c r="M66" i="23"/>
  <c r="E64" i="23"/>
  <c r="F32" i="35"/>
  <c r="Q28" i="24"/>
  <c r="Q29" i="23"/>
  <c r="E76" i="5"/>
  <c r="G16" i="24"/>
  <c r="E36" i="22"/>
  <c r="G32" i="34"/>
  <c r="D64" i="26"/>
  <c r="AE36" i="26"/>
  <c r="AE82" i="26" s="1"/>
  <c r="AC645" i="44" s="1"/>
  <c r="Z29" i="26"/>
  <c r="Z82" i="26" s="1"/>
  <c r="X645" i="44" s="1"/>
  <c r="Z28" i="27"/>
  <c r="Z29" i="27" s="1"/>
  <c r="E14" i="26"/>
  <c r="G14" i="38" s="1"/>
  <c r="I14" i="38" s="1"/>
  <c r="AB16" i="26"/>
  <c r="AB82" i="26" s="1"/>
  <c r="Z645" i="44" s="1"/>
  <c r="G13" i="14"/>
  <c r="E61" i="46"/>
  <c r="G59" i="47"/>
  <c r="AB74" i="27"/>
  <c r="F36" i="26"/>
  <c r="F82" i="26" s="1"/>
  <c r="G59" i="14"/>
  <c r="G89" i="46"/>
  <c r="AM82" i="46"/>
  <c r="AE82" i="46"/>
  <c r="AC646" i="44" s="1"/>
  <c r="O82" i="46"/>
  <c r="M646" i="44" s="1"/>
  <c r="H56" i="45"/>
  <c r="F54" i="45"/>
  <c r="F56" i="45" s="1"/>
  <c r="AB81" i="27"/>
  <c r="T81" i="27"/>
  <c r="G61" i="26"/>
  <c r="G42" i="26"/>
  <c r="G43" i="26" s="1"/>
  <c r="E41" i="26"/>
  <c r="G41" i="38" s="1"/>
  <c r="I41" i="38" s="1"/>
  <c r="E32" i="26"/>
  <c r="M36" i="26"/>
  <c r="X24" i="26"/>
  <c r="X82" i="26" s="1"/>
  <c r="V645" i="44" s="1"/>
  <c r="D11" i="26"/>
  <c r="L79" i="14"/>
  <c r="D79" i="38" s="1"/>
  <c r="F79" i="14"/>
  <c r="I36" i="14"/>
  <c r="G32" i="15"/>
  <c r="F29" i="14"/>
  <c r="L21" i="14"/>
  <c r="D21" i="38" s="1"/>
  <c r="F21" i="14"/>
  <c r="G56" i="47"/>
  <c r="G42" i="47"/>
  <c r="G43" i="47" s="1"/>
  <c r="D56" i="46"/>
  <c r="E42" i="46"/>
  <c r="E43" i="46" s="1"/>
  <c r="G27" i="47"/>
  <c r="E29" i="46"/>
  <c r="H21" i="47"/>
  <c r="I24" i="27"/>
  <c r="AL82" i="46"/>
  <c r="AD82" i="46"/>
  <c r="AB646" i="44" s="1"/>
  <c r="V82" i="46"/>
  <c r="T646" i="44" s="1"/>
  <c r="N82" i="46"/>
  <c r="L646" i="44" s="1"/>
  <c r="M29" i="45"/>
  <c r="F20" i="45"/>
  <c r="F24" i="45" s="1"/>
  <c r="L20" i="45"/>
  <c r="D20" i="47" s="1"/>
  <c r="F11" i="45"/>
  <c r="F19" i="37"/>
  <c r="Z73" i="27"/>
  <c r="R73" i="27"/>
  <c r="D73" i="25"/>
  <c r="F73" i="37" s="1"/>
  <c r="H73" i="37" s="1"/>
  <c r="AB71" i="27"/>
  <c r="L71" i="27"/>
  <c r="D71" i="27" s="1"/>
  <c r="F71" i="39" s="1"/>
  <c r="H71" i="39" s="1"/>
  <c r="AE65" i="27"/>
  <c r="W65" i="27"/>
  <c r="O65" i="27"/>
  <c r="AM66" i="25"/>
  <c r="AE64" i="27"/>
  <c r="AE66" i="27" s="1"/>
  <c r="AE66" i="25"/>
  <c r="W64" i="27"/>
  <c r="W66" i="27" s="1"/>
  <c r="O64" i="27"/>
  <c r="O66" i="27" s="1"/>
  <c r="O66" i="25"/>
  <c r="AD59" i="27"/>
  <c r="N59" i="27"/>
  <c r="N61" i="27" s="1"/>
  <c r="X55" i="27"/>
  <c r="P55" i="27"/>
  <c r="P56" i="25"/>
  <c r="D55" i="25"/>
  <c r="F55" i="37" s="1"/>
  <c r="H55" i="37" s="1"/>
  <c r="Z54" i="27"/>
  <c r="Z56" i="27" s="1"/>
  <c r="R54" i="27"/>
  <c r="R56" i="27" s="1"/>
  <c r="R56" i="25"/>
  <c r="F56" i="25"/>
  <c r="D54" i="25"/>
  <c r="AA51" i="27"/>
  <c r="E51" i="25"/>
  <c r="G51" i="37" s="1"/>
  <c r="I51" i="37" s="1"/>
  <c r="AB47" i="27"/>
  <c r="T47" i="27"/>
  <c r="L47" i="27"/>
  <c r="D47" i="25"/>
  <c r="F47" i="37" s="1"/>
  <c r="H47" i="37" s="1"/>
  <c r="T45" i="27"/>
  <c r="D40" i="25"/>
  <c r="U36" i="25"/>
  <c r="R34" i="27"/>
  <c r="AB33" i="27"/>
  <c r="T33" i="27"/>
  <c r="L33" i="27"/>
  <c r="AJ36" i="25"/>
  <c r="AB32" i="27"/>
  <c r="AB36" i="25"/>
  <c r="L32" i="27"/>
  <c r="D32" i="25"/>
  <c r="E21" i="25"/>
  <c r="G21" i="37" s="1"/>
  <c r="I21" i="37" s="1"/>
  <c r="I82" i="25"/>
  <c r="AM16" i="25"/>
  <c r="AE11" i="27"/>
  <c r="AE16" i="25"/>
  <c r="W16" i="25"/>
  <c r="W82" i="25" s="1"/>
  <c r="O16" i="25"/>
  <c r="M54" i="13"/>
  <c r="G54" i="13"/>
  <c r="G56" i="13" s="1"/>
  <c r="I54" i="15"/>
  <c r="I56" i="13"/>
  <c r="I41" i="15"/>
  <c r="H36" i="13"/>
  <c r="F34" i="13"/>
  <c r="S89" i="27"/>
  <c r="AM72" i="27"/>
  <c r="AH82" i="27"/>
  <c r="AH91" i="27" s="1"/>
  <c r="E15" i="27"/>
  <c r="G15" i="39" s="1"/>
  <c r="O11" i="27"/>
  <c r="O16" i="27" s="1"/>
  <c r="I74" i="15"/>
  <c r="K42" i="15"/>
  <c r="K43" i="15" s="1"/>
  <c r="M32" i="15"/>
  <c r="G87" i="5"/>
  <c r="E74" i="7"/>
  <c r="E94" i="7" s="1"/>
  <c r="E96" i="7" s="1"/>
  <c r="E98" i="7" s="1"/>
  <c r="E100" i="7" s="1"/>
  <c r="G74" i="30"/>
  <c r="E74" i="30" s="1"/>
  <c r="G74" i="42" s="1"/>
  <c r="AB82" i="7"/>
  <c r="AB91" i="7" s="1"/>
  <c r="AF82" i="7"/>
  <c r="AF91" i="7" s="1"/>
  <c r="X82" i="7"/>
  <c r="X91" i="7" s="1"/>
  <c r="P82" i="7"/>
  <c r="P91" i="7" s="1"/>
  <c r="I77" i="42"/>
  <c r="D74" i="5"/>
  <c r="H74" i="42"/>
  <c r="F59" i="42"/>
  <c r="I28" i="42"/>
  <c r="H76" i="42"/>
  <c r="D65" i="30"/>
  <c r="I51" i="42"/>
  <c r="E36" i="30"/>
  <c r="AF82" i="30"/>
  <c r="X82" i="30"/>
  <c r="V650" i="44" s="1"/>
  <c r="G47" i="18"/>
  <c r="M47" i="18"/>
  <c r="E47" i="42" s="1"/>
  <c r="G16" i="53"/>
  <c r="E81" i="31"/>
  <c r="G81" i="43" s="1"/>
  <c r="E65" i="31"/>
  <c r="G65" i="43" s="1"/>
  <c r="I65" i="43" s="1"/>
  <c r="G66" i="31"/>
  <c r="E64" i="31"/>
  <c r="D59" i="31"/>
  <c r="F61" i="31"/>
  <c r="D72" i="63"/>
  <c r="F29" i="59"/>
  <c r="D28" i="59"/>
  <c r="M12" i="58"/>
  <c r="E12" i="60" s="1"/>
  <c r="I12" i="60" s="1"/>
  <c r="I16" i="58"/>
  <c r="I82" i="58" s="1"/>
  <c r="G12" i="58"/>
  <c r="F89" i="33"/>
  <c r="AK36" i="21"/>
  <c r="AC33" i="24"/>
  <c r="AC36" i="21"/>
  <c r="U33" i="24"/>
  <c r="U36" i="21"/>
  <c r="M33" i="24"/>
  <c r="E33" i="21"/>
  <c r="G33" i="33" s="1"/>
  <c r="I33" i="33" s="1"/>
  <c r="M36" i="21"/>
  <c r="H29" i="24"/>
  <c r="AE82" i="30"/>
  <c r="AC650" i="44" s="1"/>
  <c r="H21" i="42"/>
  <c r="AN82" i="30"/>
  <c r="P82" i="30"/>
  <c r="N650" i="44" s="1"/>
  <c r="J82" i="18"/>
  <c r="M16" i="18"/>
  <c r="E11" i="42"/>
  <c r="E51" i="54"/>
  <c r="G51" i="52" s="1"/>
  <c r="I51" i="52" s="1"/>
  <c r="D45" i="54"/>
  <c r="F45" i="52" s="1"/>
  <c r="H45" i="52" s="1"/>
  <c r="H34" i="52"/>
  <c r="D33" i="54"/>
  <c r="F33" i="52" s="1"/>
  <c r="H33" i="52" s="1"/>
  <c r="AH36" i="54"/>
  <c r="X82" i="54"/>
  <c r="V653" i="44" s="1"/>
  <c r="I28" i="63"/>
  <c r="D47" i="31"/>
  <c r="F47" i="43" s="1"/>
  <c r="AJ42" i="31"/>
  <c r="AJ43" i="31" s="1"/>
  <c r="AB42" i="31"/>
  <c r="AB43" i="31" s="1"/>
  <c r="T42" i="31"/>
  <c r="T43" i="31" s="1"/>
  <c r="D40" i="31"/>
  <c r="L42" i="31"/>
  <c r="L43" i="31" s="1"/>
  <c r="L82" i="31" s="1"/>
  <c r="D12" i="31"/>
  <c r="F12" i="43" s="1"/>
  <c r="AN16" i="31"/>
  <c r="X16" i="31"/>
  <c r="P16" i="31"/>
  <c r="D11" i="31"/>
  <c r="M71" i="61"/>
  <c r="E71" i="63" s="1"/>
  <c r="G71" i="61"/>
  <c r="G72" i="61" s="1"/>
  <c r="F51" i="61"/>
  <c r="L51" i="61"/>
  <c r="D51" i="63" s="1"/>
  <c r="F22" i="61"/>
  <c r="L22" i="61"/>
  <c r="D22" i="63" s="1"/>
  <c r="F24" i="61"/>
  <c r="F82" i="61" s="1"/>
  <c r="D76" i="62"/>
  <c r="F76" i="63" s="1"/>
  <c r="H76" i="63" s="1"/>
  <c r="AN56" i="62"/>
  <c r="X56" i="62"/>
  <c r="P56" i="62"/>
  <c r="D49" i="62"/>
  <c r="F49" i="63" s="1"/>
  <c r="H49" i="63" s="1"/>
  <c r="U82" i="62"/>
  <c r="D15" i="62"/>
  <c r="F15" i="63" s="1"/>
  <c r="H15" i="63" s="1"/>
  <c r="E66" i="60"/>
  <c r="G24" i="60"/>
  <c r="F27" i="58"/>
  <c r="F29" i="58" s="1"/>
  <c r="L27" i="58"/>
  <c r="H29" i="58"/>
  <c r="G22" i="58"/>
  <c r="G24" i="58" s="1"/>
  <c r="M22" i="58"/>
  <c r="E22" i="60" s="1"/>
  <c r="E22" i="5" s="1"/>
  <c r="I45" i="35"/>
  <c r="L42" i="23"/>
  <c r="L43" i="23" s="1"/>
  <c r="D41" i="23"/>
  <c r="F41" i="35" s="1"/>
  <c r="H41" i="35" s="1"/>
  <c r="L29" i="23"/>
  <c r="D27" i="23"/>
  <c r="AF82" i="23"/>
  <c r="M81" i="11"/>
  <c r="E81" i="35" s="1"/>
  <c r="I81" i="35" s="1"/>
  <c r="G81" i="11"/>
  <c r="F41" i="9"/>
  <c r="H41" i="12"/>
  <c r="L41" i="9"/>
  <c r="D41" i="33" s="1"/>
  <c r="F79" i="49"/>
  <c r="L79" i="49"/>
  <c r="D79" i="50" s="1"/>
  <c r="G61" i="45"/>
  <c r="M45" i="45"/>
  <c r="E45" i="47" s="1"/>
  <c r="G45" i="45"/>
  <c r="I81" i="37"/>
  <c r="T80" i="27"/>
  <c r="L80" i="27"/>
  <c r="D80" i="27" s="1"/>
  <c r="F80" i="39" s="1"/>
  <c r="U79" i="27"/>
  <c r="M79" i="27"/>
  <c r="E79" i="27" s="1"/>
  <c r="G79" i="39" s="1"/>
  <c r="I79" i="39" s="1"/>
  <c r="AE77" i="27"/>
  <c r="W77" i="27"/>
  <c r="O77" i="27"/>
  <c r="E77" i="27" s="1"/>
  <c r="G77" i="39" s="1"/>
  <c r="W76" i="27"/>
  <c r="O76" i="27"/>
  <c r="E76" i="27" s="1"/>
  <c r="G76" i="39" s="1"/>
  <c r="X75" i="27"/>
  <c r="P75" i="27"/>
  <c r="D75" i="27" s="1"/>
  <c r="F75" i="39" s="1"/>
  <c r="Z74" i="27"/>
  <c r="R74" i="27"/>
  <c r="AA73" i="27"/>
  <c r="V71" i="27"/>
  <c r="V72" i="25"/>
  <c r="N72" i="25"/>
  <c r="N71" i="27"/>
  <c r="AN72" i="25"/>
  <c r="AF72" i="25"/>
  <c r="X70" i="27"/>
  <c r="X72" i="27" s="1"/>
  <c r="X72" i="25"/>
  <c r="P70" i="27"/>
  <c r="Z60" i="27"/>
  <c r="R60" i="27"/>
  <c r="R61" i="27" s="1"/>
  <c r="AA59" i="27"/>
  <c r="S59" i="27"/>
  <c r="S61" i="27" s="1"/>
  <c r="Y49" i="27"/>
  <c r="Z45" i="27"/>
  <c r="R41" i="27"/>
  <c r="D41" i="25"/>
  <c r="F41" i="37" s="1"/>
  <c r="Z40" i="27"/>
  <c r="Z42" i="27" s="1"/>
  <c r="Z43" i="27" s="1"/>
  <c r="T29" i="25"/>
  <c r="T28" i="27"/>
  <c r="U27" i="27"/>
  <c r="U29" i="27" s="1"/>
  <c r="U29" i="25"/>
  <c r="M27" i="27"/>
  <c r="M29" i="25"/>
  <c r="AE23" i="27"/>
  <c r="P22" i="27"/>
  <c r="P21" i="27"/>
  <c r="X20" i="27"/>
  <c r="X24" i="25"/>
  <c r="X82" i="25" s="1"/>
  <c r="AH24" i="25"/>
  <c r="R24" i="25"/>
  <c r="F24" i="25"/>
  <c r="AD12" i="27"/>
  <c r="V12" i="27"/>
  <c r="N12" i="27"/>
  <c r="N16" i="27" s="1"/>
  <c r="AL16" i="25"/>
  <c r="AD16" i="25"/>
  <c r="AD11" i="27"/>
  <c r="AD16" i="27" s="1"/>
  <c r="V16" i="25"/>
  <c r="V11" i="27"/>
  <c r="N16" i="25"/>
  <c r="D11" i="25"/>
  <c r="I72" i="13"/>
  <c r="I70" i="15"/>
  <c r="G70" i="13"/>
  <c r="G72" i="13" s="1"/>
  <c r="I12" i="15"/>
  <c r="M12" i="13"/>
  <c r="E12" i="37" s="1"/>
  <c r="E16" i="37" s="1"/>
  <c r="G66" i="27"/>
  <c r="F66" i="27"/>
  <c r="AH61" i="27"/>
  <c r="AK29" i="27"/>
  <c r="Y29" i="27"/>
  <c r="AK16" i="27"/>
  <c r="AK82" i="27" s="1"/>
  <c r="AK91" i="27" s="1"/>
  <c r="Z16" i="27"/>
  <c r="M47" i="15"/>
  <c r="E47" i="39" s="1"/>
  <c r="G27" i="15"/>
  <c r="M27" i="15"/>
  <c r="M20" i="15"/>
  <c r="E20" i="39" s="1"/>
  <c r="D56" i="7"/>
  <c r="H77" i="42"/>
  <c r="F56" i="42"/>
  <c r="H79" i="42"/>
  <c r="I76" i="42"/>
  <c r="F72" i="30"/>
  <c r="D71" i="30"/>
  <c r="F71" i="42" s="1"/>
  <c r="I23" i="42"/>
  <c r="O82" i="30"/>
  <c r="M650" i="44" s="1"/>
  <c r="F78" i="18"/>
  <c r="L78" i="18"/>
  <c r="D78" i="42" s="1"/>
  <c r="F74" i="18"/>
  <c r="I72" i="18"/>
  <c r="G70" i="18"/>
  <c r="G72" i="18" s="1"/>
  <c r="M70" i="18"/>
  <c r="F81" i="53"/>
  <c r="L81" i="53"/>
  <c r="D81" i="52" s="1"/>
  <c r="M12" i="53"/>
  <c r="E12" i="52" s="1"/>
  <c r="E16" i="52" s="1"/>
  <c r="G12" i="53"/>
  <c r="I16" i="53"/>
  <c r="E54" i="54"/>
  <c r="E56" i="43"/>
  <c r="D78" i="31"/>
  <c r="F78" i="43" s="1"/>
  <c r="F78" i="5" s="1"/>
  <c r="D15" i="31"/>
  <c r="F15" i="43" s="1"/>
  <c r="H15" i="43" s="1"/>
  <c r="AM82" i="31"/>
  <c r="AM91" i="31" s="1"/>
  <c r="AE82" i="31"/>
  <c r="W82" i="31"/>
  <c r="E12" i="31"/>
  <c r="G12" i="43" s="1"/>
  <c r="I12" i="43" s="1"/>
  <c r="O16" i="31"/>
  <c r="AJ61" i="62"/>
  <c r="AB61" i="62"/>
  <c r="T61" i="62"/>
  <c r="D59" i="62"/>
  <c r="E55" i="62"/>
  <c r="G55" i="63" s="1"/>
  <c r="I55" i="63" s="1"/>
  <c r="O56" i="62"/>
  <c r="D45" i="62"/>
  <c r="F45" i="63" s="1"/>
  <c r="H45" i="63" s="1"/>
  <c r="T82" i="62"/>
  <c r="AN82" i="62"/>
  <c r="AK36" i="59"/>
  <c r="AC36" i="59"/>
  <c r="U36" i="59"/>
  <c r="H36" i="58"/>
  <c r="L33" i="58"/>
  <c r="F33" i="58"/>
  <c r="F36" i="58" s="1"/>
  <c r="G72" i="24"/>
  <c r="AG91" i="24"/>
  <c r="Q82" i="7"/>
  <c r="Q91" i="7" s="1"/>
  <c r="I82" i="7"/>
  <c r="I91" i="7" s="1"/>
  <c r="H81" i="42"/>
  <c r="I55" i="42"/>
  <c r="H34" i="42"/>
  <c r="G19" i="42"/>
  <c r="AI82" i="30"/>
  <c r="AA82" i="30"/>
  <c r="Y650" i="44" s="1"/>
  <c r="S82" i="30"/>
  <c r="Q650" i="44" s="1"/>
  <c r="K82" i="30"/>
  <c r="I650" i="44" s="1"/>
  <c r="L75" i="53"/>
  <c r="D75" i="52" s="1"/>
  <c r="F75" i="53"/>
  <c r="L64" i="53"/>
  <c r="H66" i="53"/>
  <c r="F64" i="53"/>
  <c r="F66" i="53" s="1"/>
  <c r="D74" i="54"/>
  <c r="F74" i="52" s="1"/>
  <c r="H74" i="52" s="1"/>
  <c r="E60" i="54"/>
  <c r="G60" i="52" s="1"/>
  <c r="I60" i="52" s="1"/>
  <c r="M61" i="54"/>
  <c r="F24" i="52"/>
  <c r="AH36" i="31"/>
  <c r="Z36" i="31"/>
  <c r="Z82" i="31" s="1"/>
  <c r="R36" i="31"/>
  <c r="D33" i="31"/>
  <c r="F33" i="43" s="1"/>
  <c r="F36" i="31"/>
  <c r="L75" i="19"/>
  <c r="D75" i="43" s="1"/>
  <c r="H75" i="43" s="1"/>
  <c r="F75" i="19"/>
  <c r="D78" i="62"/>
  <c r="F78" i="63" s="1"/>
  <c r="H78" i="63" s="1"/>
  <c r="H71" i="63"/>
  <c r="G66" i="62"/>
  <c r="E65" i="62"/>
  <c r="G65" i="63" s="1"/>
  <c r="L61" i="62"/>
  <c r="AL42" i="62"/>
  <c r="AL43" i="62" s="1"/>
  <c r="AL82" i="62" s="1"/>
  <c r="AD42" i="62"/>
  <c r="AD43" i="62" s="1"/>
  <c r="V42" i="62"/>
  <c r="V43" i="62" s="1"/>
  <c r="D40" i="62"/>
  <c r="N42" i="62"/>
  <c r="N43" i="62" s="1"/>
  <c r="H70" i="60"/>
  <c r="H72" i="60" s="1"/>
  <c r="F72" i="60"/>
  <c r="H64" i="60"/>
  <c r="M72" i="11"/>
  <c r="E70" i="35"/>
  <c r="E72" i="35" s="1"/>
  <c r="G35" i="11"/>
  <c r="M35" i="11"/>
  <c r="E35" i="35" s="1"/>
  <c r="L33" i="11"/>
  <c r="H36" i="11"/>
  <c r="F33" i="11"/>
  <c r="H88" i="33"/>
  <c r="F88" i="5"/>
  <c r="E81" i="21"/>
  <c r="G81" i="33" s="1"/>
  <c r="AB75" i="24"/>
  <c r="D65" i="60"/>
  <c r="D66" i="60" s="1"/>
  <c r="L66" i="58"/>
  <c r="M61" i="11"/>
  <c r="E59" i="35"/>
  <c r="E61" i="35" s="1"/>
  <c r="G55" i="11"/>
  <c r="M55" i="11"/>
  <c r="E55" i="35" s="1"/>
  <c r="H640" i="44"/>
  <c r="J91" i="21"/>
  <c r="Z41" i="24"/>
  <c r="Z42" i="24" s="1"/>
  <c r="Z43" i="24" s="1"/>
  <c r="Z42" i="21"/>
  <c r="Z43" i="21" s="1"/>
  <c r="D41" i="21"/>
  <c r="F41" i="33" s="1"/>
  <c r="F42" i="21"/>
  <c r="F43" i="21" s="1"/>
  <c r="AH42" i="21"/>
  <c r="AH43" i="21" s="1"/>
  <c r="G24" i="26"/>
  <c r="G16" i="26"/>
  <c r="G82" i="26" s="1"/>
  <c r="L81" i="14"/>
  <c r="D81" i="38" s="1"/>
  <c r="H81" i="38" s="1"/>
  <c r="L77" i="14"/>
  <c r="D77" i="38" s="1"/>
  <c r="L73" i="14"/>
  <c r="D73" i="38" s="1"/>
  <c r="H73" i="38" s="1"/>
  <c r="L64" i="14"/>
  <c r="L54" i="14"/>
  <c r="L45" i="14"/>
  <c r="D45" i="38" s="1"/>
  <c r="H36" i="14"/>
  <c r="L33" i="14"/>
  <c r="D33" i="38" s="1"/>
  <c r="D36" i="38" s="1"/>
  <c r="L23" i="14"/>
  <c r="D23" i="38" s="1"/>
  <c r="H23" i="38" s="1"/>
  <c r="L19" i="14"/>
  <c r="L15" i="14"/>
  <c r="D15" i="38" s="1"/>
  <c r="L11" i="14"/>
  <c r="K24" i="27"/>
  <c r="M79" i="45"/>
  <c r="E79" i="47" s="1"/>
  <c r="I79" i="47" s="1"/>
  <c r="M75" i="45"/>
  <c r="E75" i="47" s="1"/>
  <c r="M70" i="45"/>
  <c r="M59" i="45"/>
  <c r="M49" i="45"/>
  <c r="E49" i="47" s="1"/>
  <c r="I49" i="47" s="1"/>
  <c r="M40" i="45"/>
  <c r="M35" i="45"/>
  <c r="E35" i="47" s="1"/>
  <c r="I35" i="47" s="1"/>
  <c r="M28" i="45"/>
  <c r="E28" i="47" s="1"/>
  <c r="I28" i="47" s="1"/>
  <c r="M21" i="45"/>
  <c r="E21" i="47" s="1"/>
  <c r="I21" i="47" s="1"/>
  <c r="M13" i="45"/>
  <c r="E13" i="47" s="1"/>
  <c r="X79" i="27"/>
  <c r="P79" i="27"/>
  <c r="D79" i="27" s="1"/>
  <c r="F79" i="39" s="1"/>
  <c r="AB77" i="27"/>
  <c r="T77" i="27"/>
  <c r="L77" i="27"/>
  <c r="D77" i="27" s="1"/>
  <c r="F77" i="39" s="1"/>
  <c r="Y74" i="27"/>
  <c r="Q74" i="27"/>
  <c r="E74" i="27" s="1"/>
  <c r="G74" i="39" s="1"/>
  <c r="Y70" i="27"/>
  <c r="Q70" i="27"/>
  <c r="Q72" i="27" s="1"/>
  <c r="AC65" i="27"/>
  <c r="U65" i="27"/>
  <c r="M65" i="27"/>
  <c r="M66" i="27" s="1"/>
  <c r="AD64" i="27"/>
  <c r="AD66" i="27" s="1"/>
  <c r="AE61" i="25"/>
  <c r="Q60" i="27"/>
  <c r="E60" i="27" s="1"/>
  <c r="G60" i="39" s="1"/>
  <c r="E60" i="25"/>
  <c r="G60" i="37" s="1"/>
  <c r="I60" i="37" s="1"/>
  <c r="X54" i="27"/>
  <c r="X56" i="27" s="1"/>
  <c r="R51" i="27"/>
  <c r="D51" i="27" s="1"/>
  <c r="F51" i="39" s="1"/>
  <c r="AA49" i="27"/>
  <c r="U47" i="27"/>
  <c r="AA41" i="27"/>
  <c r="U40" i="27"/>
  <c r="U42" i="27" s="1"/>
  <c r="U43" i="27" s="1"/>
  <c r="AE39" i="27"/>
  <c r="AD35" i="27"/>
  <c r="AE34" i="27"/>
  <c r="Y33" i="27"/>
  <c r="AA27" i="27"/>
  <c r="AA29" i="27" s="1"/>
  <c r="E27" i="25"/>
  <c r="R23" i="27"/>
  <c r="AA22" i="27"/>
  <c r="M21" i="27"/>
  <c r="X19" i="27"/>
  <c r="X24" i="27" s="1"/>
  <c r="P19" i="27"/>
  <c r="P24" i="27" s="1"/>
  <c r="R13" i="27"/>
  <c r="R16" i="27" s="1"/>
  <c r="D13" i="25"/>
  <c r="F13" i="37" s="1"/>
  <c r="H13" i="37" s="1"/>
  <c r="AA12" i="27"/>
  <c r="M11" i="27"/>
  <c r="H81" i="15"/>
  <c r="F81" i="13"/>
  <c r="G76" i="13"/>
  <c r="I76" i="15"/>
  <c r="H73" i="15"/>
  <c r="F73" i="13"/>
  <c r="M71" i="13"/>
  <c r="E71" i="37" s="1"/>
  <c r="I61" i="13"/>
  <c r="M59" i="13"/>
  <c r="H51" i="15"/>
  <c r="F51" i="13"/>
  <c r="M35" i="13"/>
  <c r="E35" i="37" s="1"/>
  <c r="G72" i="27"/>
  <c r="U60" i="27"/>
  <c r="AN61" i="27"/>
  <c r="AF61" i="27"/>
  <c r="I61" i="27"/>
  <c r="AO42" i="27"/>
  <c r="AO43" i="27" s="1"/>
  <c r="AI16" i="27"/>
  <c r="I35" i="15"/>
  <c r="J36" i="15"/>
  <c r="E56" i="7"/>
  <c r="AE82" i="7"/>
  <c r="AE91" i="7" s="1"/>
  <c r="F35" i="5"/>
  <c r="H35" i="5" s="1"/>
  <c r="D16" i="42"/>
  <c r="G36" i="30"/>
  <c r="F29" i="30"/>
  <c r="D28" i="30"/>
  <c r="AG82" i="30"/>
  <c r="E81" i="5"/>
  <c r="L70" i="18"/>
  <c r="F70" i="18"/>
  <c r="F72" i="18" s="1"/>
  <c r="M54" i="18"/>
  <c r="I56" i="18"/>
  <c r="M45" i="18"/>
  <c r="E45" i="42" s="1"/>
  <c r="G45" i="18"/>
  <c r="D39" i="5"/>
  <c r="M34" i="18"/>
  <c r="E34" i="42" s="1"/>
  <c r="L32" i="18"/>
  <c r="F32" i="18"/>
  <c r="H36" i="18"/>
  <c r="F27" i="18"/>
  <c r="F29" i="18" s="1"/>
  <c r="L27" i="18"/>
  <c r="G24" i="18"/>
  <c r="F16" i="18"/>
  <c r="D73" i="54"/>
  <c r="F73" i="52" s="1"/>
  <c r="H73" i="52" s="1"/>
  <c r="D55" i="54"/>
  <c r="F55" i="52" s="1"/>
  <c r="AN56" i="54"/>
  <c r="AF56" i="54"/>
  <c r="X56" i="54"/>
  <c r="P56" i="54"/>
  <c r="D54" i="54"/>
  <c r="D51" i="54"/>
  <c r="F51" i="52" s="1"/>
  <c r="H51" i="52" s="1"/>
  <c r="D40" i="54"/>
  <c r="E39" i="54"/>
  <c r="G39" i="52" s="1"/>
  <c r="I39" i="52" s="1"/>
  <c r="D35" i="54"/>
  <c r="F35" i="52" s="1"/>
  <c r="H35" i="52" s="1"/>
  <c r="G29" i="62"/>
  <c r="E27" i="62"/>
  <c r="AC82" i="6"/>
  <c r="U82" i="6"/>
  <c r="G12" i="62"/>
  <c r="E12" i="62" s="1"/>
  <c r="G12" i="63" s="1"/>
  <c r="AG16" i="6"/>
  <c r="AG82" i="6" s="1"/>
  <c r="E24" i="43"/>
  <c r="D23" i="31"/>
  <c r="F23" i="43" s="1"/>
  <c r="E20" i="31"/>
  <c r="G20" i="43" s="1"/>
  <c r="I20" i="43" s="1"/>
  <c r="O24" i="31"/>
  <c r="M79" i="19"/>
  <c r="E79" i="43" s="1"/>
  <c r="E79" i="5" s="1"/>
  <c r="G79" i="19"/>
  <c r="F49" i="19"/>
  <c r="L49" i="19"/>
  <c r="D49" i="43" s="1"/>
  <c r="H49" i="43" s="1"/>
  <c r="M42" i="19"/>
  <c r="M43" i="19" s="1"/>
  <c r="E40" i="43"/>
  <c r="E42" i="43" s="1"/>
  <c r="M34" i="19"/>
  <c r="G34" i="19"/>
  <c r="G36" i="19" s="1"/>
  <c r="M24" i="19"/>
  <c r="F81" i="61"/>
  <c r="L81" i="61"/>
  <c r="D81" i="63" s="1"/>
  <c r="L75" i="61"/>
  <c r="D75" i="63" s="1"/>
  <c r="F75" i="61"/>
  <c r="D54" i="63"/>
  <c r="D56" i="63" s="1"/>
  <c r="L56" i="61"/>
  <c r="J82" i="61"/>
  <c r="L14" i="61"/>
  <c r="D14" i="63" s="1"/>
  <c r="L12" i="61"/>
  <c r="D12" i="63" s="1"/>
  <c r="H16" i="61"/>
  <c r="AL56" i="62"/>
  <c r="AD56" i="62"/>
  <c r="AN24" i="62"/>
  <c r="AF24" i="62"/>
  <c r="AF82" i="62" s="1"/>
  <c r="X24" i="62"/>
  <c r="P24" i="62"/>
  <c r="AD16" i="62"/>
  <c r="N16" i="62"/>
  <c r="H34" i="60"/>
  <c r="AH36" i="59"/>
  <c r="Z36" i="59"/>
  <c r="R36" i="59"/>
  <c r="AM24" i="59"/>
  <c r="AC24" i="59"/>
  <c r="U24" i="59"/>
  <c r="F75" i="58"/>
  <c r="L75" i="58"/>
  <c r="D75" i="60" s="1"/>
  <c r="H75" i="60" s="1"/>
  <c r="F66" i="35"/>
  <c r="AJ61" i="23"/>
  <c r="AB61" i="23"/>
  <c r="T61" i="23"/>
  <c r="D59" i="23"/>
  <c r="L61" i="23"/>
  <c r="D47" i="23"/>
  <c r="F47" i="35" s="1"/>
  <c r="H47" i="35" s="1"/>
  <c r="L47" i="24"/>
  <c r="G42" i="35"/>
  <c r="G43" i="35" s="1"/>
  <c r="AN36" i="23"/>
  <c r="AN82" i="23" s="1"/>
  <c r="AF36" i="23"/>
  <c r="X36" i="23"/>
  <c r="P36" i="23"/>
  <c r="AA27" i="24"/>
  <c r="AA29" i="24" s="1"/>
  <c r="AA29" i="23"/>
  <c r="G29" i="23"/>
  <c r="E27" i="23"/>
  <c r="D60" i="21"/>
  <c r="F60" i="33" s="1"/>
  <c r="H60" i="33" s="1"/>
  <c r="L86" i="12"/>
  <c r="D86" i="33"/>
  <c r="I55" i="12"/>
  <c r="G55" i="9"/>
  <c r="M55" i="9"/>
  <c r="E55" i="33" s="1"/>
  <c r="AC80" i="27"/>
  <c r="U80" i="27"/>
  <c r="M80" i="27"/>
  <c r="E80" i="27" s="1"/>
  <c r="G80" i="39" s="1"/>
  <c r="I80" i="39" s="1"/>
  <c r="E65" i="25"/>
  <c r="G65" i="37" s="1"/>
  <c r="I65" i="37" s="1"/>
  <c r="L64" i="27"/>
  <c r="L66" i="27" s="1"/>
  <c r="E59" i="25"/>
  <c r="T55" i="27"/>
  <c r="AD54" i="27"/>
  <c r="AD56" i="27" s="1"/>
  <c r="V54" i="27"/>
  <c r="V56" i="27" s="1"/>
  <c r="N54" i="27"/>
  <c r="N56" i="27" s="1"/>
  <c r="X51" i="27"/>
  <c r="Q49" i="27"/>
  <c r="E41" i="25"/>
  <c r="G41" i="37" s="1"/>
  <c r="I41" i="37" s="1"/>
  <c r="AA40" i="27"/>
  <c r="AA42" i="27" s="1"/>
  <c r="AA43" i="27" s="1"/>
  <c r="M39" i="27"/>
  <c r="L35" i="27"/>
  <c r="D35" i="27" s="1"/>
  <c r="F35" i="39" s="1"/>
  <c r="U34" i="27"/>
  <c r="U36" i="27" s="1"/>
  <c r="O28" i="27"/>
  <c r="O29" i="27" s="1"/>
  <c r="X23" i="27"/>
  <c r="P23" i="27"/>
  <c r="D23" i="27" s="1"/>
  <c r="F23" i="39" s="1"/>
  <c r="AB20" i="27"/>
  <c r="AB24" i="27" s="1"/>
  <c r="AL24" i="25"/>
  <c r="AD24" i="25"/>
  <c r="V24" i="25"/>
  <c r="N19" i="27"/>
  <c r="N24" i="25"/>
  <c r="AC15" i="27"/>
  <c r="V14" i="27"/>
  <c r="D14" i="27" s="1"/>
  <c r="F14" i="39" s="1"/>
  <c r="AI16" i="25"/>
  <c r="AI82" i="25" s="1"/>
  <c r="AI91" i="25" s="1"/>
  <c r="AA16" i="25"/>
  <c r="AA82" i="25" s="1"/>
  <c r="S16" i="25"/>
  <c r="E11" i="25"/>
  <c r="H89" i="13"/>
  <c r="G66" i="13"/>
  <c r="H41" i="15"/>
  <c r="F41" i="13"/>
  <c r="I39" i="15"/>
  <c r="H32" i="15"/>
  <c r="F32" i="13"/>
  <c r="H13" i="15"/>
  <c r="M16" i="13"/>
  <c r="D88" i="27"/>
  <c r="F88" i="39" s="1"/>
  <c r="H88" i="39" s="1"/>
  <c r="T64" i="27"/>
  <c r="T66" i="27" s="1"/>
  <c r="Q59" i="27"/>
  <c r="Q61" i="27" s="1"/>
  <c r="AE41" i="27"/>
  <c r="AE42" i="27" s="1"/>
  <c r="AE43" i="27" s="1"/>
  <c r="AC40" i="27"/>
  <c r="AC42" i="27" s="1"/>
  <c r="AC43" i="27" s="1"/>
  <c r="O33" i="27"/>
  <c r="E33" i="27" s="1"/>
  <c r="G33" i="39" s="1"/>
  <c r="I33" i="39" s="1"/>
  <c r="X32" i="27"/>
  <c r="X36" i="27" s="1"/>
  <c r="AO24" i="27"/>
  <c r="V19" i="27"/>
  <c r="V24" i="27" s="1"/>
  <c r="E14" i="27"/>
  <c r="G14" i="39" s="1"/>
  <c r="I14" i="39" s="1"/>
  <c r="Y12" i="27"/>
  <c r="AO16" i="27"/>
  <c r="I71" i="15"/>
  <c r="H65" i="15"/>
  <c r="I64" i="15"/>
  <c r="H33" i="15"/>
  <c r="I23" i="15"/>
  <c r="E24" i="7"/>
  <c r="AC82" i="7"/>
  <c r="AC91" i="7" s="1"/>
  <c r="U82" i="7"/>
  <c r="U91" i="7" s="1"/>
  <c r="M82" i="7"/>
  <c r="M91" i="7" s="1"/>
  <c r="E24" i="42"/>
  <c r="I41" i="42"/>
  <c r="E27" i="30"/>
  <c r="G29" i="30"/>
  <c r="I20" i="42"/>
  <c r="W82" i="30"/>
  <c r="U650" i="44" s="1"/>
  <c r="F16" i="30"/>
  <c r="D11" i="30"/>
  <c r="L22" i="18"/>
  <c r="D22" i="42" s="1"/>
  <c r="F22" i="18"/>
  <c r="E13" i="5"/>
  <c r="L74" i="53"/>
  <c r="D74" i="52" s="1"/>
  <c r="F74" i="53"/>
  <c r="M55" i="53"/>
  <c r="E55" i="52" s="1"/>
  <c r="E56" i="52" s="1"/>
  <c r="I56" i="53"/>
  <c r="G55" i="53"/>
  <c r="G24" i="53"/>
  <c r="D16" i="52"/>
  <c r="E74" i="54"/>
  <c r="G74" i="52" s="1"/>
  <c r="I74" i="52" s="1"/>
  <c r="D59" i="54"/>
  <c r="R36" i="54"/>
  <c r="F36" i="54"/>
  <c r="D32" i="54"/>
  <c r="F27" i="52"/>
  <c r="D29" i="54"/>
  <c r="G89" i="31"/>
  <c r="E78" i="31"/>
  <c r="G78" i="43" s="1"/>
  <c r="D70" i="31"/>
  <c r="E47" i="31"/>
  <c r="G47" i="43" s="1"/>
  <c r="E39" i="31"/>
  <c r="G39" i="43" s="1"/>
  <c r="G39" i="5" s="1"/>
  <c r="D28" i="31"/>
  <c r="F28" i="43" s="1"/>
  <c r="AN29" i="31"/>
  <c r="AF29" i="31"/>
  <c r="AB82" i="31"/>
  <c r="M70" i="19"/>
  <c r="I72" i="19"/>
  <c r="G70" i="19"/>
  <c r="G72" i="19" s="1"/>
  <c r="F73" i="61"/>
  <c r="L73" i="61"/>
  <c r="D73" i="63" s="1"/>
  <c r="H73" i="63" s="1"/>
  <c r="M28" i="61"/>
  <c r="E28" i="63" s="1"/>
  <c r="G28" i="61"/>
  <c r="G29" i="61" s="1"/>
  <c r="D75" i="62"/>
  <c r="F75" i="63" s="1"/>
  <c r="H75" i="63" s="1"/>
  <c r="E42" i="62"/>
  <c r="E43" i="62" s="1"/>
  <c r="G40" i="63"/>
  <c r="E59" i="59"/>
  <c r="G61" i="59"/>
  <c r="G54" i="60"/>
  <c r="E56" i="59"/>
  <c r="G29" i="60"/>
  <c r="I28" i="60"/>
  <c r="M82" i="59"/>
  <c r="K654" i="44" s="1"/>
  <c r="G24" i="59"/>
  <c r="E20" i="59"/>
  <c r="G20" i="60" s="1"/>
  <c r="I20" i="60" s="1"/>
  <c r="AI24" i="59"/>
  <c r="AA24" i="59"/>
  <c r="S24" i="59"/>
  <c r="S82" i="59" s="1"/>
  <c r="Q654" i="44" s="1"/>
  <c r="M78" i="58"/>
  <c r="E78" i="60" s="1"/>
  <c r="G78" i="58"/>
  <c r="M65" i="58"/>
  <c r="E65" i="60" s="1"/>
  <c r="I65" i="60" s="1"/>
  <c r="G65" i="58"/>
  <c r="G66" i="58" s="1"/>
  <c r="L41" i="58"/>
  <c r="D41" i="60" s="1"/>
  <c r="H42" i="58"/>
  <c r="H43" i="58" s="1"/>
  <c r="I35" i="35"/>
  <c r="P72" i="24"/>
  <c r="E86" i="24"/>
  <c r="F70" i="33"/>
  <c r="D72" i="21"/>
  <c r="G64" i="12"/>
  <c r="M64" i="12"/>
  <c r="E59" i="55"/>
  <c r="E76" i="25"/>
  <c r="G76" i="37" s="1"/>
  <c r="I76" i="37" s="1"/>
  <c r="AD74" i="27"/>
  <c r="V74" i="27"/>
  <c r="N74" i="27"/>
  <c r="AD70" i="27"/>
  <c r="AD72" i="27" s="1"/>
  <c r="V70" i="27"/>
  <c r="V72" i="27" s="1"/>
  <c r="N70" i="27"/>
  <c r="AD66" i="25"/>
  <c r="L66" i="25"/>
  <c r="Z65" i="27"/>
  <c r="R65" i="27"/>
  <c r="AA61" i="25"/>
  <c r="AD60" i="27"/>
  <c r="V60" i="27"/>
  <c r="V61" i="27" s="1"/>
  <c r="N60" i="27"/>
  <c r="X59" i="27"/>
  <c r="X61" i="27" s="1"/>
  <c r="X56" i="25"/>
  <c r="N56" i="25"/>
  <c r="AC54" i="27"/>
  <c r="AC56" i="27" s="1"/>
  <c r="O51" i="27"/>
  <c r="E51" i="27" s="1"/>
  <c r="G51" i="39" s="1"/>
  <c r="AB45" i="27"/>
  <c r="X41" i="27"/>
  <c r="D41" i="27" s="1"/>
  <c r="F41" i="39" s="1"/>
  <c r="P41" i="27"/>
  <c r="R40" i="27"/>
  <c r="R42" i="27" s="1"/>
  <c r="R43" i="27" s="1"/>
  <c r="AB39" i="27"/>
  <c r="T39" i="27"/>
  <c r="L39" i="27"/>
  <c r="D39" i="27" s="1"/>
  <c r="F39" i="39" s="1"/>
  <c r="H39" i="39" s="1"/>
  <c r="AA35" i="27"/>
  <c r="E35" i="25"/>
  <c r="G35" i="37" s="1"/>
  <c r="L34" i="27"/>
  <c r="D34" i="27" s="1"/>
  <c r="F34" i="39" s="1"/>
  <c r="AE32" i="27"/>
  <c r="S29" i="25"/>
  <c r="AD28" i="27"/>
  <c r="V28" i="27"/>
  <c r="N28" i="27"/>
  <c r="D28" i="27" s="1"/>
  <c r="F28" i="39" s="1"/>
  <c r="T24" i="25"/>
  <c r="W23" i="27"/>
  <c r="E23" i="27" s="1"/>
  <c r="G23" i="39" s="1"/>
  <c r="D21" i="25"/>
  <c r="F21" i="37" s="1"/>
  <c r="H21" i="37" s="1"/>
  <c r="S20" i="27"/>
  <c r="AC19" i="27"/>
  <c r="Z16" i="25"/>
  <c r="Z82" i="25" s="1"/>
  <c r="G16" i="25"/>
  <c r="M14" i="27"/>
  <c r="W13" i="27"/>
  <c r="F16" i="25"/>
  <c r="F82" i="25" s="1"/>
  <c r="F91" i="25" s="1"/>
  <c r="E89" i="13"/>
  <c r="E91" i="13" s="1"/>
  <c r="F86" i="13"/>
  <c r="I77" i="15"/>
  <c r="M75" i="13"/>
  <c r="E75" i="37" s="1"/>
  <c r="I75" i="37" s="1"/>
  <c r="H61" i="13"/>
  <c r="M55" i="13"/>
  <c r="E55" i="37" s="1"/>
  <c r="H35" i="15"/>
  <c r="M33" i="13"/>
  <c r="E33" i="37" s="1"/>
  <c r="I36" i="13"/>
  <c r="H22" i="15"/>
  <c r="F22" i="13"/>
  <c r="F13" i="13"/>
  <c r="H11" i="15"/>
  <c r="M71" i="27"/>
  <c r="E71" i="27" s="1"/>
  <c r="G71" i="39" s="1"/>
  <c r="AM66" i="27"/>
  <c r="H56" i="27"/>
  <c r="I43" i="27"/>
  <c r="I82" i="27" s="1"/>
  <c r="AN29" i="27"/>
  <c r="AN82" i="27" s="1"/>
  <c r="AN91" i="27" s="1"/>
  <c r="AF29" i="27"/>
  <c r="H29" i="27"/>
  <c r="AF24" i="27"/>
  <c r="AF16" i="27"/>
  <c r="S11" i="27"/>
  <c r="S16" i="27" s="1"/>
  <c r="H16" i="27"/>
  <c r="H82" i="27" s="1"/>
  <c r="H64" i="15"/>
  <c r="J16" i="15"/>
  <c r="E66" i="7"/>
  <c r="D24" i="7"/>
  <c r="T82" i="7"/>
  <c r="T91" i="7" s="1"/>
  <c r="H12" i="42"/>
  <c r="D20" i="30"/>
  <c r="F20" i="42" s="1"/>
  <c r="F24" i="30"/>
  <c r="G11" i="42"/>
  <c r="G75" i="18"/>
  <c r="M75" i="18"/>
  <c r="E75" i="42" s="1"/>
  <c r="L66" i="18"/>
  <c r="M61" i="18"/>
  <c r="E59" i="42"/>
  <c r="F78" i="53"/>
  <c r="L78" i="53"/>
  <c r="D78" i="52" s="1"/>
  <c r="I61" i="53"/>
  <c r="G59" i="53"/>
  <c r="G61" i="53" s="1"/>
  <c r="M59" i="53"/>
  <c r="G35" i="53"/>
  <c r="M35" i="53"/>
  <c r="E35" i="52" s="1"/>
  <c r="H36" i="53"/>
  <c r="G28" i="53"/>
  <c r="G29" i="53" s="1"/>
  <c r="M28" i="53"/>
  <c r="E28" i="52" s="1"/>
  <c r="D75" i="54"/>
  <c r="F75" i="52" s="1"/>
  <c r="V43" i="54"/>
  <c r="AF16" i="54"/>
  <c r="AF82" i="54" s="1"/>
  <c r="D24" i="6"/>
  <c r="D51" i="31"/>
  <c r="F51" i="43" s="1"/>
  <c r="E49" i="31"/>
  <c r="G49" i="43" s="1"/>
  <c r="I49" i="43" s="1"/>
  <c r="D45" i="31"/>
  <c r="F45" i="43" s="1"/>
  <c r="H45" i="43" s="1"/>
  <c r="E28" i="31"/>
  <c r="G28" i="43" s="1"/>
  <c r="I28" i="43" s="1"/>
  <c r="O29" i="31"/>
  <c r="L78" i="19"/>
  <c r="D78" i="43" s="1"/>
  <c r="F78" i="19"/>
  <c r="M39" i="19"/>
  <c r="E39" i="43" s="1"/>
  <c r="E39" i="5" s="1"/>
  <c r="I43" i="19"/>
  <c r="G39" i="19"/>
  <c r="G43" i="19" s="1"/>
  <c r="L72" i="61"/>
  <c r="M66" i="61"/>
  <c r="E65" i="63"/>
  <c r="E66" i="63" s="1"/>
  <c r="L34" i="61"/>
  <c r="F34" i="61"/>
  <c r="M36" i="61"/>
  <c r="L20" i="61"/>
  <c r="H24" i="61"/>
  <c r="E78" i="62"/>
  <c r="G78" i="63" s="1"/>
  <c r="I78" i="63" s="1"/>
  <c r="E70" i="62"/>
  <c r="D28" i="62"/>
  <c r="F28" i="63" s="1"/>
  <c r="H28" i="63" s="1"/>
  <c r="E22" i="62"/>
  <c r="G22" i="63" s="1"/>
  <c r="I22" i="63" s="1"/>
  <c r="M24" i="62"/>
  <c r="AB82" i="62"/>
  <c r="I79" i="60"/>
  <c r="E64" i="59"/>
  <c r="G66" i="59"/>
  <c r="D61" i="59"/>
  <c r="F59" i="60"/>
  <c r="M72" i="58"/>
  <c r="E70" i="60"/>
  <c r="E72" i="60" s="1"/>
  <c r="F59" i="58"/>
  <c r="F61" i="58" s="1"/>
  <c r="H61" i="58"/>
  <c r="L59" i="58"/>
  <c r="G23" i="58"/>
  <c r="M23" i="58"/>
  <c r="E23" i="60" s="1"/>
  <c r="I23" i="60" s="1"/>
  <c r="P72" i="23"/>
  <c r="AB19" i="24"/>
  <c r="AB24" i="23"/>
  <c r="AB82" i="23" s="1"/>
  <c r="Z641" i="44" s="1"/>
  <c r="T19" i="24"/>
  <c r="T24" i="23"/>
  <c r="T82" i="23" s="1"/>
  <c r="R641" i="44" s="1"/>
  <c r="L19" i="24"/>
  <c r="L24" i="23"/>
  <c r="L82" i="23" s="1"/>
  <c r="J641" i="44" s="1"/>
  <c r="S82" i="23"/>
  <c r="Q641" i="44" s="1"/>
  <c r="G56" i="11"/>
  <c r="G49" i="11"/>
  <c r="M49" i="11"/>
  <c r="E49" i="35" s="1"/>
  <c r="L45" i="11"/>
  <c r="D45" i="35" s="1"/>
  <c r="F45" i="11"/>
  <c r="AE70" i="24"/>
  <c r="AE72" i="24" s="1"/>
  <c r="AE72" i="21"/>
  <c r="W70" i="24"/>
  <c r="W72" i="21"/>
  <c r="O72" i="21"/>
  <c r="O70" i="24"/>
  <c r="O72" i="24" s="1"/>
  <c r="E70" i="21"/>
  <c r="Y32" i="24"/>
  <c r="Y36" i="21"/>
  <c r="Q36" i="21"/>
  <c r="Q32" i="24"/>
  <c r="E32" i="21"/>
  <c r="S27" i="24"/>
  <c r="S29" i="24" s="1"/>
  <c r="W16" i="24"/>
  <c r="D89" i="55"/>
  <c r="F86" i="57"/>
  <c r="H24" i="14"/>
  <c r="H16" i="14"/>
  <c r="H82" i="14" s="1"/>
  <c r="I29" i="45"/>
  <c r="E80" i="25"/>
  <c r="G80" i="37" s="1"/>
  <c r="I80" i="37" s="1"/>
  <c r="AD78" i="27"/>
  <c r="V78" i="27"/>
  <c r="N78" i="27"/>
  <c r="Z76" i="27"/>
  <c r="R76" i="27"/>
  <c r="D76" i="27" s="1"/>
  <c r="F76" i="39" s="1"/>
  <c r="AA75" i="27"/>
  <c r="S75" i="27"/>
  <c r="AE73" i="27"/>
  <c r="W73" i="27"/>
  <c r="O73" i="27"/>
  <c r="AA71" i="27"/>
  <c r="S71" i="27"/>
  <c r="S72" i="27" s="1"/>
  <c r="Z64" i="27"/>
  <c r="Z66" i="27" s="1"/>
  <c r="R64" i="27"/>
  <c r="R66" i="27" s="1"/>
  <c r="AC60" i="27"/>
  <c r="AC61" i="25"/>
  <c r="O59" i="27"/>
  <c r="O61" i="27" s="1"/>
  <c r="V56" i="25"/>
  <c r="Z55" i="27"/>
  <c r="T54" i="27"/>
  <c r="T56" i="27" s="1"/>
  <c r="Y47" i="27"/>
  <c r="S45" i="27"/>
  <c r="E45" i="27" s="1"/>
  <c r="G45" i="39" s="1"/>
  <c r="I45" i="39" s="1"/>
  <c r="W41" i="27"/>
  <c r="W42" i="25"/>
  <c r="W43" i="25" s="1"/>
  <c r="E40" i="25"/>
  <c r="E39" i="25"/>
  <c r="G39" i="37" s="1"/>
  <c r="I39" i="37" s="1"/>
  <c r="R35" i="27"/>
  <c r="AC33" i="27"/>
  <c r="AL36" i="25"/>
  <c r="AD36" i="25"/>
  <c r="V32" i="27"/>
  <c r="V36" i="25"/>
  <c r="N36" i="25"/>
  <c r="AE27" i="27"/>
  <c r="AE29" i="27" s="1"/>
  <c r="N23" i="27"/>
  <c r="AE22" i="27"/>
  <c r="Y21" i="27"/>
  <c r="T19" i="27"/>
  <c r="T24" i="27" s="1"/>
  <c r="S15" i="27"/>
  <c r="E15" i="25"/>
  <c r="G15" i="37" s="1"/>
  <c r="I15" i="37" s="1"/>
  <c r="AB14" i="27"/>
  <c r="N13" i="27"/>
  <c r="D13" i="27" s="1"/>
  <c r="F13" i="39" s="1"/>
  <c r="AE12" i="27"/>
  <c r="Y11" i="27"/>
  <c r="H77" i="15"/>
  <c r="F77" i="13"/>
  <c r="I49" i="15"/>
  <c r="G49" i="13"/>
  <c r="G39" i="13"/>
  <c r="H20" i="15"/>
  <c r="L20" i="13"/>
  <c r="D20" i="37" s="1"/>
  <c r="G11" i="13"/>
  <c r="AL89" i="27"/>
  <c r="AD89" i="27"/>
  <c r="V89" i="27"/>
  <c r="N89" i="27"/>
  <c r="F89" i="27"/>
  <c r="AH72" i="27"/>
  <c r="AI56" i="27"/>
  <c r="AO36" i="27"/>
  <c r="AM29" i="27"/>
  <c r="AM82" i="27" s="1"/>
  <c r="AM91" i="27" s="1"/>
  <c r="I11" i="15"/>
  <c r="E89" i="31"/>
  <c r="G30" i="4" s="1"/>
  <c r="H30" i="4" s="1"/>
  <c r="G86" i="43"/>
  <c r="I78" i="42"/>
  <c r="E66" i="30"/>
  <c r="I47" i="42"/>
  <c r="E40" i="30"/>
  <c r="G42" i="30"/>
  <c r="G43" i="30" s="1"/>
  <c r="I13" i="42"/>
  <c r="M64" i="18"/>
  <c r="I66" i="18"/>
  <c r="M33" i="18"/>
  <c r="E33" i="42" s="1"/>
  <c r="I36" i="18"/>
  <c r="G33" i="18"/>
  <c r="G36" i="18" s="1"/>
  <c r="G82" i="18" s="1"/>
  <c r="F20" i="18"/>
  <c r="F24" i="18" s="1"/>
  <c r="L20" i="18"/>
  <c r="D20" i="42" s="1"/>
  <c r="H61" i="53"/>
  <c r="L59" i="53"/>
  <c r="G49" i="53"/>
  <c r="M49" i="53"/>
  <c r="E49" i="52" s="1"/>
  <c r="F36" i="53"/>
  <c r="I81" i="52"/>
  <c r="D80" i="54"/>
  <c r="F80" i="52" s="1"/>
  <c r="H80" i="52" s="1"/>
  <c r="AH82" i="6"/>
  <c r="Z82" i="6"/>
  <c r="R82" i="6"/>
  <c r="J82" i="6"/>
  <c r="Y82" i="6"/>
  <c r="Q82" i="6"/>
  <c r="I82" i="6"/>
  <c r="AF16" i="6"/>
  <c r="AF82" i="6" s="1"/>
  <c r="F11" i="62"/>
  <c r="F651" i="44"/>
  <c r="H91" i="31"/>
  <c r="D13" i="31"/>
  <c r="F13" i="43" s="1"/>
  <c r="H13" i="43" s="1"/>
  <c r="L39" i="19"/>
  <c r="D39" i="43" s="1"/>
  <c r="F39" i="19"/>
  <c r="M27" i="19"/>
  <c r="I29" i="19"/>
  <c r="G27" i="19"/>
  <c r="G29" i="19" s="1"/>
  <c r="M76" i="61"/>
  <c r="E76" i="63" s="1"/>
  <c r="G76" i="61"/>
  <c r="M13" i="61"/>
  <c r="E13" i="63" s="1"/>
  <c r="I16" i="61"/>
  <c r="G13" i="61"/>
  <c r="D11" i="63"/>
  <c r="D16" i="63" s="1"/>
  <c r="L16" i="61"/>
  <c r="F72" i="62"/>
  <c r="D70" i="62"/>
  <c r="AJ66" i="62"/>
  <c r="AB66" i="62"/>
  <c r="T66" i="62"/>
  <c r="D35" i="62"/>
  <c r="F35" i="63" s="1"/>
  <c r="H35" i="63" s="1"/>
  <c r="H82" i="62"/>
  <c r="D23" i="62"/>
  <c r="F23" i="63" s="1"/>
  <c r="H23" i="63" s="1"/>
  <c r="AJ24" i="62"/>
  <c r="AJ82" i="62" s="1"/>
  <c r="AB24" i="62"/>
  <c r="D21" i="62"/>
  <c r="F21" i="63" s="1"/>
  <c r="H21" i="63" s="1"/>
  <c r="L24" i="62"/>
  <c r="L82" i="62" s="1"/>
  <c r="D14" i="62"/>
  <c r="F14" i="63" s="1"/>
  <c r="H14" i="63" s="1"/>
  <c r="D12" i="62"/>
  <c r="F12" i="63" s="1"/>
  <c r="H12" i="63" s="1"/>
  <c r="G16" i="62"/>
  <c r="E11" i="62"/>
  <c r="H79" i="60"/>
  <c r="I22" i="60"/>
  <c r="I24" i="60" s="1"/>
  <c r="F41" i="58"/>
  <c r="F42" i="58" s="1"/>
  <c r="F43" i="58" s="1"/>
  <c r="M15" i="58"/>
  <c r="E15" i="60" s="1"/>
  <c r="I15" i="60" s="1"/>
  <c r="G15" i="58"/>
  <c r="G16" i="58" s="1"/>
  <c r="E11" i="60"/>
  <c r="M16" i="58"/>
  <c r="H21" i="35"/>
  <c r="H20" i="35"/>
  <c r="G24" i="23"/>
  <c r="E19" i="23"/>
  <c r="N78" i="24"/>
  <c r="D78" i="21"/>
  <c r="F78" i="33" s="1"/>
  <c r="H78" i="33" s="1"/>
  <c r="X33" i="24"/>
  <c r="P33" i="24"/>
  <c r="D33" i="21"/>
  <c r="F33" i="33" s="1"/>
  <c r="H33" i="33" s="1"/>
  <c r="AN36" i="21"/>
  <c r="AF36" i="21"/>
  <c r="X32" i="24"/>
  <c r="X36" i="21"/>
  <c r="P32" i="24"/>
  <c r="P36" i="21"/>
  <c r="D32" i="21"/>
  <c r="I66" i="24"/>
  <c r="K29" i="24"/>
  <c r="H78" i="15"/>
  <c r="H74" i="15"/>
  <c r="H54" i="15"/>
  <c r="H45" i="15"/>
  <c r="H23" i="15"/>
  <c r="H19" i="15"/>
  <c r="AH36" i="27"/>
  <c r="D56" i="15"/>
  <c r="G86" i="20"/>
  <c r="E86" i="7"/>
  <c r="E89" i="7" s="1"/>
  <c r="AI82" i="7"/>
  <c r="AI91" i="7" s="1"/>
  <c r="AA82" i="7"/>
  <c r="AA91" i="7" s="1"/>
  <c r="S82" i="7"/>
  <c r="S91" i="7" s="1"/>
  <c r="K82" i="7"/>
  <c r="K91" i="7" s="1"/>
  <c r="E16" i="7"/>
  <c r="F36" i="30"/>
  <c r="D33" i="30"/>
  <c r="D24" i="30"/>
  <c r="M24" i="18"/>
  <c r="G80" i="53"/>
  <c r="M80" i="53"/>
  <c r="E80" i="52" s="1"/>
  <c r="G36" i="53"/>
  <c r="E75" i="54"/>
  <c r="G75" i="52" s="1"/>
  <c r="I75" i="52" s="1"/>
  <c r="D71" i="54"/>
  <c r="F71" i="52" s="1"/>
  <c r="H71" i="52" s="1"/>
  <c r="L72" i="54"/>
  <c r="D39" i="54"/>
  <c r="F39" i="52" s="1"/>
  <c r="H39" i="52" s="1"/>
  <c r="AN36" i="54"/>
  <c r="AN82" i="54" s="1"/>
  <c r="P36" i="54"/>
  <c r="E32" i="54"/>
  <c r="R24" i="54"/>
  <c r="R82" i="54" s="1"/>
  <c r="P653" i="44" s="1"/>
  <c r="D21" i="54"/>
  <c r="F21" i="52" s="1"/>
  <c r="H21" i="52" s="1"/>
  <c r="AH24" i="54"/>
  <c r="E24" i="6"/>
  <c r="E82" i="6" s="1"/>
  <c r="AA82" i="6"/>
  <c r="E79" i="31"/>
  <c r="G79" i="43" s="1"/>
  <c r="D73" i="31"/>
  <c r="F73" i="43" s="1"/>
  <c r="H73" i="43" s="1"/>
  <c r="E54" i="31"/>
  <c r="O56" i="31"/>
  <c r="AN36" i="31"/>
  <c r="X36" i="31"/>
  <c r="AO36" i="31"/>
  <c r="AO82" i="31" s="1"/>
  <c r="AO91" i="31" s="1"/>
  <c r="AG36" i="31"/>
  <c r="AG82" i="31" s="1"/>
  <c r="AG91" i="31" s="1"/>
  <c r="Y36" i="31"/>
  <c r="Q36" i="31"/>
  <c r="AH16" i="31"/>
  <c r="R16" i="31"/>
  <c r="F16" i="31"/>
  <c r="G66" i="19"/>
  <c r="F59" i="19"/>
  <c r="F61" i="19" s="1"/>
  <c r="H61" i="19"/>
  <c r="L54" i="19"/>
  <c r="F54" i="19"/>
  <c r="F56" i="19" s="1"/>
  <c r="H56" i="19"/>
  <c r="E72" i="63"/>
  <c r="M80" i="61"/>
  <c r="E80" i="63" s="1"/>
  <c r="G80" i="61"/>
  <c r="G16" i="61"/>
  <c r="D60" i="62"/>
  <c r="F60" i="63" s="1"/>
  <c r="H60" i="63" s="1"/>
  <c r="E54" i="62"/>
  <c r="E51" i="62"/>
  <c r="G51" i="63" s="1"/>
  <c r="I51" i="63" s="1"/>
  <c r="I82" i="62"/>
  <c r="L42" i="62"/>
  <c r="L43" i="62" s="1"/>
  <c r="D41" i="62"/>
  <c r="F41" i="63" s="1"/>
  <c r="E23" i="62"/>
  <c r="G23" i="63" s="1"/>
  <c r="I23" i="63" s="1"/>
  <c r="I70" i="60"/>
  <c r="D72" i="59"/>
  <c r="AK56" i="59"/>
  <c r="U56" i="59"/>
  <c r="AN43" i="59"/>
  <c r="AF43" i="59"/>
  <c r="X43" i="59"/>
  <c r="F42" i="59"/>
  <c r="F43" i="59" s="1"/>
  <c r="D41" i="59"/>
  <c r="AL36" i="59"/>
  <c r="AD36" i="59"/>
  <c r="AD82" i="59" s="1"/>
  <c r="AB654" i="44" s="1"/>
  <c r="V36" i="59"/>
  <c r="F36" i="60"/>
  <c r="AH24" i="59"/>
  <c r="AH82" i="59" s="1"/>
  <c r="Z24" i="59"/>
  <c r="Z82" i="59" s="1"/>
  <c r="X654" i="44" s="1"/>
  <c r="R24" i="59"/>
  <c r="H66" i="58"/>
  <c r="G43" i="58"/>
  <c r="E39" i="60"/>
  <c r="E43" i="60" s="1"/>
  <c r="M43" i="58"/>
  <c r="E70" i="23"/>
  <c r="O72" i="23"/>
  <c r="AI66" i="23"/>
  <c r="AA66" i="23"/>
  <c r="T56" i="23"/>
  <c r="T55" i="24"/>
  <c r="L56" i="23"/>
  <c r="D55" i="23"/>
  <c r="F55" i="35" s="1"/>
  <c r="H55" i="35" s="1"/>
  <c r="AL36" i="23"/>
  <c r="AL82" i="23" s="1"/>
  <c r="V36" i="23"/>
  <c r="N36" i="23"/>
  <c r="AH16" i="23"/>
  <c r="N75" i="24"/>
  <c r="D75" i="21"/>
  <c r="F75" i="33" s="1"/>
  <c r="H75" i="33" s="1"/>
  <c r="V71" i="24"/>
  <c r="N71" i="24"/>
  <c r="AA28" i="24"/>
  <c r="AA29" i="21"/>
  <c r="S28" i="24"/>
  <c r="S29" i="21"/>
  <c r="E28" i="21"/>
  <c r="G28" i="33" s="1"/>
  <c r="I28" i="33" s="1"/>
  <c r="AB29" i="21"/>
  <c r="AB27" i="24"/>
  <c r="T27" i="24"/>
  <c r="T29" i="21"/>
  <c r="L27" i="24"/>
  <c r="L29" i="24" s="1"/>
  <c r="L29" i="21"/>
  <c r="AO82" i="21"/>
  <c r="AO91" i="21" s="1"/>
  <c r="Y11" i="24"/>
  <c r="Y16" i="21"/>
  <c r="Y82" i="21" s="1"/>
  <c r="Q11" i="24"/>
  <c r="Q16" i="24" s="1"/>
  <c r="Q16" i="21"/>
  <c r="E11" i="21"/>
  <c r="D39" i="55"/>
  <c r="F39" i="57" s="1"/>
  <c r="H39" i="57" s="1"/>
  <c r="AG82" i="55"/>
  <c r="AG91" i="55" s="1"/>
  <c r="E13" i="55"/>
  <c r="G13" i="57" s="1"/>
  <c r="I13" i="57" s="1"/>
  <c r="M66" i="56"/>
  <c r="E64" i="57"/>
  <c r="E66" i="57" s="1"/>
  <c r="M60" i="56"/>
  <c r="E60" i="57" s="1"/>
  <c r="G60" i="56"/>
  <c r="O82" i="59"/>
  <c r="M654" i="44" s="1"/>
  <c r="D70" i="60"/>
  <c r="D72" i="60" s="1"/>
  <c r="L72" i="58"/>
  <c r="F55" i="58"/>
  <c r="L55" i="58"/>
  <c r="H56" i="58"/>
  <c r="L51" i="58"/>
  <c r="D51" i="60" s="1"/>
  <c r="F51" i="58"/>
  <c r="M45" i="58"/>
  <c r="E45" i="60" s="1"/>
  <c r="I45" i="60" s="1"/>
  <c r="L42" i="58"/>
  <c r="L43" i="58" s="1"/>
  <c r="L11" i="58"/>
  <c r="H16" i="58"/>
  <c r="F11" i="58"/>
  <c r="F16" i="58" s="1"/>
  <c r="I80" i="35"/>
  <c r="E75" i="23"/>
  <c r="G75" i="35" s="1"/>
  <c r="I75" i="35" s="1"/>
  <c r="E74" i="23"/>
  <c r="G74" i="35" s="1"/>
  <c r="I74" i="35" s="1"/>
  <c r="D60" i="23"/>
  <c r="F60" i="35" s="1"/>
  <c r="H60" i="35" s="1"/>
  <c r="G54" i="35"/>
  <c r="E49" i="23"/>
  <c r="G49" i="35" s="1"/>
  <c r="I49" i="35" s="1"/>
  <c r="E47" i="23"/>
  <c r="G47" i="35" s="1"/>
  <c r="I47" i="35" s="1"/>
  <c r="AH29" i="23"/>
  <c r="Z29" i="23"/>
  <c r="F29" i="23"/>
  <c r="AH24" i="23"/>
  <c r="Z24" i="23"/>
  <c r="R24" i="23"/>
  <c r="F24" i="23"/>
  <c r="D19" i="23"/>
  <c r="AC82" i="23"/>
  <c r="AA641" i="44" s="1"/>
  <c r="N82" i="23"/>
  <c r="L641" i="44" s="1"/>
  <c r="L81" i="11"/>
  <c r="D81" i="35" s="1"/>
  <c r="F81" i="11"/>
  <c r="L77" i="11"/>
  <c r="D77" i="35" s="1"/>
  <c r="H77" i="35" s="1"/>
  <c r="F77" i="11"/>
  <c r="G71" i="12"/>
  <c r="M71" i="12"/>
  <c r="E71" i="36" s="1"/>
  <c r="M66" i="11"/>
  <c r="E32" i="35"/>
  <c r="J82" i="11"/>
  <c r="I75" i="33"/>
  <c r="AC59" i="24"/>
  <c r="AC61" i="24" s="1"/>
  <c r="AC61" i="21"/>
  <c r="M59" i="24"/>
  <c r="M61" i="21"/>
  <c r="E59" i="21"/>
  <c r="Q54" i="24"/>
  <c r="Q56" i="24" s="1"/>
  <c r="Q56" i="21"/>
  <c r="E54" i="21"/>
  <c r="Q40" i="24"/>
  <c r="E39" i="21"/>
  <c r="G39" i="33" s="1"/>
  <c r="I39" i="33" s="1"/>
  <c r="F14" i="9"/>
  <c r="L14" i="9"/>
  <c r="D14" i="33" s="1"/>
  <c r="H14" i="12"/>
  <c r="M16" i="9"/>
  <c r="E11" i="33"/>
  <c r="AD71" i="24"/>
  <c r="F61" i="24"/>
  <c r="F29" i="20"/>
  <c r="D27" i="20"/>
  <c r="M79" i="53"/>
  <c r="E79" i="52" s="1"/>
  <c r="G79" i="53"/>
  <c r="M65" i="53"/>
  <c r="I66" i="53"/>
  <c r="E64" i="54"/>
  <c r="D60" i="54"/>
  <c r="F60" i="52" s="1"/>
  <c r="H60" i="52" s="1"/>
  <c r="T61" i="54"/>
  <c r="L61" i="54"/>
  <c r="E22" i="54"/>
  <c r="G22" i="52" s="1"/>
  <c r="I22" i="52" s="1"/>
  <c r="AD24" i="54"/>
  <c r="E15" i="54"/>
  <c r="G15" i="52" s="1"/>
  <c r="I15" i="52" s="1"/>
  <c r="H86" i="43"/>
  <c r="G61" i="31"/>
  <c r="E60" i="31"/>
  <c r="G60" i="43" s="1"/>
  <c r="D41" i="31"/>
  <c r="F41" i="43" s="1"/>
  <c r="H41" i="43" s="1"/>
  <c r="M36" i="31"/>
  <c r="E33" i="31"/>
  <c r="G33" i="43" s="1"/>
  <c r="I33" i="43" s="1"/>
  <c r="H22" i="43"/>
  <c r="D21" i="31"/>
  <c r="F21" i="43" s="1"/>
  <c r="H21" i="43" s="1"/>
  <c r="AA82" i="31"/>
  <c r="F76" i="19"/>
  <c r="L76" i="19"/>
  <c r="D76" i="43" s="1"/>
  <c r="D76" i="5" s="1"/>
  <c r="M65" i="19"/>
  <c r="E65" i="43" s="1"/>
  <c r="E66" i="43" s="1"/>
  <c r="G65" i="19"/>
  <c r="M55" i="19"/>
  <c r="E55" i="43" s="1"/>
  <c r="E55" i="5" s="1"/>
  <c r="G55" i="19"/>
  <c r="G56" i="19" s="1"/>
  <c r="M47" i="19"/>
  <c r="E47" i="43" s="1"/>
  <c r="G47" i="19"/>
  <c r="F42" i="19"/>
  <c r="F43" i="19" s="1"/>
  <c r="F35" i="19"/>
  <c r="L35" i="19"/>
  <c r="D35" i="43" s="1"/>
  <c r="E11" i="43"/>
  <c r="L65" i="61"/>
  <c r="D65" i="63" s="1"/>
  <c r="H65" i="63" s="1"/>
  <c r="H66" i="61"/>
  <c r="F66" i="61"/>
  <c r="M49" i="61"/>
  <c r="E49" i="63" s="1"/>
  <c r="G49" i="61"/>
  <c r="D40" i="63"/>
  <c r="E33" i="62"/>
  <c r="G33" i="63" s="1"/>
  <c r="I33" i="63" s="1"/>
  <c r="O36" i="62"/>
  <c r="AN36" i="62"/>
  <c r="AF36" i="62"/>
  <c r="X36" i="62"/>
  <c r="P36" i="62"/>
  <c r="E21" i="62"/>
  <c r="G21" i="63" s="1"/>
  <c r="O24" i="62"/>
  <c r="AK82" i="62"/>
  <c r="AO82" i="62"/>
  <c r="AG82" i="62"/>
  <c r="Y82" i="62"/>
  <c r="Q82" i="62"/>
  <c r="AH16" i="62"/>
  <c r="AH82" i="62" s="1"/>
  <c r="R16" i="62"/>
  <c r="R82" i="62" s="1"/>
  <c r="D42" i="60"/>
  <c r="D43" i="60" s="1"/>
  <c r="H12" i="60"/>
  <c r="AE16" i="59"/>
  <c r="I13" i="60"/>
  <c r="AK16" i="59"/>
  <c r="AK82" i="59" s="1"/>
  <c r="AC16" i="59"/>
  <c r="AC82" i="59" s="1"/>
  <c r="AA654" i="44" s="1"/>
  <c r="U16" i="59"/>
  <c r="E54" i="60"/>
  <c r="H40" i="35"/>
  <c r="D75" i="23"/>
  <c r="F75" i="35" s="1"/>
  <c r="H75" i="35" s="1"/>
  <c r="AN56" i="23"/>
  <c r="AF56" i="23"/>
  <c r="P56" i="23"/>
  <c r="F54" i="35"/>
  <c r="E42" i="23"/>
  <c r="E43" i="23" s="1"/>
  <c r="AA39" i="24"/>
  <c r="AA43" i="23"/>
  <c r="I39" i="35"/>
  <c r="D35" i="23"/>
  <c r="F35" i="35" s="1"/>
  <c r="H35" i="35" s="1"/>
  <c r="F36" i="23"/>
  <c r="Z36" i="23"/>
  <c r="AD82" i="23"/>
  <c r="AB641" i="44" s="1"/>
  <c r="AI82" i="23"/>
  <c r="G28" i="11"/>
  <c r="G29" i="11" s="1"/>
  <c r="M28" i="11"/>
  <c r="E28" i="35" s="1"/>
  <c r="E29" i="35" s="1"/>
  <c r="G88" i="24"/>
  <c r="E88" i="24" s="1"/>
  <c r="G88" i="36" s="1"/>
  <c r="E88" i="21"/>
  <c r="G88" i="33" s="1"/>
  <c r="D89" i="21"/>
  <c r="G640" i="44"/>
  <c r="D635" i="44" s="1"/>
  <c r="I91" i="21"/>
  <c r="AC66" i="21"/>
  <c r="M66" i="21"/>
  <c r="AB59" i="24"/>
  <c r="AB61" i="24" s="1"/>
  <c r="AB61" i="21"/>
  <c r="T59" i="24"/>
  <c r="T61" i="21"/>
  <c r="L59" i="24"/>
  <c r="L61" i="21"/>
  <c r="H47" i="33"/>
  <c r="D45" i="21"/>
  <c r="F45" i="33" s="1"/>
  <c r="H45" i="33" s="1"/>
  <c r="F36" i="9"/>
  <c r="D19" i="33"/>
  <c r="S39" i="24"/>
  <c r="E39" i="24" s="1"/>
  <c r="G39" i="36" s="1"/>
  <c r="G13" i="12"/>
  <c r="M13" i="12"/>
  <c r="E13" i="36" s="1"/>
  <c r="M66" i="55"/>
  <c r="E64" i="55"/>
  <c r="D39" i="32"/>
  <c r="L43" i="8"/>
  <c r="L32" i="8"/>
  <c r="H36" i="8"/>
  <c r="AD34" i="27"/>
  <c r="V34" i="27"/>
  <c r="N34" i="27"/>
  <c r="N36" i="27" s="1"/>
  <c r="Z32" i="27"/>
  <c r="Z36" i="27" s="1"/>
  <c r="R32" i="27"/>
  <c r="AB27" i="27"/>
  <c r="AB29" i="27" s="1"/>
  <c r="T27" i="27"/>
  <c r="T29" i="27" s="1"/>
  <c r="L27" i="27"/>
  <c r="L29" i="27" s="1"/>
  <c r="AD22" i="27"/>
  <c r="V22" i="27"/>
  <c r="N22" i="27"/>
  <c r="D22" i="27" s="1"/>
  <c r="F22" i="39" s="1"/>
  <c r="Z20" i="27"/>
  <c r="Z24" i="27" s="1"/>
  <c r="R20" i="27"/>
  <c r="R24" i="27" s="1"/>
  <c r="AB15" i="27"/>
  <c r="T15" i="27"/>
  <c r="L15" i="27"/>
  <c r="X13" i="27"/>
  <c r="P13" i="27"/>
  <c r="AB11" i="27"/>
  <c r="AB16" i="27" s="1"/>
  <c r="T11" i="27"/>
  <c r="T16" i="27" s="1"/>
  <c r="L11" i="27"/>
  <c r="D11" i="27" s="1"/>
  <c r="J36" i="27"/>
  <c r="AK82" i="30"/>
  <c r="AC82" i="30"/>
  <c r="AA650" i="44" s="1"/>
  <c r="U82" i="30"/>
  <c r="S650" i="44" s="1"/>
  <c r="M82" i="30"/>
  <c r="K650" i="44" s="1"/>
  <c r="E40" i="42"/>
  <c r="M42" i="18"/>
  <c r="M43" i="18" s="1"/>
  <c r="I29" i="18"/>
  <c r="G27" i="18"/>
  <c r="G29" i="18" s="1"/>
  <c r="F72" i="53"/>
  <c r="M27" i="53"/>
  <c r="I29" i="53"/>
  <c r="M20" i="53"/>
  <c r="I24" i="53"/>
  <c r="G20" i="53"/>
  <c r="F14" i="53"/>
  <c r="F16" i="53" s="1"/>
  <c r="F82" i="53" s="1"/>
  <c r="G66" i="54"/>
  <c r="E65" i="54"/>
  <c r="G65" i="52" s="1"/>
  <c r="AJ66" i="54"/>
  <c r="AB66" i="54"/>
  <c r="E49" i="54"/>
  <c r="G49" i="52" s="1"/>
  <c r="I49" i="52" s="1"/>
  <c r="AD43" i="54"/>
  <c r="AB36" i="54"/>
  <c r="AD29" i="54"/>
  <c r="V29" i="54"/>
  <c r="N29" i="54"/>
  <c r="E23" i="54"/>
  <c r="G23" i="52" s="1"/>
  <c r="I23" i="52" s="1"/>
  <c r="T16" i="54"/>
  <c r="T82" i="54" s="1"/>
  <c r="R653" i="44" s="1"/>
  <c r="D12" i="54"/>
  <c r="F12" i="52" s="1"/>
  <c r="H12" i="52" s="1"/>
  <c r="E20" i="62"/>
  <c r="G20" i="63" s="1"/>
  <c r="I20" i="63" s="1"/>
  <c r="E73" i="31"/>
  <c r="G73" i="43" s="1"/>
  <c r="AN66" i="31"/>
  <c r="D55" i="31"/>
  <c r="F55" i="43" s="1"/>
  <c r="H55" i="43" s="1"/>
  <c r="F56" i="31"/>
  <c r="D39" i="31"/>
  <c r="F39" i="43" s="1"/>
  <c r="G36" i="31"/>
  <c r="G82" i="31" s="1"/>
  <c r="G91" i="31" s="1"/>
  <c r="E34" i="31"/>
  <c r="G34" i="43" s="1"/>
  <c r="AJ36" i="31"/>
  <c r="T36" i="31"/>
  <c r="AH24" i="31"/>
  <c r="R24" i="31"/>
  <c r="F24" i="31"/>
  <c r="AJ82" i="31"/>
  <c r="AJ91" i="31" s="1"/>
  <c r="T82" i="31"/>
  <c r="F70" i="19"/>
  <c r="F72" i="19" s="1"/>
  <c r="F27" i="19"/>
  <c r="F29" i="19" s="1"/>
  <c r="D11" i="43"/>
  <c r="L16" i="19"/>
  <c r="F72" i="61"/>
  <c r="D61" i="63"/>
  <c r="M21" i="61"/>
  <c r="E21" i="63" s="1"/>
  <c r="E24" i="63" s="1"/>
  <c r="I24" i="61"/>
  <c r="G21" i="61"/>
  <c r="G24" i="61" s="1"/>
  <c r="D81" i="62"/>
  <c r="F81" i="63" s="1"/>
  <c r="D80" i="62"/>
  <c r="F80" i="63" s="1"/>
  <c r="H80" i="63" s="1"/>
  <c r="E76" i="62"/>
  <c r="G76" i="63" s="1"/>
  <c r="R66" i="62"/>
  <c r="L56" i="62"/>
  <c r="D55" i="62"/>
  <c r="F55" i="63" s="1"/>
  <c r="H55" i="63" s="1"/>
  <c r="P43" i="62"/>
  <c r="P82" i="62" s="1"/>
  <c r="AM82" i="62"/>
  <c r="AE82" i="62"/>
  <c r="W82" i="62"/>
  <c r="E13" i="62"/>
  <c r="G13" i="63" s="1"/>
  <c r="O16" i="62"/>
  <c r="F54" i="60"/>
  <c r="D56" i="59"/>
  <c r="I47" i="60"/>
  <c r="H39" i="60"/>
  <c r="Q82" i="59"/>
  <c r="O654" i="44" s="1"/>
  <c r="AE24" i="59"/>
  <c r="E24" i="59"/>
  <c r="H15" i="60"/>
  <c r="AG16" i="59"/>
  <c r="AG82" i="59" s="1"/>
  <c r="I56" i="58"/>
  <c r="M49" i="58"/>
  <c r="E49" i="60" s="1"/>
  <c r="I49" i="60" s="1"/>
  <c r="G49" i="58"/>
  <c r="G35" i="58"/>
  <c r="M35" i="58"/>
  <c r="E35" i="60" s="1"/>
  <c r="I35" i="60" s="1"/>
  <c r="I79" i="35"/>
  <c r="I51" i="35"/>
  <c r="H73" i="35"/>
  <c r="D71" i="23"/>
  <c r="F71" i="35" s="1"/>
  <c r="H71" i="35" s="1"/>
  <c r="K82" i="23"/>
  <c r="AD28" i="24"/>
  <c r="AD29" i="23"/>
  <c r="V29" i="23"/>
  <c r="V82" i="23" s="1"/>
  <c r="T641" i="44" s="1"/>
  <c r="V28" i="24"/>
  <c r="M45" i="11"/>
  <c r="E45" i="35" s="1"/>
  <c r="G45" i="11"/>
  <c r="G40" i="11"/>
  <c r="G42" i="11" s="1"/>
  <c r="G43" i="11" s="1"/>
  <c r="I40" i="12"/>
  <c r="M40" i="11"/>
  <c r="I42" i="11"/>
  <c r="I43" i="11" s="1"/>
  <c r="I23" i="12"/>
  <c r="M23" i="11"/>
  <c r="E23" i="35" s="1"/>
  <c r="I23" i="35" s="1"/>
  <c r="G23" i="11"/>
  <c r="L15" i="11"/>
  <c r="D15" i="35" s="1"/>
  <c r="H15" i="35" s="1"/>
  <c r="F15" i="11"/>
  <c r="E74" i="21"/>
  <c r="G74" i="33" s="1"/>
  <c r="I74" i="33" s="1"/>
  <c r="Y72" i="24"/>
  <c r="Q72" i="21"/>
  <c r="Q70" i="24"/>
  <c r="AA60" i="24"/>
  <c r="AA61" i="24" s="1"/>
  <c r="AA61" i="21"/>
  <c r="G61" i="21"/>
  <c r="E60" i="21"/>
  <c r="G60" i="33" s="1"/>
  <c r="I60" i="33" s="1"/>
  <c r="AE55" i="24"/>
  <c r="E55" i="24" s="1"/>
  <c r="G55" i="36" s="1"/>
  <c r="AE56" i="21"/>
  <c r="W55" i="24"/>
  <c r="W56" i="21"/>
  <c r="O55" i="24"/>
  <c r="E55" i="21"/>
  <c r="G55" i="33" s="1"/>
  <c r="I55" i="33" s="1"/>
  <c r="O56" i="21"/>
  <c r="E45" i="21"/>
  <c r="G45" i="33" s="1"/>
  <c r="I45" i="33" s="1"/>
  <c r="Z36" i="21"/>
  <c r="Z82" i="21" s="1"/>
  <c r="Z32" i="24"/>
  <c r="R36" i="21"/>
  <c r="R32" i="24"/>
  <c r="R36" i="24" s="1"/>
  <c r="M72" i="9"/>
  <c r="E70" i="33"/>
  <c r="E72" i="33" s="1"/>
  <c r="F64" i="12"/>
  <c r="H66" i="12"/>
  <c r="L64" i="12"/>
  <c r="F35" i="12"/>
  <c r="L35" i="12"/>
  <c r="D35" i="36" s="1"/>
  <c r="H21" i="12"/>
  <c r="F21" i="9"/>
  <c r="H24" i="9"/>
  <c r="E74" i="31"/>
  <c r="G74" i="43" s="1"/>
  <c r="I74" i="43" s="1"/>
  <c r="I42" i="53"/>
  <c r="I43" i="53" s="1"/>
  <c r="G40" i="53"/>
  <c r="G42" i="53" s="1"/>
  <c r="G43" i="53" s="1"/>
  <c r="M34" i="53"/>
  <c r="I36" i="53"/>
  <c r="E76" i="54"/>
  <c r="G76" i="52" s="1"/>
  <c r="I76" i="52" s="1"/>
  <c r="E41" i="54"/>
  <c r="G41" i="52" s="1"/>
  <c r="I41" i="52" s="1"/>
  <c r="O42" i="54"/>
  <c r="O43" i="54" s="1"/>
  <c r="E33" i="54"/>
  <c r="G33" i="52" s="1"/>
  <c r="I33" i="52" s="1"/>
  <c r="O36" i="54"/>
  <c r="E75" i="31"/>
  <c r="G75" i="43" s="1"/>
  <c r="I75" i="43" s="1"/>
  <c r="E71" i="31"/>
  <c r="G71" i="43" s="1"/>
  <c r="I71" i="43" s="1"/>
  <c r="O72" i="31"/>
  <c r="E55" i="31"/>
  <c r="G55" i="43" s="1"/>
  <c r="I55" i="43" s="1"/>
  <c r="M56" i="31"/>
  <c r="E40" i="31"/>
  <c r="M24" i="31"/>
  <c r="E21" i="31"/>
  <c r="G21" i="43" s="1"/>
  <c r="I21" i="43" s="1"/>
  <c r="AL24" i="31"/>
  <c r="AD24" i="31"/>
  <c r="V24" i="31"/>
  <c r="N24" i="31"/>
  <c r="F89" i="19"/>
  <c r="L71" i="19"/>
  <c r="D71" i="43" s="1"/>
  <c r="L40" i="19"/>
  <c r="L28" i="19"/>
  <c r="G24" i="19"/>
  <c r="M12" i="19"/>
  <c r="E12" i="43" s="1"/>
  <c r="G12" i="19"/>
  <c r="G16" i="19" s="1"/>
  <c r="E16" i="63"/>
  <c r="D64" i="63"/>
  <c r="H61" i="61"/>
  <c r="E80" i="62"/>
  <c r="G80" i="63" s="1"/>
  <c r="I80" i="63" s="1"/>
  <c r="E59" i="62"/>
  <c r="E47" i="62"/>
  <c r="G47" i="63" s="1"/>
  <c r="I47" i="63" s="1"/>
  <c r="Q42" i="62"/>
  <c r="Q43" i="62" s="1"/>
  <c r="G36" i="62"/>
  <c r="E35" i="62"/>
  <c r="G35" i="63" s="1"/>
  <c r="E14" i="62"/>
  <c r="G14" i="63" s="1"/>
  <c r="I14" i="63" s="1"/>
  <c r="H81" i="60"/>
  <c r="H76" i="60"/>
  <c r="H73" i="60"/>
  <c r="AM72" i="59"/>
  <c r="AE72" i="59"/>
  <c r="W72" i="59"/>
  <c r="AK66" i="59"/>
  <c r="AC66" i="59"/>
  <c r="U66" i="59"/>
  <c r="AM43" i="59"/>
  <c r="W43" i="59"/>
  <c r="W82" i="59" s="1"/>
  <c r="U654" i="44" s="1"/>
  <c r="L82" i="59"/>
  <c r="J654" i="44" s="1"/>
  <c r="E29" i="59"/>
  <c r="H22" i="60"/>
  <c r="AL82" i="59"/>
  <c r="V82" i="59"/>
  <c r="T654" i="44" s="1"/>
  <c r="G56" i="58"/>
  <c r="L24" i="58"/>
  <c r="E66" i="35"/>
  <c r="E56" i="35"/>
  <c r="E77" i="24"/>
  <c r="G77" i="36" s="1"/>
  <c r="AC72" i="23"/>
  <c r="AC71" i="24"/>
  <c r="M72" i="23"/>
  <c r="E71" i="23"/>
  <c r="G71" i="35" s="1"/>
  <c r="I71" i="35" s="1"/>
  <c r="W61" i="24"/>
  <c r="AE56" i="23"/>
  <c r="W56" i="24"/>
  <c r="O54" i="24"/>
  <c r="O56" i="24" s="1"/>
  <c r="O56" i="23"/>
  <c r="AN42" i="23"/>
  <c r="AN43" i="23" s="1"/>
  <c r="P42" i="23"/>
  <c r="P43" i="23" s="1"/>
  <c r="D42" i="23"/>
  <c r="D43" i="23" s="1"/>
  <c r="H39" i="35"/>
  <c r="AA16" i="23"/>
  <c r="G16" i="23"/>
  <c r="E11" i="23"/>
  <c r="L29" i="11"/>
  <c r="D27" i="35"/>
  <c r="D29" i="35" s="1"/>
  <c r="M11" i="11"/>
  <c r="I16" i="11"/>
  <c r="G11" i="11"/>
  <c r="G16" i="11" s="1"/>
  <c r="D97" i="21"/>
  <c r="F94" i="33"/>
  <c r="Z80" i="24"/>
  <c r="R80" i="24"/>
  <c r="D80" i="21"/>
  <c r="F80" i="33" s="1"/>
  <c r="H80" i="33" s="1"/>
  <c r="AC72" i="24"/>
  <c r="Y59" i="24"/>
  <c r="Y61" i="24" s="1"/>
  <c r="Y61" i="21"/>
  <c r="Q59" i="24"/>
  <c r="Q61" i="24" s="1"/>
  <c r="Q61" i="21"/>
  <c r="X41" i="24"/>
  <c r="X42" i="21"/>
  <c r="X43" i="21" s="1"/>
  <c r="P41" i="24"/>
  <c r="P42" i="21"/>
  <c r="P43" i="21" s="1"/>
  <c r="U22" i="24"/>
  <c r="AC19" i="24"/>
  <c r="AC24" i="24" s="1"/>
  <c r="AC24" i="21"/>
  <c r="U19" i="24"/>
  <c r="U24" i="21"/>
  <c r="M19" i="24"/>
  <c r="E19" i="21"/>
  <c r="M24" i="21"/>
  <c r="K82" i="21"/>
  <c r="V15" i="24"/>
  <c r="V16" i="21"/>
  <c r="V82" i="21" s="1"/>
  <c r="N12" i="24"/>
  <c r="D86" i="24"/>
  <c r="F89" i="24"/>
  <c r="D71" i="24"/>
  <c r="F71" i="36" s="1"/>
  <c r="G42" i="24"/>
  <c r="G43" i="24" s="1"/>
  <c r="L70" i="12"/>
  <c r="K82" i="12"/>
  <c r="K91" i="12" s="1"/>
  <c r="D35" i="20"/>
  <c r="F35" i="32" s="1"/>
  <c r="H35" i="32" s="1"/>
  <c r="E79" i="54"/>
  <c r="G79" i="52" s="1"/>
  <c r="I79" i="52" s="1"/>
  <c r="E71" i="54"/>
  <c r="G71" i="52" s="1"/>
  <c r="I71" i="52" s="1"/>
  <c r="G72" i="54"/>
  <c r="E70" i="54"/>
  <c r="E34" i="54"/>
  <c r="G34" i="52" s="1"/>
  <c r="E28" i="54"/>
  <c r="G28" i="52" s="1"/>
  <c r="I28" i="52" s="1"/>
  <c r="G29" i="54"/>
  <c r="E27" i="54"/>
  <c r="E20" i="54"/>
  <c r="G20" i="52" s="1"/>
  <c r="AI24" i="54"/>
  <c r="AA24" i="54"/>
  <c r="S24" i="54"/>
  <c r="G24" i="54"/>
  <c r="E19" i="54"/>
  <c r="AO82" i="54"/>
  <c r="AG82" i="54"/>
  <c r="Y82" i="54"/>
  <c r="W653" i="44" s="1"/>
  <c r="Q82" i="54"/>
  <c r="O653" i="44" s="1"/>
  <c r="E12" i="54"/>
  <c r="G12" i="52" s="1"/>
  <c r="AI16" i="54"/>
  <c r="AI82" i="54" s="1"/>
  <c r="AA16" i="54"/>
  <c r="AA82" i="54" s="1"/>
  <c r="Y653" i="44" s="1"/>
  <c r="S16" i="54"/>
  <c r="G16" i="54"/>
  <c r="E11" i="54"/>
  <c r="E77" i="31"/>
  <c r="G77" i="43" s="1"/>
  <c r="I77" i="43" s="1"/>
  <c r="D74" i="31"/>
  <c r="F74" i="43" s="1"/>
  <c r="E32" i="31"/>
  <c r="O36" i="31"/>
  <c r="E22" i="31"/>
  <c r="G22" i="43" s="1"/>
  <c r="AI82" i="31"/>
  <c r="AI91" i="31" s="1"/>
  <c r="S82" i="31"/>
  <c r="AK82" i="31"/>
  <c r="AK91" i="31" s="1"/>
  <c r="AC82" i="31"/>
  <c r="U82" i="31"/>
  <c r="M16" i="31"/>
  <c r="E13" i="31"/>
  <c r="G13" i="43" s="1"/>
  <c r="AL16" i="31"/>
  <c r="AL82" i="31" s="1"/>
  <c r="AL91" i="31" s="1"/>
  <c r="AD16" i="31"/>
  <c r="V16" i="31"/>
  <c r="V82" i="31" s="1"/>
  <c r="N16" i="31"/>
  <c r="N82" i="31" s="1"/>
  <c r="M66" i="19"/>
  <c r="L33" i="19"/>
  <c r="H36" i="19"/>
  <c r="H82" i="19" s="1"/>
  <c r="H91" i="19" s="1"/>
  <c r="M40" i="61"/>
  <c r="I42" i="61"/>
  <c r="I43" i="61" s="1"/>
  <c r="G40" i="61"/>
  <c r="G42" i="61" s="1"/>
  <c r="G43" i="61" s="1"/>
  <c r="M35" i="61"/>
  <c r="E35" i="63" s="1"/>
  <c r="E36" i="63" s="1"/>
  <c r="G35" i="61"/>
  <c r="G36" i="61" s="1"/>
  <c r="F36" i="61"/>
  <c r="D79" i="62"/>
  <c r="F79" i="63" s="1"/>
  <c r="H79" i="63" s="1"/>
  <c r="E39" i="62"/>
  <c r="G39" i="63" s="1"/>
  <c r="I39" i="63" s="1"/>
  <c r="E34" i="62"/>
  <c r="G34" i="63" s="1"/>
  <c r="I34" i="63" s="1"/>
  <c r="F29" i="62"/>
  <c r="D22" i="62"/>
  <c r="F22" i="63" s="1"/>
  <c r="E15" i="62"/>
  <c r="G15" i="63" s="1"/>
  <c r="I15" i="63" s="1"/>
  <c r="AI61" i="59"/>
  <c r="AA61" i="59"/>
  <c r="S61" i="59"/>
  <c r="E42" i="59"/>
  <c r="E43" i="59" s="1"/>
  <c r="G40" i="60"/>
  <c r="AN16" i="59"/>
  <c r="AN82" i="59" s="1"/>
  <c r="AF16" i="59"/>
  <c r="X16" i="59"/>
  <c r="F16" i="59"/>
  <c r="F82" i="59" s="1"/>
  <c r="D11" i="59"/>
  <c r="M74" i="58"/>
  <c r="E74" i="60" s="1"/>
  <c r="G74" i="58"/>
  <c r="M66" i="58"/>
  <c r="F56" i="58"/>
  <c r="D24" i="60"/>
  <c r="K82" i="58"/>
  <c r="D61" i="35"/>
  <c r="H81" i="35"/>
  <c r="D80" i="23"/>
  <c r="F80" i="35" s="1"/>
  <c r="H80" i="35" s="1"/>
  <c r="I73" i="35"/>
  <c r="AL61" i="23"/>
  <c r="V61" i="23"/>
  <c r="D45" i="23"/>
  <c r="F45" i="35" s="1"/>
  <c r="H45" i="35" s="1"/>
  <c r="AE42" i="23"/>
  <c r="AE43" i="23" s="1"/>
  <c r="O42" i="23"/>
  <c r="O43" i="23" s="1"/>
  <c r="AJ36" i="23"/>
  <c r="AJ82" i="23" s="1"/>
  <c r="AB33" i="24"/>
  <c r="AB36" i="23"/>
  <c r="D33" i="23"/>
  <c r="F33" i="35" s="1"/>
  <c r="L36" i="23"/>
  <c r="I82" i="23"/>
  <c r="AK24" i="23"/>
  <c r="AK82" i="23" s="1"/>
  <c r="AC24" i="23"/>
  <c r="M24" i="23"/>
  <c r="M82" i="23" s="1"/>
  <c r="K641" i="44" s="1"/>
  <c r="AN24" i="23"/>
  <c r="AF24" i="23"/>
  <c r="X24" i="23"/>
  <c r="X82" i="23" s="1"/>
  <c r="V641" i="44" s="1"/>
  <c r="P24" i="23"/>
  <c r="P82" i="23" s="1"/>
  <c r="N641" i="44" s="1"/>
  <c r="Z16" i="23"/>
  <c r="R16" i="23"/>
  <c r="R82" i="23" s="1"/>
  <c r="P641" i="44" s="1"/>
  <c r="D11" i="23"/>
  <c r="F16" i="23"/>
  <c r="F82" i="23" s="1"/>
  <c r="F61" i="11"/>
  <c r="M56" i="11"/>
  <c r="F36" i="11"/>
  <c r="G24" i="11"/>
  <c r="L11" i="11"/>
  <c r="F11" i="11"/>
  <c r="H16" i="11"/>
  <c r="H82" i="11" s="1"/>
  <c r="H77" i="33"/>
  <c r="Z76" i="24"/>
  <c r="R76" i="24"/>
  <c r="D76" i="21"/>
  <c r="F76" i="33" s="1"/>
  <c r="H76" i="33" s="1"/>
  <c r="S74" i="24"/>
  <c r="W65" i="24"/>
  <c r="AE64" i="24"/>
  <c r="AE66" i="24" s="1"/>
  <c r="AE66" i="21"/>
  <c r="W66" i="24"/>
  <c r="O64" i="24"/>
  <c r="O66" i="21"/>
  <c r="AC56" i="24"/>
  <c r="M56" i="24"/>
  <c r="D49" i="21"/>
  <c r="F49" i="33" s="1"/>
  <c r="H49" i="33" s="1"/>
  <c r="N49" i="24"/>
  <c r="AB21" i="24"/>
  <c r="AB24" i="21"/>
  <c r="T24" i="21"/>
  <c r="D21" i="21"/>
  <c r="F21" i="33" s="1"/>
  <c r="H21" i="33" s="1"/>
  <c r="L24" i="21"/>
  <c r="L21" i="24"/>
  <c r="AC14" i="24"/>
  <c r="U14" i="24"/>
  <c r="M14" i="24"/>
  <c r="E14" i="24" s="1"/>
  <c r="G14" i="36" s="1"/>
  <c r="AB89" i="24"/>
  <c r="T89" i="24"/>
  <c r="E80" i="54"/>
  <c r="G80" i="52" s="1"/>
  <c r="E47" i="54"/>
  <c r="G47" i="52" s="1"/>
  <c r="I47" i="52" s="1"/>
  <c r="I82" i="54"/>
  <c r="G653" i="44" s="1"/>
  <c r="G36" i="54"/>
  <c r="E35" i="54"/>
  <c r="G35" i="52" s="1"/>
  <c r="E21" i="54"/>
  <c r="G21" i="52" s="1"/>
  <c r="O24" i="54"/>
  <c r="AM82" i="54"/>
  <c r="AE82" i="54"/>
  <c r="AC653" i="44" s="1"/>
  <c r="W82" i="54"/>
  <c r="U653" i="44" s="1"/>
  <c r="E13" i="54"/>
  <c r="G13" i="52" s="1"/>
  <c r="I13" i="52" s="1"/>
  <c r="O16" i="54"/>
  <c r="O82" i="54" s="1"/>
  <c r="M653" i="44" s="1"/>
  <c r="AG29" i="6"/>
  <c r="AD82" i="6"/>
  <c r="V82" i="6"/>
  <c r="N82" i="6"/>
  <c r="F82" i="6"/>
  <c r="E59" i="31"/>
  <c r="E45" i="31"/>
  <c r="G45" i="43" s="1"/>
  <c r="I45" i="43" s="1"/>
  <c r="E41" i="31"/>
  <c r="G41" i="43" s="1"/>
  <c r="I41" i="43" s="1"/>
  <c r="M42" i="31"/>
  <c r="M43" i="31" s="1"/>
  <c r="AL36" i="31"/>
  <c r="AD36" i="31"/>
  <c r="V36" i="31"/>
  <c r="N36" i="31"/>
  <c r="E14" i="31"/>
  <c r="G14" i="43" s="1"/>
  <c r="I14" i="43" s="1"/>
  <c r="E59" i="43"/>
  <c r="E61" i="43" s="1"/>
  <c r="M61" i="19"/>
  <c r="H42" i="61"/>
  <c r="H43" i="61" s="1"/>
  <c r="M29" i="61"/>
  <c r="M24" i="61"/>
  <c r="E12" i="63"/>
  <c r="E12" i="5" s="1"/>
  <c r="M16" i="61"/>
  <c r="E49" i="62"/>
  <c r="G49" i="63" s="1"/>
  <c r="E41" i="62"/>
  <c r="G41" i="63" s="1"/>
  <c r="I41" i="63" s="1"/>
  <c r="O42" i="62"/>
  <c r="O43" i="62" s="1"/>
  <c r="D34" i="62"/>
  <c r="F34" i="63" s="1"/>
  <c r="D27" i="62"/>
  <c r="AI24" i="62"/>
  <c r="AI82" i="62" s="1"/>
  <c r="AA24" i="62"/>
  <c r="AA82" i="62" s="1"/>
  <c r="S24" i="62"/>
  <c r="S82" i="62" s="1"/>
  <c r="G24" i="62"/>
  <c r="E19" i="62"/>
  <c r="AC82" i="62"/>
  <c r="H40" i="60"/>
  <c r="G16" i="60"/>
  <c r="F66" i="59"/>
  <c r="D65" i="59"/>
  <c r="H60" i="60"/>
  <c r="AO56" i="59"/>
  <c r="AO82" i="59" s="1"/>
  <c r="AG56" i="59"/>
  <c r="Y56" i="59"/>
  <c r="Y82" i="59" s="1"/>
  <c r="W654" i="44" s="1"/>
  <c r="AJ16" i="59"/>
  <c r="AJ82" i="59" s="1"/>
  <c r="AB16" i="59"/>
  <c r="AB82" i="59" s="1"/>
  <c r="Z654" i="44" s="1"/>
  <c r="T16" i="59"/>
  <c r="T82" i="59" s="1"/>
  <c r="R654" i="44" s="1"/>
  <c r="E16" i="59"/>
  <c r="E59" i="60"/>
  <c r="E61" i="60" s="1"/>
  <c r="M61" i="58"/>
  <c r="F47" i="58"/>
  <c r="L47" i="58"/>
  <c r="D47" i="60" s="1"/>
  <c r="H47" i="60" s="1"/>
  <c r="I24" i="58"/>
  <c r="U61" i="23"/>
  <c r="U82" i="23" s="1"/>
  <c r="S641" i="44" s="1"/>
  <c r="M61" i="23"/>
  <c r="T36" i="23"/>
  <c r="J82" i="23"/>
  <c r="H641" i="44" s="1"/>
  <c r="G66" i="11"/>
  <c r="L54" i="11"/>
  <c r="H56" i="11"/>
  <c r="F54" i="11"/>
  <c r="M33" i="11"/>
  <c r="E33" i="35" s="1"/>
  <c r="I36" i="11"/>
  <c r="G33" i="11"/>
  <c r="G36" i="11" s="1"/>
  <c r="I76" i="33"/>
  <c r="X77" i="24"/>
  <c r="P77" i="24"/>
  <c r="D74" i="21"/>
  <c r="F74" i="33" s="1"/>
  <c r="H74" i="33" s="1"/>
  <c r="E73" i="21"/>
  <c r="G73" i="33" s="1"/>
  <c r="AL66" i="21"/>
  <c r="AD64" i="24"/>
  <c r="AD66" i="24" s="1"/>
  <c r="AD66" i="21"/>
  <c r="V64" i="24"/>
  <c r="V66" i="24" s="1"/>
  <c r="V66" i="21"/>
  <c r="N64" i="24"/>
  <c r="N66" i="24" s="1"/>
  <c r="D64" i="21"/>
  <c r="N66" i="21"/>
  <c r="AD42" i="24"/>
  <c r="AA23" i="24"/>
  <c r="E23" i="21"/>
  <c r="G23" i="33" s="1"/>
  <c r="I23" i="33" s="1"/>
  <c r="D15" i="21"/>
  <c r="F15" i="33" s="1"/>
  <c r="H15" i="33" s="1"/>
  <c r="AK16" i="21"/>
  <c r="AC11" i="24"/>
  <c r="AC16" i="21"/>
  <c r="U11" i="24"/>
  <c r="U16" i="21"/>
  <c r="U82" i="21" s="1"/>
  <c r="M16" i="21"/>
  <c r="M11" i="24"/>
  <c r="M16" i="24" s="1"/>
  <c r="G56" i="9"/>
  <c r="H40" i="12"/>
  <c r="H42" i="9"/>
  <c r="H43" i="9" s="1"/>
  <c r="F40" i="9"/>
  <c r="F42" i="9" s="1"/>
  <c r="L40" i="9"/>
  <c r="S66" i="24"/>
  <c r="V42" i="24"/>
  <c r="Q24" i="24"/>
  <c r="G15" i="12"/>
  <c r="M15" i="12"/>
  <c r="E15" i="36" s="1"/>
  <c r="D75" i="55"/>
  <c r="F75" i="57" s="1"/>
  <c r="H75" i="57" s="1"/>
  <c r="M36" i="8"/>
  <c r="E32" i="32"/>
  <c r="E36" i="32" s="1"/>
  <c r="I15" i="32"/>
  <c r="AO82" i="20"/>
  <c r="AO91" i="20" s="1"/>
  <c r="W639" i="44"/>
  <c r="Y91" i="20"/>
  <c r="E14" i="20"/>
  <c r="G14" i="32" s="1"/>
  <c r="I14" i="32" s="1"/>
  <c r="I66" i="19"/>
  <c r="I56" i="19"/>
  <c r="I72" i="61"/>
  <c r="I36" i="61"/>
  <c r="I29" i="61"/>
  <c r="I66" i="58"/>
  <c r="D42" i="35"/>
  <c r="D43" i="35" s="1"/>
  <c r="F66" i="23"/>
  <c r="E60" i="23"/>
  <c r="G60" i="35" s="1"/>
  <c r="I60" i="35" s="1"/>
  <c r="E59" i="23"/>
  <c r="D49" i="23"/>
  <c r="F49" i="35" s="1"/>
  <c r="H49" i="35" s="1"/>
  <c r="W28" i="24"/>
  <c r="W29" i="23"/>
  <c r="AO24" i="23"/>
  <c r="AG24" i="23"/>
  <c r="Y24" i="23"/>
  <c r="Q24" i="23"/>
  <c r="AO16" i="23"/>
  <c r="AO82" i="23" s="1"/>
  <c r="AG16" i="23"/>
  <c r="AG82" i="23" s="1"/>
  <c r="Y16" i="23"/>
  <c r="Q16" i="23"/>
  <c r="I72" i="11"/>
  <c r="L64" i="11"/>
  <c r="H66" i="11"/>
  <c r="F64" i="11"/>
  <c r="F66" i="11" s="1"/>
  <c r="K82" i="11"/>
  <c r="Z81" i="24"/>
  <c r="R81" i="24"/>
  <c r="S80" i="24"/>
  <c r="E80" i="21"/>
  <c r="G80" i="33" s="1"/>
  <c r="I80" i="33" s="1"/>
  <c r="E79" i="21"/>
  <c r="G79" i="33" s="1"/>
  <c r="I79" i="33" s="1"/>
  <c r="AB78" i="24"/>
  <c r="AD77" i="24"/>
  <c r="V77" i="24"/>
  <c r="N77" i="24"/>
  <c r="D77" i="24" s="1"/>
  <c r="F77" i="36" s="1"/>
  <c r="AE76" i="24"/>
  <c r="X74" i="24"/>
  <c r="P74" i="24"/>
  <c r="Z73" i="24"/>
  <c r="R73" i="24"/>
  <c r="AB66" i="21"/>
  <c r="AB65" i="24"/>
  <c r="T65" i="24"/>
  <c r="T66" i="21"/>
  <c r="L66" i="21"/>
  <c r="D65" i="21"/>
  <c r="F65" i="33" s="1"/>
  <c r="H65" i="33" s="1"/>
  <c r="AH61" i="21"/>
  <c r="Z56" i="21"/>
  <c r="AE47" i="24"/>
  <c r="O47" i="24"/>
  <c r="AM36" i="21"/>
  <c r="AC22" i="24"/>
  <c r="M22" i="24"/>
  <c r="U21" i="24"/>
  <c r="M21" i="24"/>
  <c r="E21" i="24" s="1"/>
  <c r="G21" i="36" s="1"/>
  <c r="N24" i="21"/>
  <c r="N20" i="24"/>
  <c r="D20" i="21"/>
  <c r="F20" i="33" s="1"/>
  <c r="H20" i="33" s="1"/>
  <c r="F640" i="44"/>
  <c r="H91" i="21"/>
  <c r="AA15" i="24"/>
  <c r="S14" i="24"/>
  <c r="N16" i="21"/>
  <c r="N82" i="21" s="1"/>
  <c r="H97" i="9"/>
  <c r="H72" i="9"/>
  <c r="F70" i="9"/>
  <c r="F72" i="9" s="1"/>
  <c r="G40" i="9"/>
  <c r="G42" i="9" s="1"/>
  <c r="G43" i="9" s="1"/>
  <c r="I42" i="9"/>
  <c r="I43" i="9" s="1"/>
  <c r="M40" i="9"/>
  <c r="H33" i="12"/>
  <c r="F33" i="9"/>
  <c r="I11" i="12"/>
  <c r="AJ43" i="24"/>
  <c r="M42" i="24"/>
  <c r="M43" i="24" s="1"/>
  <c r="U36" i="24"/>
  <c r="I24" i="24"/>
  <c r="Z12" i="24"/>
  <c r="G86" i="57"/>
  <c r="E89" i="55"/>
  <c r="G27" i="4" s="1"/>
  <c r="H27" i="4" s="1"/>
  <c r="G77" i="56"/>
  <c r="M77" i="56"/>
  <c r="E77" i="57" s="1"/>
  <c r="G73" i="56"/>
  <c r="M73" i="56"/>
  <c r="E73" i="57" s="1"/>
  <c r="M70" i="8"/>
  <c r="I72" i="8"/>
  <c r="E76" i="20"/>
  <c r="G76" i="32" s="1"/>
  <c r="I76" i="32" s="1"/>
  <c r="I36" i="19"/>
  <c r="E55" i="23"/>
  <c r="G55" i="35" s="1"/>
  <c r="I55" i="35" s="1"/>
  <c r="G43" i="23"/>
  <c r="E41" i="23"/>
  <c r="G41" i="35" s="1"/>
  <c r="I41" i="35" s="1"/>
  <c r="E34" i="23"/>
  <c r="G34" i="35" s="1"/>
  <c r="I34" i="35" s="1"/>
  <c r="E33" i="23"/>
  <c r="G33" i="35" s="1"/>
  <c r="I33" i="35" s="1"/>
  <c r="W29" i="24"/>
  <c r="AM24" i="23"/>
  <c r="W24" i="23"/>
  <c r="AM16" i="23"/>
  <c r="AM82" i="23" s="1"/>
  <c r="AE16" i="23"/>
  <c r="W16" i="23"/>
  <c r="O16" i="23"/>
  <c r="L55" i="12"/>
  <c r="D55" i="36" s="1"/>
  <c r="F55" i="12"/>
  <c r="I29" i="11"/>
  <c r="L23" i="11"/>
  <c r="D23" i="35" s="1"/>
  <c r="H23" i="35" s="1"/>
  <c r="F23" i="11"/>
  <c r="M21" i="11"/>
  <c r="E21" i="35" s="1"/>
  <c r="H96" i="33"/>
  <c r="X81" i="24"/>
  <c r="P81" i="24"/>
  <c r="Q80" i="24"/>
  <c r="U75" i="24"/>
  <c r="AD74" i="24"/>
  <c r="V74" i="24"/>
  <c r="N74" i="24"/>
  <c r="X73" i="24"/>
  <c r="P73" i="24"/>
  <c r="P66" i="21"/>
  <c r="Z64" i="24"/>
  <c r="X59" i="24"/>
  <c r="X61" i="24" s="1"/>
  <c r="AB54" i="24"/>
  <c r="AB56" i="24" s="1"/>
  <c r="AB56" i="21"/>
  <c r="T54" i="24"/>
  <c r="T56" i="21"/>
  <c r="L54" i="24"/>
  <c r="L56" i="24" s="1"/>
  <c r="L56" i="21"/>
  <c r="AC49" i="24"/>
  <c r="U49" i="24"/>
  <c r="V45" i="24"/>
  <c r="D45" i="24" s="1"/>
  <c r="F45" i="36" s="1"/>
  <c r="AC42" i="24"/>
  <c r="AC43" i="24" s="1"/>
  <c r="AB35" i="24"/>
  <c r="AB36" i="21"/>
  <c r="T35" i="24"/>
  <c r="L35" i="24"/>
  <c r="D35" i="24" s="1"/>
  <c r="F35" i="36" s="1"/>
  <c r="H35" i="36" s="1"/>
  <c r="D35" i="21"/>
  <c r="F35" i="33" s="1"/>
  <c r="H35" i="33" s="1"/>
  <c r="Z28" i="24"/>
  <c r="Z23" i="24"/>
  <c r="R23" i="24"/>
  <c r="D23" i="21"/>
  <c r="F23" i="33" s="1"/>
  <c r="H23" i="33" s="1"/>
  <c r="AA22" i="24"/>
  <c r="S22" i="24"/>
  <c r="E22" i="21"/>
  <c r="G22" i="33" s="1"/>
  <c r="I22" i="33" s="1"/>
  <c r="AJ16" i="21"/>
  <c r="AB16" i="21"/>
  <c r="AB11" i="24"/>
  <c r="T11" i="24"/>
  <c r="D11" i="24" s="1"/>
  <c r="T16" i="21"/>
  <c r="L11" i="24"/>
  <c r="L16" i="21"/>
  <c r="H80" i="12"/>
  <c r="L80" i="9"/>
  <c r="D80" i="33" s="1"/>
  <c r="H59" i="12"/>
  <c r="L59" i="9"/>
  <c r="H61" i="9"/>
  <c r="I28" i="12"/>
  <c r="M28" i="9"/>
  <c r="E28" i="33" s="1"/>
  <c r="G28" i="9"/>
  <c r="K36" i="24"/>
  <c r="V20" i="24"/>
  <c r="D20" i="24" s="1"/>
  <c r="F20" i="36" s="1"/>
  <c r="S11" i="24"/>
  <c r="E28" i="55"/>
  <c r="G28" i="57" s="1"/>
  <c r="I28" i="57" s="1"/>
  <c r="AD82" i="55"/>
  <c r="R82" i="55"/>
  <c r="D14" i="55"/>
  <c r="F14" i="57" s="1"/>
  <c r="H14" i="57" s="1"/>
  <c r="G33" i="56"/>
  <c r="M33" i="56"/>
  <c r="E33" i="57" s="1"/>
  <c r="I36" i="56"/>
  <c r="L29" i="56"/>
  <c r="D27" i="57"/>
  <c r="D29" i="57" s="1"/>
  <c r="L21" i="56"/>
  <c r="F21" i="56"/>
  <c r="E23" i="20"/>
  <c r="G23" i="32" s="1"/>
  <c r="I23" i="32" s="1"/>
  <c r="AK24" i="20"/>
  <c r="AC24" i="20"/>
  <c r="U24" i="20"/>
  <c r="M24" i="20"/>
  <c r="E19" i="20"/>
  <c r="D79" i="23"/>
  <c r="F79" i="35" s="1"/>
  <c r="H79" i="35" s="1"/>
  <c r="E78" i="23"/>
  <c r="G78" i="35" s="1"/>
  <c r="I78" i="35" s="1"/>
  <c r="Z72" i="24"/>
  <c r="F72" i="23"/>
  <c r="G66" i="23"/>
  <c r="F43" i="23"/>
  <c r="D34" i="23"/>
  <c r="F34" i="35" s="1"/>
  <c r="H34" i="35" s="1"/>
  <c r="E22" i="23"/>
  <c r="G22" i="35" s="1"/>
  <c r="I22" i="35" s="1"/>
  <c r="E21" i="23"/>
  <c r="G21" i="35" s="1"/>
  <c r="I21" i="35" s="1"/>
  <c r="E14" i="23"/>
  <c r="G14" i="35" s="1"/>
  <c r="I14" i="35" s="1"/>
  <c r="E13" i="23"/>
  <c r="G13" i="35" s="1"/>
  <c r="I13" i="35" s="1"/>
  <c r="L73" i="11"/>
  <c r="D73" i="35" s="1"/>
  <c r="F73" i="11"/>
  <c r="I19" i="12"/>
  <c r="M19" i="11"/>
  <c r="G89" i="21"/>
  <c r="E86" i="21"/>
  <c r="P80" i="24"/>
  <c r="D80" i="24" s="1"/>
  <c r="F80" i="36" s="1"/>
  <c r="E78" i="21"/>
  <c r="G78" i="33" s="1"/>
  <c r="I78" i="33" s="1"/>
  <c r="E77" i="21"/>
  <c r="G77" i="33" s="1"/>
  <c r="AB76" i="24"/>
  <c r="T76" i="24"/>
  <c r="L76" i="24"/>
  <c r="T75" i="24"/>
  <c r="L75" i="24"/>
  <c r="D75" i="24" s="1"/>
  <c r="F75" i="36" s="1"/>
  <c r="U74" i="24"/>
  <c r="Z71" i="24"/>
  <c r="Z72" i="21"/>
  <c r="R71" i="24"/>
  <c r="R72" i="21"/>
  <c r="D71" i="21"/>
  <c r="F71" i="33" s="1"/>
  <c r="H71" i="33" s="1"/>
  <c r="F72" i="21"/>
  <c r="AA70" i="24"/>
  <c r="AA72" i="21"/>
  <c r="Q65" i="24"/>
  <c r="Y64" i="24"/>
  <c r="D55" i="21"/>
  <c r="F55" i="33" s="1"/>
  <c r="H55" i="33" s="1"/>
  <c r="AA56" i="24"/>
  <c r="S54" i="24"/>
  <c r="S56" i="21"/>
  <c r="S82" i="21" s="1"/>
  <c r="AB51" i="24"/>
  <c r="T51" i="24"/>
  <c r="D51" i="24" s="1"/>
  <c r="F51" i="36" s="1"/>
  <c r="D51" i="21"/>
  <c r="F51" i="33" s="1"/>
  <c r="H51" i="33" s="1"/>
  <c r="AB41" i="24"/>
  <c r="T41" i="24"/>
  <c r="L41" i="24"/>
  <c r="D41" i="24" s="1"/>
  <c r="F41" i="36" s="1"/>
  <c r="AJ42" i="21"/>
  <c r="AJ43" i="21" s="1"/>
  <c r="AB40" i="24"/>
  <c r="AB42" i="24" s="1"/>
  <c r="AB42" i="21"/>
  <c r="AB43" i="21" s="1"/>
  <c r="T40" i="24"/>
  <c r="T42" i="24" s="1"/>
  <c r="T43" i="24" s="1"/>
  <c r="T42" i="21"/>
  <c r="T43" i="21" s="1"/>
  <c r="L40" i="24"/>
  <c r="L42" i="21"/>
  <c r="L43" i="21" s="1"/>
  <c r="AB39" i="24"/>
  <c r="T39" i="24"/>
  <c r="L39" i="24"/>
  <c r="D39" i="21"/>
  <c r="F39" i="33" s="1"/>
  <c r="H39" i="33" s="1"/>
  <c r="Y28" i="24"/>
  <c r="H28" i="33"/>
  <c r="Z27" i="24"/>
  <c r="R27" i="24"/>
  <c r="R29" i="24" s="1"/>
  <c r="R29" i="21"/>
  <c r="D27" i="21"/>
  <c r="F29" i="21"/>
  <c r="Y23" i="24"/>
  <c r="AI24" i="21"/>
  <c r="AI82" i="21" s="1"/>
  <c r="AI91" i="21" s="1"/>
  <c r="AA19" i="24"/>
  <c r="X15" i="24"/>
  <c r="X13" i="24"/>
  <c r="P13" i="24"/>
  <c r="D13" i="21"/>
  <c r="F13" i="33" s="1"/>
  <c r="R16" i="21"/>
  <c r="R12" i="24"/>
  <c r="AA16" i="21"/>
  <c r="AA82" i="21" s="1"/>
  <c r="AA11" i="24"/>
  <c r="F75" i="9"/>
  <c r="H75" i="12"/>
  <c r="L66" i="9"/>
  <c r="D64" i="33"/>
  <c r="D66" i="33" s="1"/>
  <c r="F61" i="9"/>
  <c r="G24" i="9"/>
  <c r="G36" i="24"/>
  <c r="I82" i="24"/>
  <c r="H73" i="12"/>
  <c r="G60" i="12"/>
  <c r="M60" i="12"/>
  <c r="E60" i="36" s="1"/>
  <c r="I54" i="12"/>
  <c r="E32" i="55"/>
  <c r="V649" i="44"/>
  <c r="X91" i="55"/>
  <c r="M64" i="8"/>
  <c r="I66" i="8"/>
  <c r="D59" i="32"/>
  <c r="D61" i="32" s="1"/>
  <c r="L61" i="8"/>
  <c r="L28" i="8"/>
  <c r="D28" i="32" s="1"/>
  <c r="H28" i="32" s="1"/>
  <c r="H29" i="8"/>
  <c r="M24" i="8"/>
  <c r="E19" i="32"/>
  <c r="L11" i="8"/>
  <c r="H16" i="8"/>
  <c r="P42" i="20"/>
  <c r="P43" i="20" s="1"/>
  <c r="D41" i="20"/>
  <c r="F41" i="32" s="1"/>
  <c r="H41" i="32" s="1"/>
  <c r="L24" i="20"/>
  <c r="L82" i="20" s="1"/>
  <c r="T24" i="20"/>
  <c r="L19" i="11"/>
  <c r="F19" i="11"/>
  <c r="H24" i="11"/>
  <c r="H95" i="33"/>
  <c r="F89" i="21"/>
  <c r="N81" i="24"/>
  <c r="W80" i="24"/>
  <c r="X78" i="24"/>
  <c r="P78" i="24"/>
  <c r="D78" i="24" s="1"/>
  <c r="F78" i="36" s="1"/>
  <c r="Z77" i="24"/>
  <c r="R77" i="24"/>
  <c r="AD73" i="24"/>
  <c r="N73" i="24"/>
  <c r="D73" i="24" s="1"/>
  <c r="F73" i="36" s="1"/>
  <c r="S72" i="21"/>
  <c r="Q71" i="24"/>
  <c r="E71" i="21"/>
  <c r="G71" i="33" s="1"/>
  <c r="I71" i="33" s="1"/>
  <c r="P65" i="24"/>
  <c r="D65" i="24" s="1"/>
  <c r="F65" i="36" s="1"/>
  <c r="X64" i="24"/>
  <c r="X66" i="21"/>
  <c r="R56" i="21"/>
  <c r="AA51" i="24"/>
  <c r="AA49" i="24"/>
  <c r="S49" i="24"/>
  <c r="E49" i="21"/>
  <c r="G49" i="33" s="1"/>
  <c r="I49" i="33" s="1"/>
  <c r="E21" i="21"/>
  <c r="G21" i="33" s="1"/>
  <c r="Z20" i="24"/>
  <c r="P16" i="21"/>
  <c r="AE13" i="24"/>
  <c r="AE16" i="21"/>
  <c r="O13" i="24"/>
  <c r="O16" i="24" s="1"/>
  <c r="O16" i="21"/>
  <c r="Y12" i="24"/>
  <c r="E12" i="24" s="1"/>
  <c r="G12" i="36" s="1"/>
  <c r="Q12" i="24"/>
  <c r="D12" i="21"/>
  <c r="F12" i="33" s="1"/>
  <c r="F16" i="21"/>
  <c r="D97" i="33"/>
  <c r="H87" i="12"/>
  <c r="H89" i="12" s="1"/>
  <c r="H89" i="9"/>
  <c r="L87" i="9"/>
  <c r="M64" i="9"/>
  <c r="G64" i="9"/>
  <c r="G66" i="9" s="1"/>
  <c r="H39" i="12"/>
  <c r="L39" i="9"/>
  <c r="D39" i="33" s="1"/>
  <c r="F39" i="9"/>
  <c r="H32" i="12"/>
  <c r="L32" i="9"/>
  <c r="H36" i="9"/>
  <c r="H22" i="12"/>
  <c r="F22" i="9"/>
  <c r="L22" i="9"/>
  <c r="D22" i="33" s="1"/>
  <c r="H12" i="12"/>
  <c r="F12" i="9"/>
  <c r="L12" i="9"/>
  <c r="G61" i="24"/>
  <c r="I36" i="24"/>
  <c r="K16" i="24"/>
  <c r="F28" i="12"/>
  <c r="L28" i="12"/>
  <c r="D28" i="36" s="1"/>
  <c r="J82" i="12"/>
  <c r="J91" i="12" s="1"/>
  <c r="E78" i="55"/>
  <c r="G78" i="57" s="1"/>
  <c r="I78" i="57" s="1"/>
  <c r="AL24" i="55"/>
  <c r="AD24" i="55"/>
  <c r="V24" i="55"/>
  <c r="N24" i="55"/>
  <c r="D19" i="55"/>
  <c r="AC79" i="24"/>
  <c r="AE78" i="24"/>
  <c r="O78" i="24"/>
  <c r="E78" i="24" s="1"/>
  <c r="G78" i="36" s="1"/>
  <c r="Y77" i="24"/>
  <c r="AA76" i="24"/>
  <c r="S76" i="24"/>
  <c r="AC75" i="24"/>
  <c r="M75" i="24"/>
  <c r="O74" i="24"/>
  <c r="W71" i="24"/>
  <c r="X70" i="24"/>
  <c r="X72" i="24" s="1"/>
  <c r="S65" i="24"/>
  <c r="U64" i="24"/>
  <c r="U66" i="24" s="1"/>
  <c r="X60" i="24"/>
  <c r="P60" i="24"/>
  <c r="Z59" i="24"/>
  <c r="Z61" i="24" s="1"/>
  <c r="R59" i="24"/>
  <c r="R61" i="24" s="1"/>
  <c r="F61" i="21"/>
  <c r="X55" i="24"/>
  <c r="X56" i="21"/>
  <c r="Z54" i="24"/>
  <c r="Z56" i="24" s="1"/>
  <c r="F56" i="21"/>
  <c r="D54" i="21"/>
  <c r="S51" i="24"/>
  <c r="AC47" i="24"/>
  <c r="U47" i="24"/>
  <c r="M47" i="24"/>
  <c r="E47" i="24" s="1"/>
  <c r="G47" i="36" s="1"/>
  <c r="AE45" i="24"/>
  <c r="O45" i="24"/>
  <c r="Q41" i="24"/>
  <c r="R42" i="21"/>
  <c r="R43" i="21" s="1"/>
  <c r="D40" i="21"/>
  <c r="AC35" i="24"/>
  <c r="U35" i="24"/>
  <c r="M35" i="24"/>
  <c r="AD34" i="24"/>
  <c r="AL36" i="21"/>
  <c r="AL82" i="21" s="1"/>
  <c r="AL91" i="21" s="1"/>
  <c r="AD33" i="24"/>
  <c r="AD36" i="24" s="1"/>
  <c r="V33" i="24"/>
  <c r="V36" i="24" s="1"/>
  <c r="N33" i="24"/>
  <c r="N36" i="24" s="1"/>
  <c r="AE32" i="24"/>
  <c r="AE36" i="24" s="1"/>
  <c r="W32" i="24"/>
  <c r="O32" i="24"/>
  <c r="O36" i="24" s="1"/>
  <c r="X28" i="24"/>
  <c r="P28" i="24"/>
  <c r="X23" i="24"/>
  <c r="Z22" i="24"/>
  <c r="D22" i="21"/>
  <c r="F22" i="33" s="1"/>
  <c r="H22" i="33" s="1"/>
  <c r="S20" i="24"/>
  <c r="E20" i="21"/>
  <c r="G20" i="33" s="1"/>
  <c r="I20" i="33" s="1"/>
  <c r="G24" i="21"/>
  <c r="G82" i="21" s="1"/>
  <c r="G91" i="21" s="1"/>
  <c r="AJ24" i="21"/>
  <c r="U15" i="24"/>
  <c r="AD14" i="24"/>
  <c r="N14" i="24"/>
  <c r="AD13" i="24"/>
  <c r="V13" i="24"/>
  <c r="N13" i="24"/>
  <c r="D13" i="24" s="1"/>
  <c r="F13" i="36" s="1"/>
  <c r="X12" i="24"/>
  <c r="P12" i="24"/>
  <c r="I78" i="12"/>
  <c r="I70" i="12"/>
  <c r="G70" i="9"/>
  <c r="G72" i="9" s="1"/>
  <c r="I72" i="9"/>
  <c r="H49" i="12"/>
  <c r="F49" i="9"/>
  <c r="I21" i="12"/>
  <c r="M21" i="9"/>
  <c r="E21" i="33" s="1"/>
  <c r="H13" i="12"/>
  <c r="L13" i="9"/>
  <c r="D13" i="33" s="1"/>
  <c r="D13" i="5" s="1"/>
  <c r="E75" i="24"/>
  <c r="G75" i="36" s="1"/>
  <c r="K61" i="24"/>
  <c r="S55" i="24"/>
  <c r="R54" i="24"/>
  <c r="R56" i="24" s="1"/>
  <c r="R40" i="24"/>
  <c r="R42" i="24" s="1"/>
  <c r="R43" i="24" s="1"/>
  <c r="M28" i="24"/>
  <c r="E28" i="24" s="1"/>
  <c r="G28" i="36" s="1"/>
  <c r="G24" i="24"/>
  <c r="H74" i="12"/>
  <c r="D80" i="55"/>
  <c r="F80" i="57" s="1"/>
  <c r="H80" i="57" s="1"/>
  <c r="D78" i="55"/>
  <c r="F78" i="57" s="1"/>
  <c r="H78" i="57" s="1"/>
  <c r="L72" i="55"/>
  <c r="D70" i="55"/>
  <c r="F15" i="56"/>
  <c r="L15" i="56"/>
  <c r="D39" i="29"/>
  <c r="F39" i="41" s="1"/>
  <c r="H39" i="41" s="1"/>
  <c r="P43" i="29"/>
  <c r="AC36" i="24"/>
  <c r="O29" i="24"/>
  <c r="F55" i="11"/>
  <c r="F27" i="11"/>
  <c r="F29" i="11" s="1"/>
  <c r="AE81" i="24"/>
  <c r="AA79" i="24"/>
  <c r="AC78" i="24"/>
  <c r="U78" i="24"/>
  <c r="O77" i="24"/>
  <c r="Y76" i="24"/>
  <c r="Q76" i="24"/>
  <c r="AA75" i="24"/>
  <c r="AC74" i="24"/>
  <c r="M74" i="24"/>
  <c r="AE73" i="24"/>
  <c r="W73" i="24"/>
  <c r="E73" i="24" s="1"/>
  <c r="G73" i="36" s="1"/>
  <c r="O73" i="24"/>
  <c r="X72" i="21"/>
  <c r="U71" i="24"/>
  <c r="M71" i="24"/>
  <c r="M72" i="24" s="1"/>
  <c r="AD70" i="24"/>
  <c r="V70" i="24"/>
  <c r="V72" i="24" s="1"/>
  <c r="N70" i="24"/>
  <c r="N72" i="24" s="1"/>
  <c r="Y65" i="24"/>
  <c r="AA64" i="24"/>
  <c r="AA66" i="24" s="1"/>
  <c r="R61" i="21"/>
  <c r="P59" i="24"/>
  <c r="D59" i="21"/>
  <c r="Y51" i="24"/>
  <c r="Q51" i="24"/>
  <c r="AA47" i="24"/>
  <c r="AE41" i="24"/>
  <c r="AN42" i="21"/>
  <c r="AN43" i="21" s="1"/>
  <c r="AN82" i="21" s="1"/>
  <c r="AN91" i="21" s="1"/>
  <c r="X39" i="24"/>
  <c r="S35" i="24"/>
  <c r="E35" i="21"/>
  <c r="G35" i="33" s="1"/>
  <c r="I35" i="33" s="1"/>
  <c r="AJ36" i="21"/>
  <c r="AB34" i="24"/>
  <c r="T34" i="24"/>
  <c r="L34" i="24"/>
  <c r="D34" i="24" s="1"/>
  <c r="F34" i="36" s="1"/>
  <c r="L33" i="24"/>
  <c r="N28" i="24"/>
  <c r="AD23" i="24"/>
  <c r="V23" i="24"/>
  <c r="N23" i="24"/>
  <c r="X22" i="24"/>
  <c r="P22" i="24"/>
  <c r="D22" i="24" s="1"/>
  <c r="F22" i="36" s="1"/>
  <c r="P21" i="24"/>
  <c r="P24" i="24" s="1"/>
  <c r="AH24" i="21"/>
  <c r="Z19" i="24"/>
  <c r="R19" i="24"/>
  <c r="R24" i="21"/>
  <c r="F24" i="21"/>
  <c r="S15" i="24"/>
  <c r="AB13" i="24"/>
  <c r="T13" i="24"/>
  <c r="L13" i="24"/>
  <c r="AD12" i="24"/>
  <c r="V12" i="24"/>
  <c r="I81" i="12"/>
  <c r="M81" i="9"/>
  <c r="E81" i="33" s="1"/>
  <c r="G81" i="9"/>
  <c r="G78" i="9"/>
  <c r="H60" i="12"/>
  <c r="F60" i="9"/>
  <c r="I47" i="12"/>
  <c r="M47" i="9"/>
  <c r="E47" i="33" s="1"/>
  <c r="I34" i="12"/>
  <c r="M34" i="9"/>
  <c r="I27" i="12"/>
  <c r="M27" i="9"/>
  <c r="I29" i="9"/>
  <c r="G21" i="9"/>
  <c r="F13" i="9"/>
  <c r="H16" i="9"/>
  <c r="H11" i="12"/>
  <c r="S89" i="24"/>
  <c r="AK72" i="24"/>
  <c r="AH16" i="24"/>
  <c r="AH82" i="24" s="1"/>
  <c r="AH91" i="24" s="1"/>
  <c r="AN16" i="24"/>
  <c r="AF16" i="24"/>
  <c r="H15" i="12"/>
  <c r="D16" i="12"/>
  <c r="D82" i="12" s="1"/>
  <c r="D74" i="55"/>
  <c r="F74" i="57" s="1"/>
  <c r="H74" i="57" s="1"/>
  <c r="D71" i="55"/>
  <c r="F71" i="57" s="1"/>
  <c r="H71" i="57" s="1"/>
  <c r="F72" i="55"/>
  <c r="H639" i="44"/>
  <c r="J91" i="20"/>
  <c r="E79" i="20"/>
  <c r="G79" i="32" s="1"/>
  <c r="I79" i="32" s="1"/>
  <c r="D76" i="20"/>
  <c r="F76" i="32" s="1"/>
  <c r="H76" i="32" s="1"/>
  <c r="F72" i="20"/>
  <c r="D70" i="20"/>
  <c r="E59" i="29"/>
  <c r="M61" i="29"/>
  <c r="M51" i="12"/>
  <c r="E51" i="36" s="1"/>
  <c r="G51" i="12"/>
  <c r="D87" i="24"/>
  <c r="F87" i="36" s="1"/>
  <c r="V81" i="24"/>
  <c r="X80" i="24"/>
  <c r="Z79" i="24"/>
  <c r="R79" i="24"/>
  <c r="T78" i="24"/>
  <c r="L78" i="24"/>
  <c r="X76" i="24"/>
  <c r="Z75" i="24"/>
  <c r="R75" i="24"/>
  <c r="L74" i="24"/>
  <c r="D74" i="24" s="1"/>
  <c r="F74" i="36" s="1"/>
  <c r="V73" i="24"/>
  <c r="N72" i="21"/>
  <c r="U70" i="24"/>
  <c r="U72" i="24" s="1"/>
  <c r="U66" i="21"/>
  <c r="X65" i="24"/>
  <c r="R64" i="24"/>
  <c r="R66" i="24" s="1"/>
  <c r="Z61" i="21"/>
  <c r="AC60" i="24"/>
  <c r="U60" i="24"/>
  <c r="U61" i="24" s="1"/>
  <c r="M60" i="24"/>
  <c r="E60" i="24" s="1"/>
  <c r="G60" i="36" s="1"/>
  <c r="I60" i="36" s="1"/>
  <c r="AE59" i="24"/>
  <c r="AE61" i="24" s="1"/>
  <c r="O59" i="24"/>
  <c r="O61" i="24" s="1"/>
  <c r="AC55" i="24"/>
  <c r="AC56" i="21"/>
  <c r="U55" i="24"/>
  <c r="U56" i="24" s="1"/>
  <c r="U56" i="21"/>
  <c r="M55" i="24"/>
  <c r="M56" i="21"/>
  <c r="Y49" i="24"/>
  <c r="Z47" i="24"/>
  <c r="R47" i="24"/>
  <c r="AB45" i="24"/>
  <c r="T45" i="24"/>
  <c r="L45" i="24"/>
  <c r="AE40" i="24"/>
  <c r="AE42" i="21"/>
  <c r="AE43" i="21" s="1"/>
  <c r="W40" i="24"/>
  <c r="W42" i="24" s="1"/>
  <c r="W43" i="24" s="1"/>
  <c r="O40" i="24"/>
  <c r="E40" i="21"/>
  <c r="L36" i="21"/>
  <c r="Z35" i="24"/>
  <c r="R35" i="24"/>
  <c r="AA33" i="24"/>
  <c r="T36" i="21"/>
  <c r="AC28" i="24"/>
  <c r="U28" i="24"/>
  <c r="AD27" i="24"/>
  <c r="AD29" i="24" s="1"/>
  <c r="AD29" i="21"/>
  <c r="V27" i="24"/>
  <c r="V29" i="24" s="1"/>
  <c r="N27" i="24"/>
  <c r="N29" i="24" s="1"/>
  <c r="O22" i="24"/>
  <c r="O21" i="24"/>
  <c r="X20" i="24"/>
  <c r="P20" i="24"/>
  <c r="AO24" i="21"/>
  <c r="AG24" i="21"/>
  <c r="AG82" i="21" s="1"/>
  <c r="AG91" i="21" s="1"/>
  <c r="Y24" i="21"/>
  <c r="Y19" i="24"/>
  <c r="Q24" i="21"/>
  <c r="AA14" i="24"/>
  <c r="E14" i="21"/>
  <c r="G14" i="33" s="1"/>
  <c r="I14" i="33" s="1"/>
  <c r="AM16" i="21"/>
  <c r="H81" i="12"/>
  <c r="I74" i="12"/>
  <c r="M74" i="9"/>
  <c r="E74" i="33" s="1"/>
  <c r="M54" i="9"/>
  <c r="I56" i="9"/>
  <c r="H47" i="12"/>
  <c r="F47" i="9"/>
  <c r="H34" i="12"/>
  <c r="L27" i="9"/>
  <c r="H29" i="9"/>
  <c r="H19" i="12"/>
  <c r="F19" i="9"/>
  <c r="F24" i="9" s="1"/>
  <c r="G87" i="24"/>
  <c r="E87" i="24" s="1"/>
  <c r="G87" i="36" s="1"/>
  <c r="I87" i="36" s="1"/>
  <c r="AK66" i="24"/>
  <c r="AM36" i="24"/>
  <c r="AM16" i="24"/>
  <c r="AE11" i="24"/>
  <c r="D89" i="12"/>
  <c r="E24" i="12"/>
  <c r="H87" i="57"/>
  <c r="O61" i="55"/>
  <c r="E60" i="55"/>
  <c r="G60" i="57" s="1"/>
  <c r="I60" i="57" s="1"/>
  <c r="D49" i="55"/>
  <c r="F49" i="57" s="1"/>
  <c r="H49" i="57" s="1"/>
  <c r="AK16" i="55"/>
  <c r="AK82" i="55" s="1"/>
  <c r="AK91" i="55" s="1"/>
  <c r="L40" i="56"/>
  <c r="H42" i="56"/>
  <c r="H43" i="56" s="1"/>
  <c r="F40" i="56"/>
  <c r="F42" i="56" s="1"/>
  <c r="F43" i="56" s="1"/>
  <c r="D32" i="57"/>
  <c r="E29" i="4"/>
  <c r="F32" i="4"/>
  <c r="F35" i="4" s="1"/>
  <c r="E11" i="4"/>
  <c r="E32" i="4" s="1"/>
  <c r="E35" i="4" s="1"/>
  <c r="E75" i="20"/>
  <c r="G75" i="32" s="1"/>
  <c r="I75" i="32" s="1"/>
  <c r="E59" i="20"/>
  <c r="G36" i="23"/>
  <c r="AE24" i="23"/>
  <c r="O24" i="23"/>
  <c r="AC81" i="24"/>
  <c r="M81" i="24"/>
  <c r="E81" i="24" s="1"/>
  <c r="G81" i="36" s="1"/>
  <c r="AE80" i="24"/>
  <c r="E80" i="24" s="1"/>
  <c r="G80" i="36" s="1"/>
  <c r="O80" i="24"/>
  <c r="Q79" i="24"/>
  <c r="E79" i="24" s="1"/>
  <c r="G79" i="36" s="1"/>
  <c r="O76" i="24"/>
  <c r="E76" i="24" s="1"/>
  <c r="G76" i="36" s="1"/>
  <c r="AA74" i="24"/>
  <c r="M73" i="24"/>
  <c r="V72" i="21"/>
  <c r="M72" i="21"/>
  <c r="AA71" i="24"/>
  <c r="E71" i="24" s="1"/>
  <c r="G71" i="36" s="1"/>
  <c r="I71" i="36" s="1"/>
  <c r="T70" i="24"/>
  <c r="T72" i="24" s="1"/>
  <c r="L70" i="24"/>
  <c r="L72" i="24" s="1"/>
  <c r="O65" i="24"/>
  <c r="E65" i="24" s="1"/>
  <c r="G65" i="36" s="1"/>
  <c r="Q64" i="24"/>
  <c r="Q66" i="24" s="1"/>
  <c r="P61" i="21"/>
  <c r="AB55" i="24"/>
  <c r="AD54" i="24"/>
  <c r="O51" i="24"/>
  <c r="E51" i="24" s="1"/>
  <c r="G51" i="36" s="1"/>
  <c r="I51" i="36" s="1"/>
  <c r="X49" i="24"/>
  <c r="P49" i="24"/>
  <c r="Y47" i="24"/>
  <c r="E47" i="21"/>
  <c r="G47" i="33" s="1"/>
  <c r="I47" i="33" s="1"/>
  <c r="AA45" i="24"/>
  <c r="S45" i="24"/>
  <c r="E45" i="24" s="1"/>
  <c r="G45" i="36" s="1"/>
  <c r="AC41" i="24"/>
  <c r="E41" i="24" s="1"/>
  <c r="G41" i="36" s="1"/>
  <c r="AC42" i="21"/>
  <c r="AC43" i="21" s="1"/>
  <c r="U41" i="24"/>
  <c r="U42" i="24" s="1"/>
  <c r="U43" i="24" s="1"/>
  <c r="U42" i="21"/>
  <c r="U43" i="21" s="1"/>
  <c r="M41" i="24"/>
  <c r="M42" i="21"/>
  <c r="M43" i="21" s="1"/>
  <c r="E41" i="21"/>
  <c r="G41" i="33" s="1"/>
  <c r="I41" i="33" s="1"/>
  <c r="N40" i="24"/>
  <c r="N42" i="24" s="1"/>
  <c r="N43" i="24" s="1"/>
  <c r="AD39" i="24"/>
  <c r="V39" i="24"/>
  <c r="D39" i="24" s="1"/>
  <c r="F39" i="36" s="1"/>
  <c r="N39" i="24"/>
  <c r="W36" i="21"/>
  <c r="R34" i="24"/>
  <c r="D34" i="21"/>
  <c r="F34" i="33" s="1"/>
  <c r="H34" i="33" s="1"/>
  <c r="AB28" i="24"/>
  <c r="T28" i="24"/>
  <c r="L28" i="24"/>
  <c r="D28" i="24" s="1"/>
  <c r="F28" i="36" s="1"/>
  <c r="H28" i="36" s="1"/>
  <c r="AC27" i="24"/>
  <c r="AC29" i="24" s="1"/>
  <c r="M27" i="24"/>
  <c r="E27" i="21"/>
  <c r="AB23" i="24"/>
  <c r="AD21" i="24"/>
  <c r="V21" i="24"/>
  <c r="N21" i="24"/>
  <c r="AE20" i="24"/>
  <c r="AE24" i="24" s="1"/>
  <c r="W20" i="24"/>
  <c r="W24" i="24" s="1"/>
  <c r="W24" i="21"/>
  <c r="W82" i="21" s="1"/>
  <c r="O20" i="24"/>
  <c r="O24" i="24" s="1"/>
  <c r="O24" i="21"/>
  <c r="AF24" i="21"/>
  <c r="AF82" i="21" s="1"/>
  <c r="AF91" i="21" s="1"/>
  <c r="X19" i="24"/>
  <c r="X24" i="21"/>
  <c r="X82" i="21" s="1"/>
  <c r="D19" i="21"/>
  <c r="Y15" i="24"/>
  <c r="Q15" i="24"/>
  <c r="D14" i="21"/>
  <c r="F14" i="33" s="1"/>
  <c r="AD11" i="24"/>
  <c r="AD16" i="24" s="1"/>
  <c r="AD16" i="21"/>
  <c r="AD82" i="21" s="1"/>
  <c r="V11" i="24"/>
  <c r="N11" i="24"/>
  <c r="I97" i="9"/>
  <c r="H79" i="12"/>
  <c r="M77" i="9"/>
  <c r="E77" i="33" s="1"/>
  <c r="I77" i="12"/>
  <c r="F71" i="9"/>
  <c r="H71" i="12"/>
  <c r="H72" i="12" s="1"/>
  <c r="H54" i="12"/>
  <c r="L54" i="9"/>
  <c r="H56" i="9"/>
  <c r="G47" i="9"/>
  <c r="G34" i="9"/>
  <c r="G27" i="9"/>
  <c r="I14" i="12"/>
  <c r="G14" i="9"/>
  <c r="G16" i="9" s="1"/>
  <c r="I16" i="9"/>
  <c r="F11" i="9"/>
  <c r="I89" i="24"/>
  <c r="E74" i="24"/>
  <c r="G74" i="36" s="1"/>
  <c r="AD60" i="24"/>
  <c r="H36" i="24"/>
  <c r="AK36" i="24"/>
  <c r="AK82" i="24" s="1"/>
  <c r="AK91" i="24" s="1"/>
  <c r="U27" i="24"/>
  <c r="U29" i="24" s="1"/>
  <c r="AO24" i="24"/>
  <c r="AO82" i="24" s="1"/>
  <c r="AO91" i="24" s="1"/>
  <c r="J82" i="24"/>
  <c r="H27" i="12"/>
  <c r="E75" i="55"/>
  <c r="G75" i="57" s="1"/>
  <c r="I75" i="57" s="1"/>
  <c r="K82" i="55"/>
  <c r="E33" i="55"/>
  <c r="G33" i="57" s="1"/>
  <c r="I33" i="57" s="1"/>
  <c r="AI36" i="55"/>
  <c r="AA36" i="55"/>
  <c r="S36" i="55"/>
  <c r="G36" i="55"/>
  <c r="D77" i="20"/>
  <c r="F77" i="32" s="1"/>
  <c r="D42" i="20"/>
  <c r="D43" i="20" s="1"/>
  <c r="F40" i="32"/>
  <c r="D39" i="20"/>
  <c r="F39" i="32" s="1"/>
  <c r="H39" i="32" s="1"/>
  <c r="D40" i="29"/>
  <c r="L42" i="29"/>
  <c r="L43" i="29" s="1"/>
  <c r="X71" i="24"/>
  <c r="P71" i="24"/>
  <c r="R70" i="24"/>
  <c r="R72" i="24" s="1"/>
  <c r="Z65" i="24"/>
  <c r="R65" i="24"/>
  <c r="AB64" i="24"/>
  <c r="T64" i="24"/>
  <c r="L64" i="24"/>
  <c r="L66" i="24" s="1"/>
  <c r="AB60" i="24"/>
  <c r="T60" i="24"/>
  <c r="L60" i="24"/>
  <c r="D60" i="24" s="1"/>
  <c r="F60" i="36" s="1"/>
  <c r="AD59" i="24"/>
  <c r="AD61" i="24" s="1"/>
  <c r="V59" i="24"/>
  <c r="V61" i="24" s="1"/>
  <c r="N59" i="24"/>
  <c r="N61" i="24" s="1"/>
  <c r="AD55" i="24"/>
  <c r="V55" i="24"/>
  <c r="N55" i="24"/>
  <c r="X54" i="24"/>
  <c r="P54" i="24"/>
  <c r="P56" i="24" s="1"/>
  <c r="Z51" i="24"/>
  <c r="R51" i="24"/>
  <c r="AB49" i="24"/>
  <c r="T49" i="24"/>
  <c r="L49" i="24"/>
  <c r="D49" i="24" s="1"/>
  <c r="F49" i="36" s="1"/>
  <c r="AD47" i="24"/>
  <c r="V47" i="24"/>
  <c r="N47" i="24"/>
  <c r="X45" i="24"/>
  <c r="P45" i="24"/>
  <c r="AA40" i="24"/>
  <c r="AA42" i="24" s="1"/>
  <c r="AA43" i="24" s="1"/>
  <c r="S40" i="24"/>
  <c r="S42" i="24" s="1"/>
  <c r="S43" i="24" s="1"/>
  <c r="AA34" i="24"/>
  <c r="S34" i="24"/>
  <c r="E34" i="21"/>
  <c r="G34" i="33" s="1"/>
  <c r="G29" i="21"/>
  <c r="AA24" i="21"/>
  <c r="Q22" i="24"/>
  <c r="Z21" i="24"/>
  <c r="R21" i="24"/>
  <c r="AB20" i="24"/>
  <c r="T20" i="24"/>
  <c r="L20" i="24"/>
  <c r="AD19" i="24"/>
  <c r="V19" i="24"/>
  <c r="N19" i="24"/>
  <c r="Z15" i="24"/>
  <c r="R15" i="24"/>
  <c r="D15" i="24" s="1"/>
  <c r="F15" i="36" s="1"/>
  <c r="AB14" i="24"/>
  <c r="T14" i="24"/>
  <c r="L14" i="24"/>
  <c r="AC13" i="24"/>
  <c r="U13" i="24"/>
  <c r="M13" i="24"/>
  <c r="Z11" i="24"/>
  <c r="R11" i="24"/>
  <c r="D11" i="21"/>
  <c r="M88" i="9"/>
  <c r="M86" i="9"/>
  <c r="M79" i="9"/>
  <c r="E79" i="33" s="1"/>
  <c r="H78" i="12"/>
  <c r="I75" i="12"/>
  <c r="G75" i="9"/>
  <c r="I49" i="12"/>
  <c r="G49" i="9"/>
  <c r="K82" i="9"/>
  <c r="K91" i="9" s="1"/>
  <c r="I22" i="12"/>
  <c r="G22" i="9"/>
  <c r="I12" i="12"/>
  <c r="M12" i="9"/>
  <c r="E12" i="33" s="1"/>
  <c r="I12" i="33" s="1"/>
  <c r="K72" i="24"/>
  <c r="E35" i="24"/>
  <c r="G35" i="36" s="1"/>
  <c r="AE28" i="24"/>
  <c r="AE29" i="24" s="1"/>
  <c r="AH29" i="24"/>
  <c r="AM24" i="24"/>
  <c r="D36" i="12"/>
  <c r="D73" i="55"/>
  <c r="F73" i="57" s="1"/>
  <c r="H73" i="57" s="1"/>
  <c r="E71" i="55"/>
  <c r="G71" i="57" s="1"/>
  <c r="I71" i="57" s="1"/>
  <c r="AA72" i="55"/>
  <c r="S72" i="55"/>
  <c r="E70" i="55"/>
  <c r="G72" i="55"/>
  <c r="E65" i="55"/>
  <c r="G65" i="57" s="1"/>
  <c r="I65" i="57" s="1"/>
  <c r="AO56" i="55"/>
  <c r="AO82" i="55" s="1"/>
  <c r="AO91" i="55" s="1"/>
  <c r="Y56" i="55"/>
  <c r="Y82" i="55" s="1"/>
  <c r="Q56" i="55"/>
  <c r="Q82" i="55" s="1"/>
  <c r="E54" i="55"/>
  <c r="E45" i="55"/>
  <c r="G45" i="57" s="1"/>
  <c r="G42" i="55"/>
  <c r="G43" i="55" s="1"/>
  <c r="E40" i="55"/>
  <c r="AK24" i="55"/>
  <c r="AC24" i="55"/>
  <c r="AC82" i="55" s="1"/>
  <c r="U24" i="55"/>
  <c r="U82" i="55" s="1"/>
  <c r="M24" i="55"/>
  <c r="M82" i="55" s="1"/>
  <c r="E20" i="55"/>
  <c r="G20" i="57" s="1"/>
  <c r="I20" i="57" s="1"/>
  <c r="D89" i="57"/>
  <c r="G81" i="56"/>
  <c r="M81" i="56"/>
  <c r="E81" i="57" s="1"/>
  <c r="G54" i="56"/>
  <c r="G56" i="56" s="1"/>
  <c r="M54" i="56"/>
  <c r="I56" i="56"/>
  <c r="G45" i="56"/>
  <c r="M45" i="56"/>
  <c r="E45" i="57" s="1"/>
  <c r="G22" i="56"/>
  <c r="M22" i="56"/>
  <c r="E22" i="57" s="1"/>
  <c r="E20" i="4"/>
  <c r="D32" i="4"/>
  <c r="D35" i="4" s="1"/>
  <c r="M56" i="8"/>
  <c r="E54" i="32"/>
  <c r="E56" i="32" s="1"/>
  <c r="AH43" i="20"/>
  <c r="Z43" i="20"/>
  <c r="F43" i="20"/>
  <c r="G27" i="32"/>
  <c r="L55" i="24"/>
  <c r="V54" i="24"/>
  <c r="N54" i="24"/>
  <c r="N56" i="24" s="1"/>
  <c r="AB47" i="24"/>
  <c r="D47" i="24" s="1"/>
  <c r="F47" i="36" s="1"/>
  <c r="O41" i="24"/>
  <c r="Y34" i="24"/>
  <c r="Q34" i="24"/>
  <c r="E34" i="24" s="1"/>
  <c r="G34" i="36" s="1"/>
  <c r="Z33" i="24"/>
  <c r="R33" i="24"/>
  <c r="AB32" i="24"/>
  <c r="AB36" i="24" s="1"/>
  <c r="T32" i="24"/>
  <c r="T36" i="24" s="1"/>
  <c r="L32" i="24"/>
  <c r="L36" i="24" s="1"/>
  <c r="O28" i="24"/>
  <c r="O29" i="21"/>
  <c r="Y27" i="24"/>
  <c r="Q27" i="24"/>
  <c r="Q29" i="24" s="1"/>
  <c r="AC23" i="24"/>
  <c r="U23" i="24"/>
  <c r="M23" i="24"/>
  <c r="E23" i="24" s="1"/>
  <c r="G23" i="36" s="1"/>
  <c r="Z14" i="24"/>
  <c r="D14" i="24" s="1"/>
  <c r="F14" i="36" s="1"/>
  <c r="R14" i="24"/>
  <c r="X11" i="24"/>
  <c r="P11" i="24"/>
  <c r="I73" i="12"/>
  <c r="M73" i="9"/>
  <c r="E73" i="33" s="1"/>
  <c r="I65" i="12"/>
  <c r="I35" i="12"/>
  <c r="I20" i="12"/>
  <c r="M20" i="9"/>
  <c r="E20" i="33" s="1"/>
  <c r="E24" i="33" s="1"/>
  <c r="AO72" i="24"/>
  <c r="AM66" i="24"/>
  <c r="AL82" i="24"/>
  <c r="AL91" i="24" s="1"/>
  <c r="H16" i="24"/>
  <c r="I79" i="12"/>
  <c r="I45" i="12"/>
  <c r="J24" i="12"/>
  <c r="D81" i="55"/>
  <c r="F81" i="57" s="1"/>
  <c r="H81" i="57" s="1"/>
  <c r="E77" i="55"/>
  <c r="G77" i="57" s="1"/>
  <c r="I77" i="57" s="1"/>
  <c r="F64" i="57"/>
  <c r="H23" i="57"/>
  <c r="D22" i="55"/>
  <c r="F22" i="57" s="1"/>
  <c r="H22" i="57" s="1"/>
  <c r="E19" i="55"/>
  <c r="G24" i="55"/>
  <c r="E14" i="55"/>
  <c r="G14" i="57" s="1"/>
  <c r="I14" i="57" s="1"/>
  <c r="W16" i="55"/>
  <c r="G76" i="56"/>
  <c r="M76" i="56"/>
  <c r="E76" i="57" s="1"/>
  <c r="M72" i="56"/>
  <c r="E22" i="4"/>
  <c r="D19" i="32"/>
  <c r="D24" i="32" s="1"/>
  <c r="L24" i="8"/>
  <c r="E73" i="20"/>
  <c r="G73" i="32" s="1"/>
  <c r="I73" i="32" s="1"/>
  <c r="D65" i="20"/>
  <c r="F65" i="32" s="1"/>
  <c r="H65" i="32" s="1"/>
  <c r="F66" i="20"/>
  <c r="E45" i="20"/>
  <c r="G45" i="32" s="1"/>
  <c r="I45" i="32" s="1"/>
  <c r="E65" i="29"/>
  <c r="G65" i="41" s="1"/>
  <c r="I65" i="41" s="1"/>
  <c r="G66" i="29"/>
  <c r="S66" i="29"/>
  <c r="D23" i="29"/>
  <c r="F23" i="41" s="1"/>
  <c r="H23" i="41" s="1"/>
  <c r="AE51" i="24"/>
  <c r="W51" i="24"/>
  <c r="Q49" i="24"/>
  <c r="E49" i="24" s="1"/>
  <c r="G49" i="36" s="1"/>
  <c r="U45" i="24"/>
  <c r="M45" i="24"/>
  <c r="AD41" i="24"/>
  <c r="V41" i="24"/>
  <c r="N41" i="24"/>
  <c r="X40" i="24"/>
  <c r="X42" i="24" s="1"/>
  <c r="X43" i="24" s="1"/>
  <c r="P40" i="24"/>
  <c r="Z39" i="24"/>
  <c r="R39" i="24"/>
  <c r="AD35" i="24"/>
  <c r="V35" i="24"/>
  <c r="N35" i="24"/>
  <c r="X34" i="24"/>
  <c r="P34" i="24"/>
  <c r="Y33" i="24"/>
  <c r="Q33" i="24"/>
  <c r="E33" i="24" s="1"/>
  <c r="G33" i="36" s="1"/>
  <c r="S32" i="24"/>
  <c r="X27" i="24"/>
  <c r="X29" i="24" s="1"/>
  <c r="P27" i="24"/>
  <c r="P29" i="24" s="1"/>
  <c r="T23" i="24"/>
  <c r="L23" i="24"/>
  <c r="AD22" i="24"/>
  <c r="V22" i="24"/>
  <c r="AE21" i="24"/>
  <c r="Y20" i="24"/>
  <c r="Q20" i="24"/>
  <c r="S19" i="24"/>
  <c r="O15" i="24"/>
  <c r="E15" i="24" s="1"/>
  <c r="G15" i="36" s="1"/>
  <c r="I15" i="36" s="1"/>
  <c r="Z13" i="24"/>
  <c r="R13" i="24"/>
  <c r="AB12" i="24"/>
  <c r="T12" i="24"/>
  <c r="L12" i="24"/>
  <c r="H76" i="12"/>
  <c r="H65" i="12"/>
  <c r="I59" i="12"/>
  <c r="G59" i="9"/>
  <c r="G61" i="9" s="1"/>
  <c r="H51" i="12"/>
  <c r="H45" i="12"/>
  <c r="I39" i="12"/>
  <c r="I32" i="12"/>
  <c r="G32" i="9"/>
  <c r="G36" i="9" s="1"/>
  <c r="H23" i="12"/>
  <c r="H20" i="12"/>
  <c r="AH89" i="24"/>
  <c r="Z89" i="24"/>
  <c r="R89" i="24"/>
  <c r="J89" i="24"/>
  <c r="AM42" i="24"/>
  <c r="AM43" i="24" s="1"/>
  <c r="AH24" i="24"/>
  <c r="E16" i="12"/>
  <c r="AF66" i="55"/>
  <c r="X66" i="55"/>
  <c r="P66" i="55"/>
  <c r="I22" i="57"/>
  <c r="AH24" i="55"/>
  <c r="AH82" i="55" s="1"/>
  <c r="AH91" i="55" s="1"/>
  <c r="R24" i="55"/>
  <c r="D20" i="55"/>
  <c r="F20" i="57" s="1"/>
  <c r="H20" i="57" s="1"/>
  <c r="F24" i="55"/>
  <c r="M80" i="56"/>
  <c r="E80" i="57" s="1"/>
  <c r="G80" i="56"/>
  <c r="G51" i="56"/>
  <c r="M51" i="56"/>
  <c r="E51" i="57" s="1"/>
  <c r="M35" i="56"/>
  <c r="E35" i="57" s="1"/>
  <c r="G35" i="56"/>
  <c r="E29" i="32"/>
  <c r="D60" i="20"/>
  <c r="F60" i="32" s="1"/>
  <c r="F61" i="20"/>
  <c r="D45" i="20"/>
  <c r="F45" i="32" s="1"/>
  <c r="H45" i="32" s="1"/>
  <c r="O72" i="29"/>
  <c r="E71" i="29"/>
  <c r="G71" i="41" s="1"/>
  <c r="M78" i="10"/>
  <c r="E78" i="34" s="1"/>
  <c r="G78" i="10"/>
  <c r="AD24" i="20"/>
  <c r="AD82" i="20" s="1"/>
  <c r="V24" i="20"/>
  <c r="V82" i="20" s="1"/>
  <c r="D21" i="20"/>
  <c r="F21" i="32" s="1"/>
  <c r="H21" i="32" s="1"/>
  <c r="N24" i="20"/>
  <c r="I80" i="12"/>
  <c r="I76" i="12"/>
  <c r="I41" i="12"/>
  <c r="I33" i="12"/>
  <c r="F29" i="24"/>
  <c r="F82" i="24" s="1"/>
  <c r="F91" i="24" s="1"/>
  <c r="AN24" i="24"/>
  <c r="AF24" i="24"/>
  <c r="H24" i="24"/>
  <c r="D12" i="24"/>
  <c r="F12" i="36" s="1"/>
  <c r="AI16" i="24"/>
  <c r="AI82" i="24" s="1"/>
  <c r="AI91" i="24" s="1"/>
  <c r="D24" i="12"/>
  <c r="E81" i="55"/>
  <c r="G81" i="57" s="1"/>
  <c r="I81" i="57" s="1"/>
  <c r="E80" i="55"/>
  <c r="G80" i="57" s="1"/>
  <c r="E73" i="55"/>
  <c r="G73" i="57" s="1"/>
  <c r="W61" i="55"/>
  <c r="D29" i="55"/>
  <c r="F27" i="57"/>
  <c r="E12" i="55"/>
  <c r="G12" i="57" s="1"/>
  <c r="I12" i="57" s="1"/>
  <c r="AI16" i="55"/>
  <c r="AA16" i="55"/>
  <c r="S16" i="55"/>
  <c r="E11" i="55"/>
  <c r="G16" i="55"/>
  <c r="I89" i="56"/>
  <c r="M87" i="56"/>
  <c r="F54" i="56"/>
  <c r="F56" i="56" s="1"/>
  <c r="H56" i="56"/>
  <c r="L54" i="56"/>
  <c r="G41" i="56"/>
  <c r="M41" i="56"/>
  <c r="E41" i="57" s="1"/>
  <c r="I41" i="57" s="1"/>
  <c r="G14" i="56"/>
  <c r="M14" i="56"/>
  <c r="E14" i="57" s="1"/>
  <c r="D73" i="20"/>
  <c r="F73" i="32" s="1"/>
  <c r="H73" i="32" s="1"/>
  <c r="L66" i="20"/>
  <c r="D64" i="20"/>
  <c r="E55" i="20"/>
  <c r="G55" i="32" s="1"/>
  <c r="I55" i="32" s="1"/>
  <c r="G56" i="20"/>
  <c r="S56" i="20"/>
  <c r="AM43" i="20"/>
  <c r="P24" i="20"/>
  <c r="D20" i="20"/>
  <c r="F20" i="32" s="1"/>
  <c r="H20" i="32" s="1"/>
  <c r="D13" i="20"/>
  <c r="F13" i="32" s="1"/>
  <c r="H13" i="32" s="1"/>
  <c r="N16" i="20"/>
  <c r="N82" i="20" s="1"/>
  <c r="AJ24" i="29"/>
  <c r="AB24" i="29"/>
  <c r="T24" i="29"/>
  <c r="D20" i="29"/>
  <c r="F20" i="41" s="1"/>
  <c r="H20" i="41" s="1"/>
  <c r="L24" i="29"/>
  <c r="D55" i="55"/>
  <c r="F55" i="57" s="1"/>
  <c r="H55" i="57" s="1"/>
  <c r="E49" i="55"/>
  <c r="G49" i="57" s="1"/>
  <c r="D35" i="55"/>
  <c r="F35" i="57" s="1"/>
  <c r="H35" i="57" s="1"/>
  <c r="Z16" i="55"/>
  <c r="Z82" i="55" s="1"/>
  <c r="D12" i="55"/>
  <c r="F12" i="57" s="1"/>
  <c r="H12" i="57" s="1"/>
  <c r="F16" i="55"/>
  <c r="M59" i="56"/>
  <c r="G59" i="56"/>
  <c r="G61" i="56" s="1"/>
  <c r="D42" i="32"/>
  <c r="D43" i="32" s="1"/>
  <c r="H89" i="8"/>
  <c r="L87" i="8"/>
  <c r="D89" i="20"/>
  <c r="F86" i="32"/>
  <c r="D81" i="20"/>
  <c r="F81" i="32" s="1"/>
  <c r="H81" i="32" s="1"/>
  <c r="O72" i="20"/>
  <c r="O82" i="20" s="1"/>
  <c r="E70" i="20"/>
  <c r="AJ61" i="20"/>
  <c r="AB61" i="20"/>
  <c r="L61" i="20"/>
  <c r="D59" i="20"/>
  <c r="AE43" i="20"/>
  <c r="AE82" i="20" s="1"/>
  <c r="AJ16" i="20"/>
  <c r="AJ82" i="20" s="1"/>
  <c r="AJ91" i="20" s="1"/>
  <c r="AB16" i="20"/>
  <c r="AB82" i="20" s="1"/>
  <c r="E28" i="29"/>
  <c r="G28" i="41" s="1"/>
  <c r="I28" i="41" s="1"/>
  <c r="E22" i="29"/>
  <c r="G22" i="41" s="1"/>
  <c r="I22" i="41" s="1"/>
  <c r="L16" i="17"/>
  <c r="AJ66" i="24"/>
  <c r="AJ36" i="24"/>
  <c r="AJ82" i="24" s="1"/>
  <c r="AJ91" i="24" s="1"/>
  <c r="E89" i="12"/>
  <c r="E72" i="12"/>
  <c r="L66" i="55"/>
  <c r="D65" i="55"/>
  <c r="F65" i="57" s="1"/>
  <c r="H65" i="57" s="1"/>
  <c r="D60" i="55"/>
  <c r="F60" i="57" s="1"/>
  <c r="H60" i="57" s="1"/>
  <c r="F61" i="55"/>
  <c r="D59" i="55"/>
  <c r="D41" i="55"/>
  <c r="F41" i="57" s="1"/>
  <c r="H41" i="57" s="1"/>
  <c r="D33" i="55"/>
  <c r="F33" i="57" s="1"/>
  <c r="H33" i="57" s="1"/>
  <c r="F36" i="55"/>
  <c r="AJ29" i="55"/>
  <c r="AB29" i="55"/>
  <c r="T29" i="55"/>
  <c r="L29" i="55"/>
  <c r="E21" i="55"/>
  <c r="G21" i="57" s="1"/>
  <c r="I21" i="57" s="1"/>
  <c r="AL16" i="55"/>
  <c r="AL82" i="55" s="1"/>
  <c r="AL91" i="55" s="1"/>
  <c r="V16" i="55"/>
  <c r="V82" i="55" s="1"/>
  <c r="N16" i="55"/>
  <c r="F33" i="56"/>
  <c r="F36" i="56" s="1"/>
  <c r="H36" i="56"/>
  <c r="L33" i="56"/>
  <c r="D33" i="57" s="1"/>
  <c r="M21" i="56"/>
  <c r="E21" i="57" s="1"/>
  <c r="G21" i="56"/>
  <c r="G15" i="56"/>
  <c r="M15" i="56"/>
  <c r="E15" i="57" s="1"/>
  <c r="G11" i="56"/>
  <c r="I16" i="56"/>
  <c r="M11" i="56"/>
  <c r="I86" i="8"/>
  <c r="E89" i="8"/>
  <c r="E91" i="8" s="1"/>
  <c r="D91" i="8"/>
  <c r="L72" i="8"/>
  <c r="D70" i="32"/>
  <c r="D72" i="32" s="1"/>
  <c r="E28" i="32"/>
  <c r="E28" i="5" s="1"/>
  <c r="M29" i="8"/>
  <c r="F89" i="20"/>
  <c r="D79" i="20"/>
  <c r="F79" i="32" s="1"/>
  <c r="H79" i="32" s="1"/>
  <c r="AM66" i="20"/>
  <c r="AE66" i="20"/>
  <c r="W66" i="20"/>
  <c r="W82" i="20" s="1"/>
  <c r="E64" i="20"/>
  <c r="R82" i="20"/>
  <c r="D11" i="20"/>
  <c r="F16" i="20"/>
  <c r="E77" i="29"/>
  <c r="G77" i="41" s="1"/>
  <c r="I77" i="41" s="1"/>
  <c r="O36" i="29"/>
  <c r="AH82" i="29"/>
  <c r="G89" i="55"/>
  <c r="AM66" i="55"/>
  <c r="AM82" i="55" s="1"/>
  <c r="AM91" i="55" s="1"/>
  <c r="R56" i="55"/>
  <c r="D54" i="55"/>
  <c r="E51" i="55"/>
  <c r="G51" i="57" s="1"/>
  <c r="I51" i="57" s="1"/>
  <c r="AH36" i="55"/>
  <c r="S29" i="55"/>
  <c r="AJ16" i="55"/>
  <c r="AB16" i="55"/>
  <c r="T16" i="55"/>
  <c r="L16" i="55"/>
  <c r="L82" i="55" s="1"/>
  <c r="D11" i="55"/>
  <c r="F61" i="56"/>
  <c r="H56" i="8"/>
  <c r="L54" i="8"/>
  <c r="AO36" i="20"/>
  <c r="Q36" i="20"/>
  <c r="Q82" i="20" s="1"/>
  <c r="AH36" i="20"/>
  <c r="AH82" i="20" s="1"/>
  <c r="AH91" i="20" s="1"/>
  <c r="Z36" i="20"/>
  <c r="Z82" i="20" s="1"/>
  <c r="R36" i="20"/>
  <c r="F36" i="20"/>
  <c r="D32" i="20"/>
  <c r="AM82" i="20"/>
  <c r="AM91" i="20" s="1"/>
  <c r="K82" i="20"/>
  <c r="AN56" i="29"/>
  <c r="AF56" i="29"/>
  <c r="X56" i="29"/>
  <c r="D54" i="29"/>
  <c r="P56" i="29"/>
  <c r="E40" i="29"/>
  <c r="G42" i="29"/>
  <c r="G43" i="29" s="1"/>
  <c r="M42" i="17"/>
  <c r="M43" i="17" s="1"/>
  <c r="AN61" i="55"/>
  <c r="F56" i="55"/>
  <c r="D45" i="55"/>
  <c r="F45" i="57" s="1"/>
  <c r="H45" i="57" s="1"/>
  <c r="E35" i="55"/>
  <c r="G35" i="57" s="1"/>
  <c r="I35" i="57" s="1"/>
  <c r="N36" i="55"/>
  <c r="AN24" i="55"/>
  <c r="AN82" i="55" s="1"/>
  <c r="AN91" i="55" s="1"/>
  <c r="I82" i="55"/>
  <c r="P16" i="55"/>
  <c r="P82" i="55" s="1"/>
  <c r="L70" i="56"/>
  <c r="F70" i="56"/>
  <c r="F72" i="56" s="1"/>
  <c r="F64" i="56"/>
  <c r="F66" i="56" s="1"/>
  <c r="L64" i="56"/>
  <c r="M49" i="56"/>
  <c r="E49" i="57" s="1"/>
  <c r="G49" i="56"/>
  <c r="G32" i="56"/>
  <c r="M32" i="56"/>
  <c r="G23" i="56"/>
  <c r="M23" i="56"/>
  <c r="E23" i="57" s="1"/>
  <c r="G19" i="56"/>
  <c r="I24" i="56"/>
  <c r="M19" i="56"/>
  <c r="M13" i="56"/>
  <c r="E13" i="57" s="1"/>
  <c r="G13" i="56"/>
  <c r="E23" i="4"/>
  <c r="E19" i="4"/>
  <c r="E71" i="20"/>
  <c r="G71" i="32" s="1"/>
  <c r="I71" i="32" s="1"/>
  <c r="G72" i="20"/>
  <c r="G639" i="44"/>
  <c r="I91" i="20"/>
  <c r="E21" i="20"/>
  <c r="G21" i="32" s="1"/>
  <c r="G24" i="20"/>
  <c r="S82" i="20"/>
  <c r="AK16" i="20"/>
  <c r="AK82" i="20" s="1"/>
  <c r="AK91" i="20" s="1"/>
  <c r="AC16" i="20"/>
  <c r="AC82" i="20" s="1"/>
  <c r="D80" i="29"/>
  <c r="F80" i="41" s="1"/>
  <c r="H80" i="41" s="1"/>
  <c r="E75" i="29"/>
  <c r="G75" i="41" s="1"/>
  <c r="I75" i="41" s="1"/>
  <c r="AF43" i="29"/>
  <c r="F16" i="34"/>
  <c r="H12" i="34"/>
  <c r="E77" i="48"/>
  <c r="G77" i="50" s="1"/>
  <c r="D77" i="55"/>
  <c r="F77" i="57" s="1"/>
  <c r="H77" i="57" s="1"/>
  <c r="E76" i="55"/>
  <c r="G76" i="57" s="1"/>
  <c r="I76" i="57" s="1"/>
  <c r="AC36" i="55"/>
  <c r="M36" i="55"/>
  <c r="E23" i="55"/>
  <c r="G23" i="57" s="1"/>
  <c r="I23" i="57" s="1"/>
  <c r="AE24" i="55"/>
  <c r="AE16" i="55"/>
  <c r="O16" i="55"/>
  <c r="O82" i="55" s="1"/>
  <c r="M79" i="56"/>
  <c r="E79" i="57" s="1"/>
  <c r="I79" i="57" s="1"/>
  <c r="G79" i="56"/>
  <c r="M75" i="56"/>
  <c r="E75" i="57" s="1"/>
  <c r="G75" i="56"/>
  <c r="G72" i="56"/>
  <c r="M40" i="56"/>
  <c r="G40" i="56"/>
  <c r="F29" i="56"/>
  <c r="H24" i="8"/>
  <c r="M21" i="8"/>
  <c r="E21" i="32" s="1"/>
  <c r="I24" i="8"/>
  <c r="E51" i="20"/>
  <c r="G51" i="32" s="1"/>
  <c r="I51" i="32" s="1"/>
  <c r="D22" i="20"/>
  <c r="F22" i="32" s="1"/>
  <c r="H22" i="32" s="1"/>
  <c r="D60" i="29"/>
  <c r="F60" i="41" s="1"/>
  <c r="H60" i="41" s="1"/>
  <c r="G70" i="10"/>
  <c r="M70" i="10"/>
  <c r="F22" i="10"/>
  <c r="L22" i="10"/>
  <c r="D22" i="34" s="1"/>
  <c r="H22" i="34" s="1"/>
  <c r="D32" i="55"/>
  <c r="D28" i="55"/>
  <c r="F28" i="57" s="1"/>
  <c r="H28" i="57" s="1"/>
  <c r="E27" i="55"/>
  <c r="J82" i="55"/>
  <c r="E27" i="4"/>
  <c r="M11" i="8"/>
  <c r="I16" i="8"/>
  <c r="I82" i="8" s="1"/>
  <c r="D78" i="20"/>
  <c r="F78" i="32" s="1"/>
  <c r="H78" i="32" s="1"/>
  <c r="E77" i="20"/>
  <c r="G77" i="32" s="1"/>
  <c r="I77" i="32" s="1"/>
  <c r="E60" i="20"/>
  <c r="G60" i="32" s="1"/>
  <c r="I60" i="32" s="1"/>
  <c r="AI61" i="20"/>
  <c r="AA61" i="20"/>
  <c r="G61" i="20"/>
  <c r="AI36" i="20"/>
  <c r="AI82" i="20" s="1"/>
  <c r="AI91" i="20" s="1"/>
  <c r="E33" i="20"/>
  <c r="G33" i="32" s="1"/>
  <c r="I33" i="32" s="1"/>
  <c r="D14" i="20"/>
  <c r="F14" i="32" s="1"/>
  <c r="AA82" i="20"/>
  <c r="E13" i="20"/>
  <c r="G13" i="32" s="1"/>
  <c r="I13" i="32" s="1"/>
  <c r="T16" i="20"/>
  <c r="D75" i="29"/>
  <c r="F75" i="41" s="1"/>
  <c r="H75" i="41" s="1"/>
  <c r="AE56" i="29"/>
  <c r="W56" i="29"/>
  <c r="W82" i="29" s="1"/>
  <c r="U638" i="44" s="1"/>
  <c r="O56" i="29"/>
  <c r="E54" i="29"/>
  <c r="H45" i="41"/>
  <c r="D32" i="29"/>
  <c r="E21" i="29"/>
  <c r="G21" i="41" s="1"/>
  <c r="I21" i="41" s="1"/>
  <c r="M24" i="29"/>
  <c r="M82" i="29" s="1"/>
  <c r="K638" i="44" s="1"/>
  <c r="AK82" i="29"/>
  <c r="AC82" i="29"/>
  <c r="AA638" i="44" s="1"/>
  <c r="E16" i="34"/>
  <c r="H51" i="34"/>
  <c r="G65" i="10"/>
  <c r="G66" i="10" s="1"/>
  <c r="M65" i="10"/>
  <c r="E65" i="34" s="1"/>
  <c r="L49" i="10"/>
  <c r="D49" i="34" s="1"/>
  <c r="D49" i="5" s="1"/>
  <c r="F49" i="10"/>
  <c r="L35" i="10"/>
  <c r="D35" i="34" s="1"/>
  <c r="H35" i="34" s="1"/>
  <c r="F35" i="10"/>
  <c r="F11" i="10"/>
  <c r="F16" i="10" s="1"/>
  <c r="H16" i="10"/>
  <c r="H82" i="10" s="1"/>
  <c r="L11" i="10"/>
  <c r="D40" i="55"/>
  <c r="E39" i="55"/>
  <c r="G39" i="57" s="1"/>
  <c r="I39" i="57" s="1"/>
  <c r="F19" i="56"/>
  <c r="F24" i="56" s="1"/>
  <c r="H24" i="56"/>
  <c r="F11" i="56"/>
  <c r="F16" i="56" s="1"/>
  <c r="H16" i="56"/>
  <c r="H82" i="56" s="1"/>
  <c r="H91" i="56" s="1"/>
  <c r="D75" i="20"/>
  <c r="F75" i="32" s="1"/>
  <c r="N72" i="20"/>
  <c r="AD66" i="20"/>
  <c r="V66" i="20"/>
  <c r="AN61" i="20"/>
  <c r="E49" i="20"/>
  <c r="G49" i="32" s="1"/>
  <c r="I49" i="32" s="1"/>
  <c r="E41" i="20"/>
  <c r="G41" i="32" s="1"/>
  <c r="I41" i="32" s="1"/>
  <c r="E39" i="20"/>
  <c r="G39" i="32" s="1"/>
  <c r="I39" i="32" s="1"/>
  <c r="M29" i="20"/>
  <c r="AG16" i="20"/>
  <c r="AG82" i="20" s="1"/>
  <c r="AG91" i="20" s="1"/>
  <c r="E78" i="29"/>
  <c r="G78" i="41" s="1"/>
  <c r="I78" i="41" s="1"/>
  <c r="D41" i="29"/>
  <c r="F41" i="41" s="1"/>
  <c r="H41" i="41" s="1"/>
  <c r="AE36" i="29"/>
  <c r="AE82" i="29" s="1"/>
  <c r="AC638" i="44" s="1"/>
  <c r="D21" i="29"/>
  <c r="F21" i="41" s="1"/>
  <c r="H21" i="41" s="1"/>
  <c r="G73" i="17"/>
  <c r="M73" i="17"/>
  <c r="G80" i="10"/>
  <c r="M80" i="10"/>
  <c r="E80" i="34" s="1"/>
  <c r="AJ24" i="55"/>
  <c r="AB24" i="55"/>
  <c r="T24" i="55"/>
  <c r="L24" i="55"/>
  <c r="E15" i="55"/>
  <c r="G15" i="57" s="1"/>
  <c r="F91" i="8"/>
  <c r="M42" i="8"/>
  <c r="M43" i="8" s="1"/>
  <c r="E40" i="32"/>
  <c r="E42" i="32" s="1"/>
  <c r="E43" i="32" s="1"/>
  <c r="D27" i="32"/>
  <c r="D29" i="32" s="1"/>
  <c r="M66" i="20"/>
  <c r="E65" i="20"/>
  <c r="G65" i="32" s="1"/>
  <c r="I65" i="32" s="1"/>
  <c r="D56" i="20"/>
  <c r="F54" i="32"/>
  <c r="D51" i="20"/>
  <c r="F51" i="32" s="1"/>
  <c r="H51" i="32" s="1"/>
  <c r="D19" i="20"/>
  <c r="E81" i="29"/>
  <c r="G81" i="41" s="1"/>
  <c r="I81" i="41" s="1"/>
  <c r="F72" i="29"/>
  <c r="D70" i="29"/>
  <c r="AK66" i="29"/>
  <c r="AC66" i="29"/>
  <c r="U66" i="29"/>
  <c r="M66" i="29"/>
  <c r="M60" i="17"/>
  <c r="G60" i="17"/>
  <c r="I61" i="17"/>
  <c r="F27" i="17"/>
  <c r="F29" i="17" s="1"/>
  <c r="L27" i="17"/>
  <c r="L29" i="17" s="1"/>
  <c r="H29" i="17"/>
  <c r="F28" i="34"/>
  <c r="H28" i="34" s="1"/>
  <c r="D29" i="22"/>
  <c r="D82" i="22" s="1"/>
  <c r="AJ82" i="22"/>
  <c r="AB82" i="22"/>
  <c r="Z642" i="44" s="1"/>
  <c r="T82" i="22"/>
  <c r="R642" i="44" s="1"/>
  <c r="L82" i="22"/>
  <c r="J642" i="44" s="1"/>
  <c r="L55" i="10"/>
  <c r="D55" i="34" s="1"/>
  <c r="H55" i="34" s="1"/>
  <c r="H56" i="10"/>
  <c r="F55" i="10"/>
  <c r="F56" i="10" s="1"/>
  <c r="L77" i="49"/>
  <c r="D77" i="50" s="1"/>
  <c r="F77" i="49"/>
  <c r="K82" i="48"/>
  <c r="I652" i="44" s="1"/>
  <c r="N61" i="48"/>
  <c r="D59" i="48"/>
  <c r="E54" i="20"/>
  <c r="E40" i="20"/>
  <c r="E32" i="20"/>
  <c r="D23" i="20"/>
  <c r="F23" i="32" s="1"/>
  <c r="H23" i="32" s="1"/>
  <c r="D15" i="20"/>
  <c r="F15" i="32" s="1"/>
  <c r="H15" i="32" s="1"/>
  <c r="E80" i="29"/>
  <c r="G80" i="41" s="1"/>
  <c r="I80" i="41" s="1"/>
  <c r="D78" i="29"/>
  <c r="F78" i="41" s="1"/>
  <c r="H78" i="41" s="1"/>
  <c r="AH61" i="29"/>
  <c r="Z61" i="29"/>
  <c r="D59" i="29"/>
  <c r="M56" i="29"/>
  <c r="E55" i="29"/>
  <c r="G55" i="41" s="1"/>
  <c r="I55" i="41" s="1"/>
  <c r="Z82" i="29"/>
  <c r="X638" i="44" s="1"/>
  <c r="D14" i="29"/>
  <c r="F14" i="41" s="1"/>
  <c r="H14" i="41" s="1"/>
  <c r="L81" i="17"/>
  <c r="F81" i="17"/>
  <c r="L60" i="17"/>
  <c r="L61" i="17" s="1"/>
  <c r="H61" i="17"/>
  <c r="F60" i="17"/>
  <c r="F54" i="17"/>
  <c r="F56" i="17" s="1"/>
  <c r="H56" i="17"/>
  <c r="F49" i="17"/>
  <c r="L49" i="17"/>
  <c r="L23" i="17"/>
  <c r="F23" i="17"/>
  <c r="E42" i="22"/>
  <c r="E43" i="22" s="1"/>
  <c r="E82" i="22" s="1"/>
  <c r="G40" i="34"/>
  <c r="M14" i="10"/>
  <c r="E14" i="34" s="1"/>
  <c r="I14" i="34" s="1"/>
  <c r="G14" i="10"/>
  <c r="L81" i="49"/>
  <c r="D81" i="50" s="1"/>
  <c r="F81" i="49"/>
  <c r="M54" i="49"/>
  <c r="G54" i="49"/>
  <c r="G56" i="49" s="1"/>
  <c r="I56" i="49"/>
  <c r="I80" i="50"/>
  <c r="U16" i="20"/>
  <c r="M16" i="20"/>
  <c r="D79" i="29"/>
  <c r="F79" i="41" s="1"/>
  <c r="H79" i="41" s="1"/>
  <c r="D65" i="29"/>
  <c r="F65" i="41" s="1"/>
  <c r="H65" i="41" s="1"/>
  <c r="F66" i="29"/>
  <c r="N36" i="29"/>
  <c r="AM36" i="29"/>
  <c r="E32" i="29"/>
  <c r="AO24" i="29"/>
  <c r="AG24" i="29"/>
  <c r="Y24" i="29"/>
  <c r="Q24" i="29"/>
  <c r="E19" i="29"/>
  <c r="M47" i="17"/>
  <c r="G47" i="17"/>
  <c r="G41" i="17"/>
  <c r="G42" i="17" s="1"/>
  <c r="G43" i="17" s="1"/>
  <c r="M41" i="17"/>
  <c r="I78" i="34"/>
  <c r="E33" i="34"/>
  <c r="I33" i="34" s="1"/>
  <c r="M36" i="10"/>
  <c r="D16" i="50"/>
  <c r="M42" i="49"/>
  <c r="M43" i="49" s="1"/>
  <c r="E40" i="50"/>
  <c r="E42" i="50" s="1"/>
  <c r="E43" i="50" s="1"/>
  <c r="H29" i="49"/>
  <c r="F28" i="49"/>
  <c r="F29" i="49" s="1"/>
  <c r="L28" i="49"/>
  <c r="I34" i="50"/>
  <c r="E81" i="20"/>
  <c r="G81" i="32" s="1"/>
  <c r="I81" i="32" s="1"/>
  <c r="D49" i="20"/>
  <c r="F49" i="32" s="1"/>
  <c r="H49" i="32" s="1"/>
  <c r="G36" i="20"/>
  <c r="AN36" i="20"/>
  <c r="AN82" i="20" s="1"/>
  <c r="AN91" i="20" s="1"/>
  <c r="AF36" i="20"/>
  <c r="AF82" i="20" s="1"/>
  <c r="AF91" i="20" s="1"/>
  <c r="X36" i="20"/>
  <c r="X82" i="20" s="1"/>
  <c r="P36" i="20"/>
  <c r="E28" i="20"/>
  <c r="G28" i="32" s="1"/>
  <c r="I28" i="32" s="1"/>
  <c r="E20" i="20"/>
  <c r="G20" i="32" s="1"/>
  <c r="I20" i="32" s="1"/>
  <c r="E12" i="20"/>
  <c r="G12" i="32" s="1"/>
  <c r="I12" i="32" s="1"/>
  <c r="D77" i="29"/>
  <c r="F77" i="41" s="1"/>
  <c r="H77" i="41" s="1"/>
  <c r="E74" i="29"/>
  <c r="G74" i="41" s="1"/>
  <c r="I74" i="41" s="1"/>
  <c r="D47" i="29"/>
  <c r="F47" i="41" s="1"/>
  <c r="H47" i="41" s="1"/>
  <c r="Y43" i="29"/>
  <c r="AC36" i="29"/>
  <c r="K82" i="29"/>
  <c r="I638" i="44" s="1"/>
  <c r="AM82" i="29"/>
  <c r="H13" i="41"/>
  <c r="E11" i="29"/>
  <c r="M78" i="17"/>
  <c r="G78" i="17"/>
  <c r="G55" i="17"/>
  <c r="M55" i="17"/>
  <c r="F47" i="17"/>
  <c r="L47" i="17"/>
  <c r="M81" i="10"/>
  <c r="E81" i="34" s="1"/>
  <c r="I81" i="34" s="1"/>
  <c r="G81" i="10"/>
  <c r="M19" i="10"/>
  <c r="G19" i="10"/>
  <c r="G24" i="10" s="1"/>
  <c r="M16" i="10"/>
  <c r="G34" i="49"/>
  <c r="G36" i="49" s="1"/>
  <c r="M34" i="49"/>
  <c r="E34" i="50" s="1"/>
  <c r="I36" i="49"/>
  <c r="I82" i="49" s="1"/>
  <c r="D74" i="29"/>
  <c r="F74" i="41" s="1"/>
  <c r="H74" i="41" s="1"/>
  <c r="D51" i="29"/>
  <c r="F51" i="41" s="1"/>
  <c r="H51" i="41" s="1"/>
  <c r="E49" i="29"/>
  <c r="G49" i="41" s="1"/>
  <c r="I49" i="41" s="1"/>
  <c r="X43" i="29"/>
  <c r="M42" i="29"/>
  <c r="M43" i="29" s="1"/>
  <c r="E41" i="29"/>
  <c r="G41" i="41" s="1"/>
  <c r="I41" i="41" s="1"/>
  <c r="AJ36" i="29"/>
  <c r="AB36" i="29"/>
  <c r="T36" i="29"/>
  <c r="L36" i="29"/>
  <c r="E20" i="29"/>
  <c r="G20" i="41" s="1"/>
  <c r="I20" i="41" s="1"/>
  <c r="O24" i="29"/>
  <c r="O82" i="29" s="1"/>
  <c r="M638" i="44" s="1"/>
  <c r="R16" i="29"/>
  <c r="R82" i="29" s="1"/>
  <c r="P638" i="44" s="1"/>
  <c r="D11" i="29"/>
  <c r="F16" i="29"/>
  <c r="L39" i="17"/>
  <c r="L43" i="17" s="1"/>
  <c r="F39" i="17"/>
  <c r="F43" i="17" s="1"/>
  <c r="H36" i="17"/>
  <c r="F32" i="17"/>
  <c r="F36" i="17" s="1"/>
  <c r="L32" i="17"/>
  <c r="L36" i="17" s="1"/>
  <c r="I24" i="17"/>
  <c r="F56" i="34"/>
  <c r="D29" i="34"/>
  <c r="F64" i="34"/>
  <c r="D66" i="22"/>
  <c r="E61" i="22"/>
  <c r="G59" i="34"/>
  <c r="H61" i="10"/>
  <c r="F59" i="10"/>
  <c r="F61" i="10" s="1"/>
  <c r="L59" i="10"/>
  <c r="G54" i="10"/>
  <c r="G56" i="10" s="1"/>
  <c r="M54" i="10"/>
  <c r="I56" i="10"/>
  <c r="M49" i="10"/>
  <c r="E49" i="34" s="1"/>
  <c r="E49" i="5" s="1"/>
  <c r="G49" i="10"/>
  <c r="L39" i="10"/>
  <c r="D39" i="34" s="1"/>
  <c r="H39" i="34" s="1"/>
  <c r="F39" i="10"/>
  <c r="L19" i="10"/>
  <c r="F19" i="10"/>
  <c r="H24" i="10"/>
  <c r="E36" i="41"/>
  <c r="E82" i="41" s="1"/>
  <c r="E79" i="29"/>
  <c r="G79" i="41" s="1"/>
  <c r="I79" i="41" s="1"/>
  <c r="AL72" i="29"/>
  <c r="AD72" i="29"/>
  <c r="V72" i="29"/>
  <c r="N72" i="29"/>
  <c r="E60" i="29"/>
  <c r="G60" i="41" s="1"/>
  <c r="I60" i="41" s="1"/>
  <c r="G61" i="29"/>
  <c r="AJ61" i="29"/>
  <c r="E47" i="29"/>
  <c r="G47" i="41" s="1"/>
  <c r="I47" i="41" s="1"/>
  <c r="AI24" i="29"/>
  <c r="G24" i="29"/>
  <c r="AD82" i="29"/>
  <c r="AB638" i="44" s="1"/>
  <c r="AN16" i="29"/>
  <c r="X16" i="29"/>
  <c r="F61" i="17"/>
  <c r="K82" i="17"/>
  <c r="G32" i="17"/>
  <c r="G36" i="17" s="1"/>
  <c r="M32" i="17"/>
  <c r="M36" i="17" s="1"/>
  <c r="I36" i="17"/>
  <c r="F21" i="17"/>
  <c r="F24" i="17" s="1"/>
  <c r="L21" i="17"/>
  <c r="L24" i="17" s="1"/>
  <c r="H16" i="17"/>
  <c r="H82" i="17" s="1"/>
  <c r="F11" i="17"/>
  <c r="F16" i="17" s="1"/>
  <c r="AL82" i="22"/>
  <c r="AD82" i="22"/>
  <c r="AB642" i="44" s="1"/>
  <c r="V82" i="22"/>
  <c r="T642" i="44" s="1"/>
  <c r="F82" i="22"/>
  <c r="M71" i="10"/>
  <c r="E71" i="34" s="1"/>
  <c r="I71" i="34" s="1"/>
  <c r="G71" i="10"/>
  <c r="M59" i="10"/>
  <c r="I61" i="10"/>
  <c r="G59" i="10"/>
  <c r="G61" i="10" s="1"/>
  <c r="L28" i="10"/>
  <c r="D28" i="34" s="1"/>
  <c r="F28" i="10"/>
  <c r="F29" i="10" s="1"/>
  <c r="E65" i="50"/>
  <c r="M20" i="49"/>
  <c r="G20" i="49"/>
  <c r="G24" i="49" s="1"/>
  <c r="G16" i="49"/>
  <c r="E35" i="48"/>
  <c r="G35" i="50" s="1"/>
  <c r="I35" i="50" s="1"/>
  <c r="I82" i="48"/>
  <c r="G652" i="44" s="1"/>
  <c r="D42" i="41"/>
  <c r="D43" i="41" s="1"/>
  <c r="D24" i="41"/>
  <c r="D82" i="41" s="1"/>
  <c r="AL66" i="29"/>
  <c r="V56" i="29"/>
  <c r="N56" i="29"/>
  <c r="D49" i="29"/>
  <c r="F49" i="41" s="1"/>
  <c r="H49" i="41" s="1"/>
  <c r="AN43" i="29"/>
  <c r="AK36" i="29"/>
  <c r="U36" i="29"/>
  <c r="U82" i="29" s="1"/>
  <c r="S638" i="44" s="1"/>
  <c r="E33" i="29"/>
  <c r="G33" i="41" s="1"/>
  <c r="I33" i="41" s="1"/>
  <c r="D28" i="29"/>
  <c r="F28" i="41" s="1"/>
  <c r="H28" i="41" s="1"/>
  <c r="G29" i="29"/>
  <c r="E27" i="29"/>
  <c r="AF24" i="29"/>
  <c r="AF82" i="29" s="1"/>
  <c r="X24" i="29"/>
  <c r="P24" i="29"/>
  <c r="P82" i="29" s="1"/>
  <c r="N638" i="44" s="1"/>
  <c r="D19" i="29"/>
  <c r="V82" i="29"/>
  <c r="T638" i="44" s="1"/>
  <c r="E15" i="29"/>
  <c r="G15" i="41" s="1"/>
  <c r="I15" i="41" s="1"/>
  <c r="M79" i="17"/>
  <c r="L76" i="17"/>
  <c r="F76" i="17"/>
  <c r="M71" i="17"/>
  <c r="M72" i="17" s="1"/>
  <c r="I72" i="17"/>
  <c r="G72" i="17"/>
  <c r="G64" i="17"/>
  <c r="G66" i="17" s="1"/>
  <c r="M64" i="17"/>
  <c r="M66" i="17" s="1"/>
  <c r="G24" i="17"/>
  <c r="D42" i="22"/>
  <c r="D43" i="22" s="1"/>
  <c r="F40" i="34"/>
  <c r="D36" i="22"/>
  <c r="F36" i="34"/>
  <c r="L65" i="10"/>
  <c r="D65" i="34" s="1"/>
  <c r="H65" i="34" s="1"/>
  <c r="H66" i="10"/>
  <c r="F65" i="10"/>
  <c r="F66" i="10" s="1"/>
  <c r="M35" i="10"/>
  <c r="E35" i="34" s="1"/>
  <c r="I35" i="34" s="1"/>
  <c r="G35" i="10"/>
  <c r="G36" i="10" s="1"/>
  <c r="L33" i="10"/>
  <c r="D33" i="34" s="1"/>
  <c r="H33" i="34" s="1"/>
  <c r="L29" i="10"/>
  <c r="L72" i="49"/>
  <c r="D70" i="50"/>
  <c r="D72" i="50" s="1"/>
  <c r="G66" i="49"/>
  <c r="L34" i="49"/>
  <c r="D34" i="50" s="1"/>
  <c r="F34" i="49"/>
  <c r="F32" i="49"/>
  <c r="F36" i="49" s="1"/>
  <c r="L32" i="49"/>
  <c r="H36" i="49"/>
  <c r="L56" i="48"/>
  <c r="D55" i="48"/>
  <c r="F55" i="50" s="1"/>
  <c r="H55" i="50" s="1"/>
  <c r="D15" i="48"/>
  <c r="F15" i="50" s="1"/>
  <c r="H15" i="50" s="1"/>
  <c r="AJ66" i="29"/>
  <c r="AB66" i="29"/>
  <c r="T66" i="29"/>
  <c r="D64" i="29"/>
  <c r="L56" i="29"/>
  <c r="D55" i="29"/>
  <c r="F55" i="41" s="1"/>
  <c r="H55" i="41" s="1"/>
  <c r="N82" i="29"/>
  <c r="L638" i="44" s="1"/>
  <c r="E12" i="29"/>
  <c r="G12" i="41" s="1"/>
  <c r="I12" i="41" s="1"/>
  <c r="AJ16" i="29"/>
  <c r="AJ82" i="29" s="1"/>
  <c r="AB16" i="29"/>
  <c r="T16" i="29"/>
  <c r="L16" i="29"/>
  <c r="M75" i="17"/>
  <c r="G75" i="17"/>
  <c r="G56" i="17"/>
  <c r="M27" i="17"/>
  <c r="M29" i="17" s="1"/>
  <c r="G27" i="17"/>
  <c r="G29" i="17" s="1"/>
  <c r="H75" i="34"/>
  <c r="G56" i="34"/>
  <c r="H27" i="34"/>
  <c r="H29" i="34" s="1"/>
  <c r="I11" i="34"/>
  <c r="I16" i="34" s="1"/>
  <c r="AN82" i="22"/>
  <c r="X82" i="22"/>
  <c r="V642" i="44" s="1"/>
  <c r="P82" i="22"/>
  <c r="N642" i="44" s="1"/>
  <c r="G79" i="10"/>
  <c r="M79" i="10"/>
  <c r="E79" i="34" s="1"/>
  <c r="I79" i="34" s="1"/>
  <c r="D56" i="50"/>
  <c r="L73" i="49"/>
  <c r="D73" i="50" s="1"/>
  <c r="F73" i="49"/>
  <c r="AO36" i="29"/>
  <c r="AG36" i="29"/>
  <c r="Y36" i="29"/>
  <c r="Q36" i="29"/>
  <c r="AJ29" i="29"/>
  <c r="AB29" i="29"/>
  <c r="T29" i="29"/>
  <c r="D27" i="29"/>
  <c r="D15" i="29"/>
  <c r="F15" i="41" s="1"/>
  <c r="H15" i="41" s="1"/>
  <c r="AL16" i="29"/>
  <c r="AL82" i="29" s="1"/>
  <c r="F72" i="17"/>
  <c r="G61" i="17"/>
  <c r="I65" i="34"/>
  <c r="F70" i="34"/>
  <c r="D72" i="22"/>
  <c r="H60" i="34"/>
  <c r="AK82" i="22"/>
  <c r="M82" i="22"/>
  <c r="K642" i="44" s="1"/>
  <c r="F81" i="10"/>
  <c r="L81" i="10"/>
  <c r="D81" i="34" s="1"/>
  <c r="H81" i="34" s="1"/>
  <c r="F41" i="10"/>
  <c r="L41" i="10"/>
  <c r="D41" i="34" s="1"/>
  <c r="H41" i="34" s="1"/>
  <c r="F36" i="10"/>
  <c r="D65" i="50"/>
  <c r="L66" i="49"/>
  <c r="F42" i="49"/>
  <c r="F43" i="49" s="1"/>
  <c r="M28" i="49"/>
  <c r="E28" i="50" s="1"/>
  <c r="E29" i="50" s="1"/>
  <c r="G28" i="49"/>
  <c r="K82" i="49"/>
  <c r="I55" i="50"/>
  <c r="E51" i="48"/>
  <c r="G51" i="50" s="1"/>
  <c r="I51" i="50" s="1"/>
  <c r="AA16" i="29"/>
  <c r="AA82" i="29" s="1"/>
  <c r="Y638" i="44" s="1"/>
  <c r="S16" i="29"/>
  <c r="F74" i="17"/>
  <c r="L74" i="17"/>
  <c r="G14" i="17"/>
  <c r="G16" i="17" s="1"/>
  <c r="I16" i="17"/>
  <c r="I80" i="34"/>
  <c r="I39" i="34"/>
  <c r="G29" i="34"/>
  <c r="I27" i="34"/>
  <c r="I29" i="34" s="1"/>
  <c r="I75" i="34"/>
  <c r="F24" i="34"/>
  <c r="Z82" i="22"/>
  <c r="X642" i="44" s="1"/>
  <c r="R82" i="22"/>
  <c r="P642" i="44" s="1"/>
  <c r="L71" i="10"/>
  <c r="F71" i="10"/>
  <c r="F72" i="10" s="1"/>
  <c r="H42" i="10"/>
  <c r="H43" i="10" s="1"/>
  <c r="F40" i="10"/>
  <c r="F42" i="10" s="1"/>
  <c r="F43" i="10" s="1"/>
  <c r="L40" i="10"/>
  <c r="G16" i="10"/>
  <c r="M60" i="49"/>
  <c r="I61" i="49"/>
  <c r="L56" i="49"/>
  <c r="D13" i="50"/>
  <c r="E11" i="50"/>
  <c r="E16" i="50" s="1"/>
  <c r="M16" i="49"/>
  <c r="D35" i="29"/>
  <c r="F35" i="41" s="1"/>
  <c r="H35" i="41" s="1"/>
  <c r="AI36" i="29"/>
  <c r="E34" i="29"/>
  <c r="G34" i="41" s="1"/>
  <c r="I34" i="41" s="1"/>
  <c r="AH24" i="29"/>
  <c r="Z24" i="29"/>
  <c r="F24" i="29"/>
  <c r="G16" i="29"/>
  <c r="G82" i="29" s="1"/>
  <c r="AO16" i="29"/>
  <c r="AO82" i="29" s="1"/>
  <c r="AG16" i="29"/>
  <c r="Y16" i="29"/>
  <c r="Q16" i="29"/>
  <c r="G81" i="17"/>
  <c r="M61" i="17"/>
  <c r="M54" i="17"/>
  <c r="I56" i="17"/>
  <c r="J82" i="17"/>
  <c r="M24" i="17"/>
  <c r="J82" i="10"/>
  <c r="G60" i="49"/>
  <c r="F24" i="49"/>
  <c r="D77" i="48"/>
  <c r="F77" i="50" s="1"/>
  <c r="H77" i="50" s="1"/>
  <c r="D28" i="48"/>
  <c r="F28" i="50" s="1"/>
  <c r="AL29" i="48"/>
  <c r="AD29" i="48"/>
  <c r="V29" i="48"/>
  <c r="D27" i="48"/>
  <c r="N29" i="48"/>
  <c r="E64" i="29"/>
  <c r="E14" i="29"/>
  <c r="G14" i="41" s="1"/>
  <c r="I14" i="41" s="1"/>
  <c r="L72" i="17"/>
  <c r="I42" i="17"/>
  <c r="I43" i="17" s="1"/>
  <c r="G72" i="34"/>
  <c r="M40" i="10"/>
  <c r="G27" i="10"/>
  <c r="G29" i="10" s="1"/>
  <c r="I29" i="10"/>
  <c r="I82" i="10" s="1"/>
  <c r="M23" i="10"/>
  <c r="E23" i="34" s="1"/>
  <c r="I23" i="34" s="1"/>
  <c r="L24" i="49"/>
  <c r="D19" i="50"/>
  <c r="D75" i="48"/>
  <c r="F75" i="50" s="1"/>
  <c r="H75" i="50" s="1"/>
  <c r="E74" i="48"/>
  <c r="G74" i="50" s="1"/>
  <c r="I74" i="50" s="1"/>
  <c r="AO66" i="48"/>
  <c r="AG66" i="48"/>
  <c r="Y66" i="48"/>
  <c r="Q66" i="48"/>
  <c r="F56" i="48"/>
  <c r="D54" i="48"/>
  <c r="AK24" i="48"/>
  <c r="AC24" i="48"/>
  <c r="U24" i="48"/>
  <c r="M24" i="48"/>
  <c r="Z82" i="48"/>
  <c r="X652" i="44" s="1"/>
  <c r="F82" i="48"/>
  <c r="H79" i="34"/>
  <c r="I42" i="10"/>
  <c r="I43" i="10" s="1"/>
  <c r="I36" i="10"/>
  <c r="L32" i="10"/>
  <c r="H36" i="10"/>
  <c r="G80" i="49"/>
  <c r="M80" i="49"/>
  <c r="E80" i="50" s="1"/>
  <c r="L78" i="49"/>
  <c r="D78" i="50" s="1"/>
  <c r="H78" i="50" s="1"/>
  <c r="F78" i="49"/>
  <c r="L55" i="49"/>
  <c r="D55" i="50" s="1"/>
  <c r="F55" i="49"/>
  <c r="F56" i="49" s="1"/>
  <c r="D41" i="48"/>
  <c r="F41" i="50" s="1"/>
  <c r="F42" i="48"/>
  <c r="F43" i="48" s="1"/>
  <c r="E29" i="48"/>
  <c r="G27" i="50"/>
  <c r="X82" i="48"/>
  <c r="V652" i="44" s="1"/>
  <c r="P16" i="48"/>
  <c r="P82" i="48" s="1"/>
  <c r="N652" i="44" s="1"/>
  <c r="D14" i="48"/>
  <c r="F14" i="50" s="1"/>
  <c r="H14" i="50" s="1"/>
  <c r="D11" i="48"/>
  <c r="D66" i="34"/>
  <c r="AE82" i="22"/>
  <c r="AC642" i="44" s="1"/>
  <c r="M64" i="10"/>
  <c r="I66" i="10"/>
  <c r="L56" i="10"/>
  <c r="D54" i="34"/>
  <c r="D56" i="34" s="1"/>
  <c r="I49" i="50"/>
  <c r="G77" i="49"/>
  <c r="M77" i="49"/>
  <c r="E77" i="50" s="1"/>
  <c r="G61" i="49"/>
  <c r="L47" i="49"/>
  <c r="D47" i="50" s="1"/>
  <c r="F47" i="49"/>
  <c r="G40" i="49"/>
  <c r="G42" i="49" s="1"/>
  <c r="G43" i="49" s="1"/>
  <c r="I42" i="49"/>
  <c r="I43" i="49" s="1"/>
  <c r="F14" i="49"/>
  <c r="L14" i="49"/>
  <c r="D14" i="50" s="1"/>
  <c r="H16" i="49"/>
  <c r="H82" i="49" s="1"/>
  <c r="F16" i="49"/>
  <c r="H71" i="50"/>
  <c r="F72" i="48"/>
  <c r="D70" i="48"/>
  <c r="D23" i="48"/>
  <c r="F23" i="50" s="1"/>
  <c r="H23" i="50" s="1"/>
  <c r="E15" i="48"/>
  <c r="G15" i="50" s="1"/>
  <c r="I15" i="50" s="1"/>
  <c r="AO82" i="22"/>
  <c r="AG82" i="22"/>
  <c r="Y82" i="22"/>
  <c r="W642" i="44" s="1"/>
  <c r="Q82" i="22"/>
  <c r="O642" i="44" s="1"/>
  <c r="I82" i="22"/>
  <c r="G642" i="44" s="1"/>
  <c r="G65" i="49"/>
  <c r="I66" i="49"/>
  <c r="G45" i="49"/>
  <c r="M45" i="49"/>
  <c r="E45" i="50" s="1"/>
  <c r="G27" i="49"/>
  <c r="I29" i="49"/>
  <c r="E79" i="48"/>
  <c r="G79" i="50" s="1"/>
  <c r="I79" i="50" s="1"/>
  <c r="E76" i="48"/>
  <c r="G76" i="50" s="1"/>
  <c r="I76" i="50" s="1"/>
  <c r="E61" i="48"/>
  <c r="G59" i="50"/>
  <c r="G23" i="49"/>
  <c r="M23" i="49"/>
  <c r="E23" i="50" s="1"/>
  <c r="D79" i="48"/>
  <c r="F79" i="50" s="1"/>
  <c r="D45" i="48"/>
  <c r="F45" i="50" s="1"/>
  <c r="H45" i="50" s="1"/>
  <c r="E41" i="48"/>
  <c r="G42" i="48"/>
  <c r="G43" i="48" s="1"/>
  <c r="I40" i="50"/>
  <c r="H56" i="49"/>
  <c r="L20" i="49"/>
  <c r="D20" i="50" s="1"/>
  <c r="F20" i="49"/>
  <c r="H24" i="49"/>
  <c r="G13" i="49"/>
  <c r="M13" i="49"/>
  <c r="E13" i="50" s="1"/>
  <c r="E81" i="48"/>
  <c r="G81" i="50" s="1"/>
  <c r="I81" i="50" s="1"/>
  <c r="F66" i="48"/>
  <c r="D51" i="48"/>
  <c r="F51" i="50" s="1"/>
  <c r="E39" i="48"/>
  <c r="G39" i="50" s="1"/>
  <c r="I39" i="50" s="1"/>
  <c r="AJ36" i="48"/>
  <c r="AB36" i="48"/>
  <c r="T36" i="48"/>
  <c r="D32" i="48"/>
  <c r="L36" i="48"/>
  <c r="L82" i="48" s="1"/>
  <c r="J652" i="44" s="1"/>
  <c r="O24" i="48"/>
  <c r="E19" i="48"/>
  <c r="I12" i="50"/>
  <c r="H66" i="49"/>
  <c r="L39" i="49"/>
  <c r="D39" i="50" s="1"/>
  <c r="H39" i="50" s="1"/>
  <c r="F39" i="49"/>
  <c r="E32" i="50"/>
  <c r="E36" i="50" s="1"/>
  <c r="M36" i="49"/>
  <c r="D81" i="48"/>
  <c r="F81" i="50" s="1"/>
  <c r="H81" i="50" s="1"/>
  <c r="AC72" i="48"/>
  <c r="M72" i="48"/>
  <c r="E70" i="48"/>
  <c r="O61" i="48"/>
  <c r="E60" i="48"/>
  <c r="G60" i="50" s="1"/>
  <c r="D34" i="48"/>
  <c r="F34" i="50" s="1"/>
  <c r="H34" i="50" s="1"/>
  <c r="AI36" i="48"/>
  <c r="AI82" i="48" s="1"/>
  <c r="AA36" i="48"/>
  <c r="AA82" i="48" s="1"/>
  <c r="Y652" i="44" s="1"/>
  <c r="S36" i="48"/>
  <c r="E33" i="48"/>
  <c r="G33" i="50" s="1"/>
  <c r="I33" i="50" s="1"/>
  <c r="G36" i="48"/>
  <c r="G32" i="50"/>
  <c r="D20" i="48"/>
  <c r="F20" i="50" s="1"/>
  <c r="H20" i="50" s="1"/>
  <c r="AL24" i="48"/>
  <c r="AD24" i="48"/>
  <c r="V24" i="48"/>
  <c r="N24" i="48"/>
  <c r="E54" i="48"/>
  <c r="D47" i="48"/>
  <c r="F47" i="50" s="1"/>
  <c r="H47" i="50" s="1"/>
  <c r="G11" i="50"/>
  <c r="H61" i="49"/>
  <c r="F51" i="49"/>
  <c r="L51" i="49"/>
  <c r="D51" i="50" s="1"/>
  <c r="F41" i="49"/>
  <c r="H42" i="49"/>
  <c r="H43" i="49" s="1"/>
  <c r="L41" i="49"/>
  <c r="D41" i="50" s="1"/>
  <c r="D42" i="50" s="1"/>
  <c r="D43" i="50" s="1"/>
  <c r="D73" i="48"/>
  <c r="F73" i="50" s="1"/>
  <c r="AO72" i="48"/>
  <c r="AG72" i="48"/>
  <c r="O66" i="48"/>
  <c r="Q61" i="48"/>
  <c r="D49" i="48"/>
  <c r="F49" i="50" s="1"/>
  <c r="H49" i="50" s="1"/>
  <c r="E47" i="48"/>
  <c r="G47" i="50" s="1"/>
  <c r="I47" i="50" s="1"/>
  <c r="AH24" i="48"/>
  <c r="AH82" i="48" s="1"/>
  <c r="F24" i="48"/>
  <c r="D19" i="48"/>
  <c r="AN29" i="48"/>
  <c r="AN82" i="48" s="1"/>
  <c r="AF29" i="48"/>
  <c r="AF82" i="48" s="1"/>
  <c r="E23" i="48"/>
  <c r="G23" i="50" s="1"/>
  <c r="I23" i="50" s="1"/>
  <c r="AO24" i="48"/>
  <c r="AG24" i="48"/>
  <c r="Y24" i="48"/>
  <c r="Y82" i="48" s="1"/>
  <c r="W652" i="44" s="1"/>
  <c r="Q24" i="48"/>
  <c r="D13" i="48"/>
  <c r="F13" i="50" s="1"/>
  <c r="H13" i="50" s="1"/>
  <c r="O29" i="48"/>
  <c r="E71" i="48"/>
  <c r="G71" i="50" s="1"/>
  <c r="I71" i="50" s="1"/>
  <c r="E45" i="48"/>
  <c r="G45" i="50" s="1"/>
  <c r="I45" i="50" s="1"/>
  <c r="D40" i="48"/>
  <c r="N42" i="48"/>
  <c r="N43" i="48" s="1"/>
  <c r="AL36" i="48"/>
  <c r="AD36" i="48"/>
  <c r="V36" i="48"/>
  <c r="N36" i="48"/>
  <c r="AJ24" i="48"/>
  <c r="AJ82" i="48" s="1"/>
  <c r="AB16" i="48"/>
  <c r="T16" i="48"/>
  <c r="D60" i="48"/>
  <c r="F60" i="50" s="1"/>
  <c r="H60" i="50" s="1"/>
  <c r="G61" i="48"/>
  <c r="U42" i="48"/>
  <c r="U43" i="48" s="1"/>
  <c r="AK36" i="48"/>
  <c r="AC36" i="48"/>
  <c r="U36" i="48"/>
  <c r="M36" i="48"/>
  <c r="E28" i="48"/>
  <c r="G28" i="50" s="1"/>
  <c r="D22" i="48"/>
  <c r="F22" i="50" s="1"/>
  <c r="H22" i="50" s="1"/>
  <c r="S24" i="48"/>
  <c r="S82" i="48" s="1"/>
  <c r="Q652" i="44" s="1"/>
  <c r="E21" i="48"/>
  <c r="G21" i="50" s="1"/>
  <c r="I21" i="50" s="1"/>
  <c r="G24" i="48"/>
  <c r="E20" i="48"/>
  <c r="G20" i="50" s="1"/>
  <c r="E14" i="48"/>
  <c r="G14" i="50" s="1"/>
  <c r="I14" i="50" s="1"/>
  <c r="E13" i="48"/>
  <c r="G13" i="50" s="1"/>
  <c r="G16" i="48"/>
  <c r="D33" i="48"/>
  <c r="F33" i="50" s="1"/>
  <c r="H33" i="50" s="1"/>
  <c r="F36" i="48"/>
  <c r="D21" i="48"/>
  <c r="F21" i="50" s="1"/>
  <c r="H21" i="50" s="1"/>
  <c r="AM16" i="48"/>
  <c r="AM82" i="48" s="1"/>
  <c r="AE16" i="48"/>
  <c r="AE82" i="48" s="1"/>
  <c r="AC652" i="44" s="1"/>
  <c r="W16" i="48"/>
  <c r="W82" i="48" s="1"/>
  <c r="U652" i="44" s="1"/>
  <c r="O16" i="48"/>
  <c r="AM36" i="48"/>
  <c r="AE36" i="48"/>
  <c r="W36" i="48"/>
  <c r="O36" i="48"/>
  <c r="AK16" i="48"/>
  <c r="AK82" i="48" s="1"/>
  <c r="AC16" i="48"/>
  <c r="AC82" i="48" s="1"/>
  <c r="AA652" i="44" s="1"/>
  <c r="U16" i="48"/>
  <c r="U82" i="48" s="1"/>
  <c r="S652" i="44" s="1"/>
  <c r="M16" i="48"/>
  <c r="AL16" i="48"/>
  <c r="AD16" i="48"/>
  <c r="V16" i="48"/>
  <c r="V82" i="48" s="1"/>
  <c r="T652" i="44" s="1"/>
  <c r="N16" i="48"/>
  <c r="AA649" i="44" l="1"/>
  <c r="AC91" i="55"/>
  <c r="H60" i="36"/>
  <c r="H77" i="36"/>
  <c r="M639" i="44"/>
  <c r="O91" i="20"/>
  <c r="V640" i="44"/>
  <c r="X91" i="21"/>
  <c r="H13" i="39"/>
  <c r="I39" i="5"/>
  <c r="H14" i="39"/>
  <c r="O644" i="44"/>
  <c r="Q91" i="25"/>
  <c r="I35" i="39"/>
  <c r="X639" i="44"/>
  <c r="Z91" i="20"/>
  <c r="T639" i="44"/>
  <c r="V91" i="20"/>
  <c r="H51" i="36"/>
  <c r="D16" i="27"/>
  <c r="F11" i="39"/>
  <c r="G82" i="58"/>
  <c r="V644" i="44"/>
  <c r="X91" i="25"/>
  <c r="I13" i="39"/>
  <c r="H65" i="39"/>
  <c r="J651" i="44"/>
  <c r="L91" i="31"/>
  <c r="D16" i="24"/>
  <c r="F11" i="36"/>
  <c r="O639" i="44"/>
  <c r="Q91" i="20"/>
  <c r="U639" i="44"/>
  <c r="W91" i="20"/>
  <c r="H15" i="36"/>
  <c r="Q640" i="44"/>
  <c r="S91" i="21"/>
  <c r="I21" i="36"/>
  <c r="G82" i="19"/>
  <c r="G91" i="19" s="1"/>
  <c r="I36" i="42"/>
  <c r="H45" i="39"/>
  <c r="M648" i="44"/>
  <c r="O91" i="28"/>
  <c r="H49" i="36"/>
  <c r="G82" i="9"/>
  <c r="G91" i="9" s="1"/>
  <c r="I49" i="36"/>
  <c r="H34" i="36"/>
  <c r="J639" i="44"/>
  <c r="L91" i="20"/>
  <c r="H51" i="39"/>
  <c r="H79" i="39"/>
  <c r="W649" i="44"/>
  <c r="Y91" i="55"/>
  <c r="H39" i="36"/>
  <c r="I80" i="36"/>
  <c r="H78" i="39"/>
  <c r="I78" i="36"/>
  <c r="AC639" i="44"/>
  <c r="AE91" i="20"/>
  <c r="AB639" i="44"/>
  <c r="AD91" i="20"/>
  <c r="G647" i="44"/>
  <c r="I91" i="27"/>
  <c r="M82" i="17"/>
  <c r="B31" i="4" s="1"/>
  <c r="C31" i="4" s="1"/>
  <c r="K649" i="44"/>
  <c r="M91" i="55"/>
  <c r="O649" i="44"/>
  <c r="Q91" i="55"/>
  <c r="U640" i="44"/>
  <c r="W91" i="21"/>
  <c r="H22" i="36"/>
  <c r="X640" i="44"/>
  <c r="Z91" i="21"/>
  <c r="I55" i="36"/>
  <c r="H76" i="39"/>
  <c r="I71" i="39"/>
  <c r="H647" i="44"/>
  <c r="J91" i="27"/>
  <c r="E64" i="34"/>
  <c r="M66" i="10"/>
  <c r="E36" i="29"/>
  <c r="G32" i="41"/>
  <c r="D72" i="29"/>
  <c r="F70" i="41"/>
  <c r="F59" i="32"/>
  <c r="D61" i="20"/>
  <c r="G11" i="57"/>
  <c r="E16" i="55"/>
  <c r="G33" i="12"/>
  <c r="M33" i="12"/>
  <c r="E33" i="36" s="1"/>
  <c r="I33" i="36" s="1"/>
  <c r="D16" i="21"/>
  <c r="F11" i="33"/>
  <c r="J91" i="24"/>
  <c r="H643" i="44"/>
  <c r="G21" i="12"/>
  <c r="M21" i="12"/>
  <c r="E21" i="36" s="1"/>
  <c r="L22" i="12"/>
  <c r="D22" i="36" s="1"/>
  <c r="F22" i="12"/>
  <c r="M66" i="9"/>
  <c r="E64" i="33"/>
  <c r="E66" i="33" s="1"/>
  <c r="G643" i="44"/>
  <c r="I91" i="24"/>
  <c r="I641" i="44"/>
  <c r="K84" i="24"/>
  <c r="I34" i="43"/>
  <c r="T82" i="27"/>
  <c r="H56" i="15"/>
  <c r="F54" i="15"/>
  <c r="L54" i="15"/>
  <c r="E27" i="43"/>
  <c r="E29" i="43" s="1"/>
  <c r="M29" i="19"/>
  <c r="D20" i="63"/>
  <c r="D20" i="5" s="1"/>
  <c r="L24" i="61"/>
  <c r="F32" i="15"/>
  <c r="H36" i="15"/>
  <c r="L32" i="15"/>
  <c r="L72" i="18"/>
  <c r="D70" i="42"/>
  <c r="L73" i="15"/>
  <c r="D73" i="39" s="1"/>
  <c r="H73" i="39" s="1"/>
  <c r="F73" i="15"/>
  <c r="E66" i="31"/>
  <c r="G64" i="43"/>
  <c r="I15" i="39"/>
  <c r="F43" i="54"/>
  <c r="F82" i="54" s="1"/>
  <c r="AB43" i="54"/>
  <c r="AB82" i="54" s="1"/>
  <c r="Z653" i="44" s="1"/>
  <c r="D66" i="25"/>
  <c r="F64" i="37"/>
  <c r="D72" i="54"/>
  <c r="F70" i="52"/>
  <c r="G54" i="42"/>
  <c r="E56" i="30"/>
  <c r="E27" i="60"/>
  <c r="M29" i="58"/>
  <c r="G45" i="5"/>
  <c r="I45" i="5" s="1"/>
  <c r="F70" i="37"/>
  <c r="D72" i="25"/>
  <c r="M56" i="14"/>
  <c r="E54" i="38"/>
  <c r="E56" i="38" s="1"/>
  <c r="L72" i="13"/>
  <c r="D70" i="37"/>
  <c r="D72" i="37" s="1"/>
  <c r="H21" i="38"/>
  <c r="G82" i="16"/>
  <c r="G91" i="16" s="1"/>
  <c r="D41" i="42"/>
  <c r="L42" i="18"/>
  <c r="L43" i="18" s="1"/>
  <c r="G64" i="41"/>
  <c r="E66" i="29"/>
  <c r="G82" i="49"/>
  <c r="F82" i="17"/>
  <c r="I15" i="57"/>
  <c r="M16" i="8"/>
  <c r="E11" i="32"/>
  <c r="L66" i="56"/>
  <c r="D64" i="57"/>
  <c r="D66" i="57" s="1"/>
  <c r="F32" i="32"/>
  <c r="D36" i="20"/>
  <c r="D87" i="32"/>
  <c r="L89" i="8"/>
  <c r="S82" i="55"/>
  <c r="G41" i="12"/>
  <c r="M41" i="12"/>
  <c r="E41" i="36" s="1"/>
  <c r="I41" i="36" s="1"/>
  <c r="E82" i="12"/>
  <c r="E91" i="12" s="1"/>
  <c r="L45" i="12"/>
  <c r="D45" i="36" s="1"/>
  <c r="H45" i="36" s="1"/>
  <c r="F45" i="12"/>
  <c r="G49" i="12"/>
  <c r="M49" i="12"/>
  <c r="E49" i="36" s="1"/>
  <c r="T66" i="24"/>
  <c r="F47" i="12"/>
  <c r="L47" i="12"/>
  <c r="D47" i="36" s="1"/>
  <c r="H47" i="36" s="1"/>
  <c r="I75" i="36"/>
  <c r="D87" i="33"/>
  <c r="H87" i="33" s="1"/>
  <c r="L87" i="12"/>
  <c r="D87" i="36" s="1"/>
  <c r="E89" i="21"/>
  <c r="G19" i="4" s="1"/>
  <c r="H19" i="4" s="1"/>
  <c r="G86" i="33"/>
  <c r="AB16" i="24"/>
  <c r="G11" i="52"/>
  <c r="E16" i="54"/>
  <c r="E61" i="62"/>
  <c r="G59" i="63"/>
  <c r="AE56" i="24"/>
  <c r="W640" i="44"/>
  <c r="Y91" i="21"/>
  <c r="F33" i="42"/>
  <c r="D36" i="30"/>
  <c r="L77" i="15"/>
  <c r="D77" i="39" s="1"/>
  <c r="H77" i="39" s="1"/>
  <c r="F77" i="15"/>
  <c r="F647" i="44"/>
  <c r="H91" i="27"/>
  <c r="I35" i="37"/>
  <c r="Z651" i="44"/>
  <c r="AB91" i="31"/>
  <c r="M72" i="45"/>
  <c r="E70" i="47"/>
  <c r="X651" i="44"/>
  <c r="Z91" i="31"/>
  <c r="F59" i="63"/>
  <c r="D61" i="62"/>
  <c r="U651" i="44"/>
  <c r="W91" i="31"/>
  <c r="F71" i="5"/>
  <c r="H71" i="42"/>
  <c r="AD82" i="25"/>
  <c r="I74" i="42"/>
  <c r="G74" i="5"/>
  <c r="F64" i="38"/>
  <c r="D66" i="26"/>
  <c r="I28" i="35"/>
  <c r="M36" i="18"/>
  <c r="Y82" i="25"/>
  <c r="E54" i="47"/>
  <c r="M56" i="45"/>
  <c r="D29" i="28"/>
  <c r="F27" i="40"/>
  <c r="E61" i="30"/>
  <c r="G59" i="42"/>
  <c r="G80" i="5"/>
  <c r="I42" i="15"/>
  <c r="I43" i="15" s="1"/>
  <c r="G40" i="15"/>
  <c r="G42" i="15" s="1"/>
  <c r="M40" i="15"/>
  <c r="H54" i="63"/>
  <c r="H56" i="63" s="1"/>
  <c r="F56" i="63"/>
  <c r="F70" i="15"/>
  <c r="F72" i="15" s="1"/>
  <c r="H72" i="15"/>
  <c r="L70" i="15"/>
  <c r="G51" i="15"/>
  <c r="M51" i="15"/>
  <c r="E51" i="39" s="1"/>
  <c r="I51" i="39" s="1"/>
  <c r="E89" i="28"/>
  <c r="G86" i="40"/>
  <c r="Q82" i="28"/>
  <c r="D56" i="28"/>
  <c r="F54" i="40"/>
  <c r="D72" i="26"/>
  <c r="F70" i="38"/>
  <c r="E60" i="38"/>
  <c r="I60" i="38" s="1"/>
  <c r="M61" i="14"/>
  <c r="AH82" i="25"/>
  <c r="AH91" i="25" s="1"/>
  <c r="D70" i="27"/>
  <c r="D89" i="27"/>
  <c r="F72" i="47"/>
  <c r="H70" i="47"/>
  <c r="H72" i="47" s="1"/>
  <c r="E89" i="25"/>
  <c r="G86" i="37"/>
  <c r="I73" i="39"/>
  <c r="AA648" i="44"/>
  <c r="AC91" i="28"/>
  <c r="D20" i="27"/>
  <c r="F20" i="39" s="1"/>
  <c r="D36" i="48"/>
  <c r="F32" i="50"/>
  <c r="S82" i="29"/>
  <c r="Q638" i="44" s="1"/>
  <c r="G27" i="41"/>
  <c r="E29" i="29"/>
  <c r="M56" i="10"/>
  <c r="E54" i="34"/>
  <c r="H64" i="34"/>
  <c r="H66" i="34" s="1"/>
  <c r="F66" i="34"/>
  <c r="E19" i="34"/>
  <c r="M24" i="10"/>
  <c r="M82" i="10" s="1"/>
  <c r="B16" i="4" s="1"/>
  <c r="C16" i="4" s="1"/>
  <c r="H49" i="34"/>
  <c r="M649" i="44"/>
  <c r="O91" i="55"/>
  <c r="AA639" i="44"/>
  <c r="AC91" i="20"/>
  <c r="G24" i="56"/>
  <c r="D56" i="29"/>
  <c r="F54" i="41"/>
  <c r="D61" i="55"/>
  <c r="F59" i="57"/>
  <c r="I49" i="57"/>
  <c r="F64" i="32"/>
  <c r="D66" i="20"/>
  <c r="H82" i="24"/>
  <c r="V56" i="24"/>
  <c r="Z16" i="24"/>
  <c r="N16" i="24"/>
  <c r="N82" i="24" s="1"/>
  <c r="AA36" i="24"/>
  <c r="F70" i="32"/>
  <c r="D72" i="20"/>
  <c r="L49" i="12"/>
  <c r="D49" i="36" s="1"/>
  <c r="F49" i="12"/>
  <c r="L36" i="9"/>
  <c r="D32" i="33"/>
  <c r="D36" i="33" s="1"/>
  <c r="R82" i="21"/>
  <c r="AB43" i="24"/>
  <c r="D21" i="57"/>
  <c r="L24" i="56"/>
  <c r="H61" i="12"/>
  <c r="F59" i="12"/>
  <c r="L59" i="12"/>
  <c r="AD43" i="24"/>
  <c r="H88" i="43"/>
  <c r="X82" i="59"/>
  <c r="V654" i="44" s="1"/>
  <c r="T651" i="44"/>
  <c r="V91" i="31"/>
  <c r="G82" i="54"/>
  <c r="H39" i="43"/>
  <c r="F39" i="5"/>
  <c r="H39" i="5" s="1"/>
  <c r="Y651" i="44"/>
  <c r="AA91" i="31"/>
  <c r="H82" i="58"/>
  <c r="Y16" i="24"/>
  <c r="F78" i="15"/>
  <c r="L78" i="15"/>
  <c r="D78" i="39" s="1"/>
  <c r="P36" i="24"/>
  <c r="I11" i="60"/>
  <c r="I16" i="60" s="1"/>
  <c r="E16" i="60"/>
  <c r="E16" i="62"/>
  <c r="G11" i="63"/>
  <c r="G16" i="13"/>
  <c r="G82" i="13" s="1"/>
  <c r="Q36" i="24"/>
  <c r="Q82" i="24" s="1"/>
  <c r="W72" i="24"/>
  <c r="E61" i="42"/>
  <c r="F35" i="15"/>
  <c r="L35" i="15"/>
  <c r="D35" i="39" s="1"/>
  <c r="H35" i="39" s="1"/>
  <c r="D22" i="5"/>
  <c r="H22" i="42"/>
  <c r="L33" i="15"/>
  <c r="D33" i="39" s="1"/>
  <c r="F33" i="15"/>
  <c r="L89" i="9"/>
  <c r="L51" i="15"/>
  <c r="D51" i="39" s="1"/>
  <c r="F51" i="15"/>
  <c r="Y72" i="27"/>
  <c r="D42" i="62"/>
  <c r="D43" i="62" s="1"/>
  <c r="F40" i="63"/>
  <c r="AC651" i="44"/>
  <c r="AE91" i="31"/>
  <c r="AL82" i="25"/>
  <c r="AL91" i="25" s="1"/>
  <c r="F40" i="43"/>
  <c r="D42" i="31"/>
  <c r="D43" i="31" s="1"/>
  <c r="D27" i="24"/>
  <c r="G33" i="5"/>
  <c r="D36" i="25"/>
  <c r="F32" i="37"/>
  <c r="E36" i="26"/>
  <c r="G32" i="38"/>
  <c r="G36" i="34"/>
  <c r="I32" i="34"/>
  <c r="I36" i="34" s="1"/>
  <c r="F14" i="15"/>
  <c r="L14" i="15"/>
  <c r="D14" i="39" s="1"/>
  <c r="F72" i="42"/>
  <c r="Y36" i="27"/>
  <c r="J644" i="44"/>
  <c r="L91" i="25"/>
  <c r="I71" i="63"/>
  <c r="H646" i="44"/>
  <c r="J91" i="46"/>
  <c r="D56" i="62"/>
  <c r="D66" i="54"/>
  <c r="F64" i="52"/>
  <c r="H60" i="37"/>
  <c r="G16" i="47"/>
  <c r="E27" i="40"/>
  <c r="E29" i="40" s="1"/>
  <c r="M29" i="16"/>
  <c r="Y82" i="28"/>
  <c r="I12" i="42"/>
  <c r="G12" i="5"/>
  <c r="I12" i="5" s="1"/>
  <c r="E64" i="27"/>
  <c r="AA24" i="27"/>
  <c r="E73" i="5"/>
  <c r="D36" i="37"/>
  <c r="M60" i="15"/>
  <c r="E60" i="39" s="1"/>
  <c r="I60" i="39" s="1"/>
  <c r="G60" i="15"/>
  <c r="H65" i="43"/>
  <c r="F80" i="5"/>
  <c r="H80" i="5" s="1"/>
  <c r="E56" i="28"/>
  <c r="G54" i="40"/>
  <c r="D86" i="40"/>
  <c r="D89" i="40" s="1"/>
  <c r="L89" i="16"/>
  <c r="H86" i="39"/>
  <c r="F89" i="39"/>
  <c r="I36" i="40"/>
  <c r="E66" i="25"/>
  <c r="G64" i="37"/>
  <c r="L72" i="14"/>
  <c r="D70" i="38"/>
  <c r="D72" i="38" s="1"/>
  <c r="L24" i="16"/>
  <c r="D19" i="40"/>
  <c r="D24" i="40" s="1"/>
  <c r="I20" i="40"/>
  <c r="H59" i="40"/>
  <c r="H61" i="40" s="1"/>
  <c r="F61" i="40"/>
  <c r="G29" i="50"/>
  <c r="I27" i="50"/>
  <c r="H70" i="34"/>
  <c r="F72" i="34"/>
  <c r="I40" i="34"/>
  <c r="I42" i="34" s="1"/>
  <c r="I43" i="34" s="1"/>
  <c r="G42" i="34"/>
  <c r="G43" i="34" s="1"/>
  <c r="E19" i="57"/>
  <c r="E24" i="57" s="1"/>
  <c r="M24" i="56"/>
  <c r="L56" i="8"/>
  <c r="D54" i="32"/>
  <c r="D56" i="32" s="1"/>
  <c r="L82" i="17"/>
  <c r="F29" i="57"/>
  <c r="H27" i="57"/>
  <c r="H29" i="57" s="1"/>
  <c r="M20" i="12"/>
  <c r="E20" i="36" s="1"/>
  <c r="G20" i="12"/>
  <c r="E56" i="55"/>
  <c r="G54" i="57"/>
  <c r="F79" i="12"/>
  <c r="L79" i="12"/>
  <c r="D79" i="36" s="1"/>
  <c r="D40" i="57"/>
  <c r="D42" i="57" s="1"/>
  <c r="D43" i="57" s="1"/>
  <c r="L42" i="56"/>
  <c r="L43" i="56" s="1"/>
  <c r="F70" i="57"/>
  <c r="D72" i="55"/>
  <c r="L24" i="11"/>
  <c r="D19" i="35"/>
  <c r="D24" i="35" s="1"/>
  <c r="Y640" i="44"/>
  <c r="AA91" i="21"/>
  <c r="T16" i="24"/>
  <c r="T82" i="24" s="1"/>
  <c r="D66" i="59"/>
  <c r="F65" i="60"/>
  <c r="AA651" i="44"/>
  <c r="AC91" i="31"/>
  <c r="G19" i="33"/>
  <c r="E24" i="21"/>
  <c r="E20" i="24"/>
  <c r="G20" i="36" s="1"/>
  <c r="E42" i="42"/>
  <c r="E43" i="42" s="1"/>
  <c r="E40" i="5"/>
  <c r="E42" i="5" s="1"/>
  <c r="E43" i="5" s="1"/>
  <c r="D29" i="20"/>
  <c r="F27" i="32"/>
  <c r="AB24" i="24"/>
  <c r="G16" i="42"/>
  <c r="I11" i="42"/>
  <c r="I16" i="42" s="1"/>
  <c r="I78" i="43"/>
  <c r="G78" i="5"/>
  <c r="I78" i="5" s="1"/>
  <c r="Y644" i="44"/>
  <c r="AA91" i="25"/>
  <c r="E61" i="25"/>
  <c r="G59" i="37"/>
  <c r="X82" i="62"/>
  <c r="F54" i="52"/>
  <c r="D56" i="54"/>
  <c r="I34" i="42"/>
  <c r="M61" i="45"/>
  <c r="E59" i="47"/>
  <c r="E61" i="47" s="1"/>
  <c r="Z82" i="27"/>
  <c r="G12" i="15"/>
  <c r="M12" i="15"/>
  <c r="E12" i="39" s="1"/>
  <c r="I12" i="39" s="1"/>
  <c r="M29" i="27"/>
  <c r="E27" i="27"/>
  <c r="G54" i="15"/>
  <c r="G56" i="15" s="1"/>
  <c r="M54" i="15"/>
  <c r="I56" i="15"/>
  <c r="H27" i="43"/>
  <c r="F29" i="43"/>
  <c r="E36" i="42"/>
  <c r="E36" i="37"/>
  <c r="L24" i="19"/>
  <c r="D19" i="43"/>
  <c r="D23" i="5"/>
  <c r="I28" i="5"/>
  <c r="R644" i="44"/>
  <c r="T91" i="25"/>
  <c r="M36" i="58"/>
  <c r="E32" i="60"/>
  <c r="E36" i="60" s="1"/>
  <c r="G27" i="40"/>
  <c r="E29" i="28"/>
  <c r="F64" i="43"/>
  <c r="D66" i="31"/>
  <c r="F19" i="40"/>
  <c r="D24" i="28"/>
  <c r="I59" i="50"/>
  <c r="G61" i="50"/>
  <c r="L639" i="44"/>
  <c r="N91" i="20"/>
  <c r="H60" i="32"/>
  <c r="F60" i="5"/>
  <c r="M35" i="12"/>
  <c r="E35" i="36" s="1"/>
  <c r="G35" i="12"/>
  <c r="F40" i="41"/>
  <c r="D42" i="29"/>
  <c r="D43" i="29" s="1"/>
  <c r="F19" i="33"/>
  <c r="D24" i="21"/>
  <c r="I81" i="36"/>
  <c r="E61" i="29"/>
  <c r="G59" i="41"/>
  <c r="E27" i="33"/>
  <c r="E29" i="33" s="1"/>
  <c r="M29" i="9"/>
  <c r="O82" i="21"/>
  <c r="E36" i="55"/>
  <c r="G32" i="57"/>
  <c r="P649" i="44"/>
  <c r="R91" i="55"/>
  <c r="L61" i="9"/>
  <c r="D59" i="33"/>
  <c r="D61" i="33" s="1"/>
  <c r="M82" i="21"/>
  <c r="E61" i="31"/>
  <c r="G59" i="43"/>
  <c r="F11" i="35"/>
  <c r="D16" i="23"/>
  <c r="D82" i="23" s="1"/>
  <c r="E7" i="33"/>
  <c r="E16" i="33"/>
  <c r="E82" i="33" s="1"/>
  <c r="D24" i="23"/>
  <c r="F19" i="35"/>
  <c r="G23" i="15"/>
  <c r="M23" i="15"/>
  <c r="E23" i="39" s="1"/>
  <c r="I23" i="39" s="1"/>
  <c r="G39" i="15"/>
  <c r="M39" i="15"/>
  <c r="E39" i="39" s="1"/>
  <c r="D89" i="33"/>
  <c r="D86" i="5"/>
  <c r="E29" i="62"/>
  <c r="G27" i="63"/>
  <c r="M76" i="15"/>
  <c r="E76" i="39" s="1"/>
  <c r="I76" i="39" s="1"/>
  <c r="G76" i="15"/>
  <c r="E70" i="24"/>
  <c r="E56" i="54"/>
  <c r="G54" i="52"/>
  <c r="E16" i="42"/>
  <c r="F61" i="42"/>
  <c r="G29" i="47"/>
  <c r="I27" i="47"/>
  <c r="I29" i="47" s="1"/>
  <c r="G61" i="47"/>
  <c r="G86" i="39"/>
  <c r="E89" i="27"/>
  <c r="I82" i="14"/>
  <c r="O651" i="44"/>
  <c r="Q91" i="31"/>
  <c r="G54" i="39"/>
  <c r="M36" i="13"/>
  <c r="L80" i="15"/>
  <c r="D80" i="39" s="1"/>
  <c r="H80" i="39" s="1"/>
  <c r="F80" i="15"/>
  <c r="F36" i="47"/>
  <c r="H32" i="47"/>
  <c r="H36" i="47" s="1"/>
  <c r="M36" i="14"/>
  <c r="M82" i="14" s="1"/>
  <c r="B22" i="4" s="1"/>
  <c r="C22" i="4" s="1"/>
  <c r="E32" i="38"/>
  <c r="E36" i="38" s="1"/>
  <c r="D59" i="38"/>
  <c r="D61" i="38" s="1"/>
  <c r="L61" i="14"/>
  <c r="M82" i="26"/>
  <c r="K645" i="44" s="1"/>
  <c r="D24" i="31"/>
  <c r="F19" i="43"/>
  <c r="M24" i="45"/>
  <c r="E19" i="47"/>
  <c r="I33" i="47"/>
  <c r="I36" i="47" s="1"/>
  <c r="G36" i="47"/>
  <c r="F60" i="15"/>
  <c r="L60" i="15"/>
  <c r="D60" i="39" s="1"/>
  <c r="G19" i="40"/>
  <c r="E24" i="28"/>
  <c r="E82" i="28" s="1"/>
  <c r="E91" i="28" s="1"/>
  <c r="G25" i="4" s="1"/>
  <c r="H25" i="4" s="1"/>
  <c r="I28" i="39"/>
  <c r="H55" i="39"/>
  <c r="L79" i="15"/>
  <c r="D79" i="39" s="1"/>
  <c r="F79" i="15"/>
  <c r="F19" i="50"/>
  <c r="D24" i="48"/>
  <c r="I11" i="50"/>
  <c r="G16" i="50"/>
  <c r="M56" i="17"/>
  <c r="F40" i="57"/>
  <c r="D42" i="55"/>
  <c r="D43" i="55" s="1"/>
  <c r="M72" i="10"/>
  <c r="E70" i="34"/>
  <c r="D54" i="57"/>
  <c r="D56" i="57" s="1"/>
  <c r="L56" i="56"/>
  <c r="AA82" i="55"/>
  <c r="M76" i="12"/>
  <c r="E76" i="36" s="1"/>
  <c r="I76" i="36" s="1"/>
  <c r="G76" i="12"/>
  <c r="L51" i="12"/>
  <c r="D51" i="36" s="1"/>
  <c r="F51" i="12"/>
  <c r="F66" i="57"/>
  <c r="M65" i="12"/>
  <c r="E65" i="36" s="1"/>
  <c r="I65" i="36" s="1"/>
  <c r="G65" i="12"/>
  <c r="G66" i="12" s="1"/>
  <c r="S649" i="44"/>
  <c r="U91" i="55"/>
  <c r="AB66" i="24"/>
  <c r="F16" i="9"/>
  <c r="D54" i="33"/>
  <c r="D56" i="33" s="1"/>
  <c r="L56" i="9"/>
  <c r="AE16" i="24"/>
  <c r="AE42" i="24"/>
  <c r="AE43" i="24" s="1"/>
  <c r="G27" i="12"/>
  <c r="I29" i="12"/>
  <c r="M27" i="12"/>
  <c r="AB82" i="21"/>
  <c r="I86" i="57"/>
  <c r="G89" i="57"/>
  <c r="S640" i="44"/>
  <c r="U91" i="21"/>
  <c r="F16" i="11"/>
  <c r="F82" i="11" s="1"/>
  <c r="Q651" i="44"/>
  <c r="S91" i="31"/>
  <c r="D89" i="24"/>
  <c r="F86" i="36"/>
  <c r="M16" i="53"/>
  <c r="H54" i="60"/>
  <c r="F56" i="60"/>
  <c r="E27" i="52"/>
  <c r="E29" i="52" s="1"/>
  <c r="M29" i="53"/>
  <c r="E66" i="54"/>
  <c r="G64" i="52"/>
  <c r="T29" i="24"/>
  <c r="M24" i="58"/>
  <c r="H41" i="63"/>
  <c r="Y16" i="27"/>
  <c r="H86" i="57"/>
  <c r="H89" i="57" s="1"/>
  <c r="F89" i="57"/>
  <c r="F61" i="60"/>
  <c r="H51" i="43"/>
  <c r="F51" i="5"/>
  <c r="H51" i="5" s="1"/>
  <c r="H20" i="42"/>
  <c r="H24" i="42" s="1"/>
  <c r="F20" i="5"/>
  <c r="E24" i="60"/>
  <c r="G27" i="42"/>
  <c r="E29" i="30"/>
  <c r="F59" i="35"/>
  <c r="D61" i="23"/>
  <c r="E34" i="43"/>
  <c r="E36" i="43" s="1"/>
  <c r="M36" i="19"/>
  <c r="F15" i="5"/>
  <c r="I82" i="53"/>
  <c r="G70" i="15"/>
  <c r="I72" i="15"/>
  <c r="M70" i="15"/>
  <c r="D29" i="59"/>
  <c r="F28" i="60"/>
  <c r="E54" i="37"/>
  <c r="E56" i="37" s="1"/>
  <c r="M56" i="13"/>
  <c r="I65" i="42"/>
  <c r="D86" i="39"/>
  <c r="W651" i="44"/>
  <c r="Y91" i="31"/>
  <c r="I88" i="39"/>
  <c r="G36" i="60"/>
  <c r="I32" i="60"/>
  <c r="I36" i="60" s="1"/>
  <c r="E29" i="42"/>
  <c r="F24" i="42"/>
  <c r="AC36" i="27"/>
  <c r="F36" i="43"/>
  <c r="H32" i="43"/>
  <c r="D77" i="5"/>
  <c r="AB82" i="25"/>
  <c r="W16" i="27"/>
  <c r="X42" i="27"/>
  <c r="X43" i="27" s="1"/>
  <c r="D29" i="26"/>
  <c r="F27" i="38"/>
  <c r="F32" i="40"/>
  <c r="D36" i="28"/>
  <c r="N82" i="48"/>
  <c r="L652" i="44" s="1"/>
  <c r="Q82" i="48"/>
  <c r="O652" i="44" s="1"/>
  <c r="H73" i="50"/>
  <c r="E16" i="48"/>
  <c r="I32" i="50"/>
  <c r="I36" i="50" s="1"/>
  <c r="G36" i="50"/>
  <c r="I60" i="50"/>
  <c r="G41" i="50"/>
  <c r="E42" i="48"/>
  <c r="E43" i="48" s="1"/>
  <c r="D16" i="48"/>
  <c r="F11" i="50"/>
  <c r="H41" i="50"/>
  <c r="D29" i="48"/>
  <c r="F27" i="50"/>
  <c r="L16" i="49"/>
  <c r="F29" i="34"/>
  <c r="F82" i="34" s="1"/>
  <c r="E20" i="50"/>
  <c r="E24" i="50" s="1"/>
  <c r="E82" i="50" s="1"/>
  <c r="M24" i="49"/>
  <c r="M82" i="49" s="1"/>
  <c r="B13" i="4" s="1"/>
  <c r="C13" i="4" s="1"/>
  <c r="X82" i="29"/>
  <c r="V638" i="44" s="1"/>
  <c r="F24" i="10"/>
  <c r="V639" i="44"/>
  <c r="X91" i="20"/>
  <c r="D28" i="50"/>
  <c r="D29" i="50" s="1"/>
  <c r="D82" i="50" s="1"/>
  <c r="L29" i="49"/>
  <c r="I49" i="34"/>
  <c r="E24" i="29"/>
  <c r="G19" i="41"/>
  <c r="E54" i="50"/>
  <c r="E56" i="50" s="1"/>
  <c r="M56" i="49"/>
  <c r="F59" i="41"/>
  <c r="D61" i="29"/>
  <c r="E36" i="20"/>
  <c r="G32" i="32"/>
  <c r="L29" i="8"/>
  <c r="L16" i="10"/>
  <c r="D11" i="34"/>
  <c r="T82" i="20"/>
  <c r="G72" i="10"/>
  <c r="G42" i="56"/>
  <c r="G43" i="56" s="1"/>
  <c r="AE82" i="55"/>
  <c r="I77" i="50"/>
  <c r="D16" i="55"/>
  <c r="F11" i="57"/>
  <c r="F54" i="57"/>
  <c r="D56" i="55"/>
  <c r="F82" i="20"/>
  <c r="F91" i="20" s="1"/>
  <c r="D40" i="24"/>
  <c r="AI82" i="55"/>
  <c r="AI91" i="55" s="1"/>
  <c r="I73" i="57"/>
  <c r="M80" i="12"/>
  <c r="E80" i="36" s="1"/>
  <c r="G80" i="12"/>
  <c r="D23" i="24"/>
  <c r="F23" i="36" s="1"/>
  <c r="W82" i="55"/>
  <c r="D66" i="55"/>
  <c r="D55" i="24"/>
  <c r="F55" i="36" s="1"/>
  <c r="H55" i="36" s="1"/>
  <c r="E54" i="57"/>
  <c r="E56" i="57" s="1"/>
  <c r="M56" i="56"/>
  <c r="G75" i="12"/>
  <c r="M75" i="12"/>
  <c r="E75" i="36" s="1"/>
  <c r="N24" i="24"/>
  <c r="H40" i="32"/>
  <c r="H42" i="32" s="1"/>
  <c r="H43" i="32" s="1"/>
  <c r="F42" i="32"/>
  <c r="F43" i="32" s="1"/>
  <c r="D32" i="24"/>
  <c r="I82" i="9"/>
  <c r="I91" i="9" s="1"/>
  <c r="F54" i="12"/>
  <c r="F56" i="12" s="1"/>
  <c r="H56" i="12"/>
  <c r="L54" i="12"/>
  <c r="V16" i="24"/>
  <c r="X24" i="24"/>
  <c r="AM82" i="24"/>
  <c r="AM91" i="24" s="1"/>
  <c r="E54" i="33"/>
  <c r="E56" i="33" s="1"/>
  <c r="M56" i="9"/>
  <c r="Y24" i="24"/>
  <c r="E34" i="33"/>
  <c r="E36" i="33" s="1"/>
  <c r="M36" i="9"/>
  <c r="AD72" i="24"/>
  <c r="F40" i="33"/>
  <c r="D42" i="21"/>
  <c r="D43" i="21" s="1"/>
  <c r="F19" i="57"/>
  <c r="D24" i="55"/>
  <c r="D12" i="33"/>
  <c r="D16" i="33" s="1"/>
  <c r="L16" i="9"/>
  <c r="H36" i="12"/>
  <c r="L32" i="12"/>
  <c r="F32" i="12"/>
  <c r="AE82" i="21"/>
  <c r="G54" i="12"/>
  <c r="G56" i="12" s="1"/>
  <c r="M54" i="12"/>
  <c r="I56" i="12"/>
  <c r="H13" i="33"/>
  <c r="F27" i="33"/>
  <c r="D29" i="21"/>
  <c r="S56" i="24"/>
  <c r="D76" i="24"/>
  <c r="F76" i="36" s="1"/>
  <c r="E24" i="20"/>
  <c r="G19" i="32"/>
  <c r="AB649" i="44"/>
  <c r="AD91" i="55"/>
  <c r="D80" i="5"/>
  <c r="AJ82" i="21"/>
  <c r="AJ91" i="21" s="1"/>
  <c r="Z66" i="24"/>
  <c r="G11" i="12"/>
  <c r="I16" i="12"/>
  <c r="M11" i="12"/>
  <c r="D40" i="33"/>
  <c r="D42" i="33" s="1"/>
  <c r="D43" i="33" s="1"/>
  <c r="L42" i="9"/>
  <c r="L43" i="9" s="1"/>
  <c r="U16" i="24"/>
  <c r="I73" i="33"/>
  <c r="F56" i="11"/>
  <c r="F27" i="63"/>
  <c r="D29" i="62"/>
  <c r="I80" i="52"/>
  <c r="L16" i="11"/>
  <c r="D11" i="35"/>
  <c r="D16" i="35" s="1"/>
  <c r="Z82" i="23"/>
  <c r="X641" i="44" s="1"/>
  <c r="G641" i="44"/>
  <c r="I84" i="24"/>
  <c r="AF82" i="59"/>
  <c r="H22" i="63"/>
  <c r="AD82" i="31"/>
  <c r="S82" i="54"/>
  <c r="Q653" i="44" s="1"/>
  <c r="E24" i="54"/>
  <c r="G19" i="52"/>
  <c r="U24" i="24"/>
  <c r="O82" i="62"/>
  <c r="I65" i="52"/>
  <c r="F42" i="35"/>
  <c r="F43" i="35" s="1"/>
  <c r="AE82" i="59"/>
  <c r="AC654" i="44" s="1"/>
  <c r="M56" i="53"/>
  <c r="F14" i="12"/>
  <c r="L14" i="12"/>
  <c r="D14" i="36" s="1"/>
  <c r="H14" i="36" s="1"/>
  <c r="G59" i="33"/>
  <c r="E61" i="21"/>
  <c r="E36" i="35"/>
  <c r="I54" i="35"/>
  <c r="I56" i="35" s="1"/>
  <c r="G56" i="35"/>
  <c r="D11" i="60"/>
  <c r="D16" i="60" s="1"/>
  <c r="L16" i="58"/>
  <c r="AB29" i="24"/>
  <c r="F82" i="31"/>
  <c r="F91" i="31" s="1"/>
  <c r="E82" i="7"/>
  <c r="E91" i="7" s="1"/>
  <c r="G82" i="62"/>
  <c r="F70" i="63"/>
  <c r="D72" i="62"/>
  <c r="E33" i="5"/>
  <c r="I33" i="42"/>
  <c r="D34" i="63"/>
  <c r="D36" i="63" s="1"/>
  <c r="L36" i="61"/>
  <c r="AF82" i="27"/>
  <c r="AF91" i="27" s="1"/>
  <c r="AA82" i="59"/>
  <c r="Y654" i="44" s="1"/>
  <c r="F29" i="52"/>
  <c r="E35" i="5"/>
  <c r="G64" i="15"/>
  <c r="G66" i="15" s="1"/>
  <c r="M64" i="15"/>
  <c r="I66" i="15"/>
  <c r="F41" i="15"/>
  <c r="L41" i="15"/>
  <c r="D41" i="39" s="1"/>
  <c r="H41" i="39" s="1"/>
  <c r="D86" i="36"/>
  <c r="E43" i="43"/>
  <c r="H23" i="43"/>
  <c r="F23" i="5"/>
  <c r="H23" i="5" s="1"/>
  <c r="D24" i="54"/>
  <c r="L29" i="18"/>
  <c r="L82" i="18" s="1"/>
  <c r="D27" i="42"/>
  <c r="E45" i="5"/>
  <c r="I45" i="42"/>
  <c r="D29" i="30"/>
  <c r="F28" i="42"/>
  <c r="L56" i="13"/>
  <c r="E21" i="27"/>
  <c r="G21" i="39" s="1"/>
  <c r="I21" i="39" s="1"/>
  <c r="I81" i="33"/>
  <c r="D64" i="52"/>
  <c r="D66" i="52" s="1"/>
  <c r="L66" i="53"/>
  <c r="E24" i="30"/>
  <c r="F49" i="5"/>
  <c r="H49" i="5" s="1"/>
  <c r="D78" i="5"/>
  <c r="H78" i="5" s="1"/>
  <c r="D64" i="27"/>
  <c r="AA61" i="27"/>
  <c r="AA82" i="27" s="1"/>
  <c r="I81" i="43"/>
  <c r="G81" i="5"/>
  <c r="I81" i="5" s="1"/>
  <c r="L36" i="13"/>
  <c r="O82" i="25"/>
  <c r="L36" i="27"/>
  <c r="G36" i="15"/>
  <c r="L34" i="15"/>
  <c r="D34" i="39" s="1"/>
  <c r="H34" i="39" s="1"/>
  <c r="F34" i="15"/>
  <c r="P82" i="25"/>
  <c r="L61" i="45"/>
  <c r="E42" i="26"/>
  <c r="E43" i="26" s="1"/>
  <c r="G40" i="38"/>
  <c r="F19" i="63"/>
  <c r="D24" i="62"/>
  <c r="E74" i="5"/>
  <c r="E93" i="5" s="1"/>
  <c r="D75" i="5"/>
  <c r="D24" i="37"/>
  <c r="D89" i="46"/>
  <c r="F86" i="47"/>
  <c r="F70" i="40"/>
  <c r="D72" i="28"/>
  <c r="E72" i="59"/>
  <c r="G71" i="60"/>
  <c r="G71" i="5" s="1"/>
  <c r="I71" i="5" s="1"/>
  <c r="F32" i="63"/>
  <c r="D36" i="62"/>
  <c r="G34" i="5"/>
  <c r="D54" i="27"/>
  <c r="D12" i="37"/>
  <c r="D16" i="37" s="1"/>
  <c r="L16" i="13"/>
  <c r="G78" i="15"/>
  <c r="M78" i="15"/>
  <c r="E78" i="39" s="1"/>
  <c r="W24" i="27"/>
  <c r="D79" i="5"/>
  <c r="E40" i="27"/>
  <c r="F55" i="15"/>
  <c r="L55" i="15"/>
  <c r="D55" i="39" s="1"/>
  <c r="Z72" i="27"/>
  <c r="G66" i="47"/>
  <c r="Q82" i="26"/>
  <c r="O645" i="44" s="1"/>
  <c r="D45" i="5"/>
  <c r="L87" i="15"/>
  <c r="D87" i="39" s="1"/>
  <c r="H87" i="39" s="1"/>
  <c r="D87" i="37"/>
  <c r="AJ82" i="25"/>
  <c r="AJ91" i="25" s="1"/>
  <c r="E72" i="25"/>
  <c r="G70" i="37"/>
  <c r="H79" i="37"/>
  <c r="E41" i="27"/>
  <c r="G41" i="39" s="1"/>
  <c r="U82" i="25"/>
  <c r="I33" i="37"/>
  <c r="D60" i="27"/>
  <c r="F60" i="39" s="1"/>
  <c r="H60" i="39" s="1"/>
  <c r="T36" i="27"/>
  <c r="E16" i="46"/>
  <c r="E82" i="46" s="1"/>
  <c r="D54" i="40"/>
  <c r="D56" i="40" s="1"/>
  <c r="L56" i="16"/>
  <c r="AG82" i="28"/>
  <c r="AG91" i="28" s="1"/>
  <c r="G82" i="30"/>
  <c r="D66" i="47"/>
  <c r="L36" i="16"/>
  <c r="D33" i="40"/>
  <c r="E66" i="26"/>
  <c r="G64" i="38"/>
  <c r="F73" i="5"/>
  <c r="D66" i="46"/>
  <c r="D47" i="5"/>
  <c r="H47" i="42"/>
  <c r="L66" i="16"/>
  <c r="D64" i="40"/>
  <c r="D66" i="40" s="1"/>
  <c r="R82" i="25"/>
  <c r="I646" i="44"/>
  <c r="K91" i="46"/>
  <c r="R82" i="28"/>
  <c r="D24" i="47"/>
  <c r="D82" i="47" s="1"/>
  <c r="D91" i="47" s="1"/>
  <c r="E40" i="38"/>
  <c r="E42" i="38" s="1"/>
  <c r="E43" i="38" s="1"/>
  <c r="M42" i="14"/>
  <c r="M43" i="14" s="1"/>
  <c r="G36" i="40"/>
  <c r="E15" i="5"/>
  <c r="AA82" i="28"/>
  <c r="M36" i="16"/>
  <c r="D61" i="28"/>
  <c r="F82" i="49"/>
  <c r="D40" i="34"/>
  <c r="D42" i="34" s="1"/>
  <c r="D43" i="34" s="1"/>
  <c r="L42" i="10"/>
  <c r="L43" i="10" s="1"/>
  <c r="L36" i="49"/>
  <c r="D32" i="50"/>
  <c r="D36" i="50" s="1"/>
  <c r="E42" i="29"/>
  <c r="E43" i="29" s="1"/>
  <c r="G40" i="41"/>
  <c r="E66" i="20"/>
  <c r="G64" i="32"/>
  <c r="T649" i="44"/>
  <c r="V91" i="55"/>
  <c r="X649" i="44"/>
  <c r="Z91" i="55"/>
  <c r="M39" i="12"/>
  <c r="E39" i="36" s="1"/>
  <c r="I39" i="36" s="1"/>
  <c r="G39" i="12"/>
  <c r="G79" i="12"/>
  <c r="M79" i="12"/>
  <c r="E79" i="36" s="1"/>
  <c r="I79" i="36" s="1"/>
  <c r="I35" i="36"/>
  <c r="F60" i="12"/>
  <c r="L60" i="12"/>
  <c r="D60" i="36" s="1"/>
  <c r="E32" i="24"/>
  <c r="D16" i="59"/>
  <c r="D82" i="59" s="1"/>
  <c r="F11" i="60"/>
  <c r="M16" i="11"/>
  <c r="E11" i="35"/>
  <c r="E16" i="35" s="1"/>
  <c r="G40" i="12"/>
  <c r="G42" i="12" s="1"/>
  <c r="I42" i="12"/>
  <c r="I43" i="12" s="1"/>
  <c r="M40" i="12"/>
  <c r="M24" i="53"/>
  <c r="E20" i="52"/>
  <c r="E24" i="52" s="1"/>
  <c r="E82" i="52" s="1"/>
  <c r="E66" i="55"/>
  <c r="G64" i="57"/>
  <c r="I60" i="43"/>
  <c r="G60" i="5"/>
  <c r="E56" i="21"/>
  <c r="G54" i="33"/>
  <c r="G82" i="61"/>
  <c r="D36" i="21"/>
  <c r="F32" i="33"/>
  <c r="I82" i="61"/>
  <c r="G40" i="42"/>
  <c r="E42" i="30"/>
  <c r="E43" i="30" s="1"/>
  <c r="L64" i="15"/>
  <c r="H66" i="15"/>
  <c r="F64" i="15"/>
  <c r="F66" i="15" s="1"/>
  <c r="E64" i="36"/>
  <c r="E66" i="36" s="1"/>
  <c r="M72" i="19"/>
  <c r="E70" i="43"/>
  <c r="E72" i="43" s="1"/>
  <c r="M55" i="12"/>
  <c r="E55" i="36" s="1"/>
  <c r="G55" i="12"/>
  <c r="L36" i="11"/>
  <c r="D33" i="35"/>
  <c r="D36" i="35" s="1"/>
  <c r="G65" i="5"/>
  <c r="H12" i="43"/>
  <c r="F12" i="5"/>
  <c r="G644" i="44"/>
  <c r="I91" i="25"/>
  <c r="D19" i="27"/>
  <c r="E16" i="31"/>
  <c r="G11" i="43"/>
  <c r="D27" i="52"/>
  <c r="D29" i="52" s="1"/>
  <c r="D82" i="52" s="1"/>
  <c r="L29" i="53"/>
  <c r="L82" i="53" s="1"/>
  <c r="I24" i="15"/>
  <c r="G19" i="15"/>
  <c r="M19" i="15"/>
  <c r="I70" i="43"/>
  <c r="I72" i="43" s="1"/>
  <c r="G72" i="43"/>
  <c r="L75" i="15"/>
  <c r="D75" i="39" s="1"/>
  <c r="H75" i="39" s="1"/>
  <c r="F75" i="15"/>
  <c r="D56" i="26"/>
  <c r="F54" i="38"/>
  <c r="L28" i="15"/>
  <c r="D28" i="39" s="1"/>
  <c r="H28" i="39" s="1"/>
  <c r="F28" i="15"/>
  <c r="D16" i="28"/>
  <c r="F11" i="40"/>
  <c r="M82" i="25"/>
  <c r="D89" i="28"/>
  <c r="F86" i="40"/>
  <c r="I82" i="13"/>
  <c r="I91" i="13" s="1"/>
  <c r="K648" i="44"/>
  <c r="M91" i="28"/>
  <c r="F42" i="34"/>
  <c r="F43" i="34" s="1"/>
  <c r="M61" i="10"/>
  <c r="E59" i="34"/>
  <c r="E61" i="34" s="1"/>
  <c r="P42" i="24"/>
  <c r="P43" i="24" s="1"/>
  <c r="L651" i="44"/>
  <c r="N91" i="31"/>
  <c r="R651" i="44"/>
  <c r="T91" i="31"/>
  <c r="F82" i="58"/>
  <c r="E86" i="20"/>
  <c r="G89" i="20"/>
  <c r="E36" i="21"/>
  <c r="G32" i="33"/>
  <c r="E70" i="52"/>
  <c r="E72" i="52" s="1"/>
  <c r="M72" i="53"/>
  <c r="L42" i="49"/>
  <c r="L43" i="49" s="1"/>
  <c r="M42" i="10"/>
  <c r="M43" i="10" s="1"/>
  <c r="E40" i="34"/>
  <c r="E42" i="34" s="1"/>
  <c r="E43" i="34" s="1"/>
  <c r="L72" i="10"/>
  <c r="D71" i="34"/>
  <c r="H65" i="50"/>
  <c r="D66" i="50"/>
  <c r="L24" i="10"/>
  <c r="D19" i="34"/>
  <c r="L61" i="10"/>
  <c r="D59" i="34"/>
  <c r="D24" i="20"/>
  <c r="F19" i="32"/>
  <c r="H649" i="44"/>
  <c r="J91" i="55"/>
  <c r="E40" i="57"/>
  <c r="E42" i="57" s="1"/>
  <c r="E43" i="57" s="1"/>
  <c r="M42" i="56"/>
  <c r="M43" i="56" s="1"/>
  <c r="D16" i="20"/>
  <c r="F11" i="32"/>
  <c r="I89" i="8"/>
  <c r="I91" i="8" s="1"/>
  <c r="M86" i="8"/>
  <c r="G70" i="32"/>
  <c r="E72" i="20"/>
  <c r="I80" i="57"/>
  <c r="F20" i="12"/>
  <c r="L20" i="12"/>
  <c r="D20" i="36" s="1"/>
  <c r="H20" i="36" s="1"/>
  <c r="G73" i="12"/>
  <c r="M73" i="12"/>
  <c r="E73" i="36" s="1"/>
  <c r="I73" i="36" s="1"/>
  <c r="L78" i="12"/>
  <c r="D78" i="36" s="1"/>
  <c r="H78" i="36" s="1"/>
  <c r="F78" i="12"/>
  <c r="V24" i="24"/>
  <c r="F71" i="12"/>
  <c r="F72" i="12" s="1"/>
  <c r="L71" i="12"/>
  <c r="D71" i="36" s="1"/>
  <c r="H71" i="36" s="1"/>
  <c r="D36" i="57"/>
  <c r="D91" i="12"/>
  <c r="F11" i="12"/>
  <c r="L11" i="12"/>
  <c r="H16" i="12"/>
  <c r="G81" i="12"/>
  <c r="M81" i="12"/>
  <c r="E81" i="36" s="1"/>
  <c r="F59" i="33"/>
  <c r="D61" i="21"/>
  <c r="L74" i="12"/>
  <c r="D74" i="36" s="1"/>
  <c r="H74" i="36" s="1"/>
  <c r="F74" i="12"/>
  <c r="F54" i="33"/>
  <c r="D56" i="21"/>
  <c r="K82" i="24"/>
  <c r="M24" i="11"/>
  <c r="E19" i="35"/>
  <c r="E24" i="35" s="1"/>
  <c r="F80" i="12"/>
  <c r="L80" i="12"/>
  <c r="D80" i="36" s="1"/>
  <c r="H80" i="36" s="1"/>
  <c r="M72" i="8"/>
  <c r="E70" i="32"/>
  <c r="E72" i="32" s="1"/>
  <c r="F43" i="9"/>
  <c r="D66" i="21"/>
  <c r="F64" i="33"/>
  <c r="H34" i="63"/>
  <c r="D21" i="24"/>
  <c r="F21" i="36" s="1"/>
  <c r="I22" i="43"/>
  <c r="G22" i="5"/>
  <c r="I22" i="5" s="1"/>
  <c r="I34" i="52"/>
  <c r="T640" i="44"/>
  <c r="V91" i="21"/>
  <c r="F97" i="33"/>
  <c r="H94" i="33"/>
  <c r="H97" i="33" s="1"/>
  <c r="E16" i="23"/>
  <c r="G11" i="35"/>
  <c r="I13" i="63"/>
  <c r="E11" i="24"/>
  <c r="F56" i="35"/>
  <c r="E56" i="23"/>
  <c r="R82" i="31"/>
  <c r="E27" i="24"/>
  <c r="M29" i="11"/>
  <c r="D59" i="52"/>
  <c r="D61" i="52" s="1"/>
  <c r="L61" i="53"/>
  <c r="E23" i="5"/>
  <c r="F20" i="15"/>
  <c r="L20" i="15"/>
  <c r="D20" i="39" s="1"/>
  <c r="L24" i="24"/>
  <c r="D19" i="24"/>
  <c r="E59" i="52"/>
  <c r="E61" i="52" s="1"/>
  <c r="M61" i="53"/>
  <c r="L11" i="15"/>
  <c r="F11" i="15"/>
  <c r="H16" i="15"/>
  <c r="G82" i="25"/>
  <c r="G91" i="25" s="1"/>
  <c r="I54" i="60"/>
  <c r="I56" i="60" s="1"/>
  <c r="G56" i="60"/>
  <c r="D36" i="54"/>
  <c r="F32" i="52"/>
  <c r="AM82" i="59"/>
  <c r="M35" i="15"/>
  <c r="E35" i="39" s="1"/>
  <c r="G35" i="15"/>
  <c r="M61" i="13"/>
  <c r="E59" i="37"/>
  <c r="E61" i="37" s="1"/>
  <c r="F81" i="15"/>
  <c r="L81" i="15"/>
  <c r="D81" i="39" s="1"/>
  <c r="H81" i="39" s="1"/>
  <c r="L56" i="14"/>
  <c r="D54" i="38"/>
  <c r="D56" i="38" s="1"/>
  <c r="E20" i="27"/>
  <c r="G20" i="39" s="1"/>
  <c r="I20" i="39" s="1"/>
  <c r="F11" i="37"/>
  <c r="D16" i="25"/>
  <c r="G82" i="53"/>
  <c r="U644" i="44"/>
  <c r="W91" i="25"/>
  <c r="F40" i="37"/>
  <c r="D42" i="25"/>
  <c r="D43" i="25" s="1"/>
  <c r="G82" i="24"/>
  <c r="F77" i="12"/>
  <c r="L77" i="12"/>
  <c r="D77" i="36" s="1"/>
  <c r="G86" i="15"/>
  <c r="G89" i="15" s="1"/>
  <c r="G89" i="13"/>
  <c r="E16" i="26"/>
  <c r="E82" i="26" s="1"/>
  <c r="G22" i="4" s="1"/>
  <c r="H22" i="4" s="1"/>
  <c r="G11" i="38"/>
  <c r="E29" i="38"/>
  <c r="I27" i="38"/>
  <c r="I29" i="38" s="1"/>
  <c r="H34" i="43"/>
  <c r="F34" i="5"/>
  <c r="G77" i="5"/>
  <c r="I77" i="5" s="1"/>
  <c r="G651" i="44"/>
  <c r="I91" i="31"/>
  <c r="G14" i="5"/>
  <c r="M28" i="15"/>
  <c r="E28" i="39" s="1"/>
  <c r="G28" i="15"/>
  <c r="I29" i="15"/>
  <c r="D27" i="37"/>
  <c r="D29" i="37" s="1"/>
  <c r="L29" i="13"/>
  <c r="D81" i="5"/>
  <c r="D27" i="27"/>
  <c r="G73" i="15"/>
  <c r="M73" i="15"/>
  <c r="E73" i="39" s="1"/>
  <c r="E36" i="25"/>
  <c r="G32" i="37"/>
  <c r="E29" i="47"/>
  <c r="G648" i="44"/>
  <c r="I91" i="28"/>
  <c r="F72" i="35"/>
  <c r="H70" i="35"/>
  <c r="H72" i="35" s="1"/>
  <c r="G75" i="5"/>
  <c r="E70" i="27"/>
  <c r="AC82" i="25"/>
  <c r="E55" i="27"/>
  <c r="G55" i="39" s="1"/>
  <c r="I55" i="39" s="1"/>
  <c r="H64" i="47"/>
  <c r="H66" i="47" s="1"/>
  <c r="F66" i="47"/>
  <c r="X648" i="44"/>
  <c r="Z91" i="28"/>
  <c r="S82" i="28"/>
  <c r="G70" i="40"/>
  <c r="E72" i="28"/>
  <c r="M15" i="15"/>
  <c r="E15" i="39" s="1"/>
  <c r="G15" i="15"/>
  <c r="L82" i="45"/>
  <c r="L648" i="44"/>
  <c r="N91" i="28"/>
  <c r="AD82" i="48"/>
  <c r="AB652" i="44" s="1"/>
  <c r="E72" i="48"/>
  <c r="G70" i="50"/>
  <c r="Q82" i="29"/>
  <c r="O638" i="44" s="1"/>
  <c r="L82" i="29"/>
  <c r="J638" i="44" s="1"/>
  <c r="F82" i="29"/>
  <c r="G11" i="41"/>
  <c r="E16" i="29"/>
  <c r="F82" i="10"/>
  <c r="Y639" i="44"/>
  <c r="AA91" i="20"/>
  <c r="G27" i="57"/>
  <c r="E29" i="55"/>
  <c r="G16" i="32"/>
  <c r="G82" i="20"/>
  <c r="G91" i="20" s="1"/>
  <c r="M36" i="56"/>
  <c r="E32" i="57"/>
  <c r="E36" i="57" s="1"/>
  <c r="T82" i="55"/>
  <c r="P639" i="44"/>
  <c r="R91" i="20"/>
  <c r="E11" i="57"/>
  <c r="E16" i="57" s="1"/>
  <c r="M16" i="56"/>
  <c r="M89" i="56"/>
  <c r="B27" i="4" s="1"/>
  <c r="C27" i="4" s="1"/>
  <c r="E87" i="57"/>
  <c r="S24" i="24"/>
  <c r="Y29" i="24"/>
  <c r="E42" i="55"/>
  <c r="E43" i="55" s="1"/>
  <c r="G40" i="57"/>
  <c r="M14" i="12"/>
  <c r="E14" i="36" s="1"/>
  <c r="I14" i="36" s="1"/>
  <c r="G14" i="12"/>
  <c r="M74" i="12"/>
  <c r="E74" i="36" s="1"/>
  <c r="I74" i="36" s="1"/>
  <c r="G74" i="12"/>
  <c r="H87" i="36"/>
  <c r="P61" i="24"/>
  <c r="M70" i="12"/>
  <c r="I72" i="12"/>
  <c r="G70" i="12"/>
  <c r="G72" i="12" s="1"/>
  <c r="O82" i="23"/>
  <c r="M641" i="44" s="1"/>
  <c r="AC16" i="24"/>
  <c r="AC82" i="24" s="1"/>
  <c r="I13" i="43"/>
  <c r="G13" i="5"/>
  <c r="I13" i="5" s="1"/>
  <c r="E40" i="24"/>
  <c r="D66" i="63"/>
  <c r="Q72" i="24"/>
  <c r="L36" i="8"/>
  <c r="D32" i="32"/>
  <c r="D36" i="32" s="1"/>
  <c r="D56" i="23"/>
  <c r="E56" i="60"/>
  <c r="M16" i="19"/>
  <c r="M66" i="53"/>
  <c r="E65" i="52"/>
  <c r="E66" i="52" s="1"/>
  <c r="M61" i="24"/>
  <c r="AH82" i="31"/>
  <c r="AH91" i="31" s="1"/>
  <c r="G54" i="43"/>
  <c r="E56" i="31"/>
  <c r="E36" i="54"/>
  <c r="G32" i="52"/>
  <c r="H24" i="15"/>
  <c r="F19" i="15"/>
  <c r="L19" i="15"/>
  <c r="G19" i="35"/>
  <c r="E24" i="23"/>
  <c r="L82" i="61"/>
  <c r="M66" i="18"/>
  <c r="E64" i="42"/>
  <c r="G89" i="43"/>
  <c r="G40" i="37"/>
  <c r="E42" i="25"/>
  <c r="E43" i="25" s="1"/>
  <c r="Y36" i="24"/>
  <c r="D59" i="60"/>
  <c r="D61" i="60" s="1"/>
  <c r="L61" i="58"/>
  <c r="E66" i="59"/>
  <c r="G64" i="60"/>
  <c r="G72" i="62"/>
  <c r="E75" i="5"/>
  <c r="X644" i="44"/>
  <c r="Z91" i="25"/>
  <c r="H70" i="33"/>
  <c r="H72" i="33" s="1"/>
  <c r="F72" i="33"/>
  <c r="I39" i="43"/>
  <c r="F82" i="30"/>
  <c r="F45" i="5"/>
  <c r="H45" i="5" s="1"/>
  <c r="G71" i="15"/>
  <c r="M71" i="15"/>
  <c r="E71" i="39" s="1"/>
  <c r="N24" i="27"/>
  <c r="N82" i="27" s="1"/>
  <c r="E29" i="23"/>
  <c r="G27" i="35"/>
  <c r="AD82" i="62"/>
  <c r="H82" i="61"/>
  <c r="H55" i="52"/>
  <c r="E54" i="42"/>
  <c r="M56" i="18"/>
  <c r="M82" i="18" s="1"/>
  <c r="B28" i="4" s="1"/>
  <c r="C28" i="4" s="1"/>
  <c r="AI82" i="27"/>
  <c r="AI91" i="27" s="1"/>
  <c r="M16" i="27"/>
  <c r="M82" i="27" s="1"/>
  <c r="L16" i="14"/>
  <c r="D11" i="38"/>
  <c r="D16" i="38" s="1"/>
  <c r="L66" i="14"/>
  <c r="D64" i="38"/>
  <c r="D66" i="38" s="1"/>
  <c r="L89" i="19"/>
  <c r="H19" i="52"/>
  <c r="H24" i="52" s="1"/>
  <c r="F22" i="5"/>
  <c r="H22" i="5" s="1"/>
  <c r="D33" i="60"/>
  <c r="L36" i="58"/>
  <c r="E27" i="39"/>
  <c r="E29" i="39" s="1"/>
  <c r="M29" i="15"/>
  <c r="N82" i="25"/>
  <c r="P82" i="31"/>
  <c r="M36" i="24"/>
  <c r="M82" i="24" s="1"/>
  <c r="H86" i="33"/>
  <c r="H89" i="33" s="1"/>
  <c r="E47" i="5"/>
  <c r="G51" i="5"/>
  <c r="I51" i="5" s="1"/>
  <c r="D32" i="27"/>
  <c r="AE82" i="25"/>
  <c r="AB36" i="27"/>
  <c r="AB82" i="27" s="1"/>
  <c r="H19" i="37"/>
  <c r="H24" i="37" s="1"/>
  <c r="F24" i="37"/>
  <c r="H32" i="35"/>
  <c r="F36" i="35"/>
  <c r="X82" i="27"/>
  <c r="D29" i="25"/>
  <c r="F27" i="37"/>
  <c r="L36" i="14"/>
  <c r="AJ82" i="26"/>
  <c r="E29" i="31"/>
  <c r="G27" i="43"/>
  <c r="G21" i="5"/>
  <c r="I21" i="5" s="1"/>
  <c r="I21" i="42"/>
  <c r="E32" i="27"/>
  <c r="I89" i="15"/>
  <c r="I82" i="45"/>
  <c r="S82" i="26"/>
  <c r="Q645" i="44" s="1"/>
  <c r="W36" i="27"/>
  <c r="D89" i="43"/>
  <c r="G49" i="5"/>
  <c r="I49" i="5" s="1"/>
  <c r="F91" i="27"/>
  <c r="F42" i="13"/>
  <c r="F43" i="13" s="1"/>
  <c r="E89" i="37"/>
  <c r="AE24" i="27"/>
  <c r="T43" i="27"/>
  <c r="F54" i="43"/>
  <c r="D56" i="31"/>
  <c r="D61" i="25"/>
  <c r="F59" i="37"/>
  <c r="F82" i="14"/>
  <c r="G59" i="38"/>
  <c r="E61" i="26"/>
  <c r="AJ82" i="54"/>
  <c r="H82" i="18"/>
  <c r="D54" i="42"/>
  <c r="L56" i="18"/>
  <c r="D24" i="25"/>
  <c r="E64" i="47"/>
  <c r="E66" i="47" s="1"/>
  <c r="M66" i="45"/>
  <c r="E42" i="54"/>
  <c r="E43" i="54" s="1"/>
  <c r="G40" i="52"/>
  <c r="F40" i="38"/>
  <c r="D42" i="26"/>
  <c r="D43" i="26" s="1"/>
  <c r="G64" i="40"/>
  <c r="E66" i="28"/>
  <c r="H27" i="47"/>
  <c r="H29" i="47" s="1"/>
  <c r="F29" i="47"/>
  <c r="P82" i="28"/>
  <c r="D72" i="23"/>
  <c r="I75" i="42"/>
  <c r="H82" i="16"/>
  <c r="H91" i="16" s="1"/>
  <c r="M89" i="16"/>
  <c r="E24" i="40"/>
  <c r="F11" i="52"/>
  <c r="D16" i="54"/>
  <c r="D82" i="54" s="1"/>
  <c r="E19" i="38"/>
  <c r="E24" i="38" s="1"/>
  <c r="M24" i="14"/>
  <c r="H51" i="47"/>
  <c r="E66" i="40"/>
  <c r="E42" i="28"/>
  <c r="E43" i="28" s="1"/>
  <c r="G40" i="40"/>
  <c r="G82" i="59"/>
  <c r="AI82" i="28"/>
  <c r="AI91" i="28" s="1"/>
  <c r="E84" i="30"/>
  <c r="L76" i="15"/>
  <c r="D76" i="39" s="1"/>
  <c r="F76" i="15"/>
  <c r="AB72" i="27"/>
  <c r="D24" i="26"/>
  <c r="F19" i="38"/>
  <c r="T648" i="44"/>
  <c r="V91" i="28"/>
  <c r="D54" i="24"/>
  <c r="R16" i="24"/>
  <c r="AD56" i="24"/>
  <c r="W36" i="24"/>
  <c r="W82" i="24" s="1"/>
  <c r="AA72" i="24"/>
  <c r="G59" i="35"/>
  <c r="E61" i="23"/>
  <c r="V43" i="24"/>
  <c r="E29" i="54"/>
  <c r="G27" i="52"/>
  <c r="M24" i="24"/>
  <c r="D55" i="60"/>
  <c r="L56" i="58"/>
  <c r="E72" i="23"/>
  <c r="G70" i="35"/>
  <c r="F74" i="15"/>
  <c r="L74" i="15"/>
  <c r="D74" i="39" s="1"/>
  <c r="E36" i="48"/>
  <c r="D32" i="34"/>
  <c r="L36" i="10"/>
  <c r="E66" i="50"/>
  <c r="I65" i="50"/>
  <c r="AN82" i="29"/>
  <c r="E42" i="20"/>
  <c r="E43" i="20" s="1"/>
  <c r="G40" i="32"/>
  <c r="H75" i="32"/>
  <c r="F75" i="5"/>
  <c r="H75" i="5" s="1"/>
  <c r="D36" i="29"/>
  <c r="F32" i="41"/>
  <c r="Q639" i="44"/>
  <c r="S91" i="20"/>
  <c r="L72" i="56"/>
  <c r="D70" i="57"/>
  <c r="D72" i="57" s="1"/>
  <c r="J649" i="44"/>
  <c r="L91" i="55"/>
  <c r="Z639" i="44"/>
  <c r="AB91" i="20"/>
  <c r="I71" i="41"/>
  <c r="I72" i="41" s="1"/>
  <c r="G72" i="41"/>
  <c r="M59" i="12"/>
  <c r="I61" i="12"/>
  <c r="G59" i="12"/>
  <c r="G61" i="12" s="1"/>
  <c r="G29" i="32"/>
  <c r="I27" i="32"/>
  <c r="I29" i="32" s="1"/>
  <c r="M12" i="12"/>
  <c r="E12" i="36" s="1"/>
  <c r="I12" i="36" s="1"/>
  <c r="G12" i="12"/>
  <c r="I649" i="44"/>
  <c r="K91" i="55"/>
  <c r="AB640" i="44"/>
  <c r="AD91" i="21"/>
  <c r="L19" i="12"/>
  <c r="H24" i="12"/>
  <c r="F19" i="12"/>
  <c r="M34" i="12"/>
  <c r="E34" i="36" s="1"/>
  <c r="I34" i="36" s="1"/>
  <c r="G34" i="12"/>
  <c r="L75" i="12"/>
  <c r="D75" i="36" s="1"/>
  <c r="H75" i="36" s="1"/>
  <c r="F75" i="12"/>
  <c r="L640" i="44"/>
  <c r="N91" i="21"/>
  <c r="D64" i="35"/>
  <c r="L66" i="11"/>
  <c r="AC82" i="21"/>
  <c r="D70" i="36"/>
  <c r="D72" i="36" s="1"/>
  <c r="L29" i="19"/>
  <c r="D28" i="43"/>
  <c r="M36" i="53"/>
  <c r="E34" i="52"/>
  <c r="E36" i="52" s="1"/>
  <c r="L21" i="12"/>
  <c r="D21" i="36" s="1"/>
  <c r="F21" i="12"/>
  <c r="D59" i="24"/>
  <c r="L61" i="24"/>
  <c r="H42" i="35"/>
  <c r="H43" i="35" s="1"/>
  <c r="M36" i="11"/>
  <c r="X36" i="24"/>
  <c r="E72" i="62"/>
  <c r="G70" i="63"/>
  <c r="H28" i="43"/>
  <c r="D16" i="30"/>
  <c r="F11" i="42"/>
  <c r="L65" i="15"/>
  <c r="D65" i="39" s="1"/>
  <c r="F65" i="15"/>
  <c r="D33" i="27"/>
  <c r="F33" i="39" s="1"/>
  <c r="H33" i="39" s="1"/>
  <c r="N82" i="62"/>
  <c r="H88" i="5"/>
  <c r="I19" i="42"/>
  <c r="I24" i="42" s="1"/>
  <c r="G24" i="42"/>
  <c r="G76" i="5"/>
  <c r="I76" i="5" s="1"/>
  <c r="E65" i="27"/>
  <c r="G65" i="39" s="1"/>
  <c r="I65" i="39" s="1"/>
  <c r="F41" i="12"/>
  <c r="L41" i="12"/>
  <c r="D41" i="36" s="1"/>
  <c r="H41" i="36" s="1"/>
  <c r="F11" i="43"/>
  <c r="D16" i="31"/>
  <c r="D82" i="31" s="1"/>
  <c r="D91" i="31" s="1"/>
  <c r="E32" i="39"/>
  <c r="D56" i="25"/>
  <c r="F54" i="37"/>
  <c r="D36" i="23"/>
  <c r="E59" i="27"/>
  <c r="P82" i="27"/>
  <c r="E49" i="27"/>
  <c r="G49" i="39" s="1"/>
  <c r="I49" i="39" s="1"/>
  <c r="G32" i="63"/>
  <c r="E36" i="62"/>
  <c r="G34" i="15"/>
  <c r="M34" i="15"/>
  <c r="E34" i="39" s="1"/>
  <c r="I34" i="39" s="1"/>
  <c r="F644" i="44"/>
  <c r="H91" i="25"/>
  <c r="E54" i="24"/>
  <c r="D36" i="26"/>
  <c r="F32" i="38"/>
  <c r="L24" i="27"/>
  <c r="M89" i="19"/>
  <c r="B30" i="4" s="1"/>
  <c r="C30" i="4" s="1"/>
  <c r="E86" i="43"/>
  <c r="F81" i="5"/>
  <c r="H14" i="37"/>
  <c r="U61" i="27"/>
  <c r="U82" i="27" s="1"/>
  <c r="L42" i="14"/>
  <c r="L43" i="14" s="1"/>
  <c r="D40" i="38"/>
  <c r="D42" i="38" s="1"/>
  <c r="D43" i="38" s="1"/>
  <c r="M36" i="45"/>
  <c r="E36" i="28"/>
  <c r="K16" i="27"/>
  <c r="K82" i="27" s="1"/>
  <c r="E11" i="27"/>
  <c r="AG82" i="48"/>
  <c r="E56" i="48"/>
  <c r="G54" i="50"/>
  <c r="H79" i="50"/>
  <c r="D72" i="48"/>
  <c r="F70" i="50"/>
  <c r="D66" i="29"/>
  <c r="F64" i="41"/>
  <c r="H54" i="34"/>
  <c r="H56" i="34" s="1"/>
  <c r="G54" i="32"/>
  <c r="E56" i="20"/>
  <c r="N649" i="44"/>
  <c r="P91" i="55"/>
  <c r="D64" i="24"/>
  <c r="P82" i="20"/>
  <c r="F23" i="12"/>
  <c r="L23" i="12"/>
  <c r="D23" i="36" s="1"/>
  <c r="P16" i="24"/>
  <c r="H77" i="32"/>
  <c r="F77" i="5"/>
  <c r="L36" i="56"/>
  <c r="H82" i="9"/>
  <c r="H91" i="9" s="1"/>
  <c r="R24" i="24"/>
  <c r="F82" i="21"/>
  <c r="F91" i="21" s="1"/>
  <c r="P66" i="24"/>
  <c r="I24" i="12"/>
  <c r="G19" i="12"/>
  <c r="M19" i="12"/>
  <c r="L56" i="11"/>
  <c r="D54" i="35"/>
  <c r="D56" i="35" s="1"/>
  <c r="E40" i="63"/>
  <c r="E42" i="63" s="1"/>
  <c r="E43" i="63" s="1"/>
  <c r="E82" i="63" s="1"/>
  <c r="M42" i="61"/>
  <c r="M43" i="61" s="1"/>
  <c r="M82" i="61" s="1"/>
  <c r="B14" i="4" s="1"/>
  <c r="C14" i="4" s="1"/>
  <c r="G82" i="23"/>
  <c r="G84" i="24" s="1"/>
  <c r="I76" i="63"/>
  <c r="AL82" i="48"/>
  <c r="G82" i="48"/>
  <c r="I28" i="50"/>
  <c r="T82" i="48"/>
  <c r="R652" i="44" s="1"/>
  <c r="D42" i="48"/>
  <c r="D43" i="48" s="1"/>
  <c r="F40" i="50"/>
  <c r="AO82" i="48"/>
  <c r="G29" i="49"/>
  <c r="Y82" i="29"/>
  <c r="W638" i="44" s="1"/>
  <c r="M61" i="49"/>
  <c r="E60" i="50"/>
  <c r="E61" i="50" s="1"/>
  <c r="I82" i="17"/>
  <c r="F27" i="41"/>
  <c r="D29" i="29"/>
  <c r="T82" i="29"/>
  <c r="R638" i="44" s="1"/>
  <c r="M29" i="49"/>
  <c r="D24" i="29"/>
  <c r="F19" i="41"/>
  <c r="F11" i="41"/>
  <c r="D16" i="29"/>
  <c r="M82" i="20"/>
  <c r="E72" i="29"/>
  <c r="D61" i="48"/>
  <c r="F59" i="50"/>
  <c r="F56" i="32"/>
  <c r="F82" i="56"/>
  <c r="F91" i="56" s="1"/>
  <c r="E56" i="29"/>
  <c r="G54" i="41"/>
  <c r="I21" i="32"/>
  <c r="G36" i="56"/>
  <c r="G649" i="44"/>
  <c r="I91" i="55"/>
  <c r="E16" i="20"/>
  <c r="AB82" i="55"/>
  <c r="I82" i="56"/>
  <c r="I91" i="56" s="1"/>
  <c r="F82" i="55"/>
  <c r="F91" i="55" s="1"/>
  <c r="D70" i="24"/>
  <c r="L76" i="12"/>
  <c r="D76" i="36" s="1"/>
  <c r="F76" i="12"/>
  <c r="X16" i="24"/>
  <c r="G70" i="57"/>
  <c r="E72" i="55"/>
  <c r="M22" i="12"/>
  <c r="E22" i="36" s="1"/>
  <c r="G22" i="12"/>
  <c r="M86" i="12"/>
  <c r="M89" i="9"/>
  <c r="B19" i="4" s="1"/>
  <c r="C19" i="4" s="1"/>
  <c r="E86" i="33"/>
  <c r="I34" i="33"/>
  <c r="X56" i="24"/>
  <c r="G29" i="9"/>
  <c r="G77" i="12"/>
  <c r="M77" i="12"/>
  <c r="E77" i="36" s="1"/>
  <c r="I77" i="36" s="1"/>
  <c r="H14" i="33"/>
  <c r="G27" i="33"/>
  <c r="E29" i="21"/>
  <c r="E61" i="20"/>
  <c r="G59" i="32"/>
  <c r="D27" i="33"/>
  <c r="D29" i="33" s="1"/>
  <c r="L29" i="9"/>
  <c r="L81" i="12"/>
  <c r="D81" i="36" s="1"/>
  <c r="H81" i="36" s="1"/>
  <c r="F81" i="12"/>
  <c r="E42" i="21"/>
  <c r="E43" i="21" s="1"/>
  <c r="G40" i="33"/>
  <c r="AF82" i="24"/>
  <c r="AF91" i="24" s="1"/>
  <c r="G47" i="12"/>
  <c r="M47" i="12"/>
  <c r="E47" i="36" s="1"/>
  <c r="I47" i="36" s="1"/>
  <c r="Z24" i="24"/>
  <c r="L16" i="56"/>
  <c r="D15" i="57"/>
  <c r="M24" i="9"/>
  <c r="M82" i="9" s="1"/>
  <c r="M91" i="9" s="1"/>
  <c r="M78" i="12"/>
  <c r="E78" i="36" s="1"/>
  <c r="G78" i="12"/>
  <c r="L39" i="12"/>
  <c r="D39" i="36" s="1"/>
  <c r="F39" i="12"/>
  <c r="D11" i="32"/>
  <c r="D16" i="32" s="1"/>
  <c r="D82" i="32" s="1"/>
  <c r="L16" i="8"/>
  <c r="L82" i="8" s="1"/>
  <c r="L91" i="8" s="1"/>
  <c r="M66" i="8"/>
  <c r="E64" i="32"/>
  <c r="E66" i="32" s="1"/>
  <c r="F73" i="12"/>
  <c r="L73" i="12"/>
  <c r="D73" i="36" s="1"/>
  <c r="H73" i="36" s="1"/>
  <c r="Z29" i="24"/>
  <c r="L42" i="24"/>
  <c r="L43" i="24" s="1"/>
  <c r="Y66" i="24"/>
  <c r="I77" i="33"/>
  <c r="S16" i="24"/>
  <c r="S82" i="24" s="1"/>
  <c r="L16" i="24"/>
  <c r="W82" i="23"/>
  <c r="U641" i="44" s="1"/>
  <c r="E40" i="33"/>
  <c r="E42" i="33" s="1"/>
  <c r="E43" i="33" s="1"/>
  <c r="M42" i="9"/>
  <c r="M43" i="9" s="1"/>
  <c r="E22" i="24"/>
  <c r="G22" i="36" s="1"/>
  <c r="I22" i="36" s="1"/>
  <c r="Q82" i="23"/>
  <c r="O641" i="44" s="1"/>
  <c r="L40" i="12"/>
  <c r="F40" i="12"/>
  <c r="F42" i="12" s="1"/>
  <c r="F43" i="12" s="1"/>
  <c r="H42" i="12"/>
  <c r="H43" i="12" s="1"/>
  <c r="AK82" i="21"/>
  <c r="AK91" i="21" s="1"/>
  <c r="G19" i="63"/>
  <c r="E24" i="62"/>
  <c r="I21" i="52"/>
  <c r="M82" i="31"/>
  <c r="E36" i="31"/>
  <c r="G32" i="43"/>
  <c r="I12" i="52"/>
  <c r="I640" i="44"/>
  <c r="K91" i="21"/>
  <c r="G82" i="11"/>
  <c r="AA82" i="23"/>
  <c r="Y641" i="44" s="1"/>
  <c r="L66" i="61"/>
  <c r="Z36" i="24"/>
  <c r="D16" i="43"/>
  <c r="I73" i="43"/>
  <c r="G73" i="5"/>
  <c r="I73" i="5" s="1"/>
  <c r="D59" i="27"/>
  <c r="D24" i="33"/>
  <c r="T61" i="24"/>
  <c r="M56" i="58"/>
  <c r="M82" i="58" s="1"/>
  <c r="B17" i="4" s="1"/>
  <c r="C17" i="4" s="1"/>
  <c r="I21" i="63"/>
  <c r="L42" i="61"/>
  <c r="L43" i="61" s="1"/>
  <c r="E16" i="43"/>
  <c r="E16" i="21"/>
  <c r="G11" i="33"/>
  <c r="AH82" i="23"/>
  <c r="D42" i="59"/>
  <c r="D43" i="59" s="1"/>
  <c r="F41" i="60"/>
  <c r="F41" i="5" s="1"/>
  <c r="E56" i="62"/>
  <c r="G54" i="63"/>
  <c r="F23" i="15"/>
  <c r="L23" i="15"/>
  <c r="D23" i="39" s="1"/>
  <c r="H23" i="39" s="1"/>
  <c r="E64" i="24"/>
  <c r="F16" i="62"/>
  <c r="F82" i="62" s="1"/>
  <c r="D11" i="62"/>
  <c r="E72" i="21"/>
  <c r="G70" i="33"/>
  <c r="T24" i="24"/>
  <c r="H75" i="52"/>
  <c r="M77" i="15"/>
  <c r="E77" i="39" s="1"/>
  <c r="I77" i="39" s="1"/>
  <c r="G77" i="15"/>
  <c r="AC24" i="27"/>
  <c r="AC82" i="27" s="1"/>
  <c r="E61" i="55"/>
  <c r="G59" i="57"/>
  <c r="G89" i="24"/>
  <c r="G59" i="60"/>
  <c r="E61" i="59"/>
  <c r="E82" i="59" s="1"/>
  <c r="G17" i="4" s="1"/>
  <c r="H17" i="4" s="1"/>
  <c r="I47" i="43"/>
  <c r="G47" i="5"/>
  <c r="I47" i="5" s="1"/>
  <c r="D72" i="30"/>
  <c r="AO82" i="27"/>
  <c r="AO91" i="27" s="1"/>
  <c r="F13" i="15"/>
  <c r="L13" i="15"/>
  <c r="D13" i="39" s="1"/>
  <c r="E16" i="25"/>
  <c r="G11" i="37"/>
  <c r="I12" i="63"/>
  <c r="F40" i="52"/>
  <c r="D42" i="54"/>
  <c r="D43" i="54" s="1"/>
  <c r="F36" i="18"/>
  <c r="F82" i="18" s="1"/>
  <c r="D65" i="5"/>
  <c r="G27" i="37"/>
  <c r="E29" i="25"/>
  <c r="E47" i="27"/>
  <c r="G47" i="39" s="1"/>
  <c r="I47" i="39" s="1"/>
  <c r="M42" i="45"/>
  <c r="M43" i="45" s="1"/>
  <c r="E40" i="47"/>
  <c r="H41" i="33"/>
  <c r="M56" i="19"/>
  <c r="H78" i="43"/>
  <c r="G23" i="5"/>
  <c r="I23" i="5" s="1"/>
  <c r="F79" i="5"/>
  <c r="H79" i="5" s="1"/>
  <c r="G29" i="15"/>
  <c r="V16" i="27"/>
  <c r="V82" i="27" s="1"/>
  <c r="H41" i="37"/>
  <c r="P72" i="27"/>
  <c r="F27" i="35"/>
  <c r="D29" i="23"/>
  <c r="X82" i="31"/>
  <c r="H47" i="43"/>
  <c r="F47" i="5"/>
  <c r="H47" i="5" s="1"/>
  <c r="F21" i="5"/>
  <c r="D66" i="30"/>
  <c r="F65" i="42"/>
  <c r="M74" i="15"/>
  <c r="E74" i="39" s="1"/>
  <c r="I74" i="39" s="1"/>
  <c r="G74" i="15"/>
  <c r="G41" i="15"/>
  <c r="M41" i="15"/>
  <c r="E41" i="39" s="1"/>
  <c r="AE16" i="27"/>
  <c r="AD61" i="27"/>
  <c r="F16" i="45"/>
  <c r="F82" i="45" s="1"/>
  <c r="G61" i="14"/>
  <c r="F36" i="19"/>
  <c r="L24" i="18"/>
  <c r="G59" i="15"/>
  <c r="M59" i="15"/>
  <c r="I61" i="15"/>
  <c r="I13" i="47"/>
  <c r="H28" i="38"/>
  <c r="M24" i="27"/>
  <c r="G16" i="45"/>
  <c r="G82" i="45" s="1"/>
  <c r="L59" i="15"/>
  <c r="H61" i="15"/>
  <c r="F59" i="15"/>
  <c r="F61" i="15" s="1"/>
  <c r="AA82" i="26"/>
  <c r="Y645" i="44" s="1"/>
  <c r="G43" i="16"/>
  <c r="G66" i="33"/>
  <c r="H24" i="60"/>
  <c r="F24" i="19"/>
  <c r="E24" i="26"/>
  <c r="G19" i="38"/>
  <c r="H81" i="52"/>
  <c r="G35" i="5"/>
  <c r="I35" i="5" s="1"/>
  <c r="F19" i="47"/>
  <c r="D24" i="46"/>
  <c r="D27" i="63"/>
  <c r="D29" i="63" s="1"/>
  <c r="L29" i="61"/>
  <c r="H14" i="42"/>
  <c r="D14" i="5"/>
  <c r="G15" i="5"/>
  <c r="D40" i="27"/>
  <c r="H12" i="37"/>
  <c r="I71" i="37"/>
  <c r="H11" i="47"/>
  <c r="H16" i="47" s="1"/>
  <c r="F16" i="47"/>
  <c r="I78" i="39"/>
  <c r="I34" i="37"/>
  <c r="F646" i="44"/>
  <c r="H91" i="46"/>
  <c r="I82" i="16"/>
  <c r="I91" i="16" s="1"/>
  <c r="H15" i="40"/>
  <c r="I65" i="40"/>
  <c r="E61" i="54"/>
  <c r="G59" i="52"/>
  <c r="F55" i="5"/>
  <c r="L72" i="27"/>
  <c r="G59" i="40"/>
  <c r="E61" i="28"/>
  <c r="I51" i="38"/>
  <c r="E56" i="40"/>
  <c r="X82" i="28"/>
  <c r="E16" i="40"/>
  <c r="AH82" i="26"/>
  <c r="I65" i="38"/>
  <c r="H15" i="38"/>
  <c r="F16" i="16"/>
  <c r="F82" i="16" s="1"/>
  <c r="F91" i="16" s="1"/>
  <c r="I11" i="40"/>
  <c r="I16" i="40" s="1"/>
  <c r="M24" i="16"/>
  <c r="M82" i="16" s="1"/>
  <c r="M91" i="16" s="1"/>
  <c r="B25" i="4" s="1"/>
  <c r="C25" i="4" s="1"/>
  <c r="N82" i="54"/>
  <c r="L653" i="44" s="1"/>
  <c r="L49" i="15"/>
  <c r="D49" i="39" s="1"/>
  <c r="H49" i="39" s="1"/>
  <c r="F49" i="15"/>
  <c r="E41" i="5"/>
  <c r="E56" i="26"/>
  <c r="G54" i="38"/>
  <c r="M66" i="16"/>
  <c r="I55" i="40"/>
  <c r="E19" i="27"/>
  <c r="AB648" i="44"/>
  <c r="AD91" i="28"/>
  <c r="I70" i="42"/>
  <c r="I72" i="42" s="1"/>
  <c r="G72" i="42"/>
  <c r="D79" i="24"/>
  <c r="F79" i="36" s="1"/>
  <c r="H79" i="36" s="1"/>
  <c r="AD24" i="27"/>
  <c r="AD82" i="27" s="1"/>
  <c r="S648" i="44"/>
  <c r="U91" i="28"/>
  <c r="E72" i="26"/>
  <c r="M61" i="56"/>
  <c r="E59" i="57"/>
  <c r="E61" i="57" s="1"/>
  <c r="F65" i="12"/>
  <c r="F66" i="12" s="1"/>
  <c r="L65" i="12"/>
  <c r="D65" i="36" s="1"/>
  <c r="H65" i="36" s="1"/>
  <c r="E29" i="20"/>
  <c r="AD24" i="24"/>
  <c r="AD82" i="24" s="1"/>
  <c r="L15" i="12"/>
  <c r="D15" i="36" s="1"/>
  <c r="F15" i="12"/>
  <c r="E13" i="24"/>
  <c r="G13" i="36" s="1"/>
  <c r="I13" i="36" s="1"/>
  <c r="L13" i="12"/>
  <c r="D13" i="36" s="1"/>
  <c r="H13" i="36" s="1"/>
  <c r="F13" i="12"/>
  <c r="L12" i="12"/>
  <c r="D12" i="36" s="1"/>
  <c r="H12" i="36" s="1"/>
  <c r="F12" i="12"/>
  <c r="P82" i="21"/>
  <c r="H82" i="8"/>
  <c r="H91" i="8" s="1"/>
  <c r="L82" i="21"/>
  <c r="L33" i="12"/>
  <c r="D33" i="36" s="1"/>
  <c r="F33" i="12"/>
  <c r="H33" i="35"/>
  <c r="I40" i="60"/>
  <c r="I42" i="60" s="1"/>
  <c r="I43" i="60" s="1"/>
  <c r="G42" i="60"/>
  <c r="G43" i="60" s="1"/>
  <c r="E72" i="54"/>
  <c r="G70" i="52"/>
  <c r="I35" i="63"/>
  <c r="L42" i="19"/>
  <c r="L43" i="19" s="1"/>
  <c r="D40" i="43"/>
  <c r="G23" i="12"/>
  <c r="M23" i="12"/>
  <c r="E23" i="36" s="1"/>
  <c r="I23" i="36" s="1"/>
  <c r="O82" i="48"/>
  <c r="M652" i="44" s="1"/>
  <c r="I13" i="50"/>
  <c r="AB82" i="48"/>
  <c r="Z652" i="44" s="1"/>
  <c r="E24" i="48"/>
  <c r="G19" i="50"/>
  <c r="H51" i="50"/>
  <c r="L66" i="10"/>
  <c r="D56" i="48"/>
  <c r="F54" i="50"/>
  <c r="D24" i="50"/>
  <c r="H28" i="50"/>
  <c r="AG82" i="29"/>
  <c r="G82" i="10"/>
  <c r="G82" i="17"/>
  <c r="AB82" i="29"/>
  <c r="Z638" i="44" s="1"/>
  <c r="AI82" i="29"/>
  <c r="G61" i="34"/>
  <c r="U82" i="20"/>
  <c r="E80" i="5"/>
  <c r="H14" i="32"/>
  <c r="F14" i="5"/>
  <c r="D36" i="55"/>
  <c r="F32" i="57"/>
  <c r="I639" i="44"/>
  <c r="K91" i="20"/>
  <c r="AJ82" i="55"/>
  <c r="AJ91" i="55" s="1"/>
  <c r="G16" i="56"/>
  <c r="N82" i="55"/>
  <c r="E36" i="34"/>
  <c r="F89" i="32"/>
  <c r="H86" i="32"/>
  <c r="F86" i="5"/>
  <c r="G82" i="55"/>
  <c r="G91" i="55" s="1"/>
  <c r="I36" i="12"/>
  <c r="M32" i="12"/>
  <c r="G32" i="12"/>
  <c r="G36" i="12" s="1"/>
  <c r="S36" i="24"/>
  <c r="G19" i="57"/>
  <c r="E24" i="55"/>
  <c r="G45" i="12"/>
  <c r="M45" i="12"/>
  <c r="E45" i="36" s="1"/>
  <c r="I45" i="36" s="1"/>
  <c r="I45" i="57"/>
  <c r="E88" i="33"/>
  <c r="E88" i="5" s="1"/>
  <c r="M88" i="12"/>
  <c r="E88" i="36" s="1"/>
  <c r="I88" i="36" s="1"/>
  <c r="L27" i="12"/>
  <c r="H29" i="12"/>
  <c r="F27" i="12"/>
  <c r="F29" i="12" s="1"/>
  <c r="E77" i="5"/>
  <c r="M29" i="24"/>
  <c r="F34" i="12"/>
  <c r="L34" i="12"/>
  <c r="D34" i="36" s="1"/>
  <c r="AM82" i="21"/>
  <c r="AM91" i="21" s="1"/>
  <c r="O42" i="24"/>
  <c r="O43" i="24" s="1"/>
  <c r="O82" i="24" s="1"/>
  <c r="AN82" i="24"/>
  <c r="AN91" i="24" s="1"/>
  <c r="AH82" i="21"/>
  <c r="AH91" i="21" s="1"/>
  <c r="D33" i="24"/>
  <c r="F33" i="36" s="1"/>
  <c r="E19" i="24"/>
  <c r="E59" i="24"/>
  <c r="I21" i="33"/>
  <c r="X66" i="24"/>
  <c r="F24" i="11"/>
  <c r="E24" i="32"/>
  <c r="AA16" i="24"/>
  <c r="AA24" i="24"/>
  <c r="D73" i="5"/>
  <c r="M28" i="12"/>
  <c r="E28" i="36" s="1"/>
  <c r="I28" i="36" s="1"/>
  <c r="G28" i="12"/>
  <c r="T82" i="21"/>
  <c r="T56" i="24"/>
  <c r="AE82" i="23"/>
  <c r="AC641" i="44" s="1"/>
  <c r="Y82" i="23"/>
  <c r="W641" i="44" s="1"/>
  <c r="I49" i="63"/>
  <c r="I35" i="52"/>
  <c r="O66" i="24"/>
  <c r="D33" i="43"/>
  <c r="D36" i="43" s="1"/>
  <c r="L36" i="19"/>
  <c r="L82" i="19" s="1"/>
  <c r="L91" i="19" s="1"/>
  <c r="S651" i="44"/>
  <c r="U91" i="31"/>
  <c r="H74" i="43"/>
  <c r="F74" i="5"/>
  <c r="H74" i="5" s="1"/>
  <c r="I82" i="11"/>
  <c r="M72" i="61"/>
  <c r="G40" i="43"/>
  <c r="E42" i="31"/>
  <c r="E43" i="31" s="1"/>
  <c r="D64" i="36"/>
  <c r="M42" i="11"/>
  <c r="M43" i="11" s="1"/>
  <c r="E40" i="35"/>
  <c r="H81" i="63"/>
  <c r="L16" i="27"/>
  <c r="L82" i="27" s="1"/>
  <c r="R36" i="27"/>
  <c r="R82" i="27" s="1"/>
  <c r="L24" i="9"/>
  <c r="G88" i="5"/>
  <c r="U82" i="59"/>
  <c r="S654" i="44" s="1"/>
  <c r="D42" i="63"/>
  <c r="D43" i="63" s="1"/>
  <c r="Q42" i="24"/>
  <c r="Q43" i="24" s="1"/>
  <c r="Q82" i="21"/>
  <c r="R82" i="59"/>
  <c r="P654" i="44" s="1"/>
  <c r="L56" i="19"/>
  <c r="D54" i="43"/>
  <c r="D56" i="43" s="1"/>
  <c r="I79" i="43"/>
  <c r="F45" i="15"/>
  <c r="L45" i="15"/>
  <c r="D45" i="39" s="1"/>
  <c r="I16" i="15"/>
  <c r="G11" i="15"/>
  <c r="G16" i="15" s="1"/>
  <c r="M11" i="15"/>
  <c r="G49" i="15"/>
  <c r="M49" i="15"/>
  <c r="E49" i="39" s="1"/>
  <c r="V36" i="27"/>
  <c r="E16" i="30"/>
  <c r="J82" i="15"/>
  <c r="J91" i="15" s="1"/>
  <c r="L22" i="15"/>
  <c r="D22" i="39" s="1"/>
  <c r="H22" i="39" s="1"/>
  <c r="F22" i="15"/>
  <c r="F86" i="15"/>
  <c r="F89" i="15" s="1"/>
  <c r="F89" i="13"/>
  <c r="AE36" i="27"/>
  <c r="N72" i="27"/>
  <c r="I66" i="12"/>
  <c r="E89" i="24"/>
  <c r="G86" i="36"/>
  <c r="G42" i="63"/>
  <c r="G43" i="63" s="1"/>
  <c r="I40" i="63"/>
  <c r="I42" i="63" s="1"/>
  <c r="I43" i="63" s="1"/>
  <c r="D72" i="31"/>
  <c r="F70" i="43"/>
  <c r="F59" i="52"/>
  <c r="D61" i="54"/>
  <c r="G20" i="5"/>
  <c r="F36" i="13"/>
  <c r="F82" i="13" s="1"/>
  <c r="F91" i="13" s="1"/>
  <c r="S82" i="25"/>
  <c r="E39" i="27"/>
  <c r="G39" i="39" s="1"/>
  <c r="I39" i="39" s="1"/>
  <c r="L36" i="18"/>
  <c r="D32" i="42"/>
  <c r="F13" i="5"/>
  <c r="H13" i="5" s="1"/>
  <c r="M24" i="13"/>
  <c r="L24" i="14"/>
  <c r="D19" i="38"/>
  <c r="D24" i="38" s="1"/>
  <c r="I65" i="63"/>
  <c r="H33" i="43"/>
  <c r="G55" i="5"/>
  <c r="I55" i="5" s="1"/>
  <c r="O82" i="31"/>
  <c r="E70" i="42"/>
  <c r="M72" i="18"/>
  <c r="V82" i="25"/>
  <c r="D27" i="60"/>
  <c r="L29" i="58"/>
  <c r="AN82" i="31"/>
  <c r="AN91" i="31" s="1"/>
  <c r="F59" i="43"/>
  <c r="F59" i="5" s="1"/>
  <c r="D61" i="31"/>
  <c r="O82" i="27"/>
  <c r="AM82" i="25"/>
  <c r="AM91" i="25" s="1"/>
  <c r="D16" i="26"/>
  <c r="F11" i="38"/>
  <c r="G64" i="35"/>
  <c r="E66" i="23"/>
  <c r="I55" i="60"/>
  <c r="Q82" i="27"/>
  <c r="D74" i="27"/>
  <c r="F74" i="39" s="1"/>
  <c r="H74" i="39" s="1"/>
  <c r="G81" i="15"/>
  <c r="M81" i="15"/>
  <c r="E81" i="39" s="1"/>
  <c r="I81" i="39" s="1"/>
  <c r="E59" i="63"/>
  <c r="E61" i="63" s="1"/>
  <c r="M61" i="61"/>
  <c r="H76" i="43"/>
  <c r="F76" i="5"/>
  <c r="H76" i="5" s="1"/>
  <c r="G82" i="27"/>
  <c r="G91" i="27" s="1"/>
  <c r="G21" i="15"/>
  <c r="M21" i="15"/>
  <c r="E21" i="39" s="1"/>
  <c r="F47" i="15"/>
  <c r="L47" i="15"/>
  <c r="D47" i="39" s="1"/>
  <c r="H47" i="39" s="1"/>
  <c r="M88" i="15"/>
  <c r="E88" i="39" s="1"/>
  <c r="E88" i="37"/>
  <c r="I88" i="37" s="1"/>
  <c r="M16" i="45"/>
  <c r="E11" i="47"/>
  <c r="E16" i="47" s="1"/>
  <c r="F91" i="46"/>
  <c r="H45" i="38"/>
  <c r="F40" i="15"/>
  <c r="H42" i="15"/>
  <c r="H43" i="15" s="1"/>
  <c r="L40" i="15"/>
  <c r="M89" i="15"/>
  <c r="E86" i="39"/>
  <c r="E89" i="39" s="1"/>
  <c r="AB43" i="27"/>
  <c r="G79" i="5"/>
  <c r="I79" i="5" s="1"/>
  <c r="E40" i="37"/>
  <c r="E42" i="37" s="1"/>
  <c r="E43" i="37" s="1"/>
  <c r="E82" i="37" s="1"/>
  <c r="E91" i="37" s="1"/>
  <c r="M42" i="13"/>
  <c r="M43" i="13" s="1"/>
  <c r="M82" i="13" s="1"/>
  <c r="Z61" i="27"/>
  <c r="F60" i="47"/>
  <c r="D61" i="46"/>
  <c r="L29" i="14"/>
  <c r="L82" i="54"/>
  <c r="J653" i="44" s="1"/>
  <c r="D24" i="42"/>
  <c r="H23" i="42"/>
  <c r="L27" i="15"/>
  <c r="H29" i="15"/>
  <c r="F27" i="15"/>
  <c r="V29" i="27"/>
  <c r="D16" i="46"/>
  <c r="F87" i="43"/>
  <c r="D89" i="31"/>
  <c r="L61" i="18"/>
  <c r="D59" i="42"/>
  <c r="H59" i="42" s="1"/>
  <c r="H61" i="42" s="1"/>
  <c r="S36" i="27"/>
  <c r="S82" i="27" s="1"/>
  <c r="G72" i="53"/>
  <c r="D60" i="37"/>
  <c r="L61" i="13"/>
  <c r="F64" i="40"/>
  <c r="D66" i="28"/>
  <c r="M56" i="16"/>
  <c r="E36" i="23"/>
  <c r="G32" i="35"/>
  <c r="G19" i="37"/>
  <c r="E24" i="25"/>
  <c r="E56" i="25"/>
  <c r="G54" i="37"/>
  <c r="F40" i="47"/>
  <c r="D42" i="46"/>
  <c r="D43" i="46" s="1"/>
  <c r="H33" i="38"/>
  <c r="G29" i="38"/>
  <c r="L16" i="16"/>
  <c r="D11" i="40"/>
  <c r="D16" i="40" s="1"/>
  <c r="AC648" i="44"/>
  <c r="AE91" i="28"/>
  <c r="V82" i="54"/>
  <c r="T653" i="44" s="1"/>
  <c r="G24" i="14"/>
  <c r="G82" i="14" s="1"/>
  <c r="G82" i="28"/>
  <c r="G91" i="28" s="1"/>
  <c r="E24" i="31"/>
  <c r="G19" i="43"/>
  <c r="G89" i="47"/>
  <c r="I86" i="47"/>
  <c r="I89" i="47" s="1"/>
  <c r="F59" i="38"/>
  <c r="D61" i="26"/>
  <c r="D42" i="28"/>
  <c r="D43" i="28" s="1"/>
  <c r="F40" i="40"/>
  <c r="G13" i="15"/>
  <c r="M13" i="15"/>
  <c r="E13" i="39" s="1"/>
  <c r="Y24" i="27"/>
  <c r="AC66" i="27"/>
  <c r="E14" i="5"/>
  <c r="D43" i="47"/>
  <c r="I70" i="38"/>
  <c r="I72" i="38" s="1"/>
  <c r="G72" i="38"/>
  <c r="U648" i="44"/>
  <c r="W91" i="28"/>
  <c r="AB647" i="44" l="1"/>
  <c r="AD91" i="27"/>
  <c r="Q647" i="44"/>
  <c r="S91" i="27"/>
  <c r="B21" i="4"/>
  <c r="C21" i="4" s="1"/>
  <c r="M85" i="13"/>
  <c r="M91" i="13"/>
  <c r="E82" i="38"/>
  <c r="Y647" i="44"/>
  <c r="AA91" i="27"/>
  <c r="S647" i="44"/>
  <c r="U91" i="27"/>
  <c r="O643" i="44"/>
  <c r="Q91" i="24"/>
  <c r="U643" i="44"/>
  <c r="W91" i="24"/>
  <c r="L647" i="44"/>
  <c r="N91" i="27"/>
  <c r="Z647" i="44"/>
  <c r="AB91" i="27"/>
  <c r="M643" i="44"/>
  <c r="O91" i="24"/>
  <c r="F61" i="5"/>
  <c r="P647" i="44"/>
  <c r="R91" i="27"/>
  <c r="AB643" i="44"/>
  <c r="AD91" i="24"/>
  <c r="AA647" i="44"/>
  <c r="AC91" i="27"/>
  <c r="K643" i="44"/>
  <c r="M91" i="24"/>
  <c r="I64" i="35"/>
  <c r="I66" i="35" s="1"/>
  <c r="G66" i="35"/>
  <c r="E11" i="39"/>
  <c r="E16" i="39" s="1"/>
  <c r="M16" i="15"/>
  <c r="F29" i="35"/>
  <c r="H27" i="35"/>
  <c r="H29" i="35" s="1"/>
  <c r="Q643" i="44"/>
  <c r="S91" i="24"/>
  <c r="I54" i="32"/>
  <c r="I56" i="32" s="1"/>
  <c r="G56" i="32"/>
  <c r="G29" i="43"/>
  <c r="I27" i="43"/>
  <c r="I29" i="43" s="1"/>
  <c r="K647" i="44"/>
  <c r="M91" i="27"/>
  <c r="E66" i="42"/>
  <c r="E64" i="5"/>
  <c r="I64" i="42"/>
  <c r="I66" i="42" s="1"/>
  <c r="I32" i="52"/>
  <c r="I36" i="52" s="1"/>
  <c r="G36" i="52"/>
  <c r="E16" i="24"/>
  <c r="G11" i="36"/>
  <c r="L16" i="12"/>
  <c r="D11" i="36"/>
  <c r="D16" i="36" s="1"/>
  <c r="H19" i="32"/>
  <c r="H24" i="32" s="1"/>
  <c r="F24" i="32"/>
  <c r="K644" i="44"/>
  <c r="M91" i="25"/>
  <c r="D82" i="33"/>
  <c r="D91" i="33" s="1"/>
  <c r="I32" i="32"/>
  <c r="I36" i="32" s="1"/>
  <c r="G36" i="32"/>
  <c r="E91" i="33"/>
  <c r="I59" i="41"/>
  <c r="I61" i="41" s="1"/>
  <c r="G61" i="41"/>
  <c r="F24" i="40"/>
  <c r="H19" i="40"/>
  <c r="H24" i="40" s="1"/>
  <c r="H70" i="32"/>
  <c r="H72" i="32" s="1"/>
  <c r="F72" i="32"/>
  <c r="I86" i="40"/>
  <c r="I89" i="40" s="1"/>
  <c r="G89" i="40"/>
  <c r="R647" i="44"/>
  <c r="T91" i="27"/>
  <c r="H11" i="38"/>
  <c r="H16" i="38" s="1"/>
  <c r="F16" i="38"/>
  <c r="F82" i="38" s="1"/>
  <c r="D42" i="43"/>
  <c r="D43" i="43" s="1"/>
  <c r="D40" i="5"/>
  <c r="I54" i="38"/>
  <c r="I56" i="38" s="1"/>
  <c r="G56" i="38"/>
  <c r="F70" i="36"/>
  <c r="D72" i="24"/>
  <c r="F16" i="43"/>
  <c r="H11" i="43"/>
  <c r="H16" i="43" s="1"/>
  <c r="H82" i="43" s="1"/>
  <c r="H91" i="43" s="1"/>
  <c r="F16" i="52"/>
  <c r="H11" i="52"/>
  <c r="H16" i="52" s="1"/>
  <c r="G16" i="43"/>
  <c r="I11" i="43"/>
  <c r="I16" i="43" s="1"/>
  <c r="G24" i="32"/>
  <c r="I19" i="32"/>
  <c r="I24" i="32" s="1"/>
  <c r="AC649" i="44"/>
  <c r="AE91" i="55"/>
  <c r="I41" i="50"/>
  <c r="I42" i="50" s="1"/>
  <c r="I43" i="50" s="1"/>
  <c r="G42" i="50"/>
  <c r="G43" i="50" s="1"/>
  <c r="H36" i="43"/>
  <c r="Y82" i="27"/>
  <c r="G29" i="12"/>
  <c r="D33" i="5"/>
  <c r="I82" i="42"/>
  <c r="F61" i="57"/>
  <c r="H59" i="57"/>
  <c r="H61" i="57" s="1"/>
  <c r="F72" i="41"/>
  <c r="H70" i="41"/>
  <c r="H72" i="41" s="1"/>
  <c r="H40" i="47"/>
  <c r="H42" i="47" s="1"/>
  <c r="H43" i="47" s="1"/>
  <c r="F42" i="47"/>
  <c r="F43" i="47" s="1"/>
  <c r="H27" i="60"/>
  <c r="H29" i="60" s="1"/>
  <c r="D29" i="60"/>
  <c r="D82" i="60" s="1"/>
  <c r="I86" i="36"/>
  <c r="I89" i="36" s="1"/>
  <c r="G89" i="36"/>
  <c r="O640" i="44"/>
  <c r="Q91" i="21"/>
  <c r="K651" i="44"/>
  <c r="M91" i="31"/>
  <c r="H27" i="41"/>
  <c r="H29" i="41" s="1"/>
  <c r="F29" i="41"/>
  <c r="E16" i="27"/>
  <c r="G11" i="39"/>
  <c r="I59" i="35"/>
  <c r="I61" i="35" s="1"/>
  <c r="G61" i="35"/>
  <c r="N651" i="44"/>
  <c r="P91" i="31"/>
  <c r="AA644" i="44"/>
  <c r="AC91" i="25"/>
  <c r="I11" i="35"/>
  <c r="I16" i="35" s="1"/>
  <c r="I82" i="35" s="1"/>
  <c r="G16" i="35"/>
  <c r="F16" i="32"/>
  <c r="H11" i="32"/>
  <c r="H16" i="32" s="1"/>
  <c r="D82" i="28"/>
  <c r="D91" i="28" s="1"/>
  <c r="M42" i="12"/>
  <c r="M43" i="12" s="1"/>
  <c r="E40" i="36"/>
  <c r="E42" i="36" s="1"/>
  <c r="E43" i="36" s="1"/>
  <c r="H19" i="63"/>
  <c r="H24" i="63" s="1"/>
  <c r="F24" i="63"/>
  <c r="D66" i="27"/>
  <c r="F64" i="39"/>
  <c r="I82" i="12"/>
  <c r="I91" i="12" s="1"/>
  <c r="H19" i="57"/>
  <c r="F24" i="57"/>
  <c r="Y649" i="44"/>
  <c r="AA91" i="55"/>
  <c r="E72" i="24"/>
  <c r="G70" i="36"/>
  <c r="F66" i="43"/>
  <c r="H64" i="43"/>
  <c r="H66" i="43" s="1"/>
  <c r="R643" i="44"/>
  <c r="T91" i="24"/>
  <c r="H40" i="43"/>
  <c r="H42" i="43" s="1"/>
  <c r="H43" i="43" s="1"/>
  <c r="F42" i="43"/>
  <c r="F43" i="43" s="1"/>
  <c r="F40" i="5"/>
  <c r="I86" i="37"/>
  <c r="I89" i="37" s="1"/>
  <c r="G89" i="37"/>
  <c r="G43" i="15"/>
  <c r="H32" i="32"/>
  <c r="H36" i="32" s="1"/>
  <c r="F36" i="32"/>
  <c r="I27" i="60"/>
  <c r="I29" i="60" s="1"/>
  <c r="E29" i="60"/>
  <c r="E82" i="60" s="1"/>
  <c r="T644" i="44"/>
  <c r="V91" i="25"/>
  <c r="H12" i="33"/>
  <c r="I647" i="44"/>
  <c r="K91" i="27"/>
  <c r="D66" i="35"/>
  <c r="H64" i="35"/>
  <c r="H66" i="35" s="1"/>
  <c r="H55" i="60"/>
  <c r="D56" i="60"/>
  <c r="I64" i="40"/>
  <c r="I66" i="40" s="1"/>
  <c r="G66" i="40"/>
  <c r="I54" i="43"/>
  <c r="I56" i="43" s="1"/>
  <c r="G56" i="43"/>
  <c r="M82" i="56"/>
  <c r="H34" i="5"/>
  <c r="E29" i="24"/>
  <c r="G27" i="36"/>
  <c r="G86" i="32"/>
  <c r="E89" i="20"/>
  <c r="D24" i="27"/>
  <c r="F19" i="39"/>
  <c r="F28" i="5"/>
  <c r="H28" i="5" s="1"/>
  <c r="H28" i="42"/>
  <c r="F29" i="42"/>
  <c r="G61" i="33"/>
  <c r="I59" i="33"/>
  <c r="I61" i="33" s="1"/>
  <c r="G16" i="12"/>
  <c r="F61" i="41"/>
  <c r="H59" i="41"/>
  <c r="H61" i="41" s="1"/>
  <c r="F29" i="50"/>
  <c r="H27" i="50"/>
  <c r="H29" i="50" s="1"/>
  <c r="H27" i="38"/>
  <c r="H29" i="38" s="1"/>
  <c r="F29" i="38"/>
  <c r="H56" i="60"/>
  <c r="I16" i="50"/>
  <c r="H19" i="43"/>
  <c r="H24" i="43" s="1"/>
  <c r="F24" i="43"/>
  <c r="F19" i="5"/>
  <c r="I32" i="57"/>
  <c r="I36" i="57" s="1"/>
  <c r="G36" i="57"/>
  <c r="X647" i="44"/>
  <c r="Z91" i="27"/>
  <c r="W648" i="44"/>
  <c r="Y91" i="28"/>
  <c r="H54" i="41"/>
  <c r="H56" i="41" s="1"/>
  <c r="F56" i="41"/>
  <c r="I32" i="41"/>
  <c r="I36" i="41" s="1"/>
  <c r="G36" i="41"/>
  <c r="O647" i="44"/>
  <c r="Q91" i="27"/>
  <c r="F56" i="50"/>
  <c r="H54" i="50"/>
  <c r="H56" i="50" s="1"/>
  <c r="I70" i="52"/>
  <c r="I72" i="52" s="1"/>
  <c r="G72" i="52"/>
  <c r="I19" i="38"/>
  <c r="I24" i="38" s="1"/>
  <c r="G24" i="38"/>
  <c r="F61" i="37"/>
  <c r="H59" i="37"/>
  <c r="H61" i="37" s="1"/>
  <c r="F29" i="37"/>
  <c r="H27" i="37"/>
  <c r="H29" i="37" s="1"/>
  <c r="D24" i="34"/>
  <c r="H19" i="34"/>
  <c r="H24" i="34" s="1"/>
  <c r="G24" i="15"/>
  <c r="G32" i="36"/>
  <c r="E36" i="24"/>
  <c r="I40" i="41"/>
  <c r="I42" i="41" s="1"/>
  <c r="I43" i="41" s="1"/>
  <c r="G42" i="41"/>
  <c r="G43" i="41" s="1"/>
  <c r="H40" i="33"/>
  <c r="H42" i="33" s="1"/>
  <c r="H43" i="33" s="1"/>
  <c r="F42" i="33"/>
  <c r="F43" i="33" s="1"/>
  <c r="I27" i="40"/>
  <c r="I29" i="40" s="1"/>
  <c r="G29" i="40"/>
  <c r="F56" i="15"/>
  <c r="D34" i="5"/>
  <c r="D55" i="5"/>
  <c r="E72" i="42"/>
  <c r="E70" i="5"/>
  <c r="E72" i="5" s="1"/>
  <c r="H59" i="52"/>
  <c r="H61" i="52" s="1"/>
  <c r="F61" i="52"/>
  <c r="AA82" i="24"/>
  <c r="H32" i="57"/>
  <c r="H36" i="57" s="1"/>
  <c r="F36" i="57"/>
  <c r="N640" i="44"/>
  <c r="P91" i="21"/>
  <c r="E82" i="40"/>
  <c r="E91" i="40" s="1"/>
  <c r="G61" i="52"/>
  <c r="I59" i="52"/>
  <c r="I61" i="52" s="1"/>
  <c r="E59" i="39"/>
  <c r="E61" i="39" s="1"/>
  <c r="M61" i="15"/>
  <c r="G16" i="37"/>
  <c r="I11" i="37"/>
  <c r="I16" i="37" s="1"/>
  <c r="E82" i="21"/>
  <c r="G24" i="63"/>
  <c r="I19" i="63"/>
  <c r="I24" i="63" s="1"/>
  <c r="G61" i="32"/>
  <c r="I59" i="32"/>
  <c r="I61" i="32" s="1"/>
  <c r="G72" i="57"/>
  <c r="I70" i="57"/>
  <c r="I72" i="57" s="1"/>
  <c r="E82" i="20"/>
  <c r="E91" i="20" s="1"/>
  <c r="G11" i="4" s="1"/>
  <c r="H19" i="41"/>
  <c r="H24" i="41" s="1"/>
  <c r="F24" i="41"/>
  <c r="M24" i="12"/>
  <c r="E19" i="36"/>
  <c r="E24" i="36" s="1"/>
  <c r="H77" i="5"/>
  <c r="E36" i="27"/>
  <c r="G32" i="39"/>
  <c r="F32" i="39"/>
  <c r="D36" i="27"/>
  <c r="D19" i="39"/>
  <c r="D24" i="39" s="1"/>
  <c r="L24" i="15"/>
  <c r="I40" i="57"/>
  <c r="I42" i="57" s="1"/>
  <c r="I43" i="57" s="1"/>
  <c r="G42" i="57"/>
  <c r="G43" i="57" s="1"/>
  <c r="G91" i="24"/>
  <c r="H82" i="15"/>
  <c r="H91" i="15" s="1"/>
  <c r="H64" i="33"/>
  <c r="H66" i="33" s="1"/>
  <c r="F66" i="33"/>
  <c r="H54" i="38"/>
  <c r="H56" i="38" s="1"/>
  <c r="F56" i="38"/>
  <c r="I40" i="42"/>
  <c r="I42" i="42" s="1"/>
  <c r="I43" i="42" s="1"/>
  <c r="G42" i="42"/>
  <c r="G43" i="42" s="1"/>
  <c r="G40" i="5"/>
  <c r="P648" i="44"/>
  <c r="R91" i="28"/>
  <c r="S644" i="44"/>
  <c r="U91" i="25"/>
  <c r="D12" i="5"/>
  <c r="D89" i="36"/>
  <c r="G41" i="5"/>
  <c r="I41" i="5" s="1"/>
  <c r="L82" i="58"/>
  <c r="G24" i="52"/>
  <c r="I19" i="52"/>
  <c r="I24" i="52" s="1"/>
  <c r="L36" i="12"/>
  <c r="D32" i="36"/>
  <c r="D36" i="36" s="1"/>
  <c r="V82" i="24"/>
  <c r="H23" i="36"/>
  <c r="F56" i="57"/>
  <c r="H54" i="57"/>
  <c r="H56" i="57" s="1"/>
  <c r="D16" i="34"/>
  <c r="H11" i="34"/>
  <c r="H16" i="34" s="1"/>
  <c r="E27" i="5"/>
  <c r="E29" i="5" s="1"/>
  <c r="L89" i="15"/>
  <c r="M72" i="15"/>
  <c r="E70" i="39"/>
  <c r="E72" i="39" s="1"/>
  <c r="H59" i="35"/>
  <c r="H61" i="35" s="1"/>
  <c r="F61" i="35"/>
  <c r="H86" i="36"/>
  <c r="H89" i="36" s="1"/>
  <c r="F89" i="36"/>
  <c r="H64" i="57"/>
  <c r="H66" i="57" s="1"/>
  <c r="E72" i="34"/>
  <c r="I70" i="34"/>
  <c r="I72" i="34" s="1"/>
  <c r="F24" i="50"/>
  <c r="H19" i="50"/>
  <c r="H24" i="50" s="1"/>
  <c r="G29" i="63"/>
  <c r="I27" i="63"/>
  <c r="I29" i="63" s="1"/>
  <c r="M640" i="44"/>
  <c r="O91" i="21"/>
  <c r="E54" i="39"/>
  <c r="E56" i="39" s="1"/>
  <c r="M56" i="15"/>
  <c r="I20" i="52"/>
  <c r="G56" i="57"/>
  <c r="I54" i="57"/>
  <c r="I56" i="57" s="1"/>
  <c r="H32" i="37"/>
  <c r="H36" i="37" s="1"/>
  <c r="F36" i="37"/>
  <c r="F61" i="12"/>
  <c r="F643" i="44"/>
  <c r="H91" i="24"/>
  <c r="F56" i="40"/>
  <c r="H54" i="40"/>
  <c r="H56" i="40" s="1"/>
  <c r="G61" i="42"/>
  <c r="G59" i="5"/>
  <c r="I59" i="42"/>
  <c r="I61" i="42" s="1"/>
  <c r="G16" i="52"/>
  <c r="I11" i="52"/>
  <c r="I16" i="52" s="1"/>
  <c r="E16" i="32"/>
  <c r="E82" i="32" s="1"/>
  <c r="I11" i="32"/>
  <c r="I16" i="32" s="1"/>
  <c r="H70" i="52"/>
  <c r="H72" i="52" s="1"/>
  <c r="F72" i="52"/>
  <c r="E82" i="55"/>
  <c r="G61" i="57"/>
  <c r="I59" i="57"/>
  <c r="I61" i="57" s="1"/>
  <c r="I70" i="35"/>
  <c r="I72" i="35" s="1"/>
  <c r="G72" i="35"/>
  <c r="M82" i="19"/>
  <c r="D72" i="34"/>
  <c r="D71" i="5"/>
  <c r="H71" i="5" s="1"/>
  <c r="H71" i="34"/>
  <c r="H72" i="34" s="1"/>
  <c r="H70" i="63"/>
  <c r="H72" i="63" s="1"/>
  <c r="F72" i="63"/>
  <c r="AB651" i="44"/>
  <c r="AD91" i="31"/>
  <c r="F42" i="57"/>
  <c r="F43" i="57" s="1"/>
  <c r="H40" i="57"/>
  <c r="H42" i="57" s="1"/>
  <c r="H43" i="57" s="1"/>
  <c r="I54" i="39"/>
  <c r="I56" i="39" s="1"/>
  <c r="G56" i="39"/>
  <c r="G56" i="52"/>
  <c r="I54" i="52"/>
  <c r="I56" i="52" s="1"/>
  <c r="E32" i="5"/>
  <c r="E36" i="5" s="1"/>
  <c r="H65" i="60"/>
  <c r="H66" i="60" s="1"/>
  <c r="F66" i="60"/>
  <c r="G64" i="39"/>
  <c r="E66" i="27"/>
  <c r="G16" i="63"/>
  <c r="I11" i="63"/>
  <c r="I16" i="63" s="1"/>
  <c r="D24" i="57"/>
  <c r="H21" i="57"/>
  <c r="F61" i="63"/>
  <c r="H59" i="63"/>
  <c r="H61" i="63" s="1"/>
  <c r="D59" i="5"/>
  <c r="D61" i="42"/>
  <c r="Q644" i="44"/>
  <c r="S91" i="25"/>
  <c r="F24" i="47"/>
  <c r="F82" i="47" s="1"/>
  <c r="F91" i="47" s="1"/>
  <c r="H19" i="47"/>
  <c r="H24" i="47" s="1"/>
  <c r="F11" i="63"/>
  <c r="D16" i="62"/>
  <c r="D82" i="62" s="1"/>
  <c r="L42" i="12"/>
  <c r="L43" i="12" s="1"/>
  <c r="D40" i="36"/>
  <c r="D42" i="36" s="1"/>
  <c r="D43" i="36" s="1"/>
  <c r="H15" i="57"/>
  <c r="D16" i="57"/>
  <c r="D82" i="57" s="1"/>
  <c r="N647" i="44"/>
  <c r="P91" i="27"/>
  <c r="G72" i="63"/>
  <c r="I70" i="63"/>
  <c r="I72" i="63" s="1"/>
  <c r="H54" i="43"/>
  <c r="H56" i="43" s="1"/>
  <c r="F56" i="43"/>
  <c r="F54" i="5"/>
  <c r="G23" i="4"/>
  <c r="H23" i="4" s="1"/>
  <c r="E91" i="46"/>
  <c r="L82" i="13"/>
  <c r="L91" i="13" s="1"/>
  <c r="E54" i="36"/>
  <c r="E56" i="36" s="1"/>
  <c r="M56" i="12"/>
  <c r="H20" i="5"/>
  <c r="F27" i="5"/>
  <c r="H54" i="52"/>
  <c r="H56" i="52" s="1"/>
  <c r="F56" i="52"/>
  <c r="D72" i="42"/>
  <c r="D70" i="5"/>
  <c r="H70" i="42"/>
  <c r="H72" i="42" s="1"/>
  <c r="F16" i="33"/>
  <c r="H11" i="33"/>
  <c r="H16" i="33" s="1"/>
  <c r="D82" i="26"/>
  <c r="J647" i="44"/>
  <c r="L91" i="27"/>
  <c r="S639" i="44"/>
  <c r="U91" i="20"/>
  <c r="I59" i="40"/>
  <c r="I61" i="40" s="1"/>
  <c r="G61" i="40"/>
  <c r="F40" i="39"/>
  <c r="D42" i="27"/>
  <c r="D43" i="27" s="1"/>
  <c r="I64" i="33"/>
  <c r="I66" i="33" s="1"/>
  <c r="E42" i="47"/>
  <c r="E43" i="47" s="1"/>
  <c r="I40" i="47"/>
  <c r="I42" i="47" s="1"/>
  <c r="I43" i="47" s="1"/>
  <c r="L82" i="56"/>
  <c r="L91" i="56" s="1"/>
  <c r="I54" i="41"/>
  <c r="I56" i="41" s="1"/>
  <c r="G56" i="41"/>
  <c r="N639" i="44"/>
  <c r="P91" i="20"/>
  <c r="H64" i="41"/>
  <c r="H66" i="41" s="1"/>
  <c r="F66" i="41"/>
  <c r="E61" i="27"/>
  <c r="G59" i="39"/>
  <c r="F24" i="12"/>
  <c r="I40" i="40"/>
  <c r="I42" i="40" s="1"/>
  <c r="I43" i="40" s="1"/>
  <c r="G42" i="40"/>
  <c r="G43" i="40" s="1"/>
  <c r="G61" i="38"/>
  <c r="I59" i="38"/>
  <c r="I61" i="38" s="1"/>
  <c r="AA643" i="44"/>
  <c r="AC91" i="24"/>
  <c r="E82" i="29"/>
  <c r="G31" i="4" s="1"/>
  <c r="H31" i="4" s="1"/>
  <c r="I32" i="37"/>
  <c r="I36" i="37" s="1"/>
  <c r="G36" i="37"/>
  <c r="D24" i="24"/>
  <c r="D82" i="24" s="1"/>
  <c r="D91" i="24" s="1"/>
  <c r="F19" i="36"/>
  <c r="E82" i="31"/>
  <c r="I64" i="32"/>
  <c r="I66" i="32" s="1"/>
  <c r="G66" i="32"/>
  <c r="D36" i="40"/>
  <c r="H33" i="40"/>
  <c r="F29" i="63"/>
  <c r="H27" i="63"/>
  <c r="H29" i="63" s="1"/>
  <c r="D42" i="24"/>
  <c r="D43" i="24" s="1"/>
  <c r="F40" i="36"/>
  <c r="F36" i="40"/>
  <c r="H32" i="40"/>
  <c r="H28" i="60"/>
  <c r="F29" i="60"/>
  <c r="I20" i="36"/>
  <c r="G82" i="34"/>
  <c r="L643" i="44"/>
  <c r="K351" i="44" s="1"/>
  <c r="N91" i="24"/>
  <c r="G29" i="41"/>
  <c r="I27" i="41"/>
  <c r="I29" i="41" s="1"/>
  <c r="E56" i="47"/>
  <c r="I54" i="47"/>
  <c r="I56" i="47" s="1"/>
  <c r="G19" i="36"/>
  <c r="E24" i="24"/>
  <c r="J640" i="44"/>
  <c r="L91" i="21"/>
  <c r="D82" i="29"/>
  <c r="D66" i="24"/>
  <c r="F64" i="36"/>
  <c r="E86" i="5"/>
  <c r="E89" i="5" s="1"/>
  <c r="E89" i="43"/>
  <c r="L644" i="44"/>
  <c r="N91" i="25"/>
  <c r="E72" i="27"/>
  <c r="G70" i="39"/>
  <c r="H21" i="36"/>
  <c r="D82" i="20"/>
  <c r="D91" i="20" s="1"/>
  <c r="M24" i="15"/>
  <c r="E19" i="39"/>
  <c r="E24" i="39" s="1"/>
  <c r="L66" i="15"/>
  <c r="D64" i="39"/>
  <c r="D66" i="39" s="1"/>
  <c r="H87" i="37"/>
  <c r="H89" i="37" s="1"/>
  <c r="D89" i="37"/>
  <c r="F72" i="40"/>
  <c r="H70" i="40"/>
  <c r="H72" i="40" s="1"/>
  <c r="I40" i="38"/>
  <c r="I42" i="38" s="1"/>
  <c r="I43" i="38" s="1"/>
  <c r="G42" i="38"/>
  <c r="G43" i="38" s="1"/>
  <c r="AC640" i="44"/>
  <c r="AE91" i="21"/>
  <c r="G61" i="37"/>
  <c r="I59" i="37"/>
  <c r="I61" i="37" s="1"/>
  <c r="H89" i="39"/>
  <c r="E59" i="5"/>
  <c r="E61" i="5" s="1"/>
  <c r="W644" i="44"/>
  <c r="Y91" i="25"/>
  <c r="E72" i="47"/>
  <c r="I70" i="47"/>
  <c r="I72" i="47" s="1"/>
  <c r="I64" i="41"/>
  <c r="I66" i="41" s="1"/>
  <c r="G66" i="41"/>
  <c r="E82" i="30"/>
  <c r="G28" i="4" s="1"/>
  <c r="H28" i="4" s="1"/>
  <c r="F89" i="5"/>
  <c r="H86" i="5"/>
  <c r="H89" i="5" s="1"/>
  <c r="I59" i="34"/>
  <c r="I61" i="34" s="1"/>
  <c r="D61" i="27"/>
  <c r="F59" i="39"/>
  <c r="Z649" i="44"/>
  <c r="AB91" i="55"/>
  <c r="H11" i="41"/>
  <c r="H16" i="41" s="1"/>
  <c r="F16" i="41"/>
  <c r="H70" i="50"/>
  <c r="H72" i="50" s="1"/>
  <c r="F72" i="50"/>
  <c r="H54" i="37"/>
  <c r="H56" i="37" s="1"/>
  <c r="F56" i="37"/>
  <c r="D36" i="34"/>
  <c r="H32" i="34"/>
  <c r="H36" i="34" s="1"/>
  <c r="I19" i="35"/>
  <c r="I24" i="35" s="1"/>
  <c r="G24" i="35"/>
  <c r="G43" i="12"/>
  <c r="H86" i="47"/>
  <c r="H89" i="47" s="1"/>
  <c r="F89" i="47"/>
  <c r="R639" i="44"/>
  <c r="T91" i="20"/>
  <c r="D89" i="39"/>
  <c r="M82" i="53"/>
  <c r="B12" i="4" s="1"/>
  <c r="C12" i="4" s="1"/>
  <c r="H19" i="33"/>
  <c r="H24" i="33" s="1"/>
  <c r="F24" i="33"/>
  <c r="D24" i="43"/>
  <c r="D19" i="5"/>
  <c r="I80" i="5"/>
  <c r="I20" i="50"/>
  <c r="G54" i="5"/>
  <c r="G56" i="42"/>
  <c r="I54" i="42"/>
  <c r="I56" i="42" s="1"/>
  <c r="D32" i="39"/>
  <c r="D36" i="39" s="1"/>
  <c r="L36" i="15"/>
  <c r="D82" i="40"/>
  <c r="D91" i="40" s="1"/>
  <c r="D61" i="37"/>
  <c r="D60" i="5"/>
  <c r="H60" i="5" s="1"/>
  <c r="I19" i="43"/>
  <c r="I24" i="43" s="1"/>
  <c r="G24" i="43"/>
  <c r="D32" i="5"/>
  <c r="D36" i="42"/>
  <c r="H32" i="42"/>
  <c r="H36" i="42" s="1"/>
  <c r="I88" i="5"/>
  <c r="D66" i="36"/>
  <c r="G24" i="57"/>
  <c r="I19" i="57"/>
  <c r="I24" i="57" s="1"/>
  <c r="E24" i="27"/>
  <c r="G19" i="39"/>
  <c r="V648" i="44"/>
  <c r="X91" i="28"/>
  <c r="D15" i="5"/>
  <c r="G61" i="15"/>
  <c r="G82" i="15" s="1"/>
  <c r="G91" i="15" s="1"/>
  <c r="V651" i="44"/>
  <c r="X91" i="31"/>
  <c r="G29" i="37"/>
  <c r="I27" i="37"/>
  <c r="I29" i="37" s="1"/>
  <c r="E82" i="25"/>
  <c r="E91" i="25" s="1"/>
  <c r="G21" i="4" s="1"/>
  <c r="H21" i="4" s="1"/>
  <c r="G61" i="60"/>
  <c r="G82" i="60" s="1"/>
  <c r="I59" i="60"/>
  <c r="I61" i="60" s="1"/>
  <c r="E82" i="43"/>
  <c r="E91" i="43" s="1"/>
  <c r="X82" i="24"/>
  <c r="H54" i="32"/>
  <c r="H56" i="32" s="1"/>
  <c r="G24" i="12"/>
  <c r="D64" i="5"/>
  <c r="D66" i="5" s="1"/>
  <c r="E36" i="39"/>
  <c r="F11" i="5"/>
  <c r="H11" i="42"/>
  <c r="H16" i="42" s="1"/>
  <c r="F16" i="42"/>
  <c r="F82" i="42" s="1"/>
  <c r="G42" i="32"/>
  <c r="G43" i="32" s="1"/>
  <c r="G82" i="32" s="1"/>
  <c r="I40" i="32"/>
  <c r="I42" i="32" s="1"/>
  <c r="I43" i="32" s="1"/>
  <c r="I27" i="52"/>
  <c r="I29" i="52" s="1"/>
  <c r="G29" i="52"/>
  <c r="R82" i="24"/>
  <c r="F42" i="38"/>
  <c r="F43" i="38" s="1"/>
  <c r="H40" i="38"/>
  <c r="H42" i="38" s="1"/>
  <c r="H43" i="38" s="1"/>
  <c r="D54" i="5"/>
  <c r="D56" i="5" s="1"/>
  <c r="D56" i="42"/>
  <c r="H54" i="42"/>
  <c r="H56" i="42" s="1"/>
  <c r="V647" i="44"/>
  <c r="X91" i="27"/>
  <c r="D82" i="38"/>
  <c r="G66" i="60"/>
  <c r="I64" i="60"/>
  <c r="I66" i="60" s="1"/>
  <c r="F24" i="15"/>
  <c r="M72" i="12"/>
  <c r="E70" i="36"/>
  <c r="E72" i="36" s="1"/>
  <c r="G29" i="57"/>
  <c r="I27" i="57"/>
  <c r="I29" i="57" s="1"/>
  <c r="I14" i="5"/>
  <c r="F16" i="15"/>
  <c r="I643" i="44"/>
  <c r="K91" i="24"/>
  <c r="H40" i="34"/>
  <c r="H42" i="34" s="1"/>
  <c r="H43" i="34" s="1"/>
  <c r="H86" i="40"/>
  <c r="H89" i="40" s="1"/>
  <c r="F89" i="40"/>
  <c r="H12" i="5"/>
  <c r="I64" i="57"/>
  <c r="I66" i="57" s="1"/>
  <c r="G66" i="57"/>
  <c r="M82" i="11"/>
  <c r="B18" i="4" s="1"/>
  <c r="C18" i="4" s="1"/>
  <c r="Y648" i="44"/>
  <c r="AA91" i="28"/>
  <c r="I41" i="39"/>
  <c r="L89" i="12"/>
  <c r="D82" i="35"/>
  <c r="U82" i="24"/>
  <c r="F29" i="33"/>
  <c r="H27" i="33"/>
  <c r="H29" i="33" s="1"/>
  <c r="D54" i="36"/>
  <c r="D56" i="36" s="1"/>
  <c r="L56" i="12"/>
  <c r="F16" i="57"/>
  <c r="F82" i="57" s="1"/>
  <c r="H11" i="57"/>
  <c r="H16" i="57" s="1"/>
  <c r="L82" i="10"/>
  <c r="G24" i="41"/>
  <c r="I19" i="41"/>
  <c r="I24" i="41" s="1"/>
  <c r="F16" i="50"/>
  <c r="H11" i="50"/>
  <c r="H16" i="50" s="1"/>
  <c r="W82" i="27"/>
  <c r="E65" i="5"/>
  <c r="H59" i="60"/>
  <c r="H61" i="60" s="1"/>
  <c r="G66" i="52"/>
  <c r="I64" i="52"/>
  <c r="I66" i="52" s="1"/>
  <c r="Z640" i="44"/>
  <c r="AB91" i="21"/>
  <c r="F82" i="9"/>
  <c r="F91" i="9" s="1"/>
  <c r="I86" i="39"/>
  <c r="I89" i="39" s="1"/>
  <c r="G89" i="39"/>
  <c r="E11" i="5"/>
  <c r="E16" i="5" s="1"/>
  <c r="H19" i="35"/>
  <c r="H24" i="35" s="1"/>
  <c r="F24" i="35"/>
  <c r="K640" i="44"/>
  <c r="M91" i="21"/>
  <c r="H40" i="41"/>
  <c r="H42" i="41" s="1"/>
  <c r="H43" i="41" s="1"/>
  <c r="F42" i="41"/>
  <c r="F43" i="41" s="1"/>
  <c r="I61" i="50"/>
  <c r="F29" i="32"/>
  <c r="H27" i="32"/>
  <c r="H29" i="32" s="1"/>
  <c r="I29" i="50"/>
  <c r="I54" i="40"/>
  <c r="I56" i="40" s="1"/>
  <c r="G56" i="40"/>
  <c r="I11" i="47"/>
  <c r="I16" i="47" s="1"/>
  <c r="H40" i="63"/>
  <c r="H42" i="63" s="1"/>
  <c r="H43" i="63" s="1"/>
  <c r="F42" i="63"/>
  <c r="F43" i="63" s="1"/>
  <c r="H20" i="39"/>
  <c r="F33" i="5"/>
  <c r="H33" i="5" s="1"/>
  <c r="H33" i="42"/>
  <c r="F36" i="42"/>
  <c r="AB82" i="24"/>
  <c r="Q649" i="44"/>
  <c r="S91" i="55"/>
  <c r="M82" i="8"/>
  <c r="F36" i="15"/>
  <c r="G16" i="57"/>
  <c r="G82" i="57" s="1"/>
  <c r="I11" i="57"/>
  <c r="I16" i="57" s="1"/>
  <c r="F42" i="40"/>
  <c r="F43" i="40" s="1"/>
  <c r="H40" i="40"/>
  <c r="H42" i="40" s="1"/>
  <c r="H43" i="40" s="1"/>
  <c r="R640" i="44"/>
  <c r="T91" i="21"/>
  <c r="L649" i="44"/>
  <c r="N91" i="55"/>
  <c r="I19" i="50"/>
  <c r="I24" i="50" s="1"/>
  <c r="G24" i="50"/>
  <c r="I32" i="43"/>
  <c r="I36" i="43" s="1"/>
  <c r="G36" i="43"/>
  <c r="G32" i="5"/>
  <c r="G29" i="33"/>
  <c r="I27" i="33"/>
  <c r="I29" i="33" s="1"/>
  <c r="H36" i="35"/>
  <c r="G72" i="40"/>
  <c r="I70" i="40"/>
  <c r="I72" i="40" s="1"/>
  <c r="F36" i="52"/>
  <c r="H32" i="52"/>
  <c r="H36" i="52" s="1"/>
  <c r="H54" i="33"/>
  <c r="H56" i="33" s="1"/>
  <c r="F56" i="33"/>
  <c r="M89" i="8"/>
  <c r="E86" i="32"/>
  <c r="E89" i="32" s="1"/>
  <c r="I65" i="5"/>
  <c r="F16" i="60"/>
  <c r="H11" i="60"/>
  <c r="H16" i="60" s="1"/>
  <c r="H82" i="60" s="1"/>
  <c r="P644" i="44"/>
  <c r="R91" i="25"/>
  <c r="I64" i="38"/>
  <c r="I66" i="38" s="1"/>
  <c r="G66" i="38"/>
  <c r="I70" i="37"/>
  <c r="I72" i="37" s="1"/>
  <c r="G72" i="37"/>
  <c r="I71" i="60"/>
  <c r="I72" i="60" s="1"/>
  <c r="G72" i="60"/>
  <c r="H27" i="52"/>
  <c r="H29" i="52" s="1"/>
  <c r="F72" i="57"/>
  <c r="H70" i="57"/>
  <c r="H72" i="57" s="1"/>
  <c r="F27" i="36"/>
  <c r="D29" i="24"/>
  <c r="I74" i="5"/>
  <c r="D89" i="32"/>
  <c r="D91" i="32" s="1"/>
  <c r="D87" i="5"/>
  <c r="D89" i="5" s="1"/>
  <c r="H87" i="32"/>
  <c r="H89" i="32" s="1"/>
  <c r="D24" i="63"/>
  <c r="D82" i="63" s="1"/>
  <c r="H20" i="63"/>
  <c r="F61" i="32"/>
  <c r="H59" i="32"/>
  <c r="H61" i="32" s="1"/>
  <c r="E66" i="34"/>
  <c r="I64" i="34"/>
  <c r="I66" i="34" s="1"/>
  <c r="F16" i="39"/>
  <c r="L29" i="15"/>
  <c r="D27" i="39"/>
  <c r="D29" i="39" s="1"/>
  <c r="F42" i="15"/>
  <c r="F43" i="15" s="1"/>
  <c r="G42" i="43"/>
  <c r="G43" i="43" s="1"/>
  <c r="I40" i="43"/>
  <c r="I42" i="43" s="1"/>
  <c r="I43" i="43" s="1"/>
  <c r="M36" i="12"/>
  <c r="E32" i="36"/>
  <c r="E36" i="36" s="1"/>
  <c r="G82" i="56"/>
  <c r="G91" i="56" s="1"/>
  <c r="F65" i="5"/>
  <c r="H65" i="5" s="1"/>
  <c r="F66" i="42"/>
  <c r="H65" i="42"/>
  <c r="H66" i="42" s="1"/>
  <c r="H41" i="60"/>
  <c r="H42" i="60" s="1"/>
  <c r="H43" i="60" s="1"/>
  <c r="F42" i="60"/>
  <c r="F43" i="60" s="1"/>
  <c r="M89" i="12"/>
  <c r="E86" i="36"/>
  <c r="E89" i="36" s="1"/>
  <c r="F42" i="50"/>
  <c r="F43" i="50" s="1"/>
  <c r="H40" i="50"/>
  <c r="H42" i="50" s="1"/>
  <c r="H43" i="50" s="1"/>
  <c r="E56" i="24"/>
  <c r="G54" i="36"/>
  <c r="AA640" i="44"/>
  <c r="AC91" i="21"/>
  <c r="I87" i="57"/>
  <c r="I89" i="57" s="1"/>
  <c r="E89" i="57"/>
  <c r="Q648" i="44"/>
  <c r="S91" i="28"/>
  <c r="F16" i="12"/>
  <c r="H11" i="40"/>
  <c r="H16" i="40" s="1"/>
  <c r="F16" i="40"/>
  <c r="F82" i="40" s="1"/>
  <c r="F91" i="40" s="1"/>
  <c r="M16" i="12"/>
  <c r="E11" i="36"/>
  <c r="E16" i="36" s="1"/>
  <c r="H15" i="5"/>
  <c r="E24" i="47"/>
  <c r="I19" i="47"/>
  <c r="I24" i="47" s="1"/>
  <c r="E40" i="39"/>
  <c r="E42" i="39" s="1"/>
  <c r="E43" i="39" s="1"/>
  <c r="M42" i="15"/>
  <c r="M43" i="15" s="1"/>
  <c r="E20" i="5"/>
  <c r="I82" i="15"/>
  <c r="I91" i="15" s="1"/>
  <c r="E61" i="24"/>
  <c r="G59" i="36"/>
  <c r="G70" i="5"/>
  <c r="K639" i="44"/>
  <c r="M91" i="20"/>
  <c r="H81" i="5"/>
  <c r="H32" i="41"/>
  <c r="H36" i="41" s="1"/>
  <c r="F36" i="41"/>
  <c r="H19" i="38"/>
  <c r="H24" i="38" s="1"/>
  <c r="F24" i="38"/>
  <c r="D61" i="34"/>
  <c r="H59" i="34"/>
  <c r="H61" i="34" s="1"/>
  <c r="G56" i="33"/>
  <c r="I54" i="33"/>
  <c r="I56" i="33" s="1"/>
  <c r="D82" i="37"/>
  <c r="D91" i="37" s="1"/>
  <c r="E64" i="39"/>
  <c r="E66" i="39" s="1"/>
  <c r="M66" i="15"/>
  <c r="D36" i="24"/>
  <c r="F32" i="36"/>
  <c r="L82" i="49"/>
  <c r="F66" i="52"/>
  <c r="H64" i="52"/>
  <c r="H66" i="52" s="1"/>
  <c r="P640" i="44"/>
  <c r="R91" i="21"/>
  <c r="E60" i="5"/>
  <c r="E61" i="38"/>
  <c r="AB644" i="44"/>
  <c r="AD91" i="25"/>
  <c r="G61" i="63"/>
  <c r="I59" i="63"/>
  <c r="I61" i="63" s="1"/>
  <c r="D82" i="21"/>
  <c r="D91" i="21" s="1"/>
  <c r="D21" i="5"/>
  <c r="H21" i="5" s="1"/>
  <c r="H59" i="38"/>
  <c r="H61" i="38" s="1"/>
  <c r="F61" i="38"/>
  <c r="I54" i="37"/>
  <c r="I56" i="37" s="1"/>
  <c r="G56" i="37"/>
  <c r="H64" i="40"/>
  <c r="H66" i="40" s="1"/>
  <c r="F66" i="40"/>
  <c r="I20" i="5"/>
  <c r="I15" i="5"/>
  <c r="T647" i="44"/>
  <c r="V91" i="27"/>
  <c r="H40" i="52"/>
  <c r="H42" i="52" s="1"/>
  <c r="H43" i="52" s="1"/>
  <c r="F42" i="52"/>
  <c r="F43" i="52" s="1"/>
  <c r="E56" i="42"/>
  <c r="E54" i="5"/>
  <c r="E56" i="5" s="1"/>
  <c r="I11" i="41"/>
  <c r="I16" i="41" s="1"/>
  <c r="G16" i="41"/>
  <c r="G82" i="41" s="1"/>
  <c r="D82" i="25"/>
  <c r="D91" i="25" s="1"/>
  <c r="E82" i="23"/>
  <c r="D56" i="27"/>
  <c r="F54" i="39"/>
  <c r="H76" i="36"/>
  <c r="AE82" i="24"/>
  <c r="G24" i="40"/>
  <c r="I19" i="40"/>
  <c r="I24" i="40" s="1"/>
  <c r="I82" i="40" s="1"/>
  <c r="I91" i="40" s="1"/>
  <c r="F16" i="35"/>
  <c r="F82" i="35" s="1"/>
  <c r="H11" i="35"/>
  <c r="H16" i="35" s="1"/>
  <c r="H29" i="43"/>
  <c r="G11" i="5"/>
  <c r="I32" i="38"/>
  <c r="I36" i="38" s="1"/>
  <c r="G36" i="38"/>
  <c r="I82" i="60"/>
  <c r="Z82" i="24"/>
  <c r="H70" i="38"/>
  <c r="H72" i="38" s="1"/>
  <c r="F72" i="38"/>
  <c r="L56" i="15"/>
  <c r="D54" i="39"/>
  <c r="D56" i="39" s="1"/>
  <c r="H87" i="43"/>
  <c r="H89" i="43" s="1"/>
  <c r="F87" i="5"/>
  <c r="H87" i="5" s="1"/>
  <c r="F89" i="43"/>
  <c r="E82" i="47"/>
  <c r="E91" i="47" s="1"/>
  <c r="M647" i="44"/>
  <c r="O91" i="27"/>
  <c r="E42" i="35"/>
  <c r="E43" i="35" s="1"/>
  <c r="E82" i="35" s="1"/>
  <c r="I40" i="35"/>
  <c r="I42" i="35" s="1"/>
  <c r="I43" i="35" s="1"/>
  <c r="H33" i="36"/>
  <c r="H55" i="5"/>
  <c r="AE82" i="27"/>
  <c r="G64" i="36"/>
  <c r="E66" i="24"/>
  <c r="G7" i="33"/>
  <c r="G16" i="33"/>
  <c r="I11" i="33"/>
  <c r="I16" i="33" s="1"/>
  <c r="D28" i="5"/>
  <c r="D29" i="43"/>
  <c r="D82" i="43" s="1"/>
  <c r="D91" i="43" s="1"/>
  <c r="L24" i="12"/>
  <c r="D19" i="36"/>
  <c r="D24" i="36" s="1"/>
  <c r="E87" i="5"/>
  <c r="I87" i="5" s="1"/>
  <c r="AC644" i="44"/>
  <c r="AE91" i="25"/>
  <c r="I40" i="37"/>
  <c r="I42" i="37" s="1"/>
  <c r="I43" i="37" s="1"/>
  <c r="G42" i="37"/>
  <c r="G43" i="37" s="1"/>
  <c r="E82" i="57"/>
  <c r="I75" i="5"/>
  <c r="F16" i="37"/>
  <c r="F82" i="37" s="1"/>
  <c r="F91" i="37" s="1"/>
  <c r="H11" i="37"/>
  <c r="H16" i="37" s="1"/>
  <c r="P651" i="44"/>
  <c r="R91" i="31"/>
  <c r="F61" i="33"/>
  <c r="H59" i="33"/>
  <c r="H61" i="33" s="1"/>
  <c r="I60" i="5"/>
  <c r="E42" i="27"/>
  <c r="E43" i="27" s="1"/>
  <c r="G40" i="39"/>
  <c r="M644" i="44"/>
  <c r="O91" i="25"/>
  <c r="F32" i="5"/>
  <c r="F36" i="12"/>
  <c r="U649" i="44"/>
  <c r="W91" i="55"/>
  <c r="I59" i="43"/>
  <c r="I61" i="43" s="1"/>
  <c r="G61" i="43"/>
  <c r="I19" i="33"/>
  <c r="I24" i="33" s="1"/>
  <c r="G24" i="33"/>
  <c r="L61" i="12"/>
  <c r="D59" i="36"/>
  <c r="D61" i="36" s="1"/>
  <c r="E24" i="34"/>
  <c r="I19" i="34"/>
  <c r="I24" i="34" s="1"/>
  <c r="E19" i="5"/>
  <c r="E24" i="5" s="1"/>
  <c r="H32" i="50"/>
  <c r="H36" i="50" s="1"/>
  <c r="F36" i="50"/>
  <c r="L72" i="15"/>
  <c r="D70" i="39"/>
  <c r="D72" i="39" s="1"/>
  <c r="E82" i="54"/>
  <c r="G12" i="4" s="1"/>
  <c r="H12" i="4" s="1"/>
  <c r="G66" i="43"/>
  <c r="I64" i="43"/>
  <c r="I66" i="43" s="1"/>
  <c r="D82" i="46"/>
  <c r="D91" i="46" s="1"/>
  <c r="M82" i="45"/>
  <c r="B23" i="4" s="1"/>
  <c r="C23" i="4" s="1"/>
  <c r="L82" i="16"/>
  <c r="L91" i="16" s="1"/>
  <c r="I19" i="37"/>
  <c r="I24" i="37" s="1"/>
  <c r="G24" i="37"/>
  <c r="M651" i="44"/>
  <c r="O91" i="31"/>
  <c r="H70" i="43"/>
  <c r="H72" i="43" s="1"/>
  <c r="F72" i="43"/>
  <c r="F70" i="5"/>
  <c r="I32" i="35"/>
  <c r="I36" i="35" s="1"/>
  <c r="G36" i="35"/>
  <c r="F29" i="15"/>
  <c r="H60" i="47"/>
  <c r="H61" i="47" s="1"/>
  <c r="F61" i="47"/>
  <c r="L42" i="15"/>
  <c r="L43" i="15" s="1"/>
  <c r="D40" i="39"/>
  <c r="D42" i="39" s="1"/>
  <c r="D43" i="39" s="1"/>
  <c r="H59" i="43"/>
  <c r="H61" i="43" s="1"/>
  <c r="F61" i="43"/>
  <c r="I88" i="33"/>
  <c r="L66" i="12"/>
  <c r="D27" i="36"/>
  <c r="D29" i="36" s="1"/>
  <c r="L29" i="12"/>
  <c r="H14" i="5"/>
  <c r="H82" i="47"/>
  <c r="H91" i="47" s="1"/>
  <c r="F82" i="19"/>
  <c r="F91" i="19" s="1"/>
  <c r="L61" i="15"/>
  <c r="D59" i="39"/>
  <c r="D61" i="39" s="1"/>
  <c r="G72" i="33"/>
  <c r="I70" i="33"/>
  <c r="I72" i="33" s="1"/>
  <c r="G56" i="63"/>
  <c r="I54" i="63"/>
  <c r="I56" i="63" s="1"/>
  <c r="D11" i="5"/>
  <c r="D16" i="5" s="1"/>
  <c r="L82" i="24"/>
  <c r="I40" i="33"/>
  <c r="I42" i="33" s="1"/>
  <c r="I43" i="33" s="1"/>
  <c r="G42" i="33"/>
  <c r="G43" i="33" s="1"/>
  <c r="E89" i="33"/>
  <c r="H59" i="50"/>
  <c r="H61" i="50" s="1"/>
  <c r="F61" i="50"/>
  <c r="P82" i="24"/>
  <c r="I54" i="50"/>
  <c r="I56" i="50" s="1"/>
  <c r="G56" i="50"/>
  <c r="F36" i="38"/>
  <c r="H32" i="38"/>
  <c r="H36" i="38" s="1"/>
  <c r="I32" i="63"/>
  <c r="I36" i="63" s="1"/>
  <c r="G36" i="63"/>
  <c r="M36" i="15"/>
  <c r="G19" i="5"/>
  <c r="D82" i="30"/>
  <c r="F59" i="36"/>
  <c r="D61" i="24"/>
  <c r="L72" i="12"/>
  <c r="M61" i="12"/>
  <c r="E59" i="36"/>
  <c r="E61" i="36" s="1"/>
  <c r="D56" i="24"/>
  <c r="F54" i="36"/>
  <c r="N648" i="44"/>
  <c r="P91" i="28"/>
  <c r="I40" i="52"/>
  <c r="I42" i="52" s="1"/>
  <c r="I43" i="52" s="1"/>
  <c r="G42" i="52"/>
  <c r="G43" i="52" s="1"/>
  <c r="D36" i="60"/>
  <c r="H33" i="60"/>
  <c r="H36" i="60" s="1"/>
  <c r="L82" i="14"/>
  <c r="I27" i="35"/>
  <c r="I29" i="35" s="1"/>
  <c r="G29" i="35"/>
  <c r="I86" i="43"/>
  <c r="I89" i="43" s="1"/>
  <c r="G40" i="36"/>
  <c r="E42" i="24"/>
  <c r="E43" i="24" s="1"/>
  <c r="R649" i="44"/>
  <c r="T91" i="55"/>
  <c r="G72" i="50"/>
  <c r="I70" i="50"/>
  <c r="I72" i="50" s="1"/>
  <c r="F27" i="39"/>
  <c r="D29" i="27"/>
  <c r="D82" i="27" s="1"/>
  <c r="D91" i="27" s="1"/>
  <c r="G16" i="38"/>
  <c r="I11" i="38"/>
  <c r="I16" i="38" s="1"/>
  <c r="F42" i="37"/>
  <c r="F43" i="37" s="1"/>
  <c r="H40" i="37"/>
  <c r="H42" i="37" s="1"/>
  <c r="H43" i="37" s="1"/>
  <c r="L16" i="15"/>
  <c r="D11" i="39"/>
  <c r="D16" i="39" s="1"/>
  <c r="H54" i="35"/>
  <c r="H56" i="35" s="1"/>
  <c r="H82" i="12"/>
  <c r="H91" i="12" s="1"/>
  <c r="I70" i="32"/>
  <c r="I72" i="32" s="1"/>
  <c r="G72" i="32"/>
  <c r="I32" i="33"/>
  <c r="I36" i="33" s="1"/>
  <c r="G36" i="33"/>
  <c r="M66" i="12"/>
  <c r="H32" i="33"/>
  <c r="H36" i="33" s="1"/>
  <c r="F36" i="33"/>
  <c r="H73" i="5"/>
  <c r="I64" i="47"/>
  <c r="I66" i="47" s="1"/>
  <c r="H32" i="63"/>
  <c r="H36" i="63" s="1"/>
  <c r="F36" i="63"/>
  <c r="N644" i="44"/>
  <c r="P91" i="25"/>
  <c r="D29" i="42"/>
  <c r="D82" i="42" s="1"/>
  <c r="H27" i="42"/>
  <c r="H29" i="42" s="1"/>
  <c r="D27" i="5"/>
  <c r="D29" i="5" s="1"/>
  <c r="L82" i="11"/>
  <c r="L82" i="9"/>
  <c r="L91" i="9" s="1"/>
  <c r="D82" i="55"/>
  <c r="D91" i="55" s="1"/>
  <c r="D82" i="48"/>
  <c r="Z644" i="44"/>
  <c r="AB91" i="25"/>
  <c r="G72" i="15"/>
  <c r="G29" i="42"/>
  <c r="G82" i="42" s="1"/>
  <c r="G27" i="5"/>
  <c r="I27" i="42"/>
  <c r="I29" i="42" s="1"/>
  <c r="M29" i="12"/>
  <c r="E27" i="36"/>
  <c r="E29" i="36" s="1"/>
  <c r="E56" i="27"/>
  <c r="I59" i="47"/>
  <c r="I61" i="47" s="1"/>
  <c r="E82" i="42"/>
  <c r="G27" i="39"/>
  <c r="E29" i="27"/>
  <c r="E34" i="5"/>
  <c r="I34" i="5" s="1"/>
  <c r="I64" i="37"/>
  <c r="I66" i="37" s="1"/>
  <c r="G66" i="37"/>
  <c r="G82" i="47"/>
  <c r="G91" i="47" s="1"/>
  <c r="I33" i="5"/>
  <c r="G91" i="13"/>
  <c r="Y82" i="24"/>
  <c r="F66" i="32"/>
  <c r="H64" i="32"/>
  <c r="H66" i="32" s="1"/>
  <c r="E56" i="34"/>
  <c r="I54" i="34"/>
  <c r="I56" i="34" s="1"/>
  <c r="D72" i="27"/>
  <c r="F70" i="39"/>
  <c r="O648" i="44"/>
  <c r="Q91" i="28"/>
  <c r="H27" i="40"/>
  <c r="H29" i="40" s="1"/>
  <c r="F29" i="40"/>
  <c r="F66" i="38"/>
  <c r="H64" i="38"/>
  <c r="H66" i="38" s="1"/>
  <c r="I86" i="33"/>
  <c r="I89" i="33" s="1"/>
  <c r="G89" i="33"/>
  <c r="H41" i="42"/>
  <c r="H42" i="42" s="1"/>
  <c r="H43" i="42" s="1"/>
  <c r="D41" i="5"/>
  <c r="H41" i="5" s="1"/>
  <c r="D42" i="42"/>
  <c r="D43" i="42" s="1"/>
  <c r="H70" i="37"/>
  <c r="H72" i="37" s="1"/>
  <c r="F72" i="37"/>
  <c r="F66" i="37"/>
  <c r="H64" i="37"/>
  <c r="H66" i="37" s="1"/>
  <c r="F16" i="36"/>
  <c r="H70" i="39" l="1"/>
  <c r="H72" i="39" s="1"/>
  <c r="F72" i="39"/>
  <c r="U647" i="44"/>
  <c r="W91" i="27"/>
  <c r="G26" i="4"/>
  <c r="H26" i="4" s="1"/>
  <c r="E91" i="55"/>
  <c r="V643" i="44"/>
  <c r="X91" i="24"/>
  <c r="F82" i="41"/>
  <c r="E91" i="21"/>
  <c r="G16" i="4"/>
  <c r="H16" i="4" s="1"/>
  <c r="H19" i="5"/>
  <c r="H24" i="5" s="1"/>
  <c r="F24" i="5"/>
  <c r="H82" i="38"/>
  <c r="I82" i="34"/>
  <c r="H11" i="39"/>
  <c r="H16" i="39" s="1"/>
  <c r="Z643" i="44"/>
  <c r="AB91" i="24"/>
  <c r="H82" i="41"/>
  <c r="H11" i="4"/>
  <c r="F24" i="39"/>
  <c r="F82" i="39" s="1"/>
  <c r="F91" i="39" s="1"/>
  <c r="H19" i="39"/>
  <c r="H24" i="39" s="1"/>
  <c r="E82" i="34"/>
  <c r="E82" i="36"/>
  <c r="E91" i="36" s="1"/>
  <c r="F82" i="60"/>
  <c r="H82" i="42"/>
  <c r="I70" i="39"/>
  <c r="I72" i="39" s="1"/>
  <c r="G72" i="39"/>
  <c r="G61" i="39"/>
  <c r="I59" i="39"/>
  <c r="I61" i="39" s="1"/>
  <c r="D72" i="5"/>
  <c r="F16" i="63"/>
  <c r="F82" i="63" s="1"/>
  <c r="H11" i="63"/>
  <c r="H16" i="63" s="1"/>
  <c r="H82" i="63" s="1"/>
  <c r="B29" i="4"/>
  <c r="C29" i="4" s="1"/>
  <c r="M91" i="19"/>
  <c r="I82" i="32"/>
  <c r="I32" i="39"/>
  <c r="I36" i="39" s="1"/>
  <c r="G36" i="39"/>
  <c r="G82" i="37"/>
  <c r="G91" i="37" s="1"/>
  <c r="H70" i="36"/>
  <c r="H72" i="36" s="1"/>
  <c r="F72" i="36"/>
  <c r="H27" i="39"/>
  <c r="H29" i="39" s="1"/>
  <c r="F29" i="39"/>
  <c r="I40" i="39"/>
  <c r="I42" i="39" s="1"/>
  <c r="I43" i="39" s="1"/>
  <c r="G42" i="39"/>
  <c r="G43" i="39" s="1"/>
  <c r="I64" i="36"/>
  <c r="I66" i="36" s="1"/>
  <c r="G66" i="36"/>
  <c r="I59" i="36"/>
  <c r="I61" i="36" s="1"/>
  <c r="G61" i="36"/>
  <c r="H27" i="5"/>
  <c r="H29" i="5" s="1"/>
  <c r="F29" i="5"/>
  <c r="G24" i="5"/>
  <c r="I19" i="5"/>
  <c r="I24" i="5" s="1"/>
  <c r="AC647" i="44"/>
  <c r="AE91" i="27"/>
  <c r="I82" i="41"/>
  <c r="M91" i="56"/>
  <c r="B26" i="4"/>
  <c r="C26" i="4" s="1"/>
  <c r="M82" i="15"/>
  <c r="M91" i="15" s="1"/>
  <c r="L82" i="15"/>
  <c r="L91" i="15" s="1"/>
  <c r="AC643" i="44"/>
  <c r="AE91" i="24"/>
  <c r="F82" i="50"/>
  <c r="D61" i="5"/>
  <c r="I64" i="39"/>
  <c r="I66" i="39" s="1"/>
  <c r="G66" i="39"/>
  <c r="D82" i="34"/>
  <c r="F36" i="39"/>
  <c r="H32" i="39"/>
  <c r="H36" i="39" s="1"/>
  <c r="I82" i="37"/>
  <c r="I91" i="37" s="1"/>
  <c r="E82" i="39"/>
  <c r="E91" i="39" s="1"/>
  <c r="I82" i="33"/>
  <c r="I91" i="33" s="1"/>
  <c r="I94" i="36" s="1"/>
  <c r="I11" i="5"/>
  <c r="I16" i="5" s="1"/>
  <c r="G16" i="5"/>
  <c r="F56" i="39"/>
  <c r="H54" i="39"/>
  <c r="H56" i="39" s="1"/>
  <c r="M82" i="12"/>
  <c r="M91" i="12" s="1"/>
  <c r="I82" i="57"/>
  <c r="S643" i="44"/>
  <c r="U91" i="24"/>
  <c r="F82" i="15"/>
  <c r="F91" i="15" s="1"/>
  <c r="F16" i="5"/>
  <c r="H11" i="5"/>
  <c r="H16" i="5" s="1"/>
  <c r="H36" i="40"/>
  <c r="E91" i="32"/>
  <c r="I40" i="5"/>
  <c r="I42" i="5" s="1"/>
  <c r="I43" i="5" s="1"/>
  <c r="G42" i="5"/>
  <c r="G43" i="5" s="1"/>
  <c r="G82" i="12"/>
  <c r="G91" i="12" s="1"/>
  <c r="H24" i="57"/>
  <c r="H82" i="57" s="1"/>
  <c r="W647" i="44"/>
  <c r="Y91" i="27"/>
  <c r="I82" i="43"/>
  <c r="I91" i="43" s="1"/>
  <c r="E66" i="5"/>
  <c r="E82" i="5" s="1"/>
  <c r="E91" i="5" s="1"/>
  <c r="B33" i="4" s="1"/>
  <c r="H82" i="33"/>
  <c r="H91" i="33" s="1"/>
  <c r="H54" i="36"/>
  <c r="H56" i="36" s="1"/>
  <c r="F56" i="36"/>
  <c r="N643" i="44"/>
  <c r="P91" i="24"/>
  <c r="H82" i="50"/>
  <c r="F82" i="43"/>
  <c r="F91" i="43" s="1"/>
  <c r="I82" i="38"/>
  <c r="H32" i="5"/>
  <c r="H36" i="5" s="1"/>
  <c r="F36" i="5"/>
  <c r="G82" i="33"/>
  <c r="G91" i="33" s="1"/>
  <c r="G94" i="36" s="1"/>
  <c r="P643" i="44"/>
  <c r="R91" i="24"/>
  <c r="D24" i="5"/>
  <c r="D82" i="5" s="1"/>
  <c r="D91" i="5" s="1"/>
  <c r="I82" i="52"/>
  <c r="E94" i="36"/>
  <c r="H59" i="5"/>
  <c r="H61" i="5" s="1"/>
  <c r="W643" i="44"/>
  <c r="Y91" i="24"/>
  <c r="G29" i="39"/>
  <c r="I27" i="39"/>
  <c r="I29" i="39" s="1"/>
  <c r="I27" i="5"/>
  <c r="I29" i="5" s="1"/>
  <c r="G29" i="5"/>
  <c r="G82" i="38"/>
  <c r="G42" i="36"/>
  <c r="G43" i="36" s="1"/>
  <c r="I40" i="36"/>
  <c r="I42" i="36" s="1"/>
  <c r="I43" i="36" s="1"/>
  <c r="H82" i="35"/>
  <c r="G18" i="4"/>
  <c r="H18" i="4" s="1"/>
  <c r="E84" i="24"/>
  <c r="F36" i="36"/>
  <c r="H32" i="36"/>
  <c r="H36" i="36" s="1"/>
  <c r="H82" i="40"/>
  <c r="H91" i="40" s="1"/>
  <c r="I54" i="36"/>
  <c r="I56" i="36" s="1"/>
  <c r="G56" i="36"/>
  <c r="F29" i="36"/>
  <c r="H27" i="36"/>
  <c r="H29" i="36" s="1"/>
  <c r="H40" i="36"/>
  <c r="H42" i="36" s="1"/>
  <c r="H43" i="36" s="1"/>
  <c r="F42" i="36"/>
  <c r="F43" i="36" s="1"/>
  <c r="G29" i="4"/>
  <c r="H29" i="4" s="1"/>
  <c r="E91" i="31"/>
  <c r="G82" i="52"/>
  <c r="T643" i="44"/>
  <c r="V91" i="24"/>
  <c r="Y643" i="44"/>
  <c r="AA91" i="24"/>
  <c r="I32" i="36"/>
  <c r="I36" i="36" s="1"/>
  <c r="G36" i="36"/>
  <c r="I27" i="36"/>
  <c r="I29" i="36" s="1"/>
  <c r="G29" i="36"/>
  <c r="F66" i="39"/>
  <c r="H64" i="39"/>
  <c r="H66" i="39" s="1"/>
  <c r="F82" i="32"/>
  <c r="F91" i="32" s="1"/>
  <c r="H82" i="52"/>
  <c r="D42" i="5"/>
  <c r="D43" i="5" s="1"/>
  <c r="L82" i="12"/>
  <c r="L91" i="12" s="1"/>
  <c r="J351" i="44"/>
  <c r="X643" i="44"/>
  <c r="Z91" i="24"/>
  <c r="G36" i="5"/>
  <c r="I32" i="5"/>
  <c r="I36" i="5" s="1"/>
  <c r="F42" i="39"/>
  <c r="F43" i="39" s="1"/>
  <c r="H40" i="39"/>
  <c r="H42" i="39" s="1"/>
  <c r="H43" i="39" s="1"/>
  <c r="I59" i="5"/>
  <c r="I61" i="5" s="1"/>
  <c r="G61" i="5"/>
  <c r="E82" i="27"/>
  <c r="E91" i="27" s="1"/>
  <c r="E82" i="24"/>
  <c r="E91" i="24" s="1"/>
  <c r="D82" i="39"/>
  <c r="D91" i="39" s="1"/>
  <c r="G82" i="40"/>
  <c r="G91" i="40" s="1"/>
  <c r="I82" i="47"/>
  <c r="I91" i="47" s="1"/>
  <c r="I54" i="5"/>
  <c r="I56" i="5" s="1"/>
  <c r="G56" i="5"/>
  <c r="F66" i="36"/>
  <c r="H64" i="36"/>
  <c r="H66" i="36" s="1"/>
  <c r="F82" i="33"/>
  <c r="F91" i="33" s="1"/>
  <c r="H82" i="34"/>
  <c r="H59" i="39"/>
  <c r="H61" i="39" s="1"/>
  <c r="F61" i="39"/>
  <c r="N64" i="48"/>
  <c r="N66" i="48" s="1"/>
  <c r="N64" i="62"/>
  <c r="N66" i="62" s="1"/>
  <c r="I86" i="32"/>
  <c r="I89" i="32" s="1"/>
  <c r="G89" i="32"/>
  <c r="G91" i="32" s="1"/>
  <c r="G86" i="5"/>
  <c r="H82" i="32"/>
  <c r="H91" i="32" s="1"/>
  <c r="G82" i="43"/>
  <c r="G91" i="43" s="1"/>
  <c r="D82" i="36"/>
  <c r="D91" i="36" s="1"/>
  <c r="H11" i="36"/>
  <c r="H16" i="36" s="1"/>
  <c r="H59" i="36"/>
  <c r="H61" i="36" s="1"/>
  <c r="F61" i="36"/>
  <c r="J643" i="44"/>
  <c r="I351" i="44" s="1"/>
  <c r="L91" i="24"/>
  <c r="H70" i="5"/>
  <c r="H72" i="5" s="1"/>
  <c r="F72" i="5"/>
  <c r="H82" i="37"/>
  <c r="H91" i="37" s="1"/>
  <c r="G72" i="5"/>
  <c r="I70" i="5"/>
  <c r="I72" i="5" s="1"/>
  <c r="F82" i="12"/>
  <c r="F91" i="12" s="1"/>
  <c r="M91" i="8"/>
  <c r="B11" i="4" s="1"/>
  <c r="I19" i="39"/>
  <c r="I24" i="39" s="1"/>
  <c r="G24" i="39"/>
  <c r="D36" i="5"/>
  <c r="I19" i="36"/>
  <c r="I24" i="36" s="1"/>
  <c r="G24" i="36"/>
  <c r="H19" i="36"/>
  <c r="H24" i="36" s="1"/>
  <c r="F24" i="36"/>
  <c r="F82" i="36" s="1"/>
  <c r="F91" i="36" s="1"/>
  <c r="F56" i="5"/>
  <c r="H54" i="5"/>
  <c r="H56" i="5" s="1"/>
  <c r="H40" i="5"/>
  <c r="H42" i="5" s="1"/>
  <c r="H43" i="5" s="1"/>
  <c r="F42" i="5"/>
  <c r="F43" i="5" s="1"/>
  <c r="I70" i="36"/>
  <c r="I72" i="36" s="1"/>
  <c r="G72" i="36"/>
  <c r="G82" i="35"/>
  <c r="G16" i="39"/>
  <c r="I11" i="39"/>
  <c r="I16" i="39" s="1"/>
  <c r="I82" i="39" s="1"/>
  <c r="I91" i="39" s="1"/>
  <c r="F82" i="52"/>
  <c r="I11" i="36"/>
  <c r="I16" i="36" s="1"/>
  <c r="G16" i="36"/>
  <c r="L64" i="48" l="1"/>
  <c r="L64" i="62"/>
  <c r="M64" i="48"/>
  <c r="M64" i="62"/>
  <c r="I91" i="32"/>
  <c r="H82" i="5"/>
  <c r="H91" i="5" s="1"/>
  <c r="G89" i="5"/>
  <c r="I86" i="5"/>
  <c r="I89" i="5" s="1"/>
  <c r="H82" i="36"/>
  <c r="H91" i="36" s="1"/>
  <c r="G82" i="36"/>
  <c r="G91" i="36" s="1"/>
  <c r="B32" i="4"/>
  <c r="B35" i="4" s="1"/>
  <c r="C11" i="4"/>
  <c r="C32" i="4" s="1"/>
  <c r="G82" i="39"/>
  <c r="G91" i="39" s="1"/>
  <c r="F82" i="5"/>
  <c r="F91" i="5" s="1"/>
  <c r="I82" i="36"/>
  <c r="I91" i="36" s="1"/>
  <c r="H82" i="39"/>
  <c r="H91" i="39" s="1"/>
  <c r="E64" i="62" l="1"/>
  <c r="M66" i="62"/>
  <c r="M82" i="62" s="1"/>
  <c r="M66" i="48"/>
  <c r="M82" i="48" s="1"/>
  <c r="K652" i="44" s="1"/>
  <c r="E64" i="48"/>
  <c r="C33" i="4"/>
  <c r="C35" i="4"/>
  <c r="L66" i="62"/>
  <c r="D64" i="62"/>
  <c r="L66" i="48"/>
  <c r="D64" i="48"/>
  <c r="D66" i="62" l="1"/>
  <c r="F64" i="63"/>
  <c r="D66" i="48"/>
  <c r="F64" i="50"/>
  <c r="E66" i="48"/>
  <c r="E82" i="48" s="1"/>
  <c r="G13" i="4" s="1"/>
  <c r="G64" i="50"/>
  <c r="G64" i="63"/>
  <c r="E66" i="62"/>
  <c r="E82" i="62" s="1"/>
  <c r="G14" i="4" s="1"/>
  <c r="H14" i="4" s="1"/>
  <c r="I64" i="63" l="1"/>
  <c r="I66" i="63" s="1"/>
  <c r="I82" i="63" s="1"/>
  <c r="G66" i="63"/>
  <c r="G82" i="63" s="1"/>
  <c r="I64" i="50"/>
  <c r="I66" i="50" s="1"/>
  <c r="I82" i="50" s="1"/>
  <c r="G66" i="50"/>
  <c r="G82" i="50" s="1"/>
  <c r="G64" i="5"/>
  <c r="H13" i="4"/>
  <c r="H32" i="4" s="1"/>
  <c r="H34" i="4" s="1"/>
  <c r="H88" i="4" s="1"/>
  <c r="G32" i="4"/>
  <c r="F66" i="50"/>
  <c r="H64" i="50"/>
  <c r="H66" i="50" s="1"/>
  <c r="F64" i="5"/>
  <c r="H64" i="63"/>
  <c r="H66" i="63" s="1"/>
  <c r="F66" i="63"/>
  <c r="G66" i="5" l="1"/>
  <c r="G82" i="5" s="1"/>
  <c r="G91" i="5" s="1"/>
  <c r="G33" i="4" s="1"/>
  <c r="I64" i="5"/>
  <c r="I66" i="5" s="1"/>
  <c r="I82" i="5" s="1"/>
  <c r="I91" i="5" s="1"/>
  <c r="F66" i="5"/>
  <c r="H64" i="5"/>
  <c r="H66" i="5" s="1"/>
  <c r="G35" i="4"/>
</calcChain>
</file>

<file path=xl/comments1.xml><?xml version="1.0" encoding="utf-8"?>
<comments xmlns="http://schemas.openxmlformats.org/spreadsheetml/2006/main">
  <authors>
    <author>jlittle</author>
  </authors>
  <commentList>
    <comment ref="AA6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storage on 957</t>
        </r>
      </text>
    </comment>
    <comment ref="AA7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storage on 957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FT Canada PMA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Tracy I.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7750 is northern natural pma
16275 is sithe pma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Enron Gas Marketing transferred to Transport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 Resources PMA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Cannon Adjustment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BP Canada PMA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Cannon adjustment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Dow Chemical PMA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<sst xmlns="http://schemas.openxmlformats.org/spreadsheetml/2006/main" count="7169" uniqueCount="242">
  <si>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</si>
  <si>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</si>
  <si>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</si>
  <si>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</si>
  <si>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</si>
  <si>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</si>
  <si>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</si>
  <si>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</si>
  <si>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</si>
  <si>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</si>
  <si>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</si>
  <si>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</si>
  <si>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</si>
  <si>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</si>
  <si>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</si>
  <si>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</si>
  <si>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</si>
  <si>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</si>
  <si>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</si>
  <si>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</si>
  <si>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</si>
  <si>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</si>
  <si>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</si>
  <si>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</si>
  <si>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</si>
  <si>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</si>
  <si>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</si>
  <si>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</si>
  <si>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</si>
  <si>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</si>
  <si>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</si>
  <si>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</si>
  <si>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</si>
  <si>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</si>
  <si>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</si>
  <si>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</si>
  <si>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</si>
  <si>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</si>
  <si>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</si>
  <si>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</si>
  <si>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</si>
  <si>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</si>
  <si>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</si>
  <si>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</si>
  <si>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</si>
  <si>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</si>
  <si>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</si>
  <si>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</si>
  <si>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</si>
  <si>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</si>
  <si>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</si>
  <si>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</si>
  <si>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</si>
  <si>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</si>
  <si>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</si>
  <si>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</si>
  <si>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</si>
  <si>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</si>
  <si>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</si>
  <si>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</si>
  <si>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</si>
  <si>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</si>
  <si>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</si>
  <si>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</si>
  <si>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</si>
  <si>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</si>
  <si>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</si>
  <si>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</si>
  <si>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</si>
  <si>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</si>
  <si>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</si>
  <si>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</si>
  <si>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</si>
  <si>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</si>
  <si>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</si>
  <si>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</si>
  <si>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</si>
  <si>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</si>
  <si>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</si>
  <si>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</si>
  <si>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</si>
  <si>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</si>
  <si>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</si>
  <si>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</si>
  <si>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</si>
  <si>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</si>
  <si>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</si>
  <si>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</si>
  <si>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</si>
  <si>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</si>
  <si>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</si>
  <si>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</si>
  <si>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</si>
  <si>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</si>
  <si>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</si>
  <si>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</si>
  <si>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</si>
  <si>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</si>
  <si>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</si>
  <si>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</si>
  <si>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</si>
  <si>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</si>
  <si>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</si>
  <si>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</si>
  <si>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</si>
  <si>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</si>
  <si>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</si>
  <si>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</si>
  <si>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</si>
  <si>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</si>
  <si>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</si>
  <si>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</si>
  <si>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</si>
  <si>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</si>
  <si>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</si>
  <si>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</si>
  <si>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</si>
  <si>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</si>
  <si>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</si>
  <si>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</si>
  <si>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</si>
  <si>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</si>
  <si>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</si>
  <si>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</si>
  <si>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</si>
  <si>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</si>
  <si>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</si>
  <si>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</si>
  <si>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</si>
  <si>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</si>
  <si>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</si>
  <si>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</si>
  <si>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</si>
  <si>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</si>
  <si>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</si>
  <si>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</si>
  <si>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</si>
  <si>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</si>
  <si>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</si>
  <si>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</si>
  <si>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</si>
  <si>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</si>
  <si>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</si>
  <si>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</si>
  <si>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</si>
  <si>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</si>
  <si>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</si>
  <si>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</si>
  <si>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</si>
  <si>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</si>
  <si>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</si>
  <si>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</si>
  <si>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</si>
  <si>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</si>
  <si>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</si>
  <si>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</si>
  <si>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</si>
  <si>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</si>
  <si>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</si>
  <si>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</si>
  <si>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</si>
  <si>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</si>
  <si>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</si>
  <si>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</si>
  <si>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</si>
  <si>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</si>
  <si>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</si>
  <si>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</si>
  <si>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</si>
  <si>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</si>
  <si>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</si>
  <si>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</si>
  <si>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</si>
  <si>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</si>
  <si>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</si>
  <si>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</si>
  <si>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</si>
  <si>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</si>
  <si>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</si>
  <si>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</si>
  <si>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</si>
  <si>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</si>
  <si>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</si>
  <si>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</si>
  <si>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</si>
  <si>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</si>
  <si>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</si>
  <si>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</si>
  <si>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</si>
  <si>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</si>
  <si>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</si>
  <si>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</si>
  <si>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</si>
  <si>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</si>
  <si>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</si>
  <si>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</si>
  <si>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</si>
  <si>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</si>
  <si>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</si>
  <si>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</si>
  <si>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</si>
  <si>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</si>
  <si>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</si>
  <si>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</si>
  <si>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</si>
  <si>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</si>
  <si>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</si>
  <si>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</si>
  <si>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</si>
  <si>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</si>
  <si>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</si>
  <si>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</si>
  <si>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</si>
  <si>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</si>
  <si>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</si>
  <si>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</si>
  <si>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</si>
  <si>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</si>
  <si>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</si>
  <si>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</si>
  <si>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</si>
  <si>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</si>
  <si>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</si>
  <si>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</si>
  <si>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</si>
  <si>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Chicago</t>
  </si>
  <si>
    <t>0006V</t>
  </si>
  <si>
    <t>0006A</t>
  </si>
  <si>
    <t>PMAs</t>
  </si>
  <si>
    <t>Originations/Rho Drift</t>
  </si>
  <si>
    <t>September</t>
  </si>
  <si>
    <t>Intra Central</t>
  </si>
  <si>
    <t>GD Central</t>
  </si>
  <si>
    <t>Intra Central 2</t>
  </si>
  <si>
    <t>October</t>
  </si>
  <si>
    <t>FT-Central</t>
  </si>
  <si>
    <t>PRODUCTION MONTH: 0009</t>
  </si>
  <si>
    <t>Equity Earnings</t>
  </si>
  <si>
    <t>Inventory Adjustment</t>
  </si>
  <si>
    <t>Inv Adj MTM</t>
  </si>
  <si>
    <t>Transport</t>
  </si>
  <si>
    <t>Total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</si>
</sst>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9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43" fontId="4" fillId="0" borderId="0" xfId="1" applyAlignment="1"/>
    <xf numFmtId="165" fontId="16" fillId="0" borderId="23" xfId="1" applyNumberFormat="1" applyFont="1" applyFill="1" applyBorder="1" applyAlignment="1"/>
    <xf numFmtId="165" fontId="15" fillId="0" borderId="15" xfId="1" applyNumberFormat="1" applyFont="1" applyFill="1" applyBorder="1"/>
    <xf numFmtId="38" fontId="1" fillId="5" borderId="18" xfId="1" applyNumberFormat="1" applyFont="1" applyFill="1" applyBorder="1"/>
    <xf numFmtId="165" fontId="26" fillId="5" borderId="11" xfId="1" applyNumberFormat="1" applyFont="1" applyFill="1" applyBorder="1"/>
    <xf numFmtId="165" fontId="4" fillId="5" borderId="11" xfId="1" applyNumberFormat="1" applyFont="1" applyFill="1" applyBorder="1"/>
    <xf numFmtId="165" fontId="27" fillId="0" borderId="3" xfId="1" applyNumberFormat="1" applyFont="1" applyBorder="1"/>
    <xf numFmtId="43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/>
    <xf numFmtId="165" fontId="4" fillId="0" borderId="3" xfId="1" applyNumberFormat="1" applyFill="1" applyBorder="1"/>
    <xf numFmtId="165" fontId="4" fillId="0" borderId="8" xfId="1" applyNumberForma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/>
    </xf>
    <xf numFmtId="165" fontId="7" fillId="0" borderId="23" xfId="1" applyNumberFormat="1" applyFont="1" applyFill="1" applyBorder="1"/>
    <xf numFmtId="38" fontId="1" fillId="0" borderId="18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7">
          <cell r="G67">
            <v>-9230119.7599999979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"/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B13">
            <v>6007000</v>
          </cell>
          <cell r="C13">
            <v>50000</v>
          </cell>
          <cell r="D13">
            <v>0</v>
          </cell>
          <cell r="E13">
            <v>-102000</v>
          </cell>
          <cell r="F13">
            <v>1203000</v>
          </cell>
          <cell r="G13">
            <v>0</v>
          </cell>
          <cell r="H13">
            <v>15974000</v>
          </cell>
          <cell r="I13">
            <v>6805000</v>
          </cell>
          <cell r="J13">
            <v>1765000</v>
          </cell>
          <cell r="K13">
            <v>-18996000</v>
          </cell>
          <cell r="L13">
            <v>-15969000</v>
          </cell>
          <cell r="M13">
            <v>12366000</v>
          </cell>
          <cell r="N13">
            <v>-167000</v>
          </cell>
          <cell r="O13">
            <v>-395000</v>
          </cell>
          <cell r="P13">
            <v>1442000</v>
          </cell>
          <cell r="Q13">
            <v>889000</v>
          </cell>
          <cell r="R13">
            <v>-1133000</v>
          </cell>
          <cell r="S13">
            <v>237000</v>
          </cell>
          <cell r="T13">
            <v>-412000</v>
          </cell>
          <cell r="U13">
            <v>218000</v>
          </cell>
          <cell r="W13">
            <v>9782000</v>
          </cell>
        </row>
        <row r="30">
          <cell r="W30">
            <v>110208</v>
          </cell>
        </row>
        <row r="47">
          <cell r="B47">
            <v>4944438</v>
          </cell>
          <cell r="C47">
            <v>-1045593</v>
          </cell>
          <cell r="D47">
            <v>0</v>
          </cell>
          <cell r="E47">
            <v>-102000</v>
          </cell>
          <cell r="F47">
            <v>1292953</v>
          </cell>
          <cell r="G47">
            <v>787</v>
          </cell>
          <cell r="H47">
            <v>16354082</v>
          </cell>
          <cell r="I47">
            <v>6805000</v>
          </cell>
          <cell r="J47">
            <v>1765000</v>
          </cell>
          <cell r="K47">
            <v>-18996000</v>
          </cell>
          <cell r="L47">
            <v>-15611752</v>
          </cell>
          <cell r="M47">
            <v>11799339</v>
          </cell>
          <cell r="N47">
            <v>682784</v>
          </cell>
          <cell r="O47">
            <v>-591866</v>
          </cell>
          <cell r="P47">
            <v>1442000</v>
          </cell>
          <cell r="Q47">
            <v>2208014</v>
          </cell>
          <cell r="R47">
            <v>-1133000</v>
          </cell>
          <cell r="S47">
            <v>272022</v>
          </cell>
          <cell r="T47">
            <v>-412000</v>
          </cell>
          <cell r="U47">
            <v>218000</v>
          </cell>
          <cell r="W47">
            <v>9892208</v>
          </cell>
        </row>
      </sheetData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>
      <selection activeCell="A5" sqref="A5"/>
    </sheetView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G18" sqref="G1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516225591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2510652405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513778283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2442040397.2800002</v>
      </c>
      <c r="H11" s="60">
        <f>F11-D11</f>
        <v>-2447308</v>
      </c>
      <c r="I11" s="38">
        <f>G11-E11</f>
        <v>-68612007.71999979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2411249.7799999998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117028394.13000001</v>
      </c>
      <c r="H12" s="60">
        <f>F12-D12</f>
        <v>0</v>
      </c>
      <c r="I12" s="38">
        <f>G12-E12</f>
        <v>114617144.35000001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220994907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1104107914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226801851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1135142864</v>
      </c>
      <c r="H13" s="60">
        <f t="shared" ref="H13:I15" si="0">F13-D13</f>
        <v>5806944</v>
      </c>
      <c r="I13" s="38">
        <f t="shared" si="0"/>
        <v>31034950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328693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-328693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1437622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7586785.5999999996</v>
      </c>
      <c r="H15" s="60">
        <f t="shared" si="0"/>
        <v>0</v>
      </c>
      <c r="I15" s="38">
        <f t="shared" si="0"/>
        <v>6149163.5999999996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737220498</v>
      </c>
      <c r="E16" s="39">
        <f t="shared" si="1"/>
        <v>3618937883.7800002</v>
      </c>
      <c r="F16" s="61">
        <f t="shared" si="1"/>
        <v>740580134</v>
      </c>
      <c r="G16" s="39">
        <f t="shared" si="1"/>
        <v>3701798441.0100002</v>
      </c>
      <c r="H16" s="61">
        <f t="shared" si="1"/>
        <v>3359636</v>
      </c>
      <c r="I16" s="39">
        <f t="shared" si="1"/>
        <v>82860557.230000213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-515227473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-2477720104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-511346225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-2395926642.3800006</v>
      </c>
      <c r="H19" s="60">
        <f>F19-D19</f>
        <v>3881248</v>
      </c>
      <c r="I19" s="38">
        <f>G19-E19</f>
        <v>81793461.619999409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-111380442.34999999</v>
      </c>
      <c r="H20" s="60">
        <f>F20-D20</f>
        <v>0</v>
      </c>
      <c r="I20" s="38">
        <f>G20-E20</f>
        <v>-111380442.34999999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-222532413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-1111079723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-226801851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-1133158019</v>
      </c>
      <c r="H21" s="60">
        <f t="shared" ref="H21:I23" si="2">F21-D21</f>
        <v>-4269438</v>
      </c>
      <c r="I21" s="38">
        <f t="shared" si="2"/>
        <v>-22078296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19972066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93061432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1919461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9054592.5999999996</v>
      </c>
      <c r="H23" s="60">
        <f t="shared" si="2"/>
        <v>-18052605</v>
      </c>
      <c r="I23" s="38">
        <f t="shared" si="2"/>
        <v>-84006839.400000006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-717787820</v>
      </c>
      <c r="E24" s="39">
        <f t="shared" si="3"/>
        <v>-3495738395</v>
      </c>
      <c r="F24" s="61">
        <f t="shared" si="3"/>
        <v>-736228615</v>
      </c>
      <c r="G24" s="39">
        <f t="shared" si="3"/>
        <v>-3631410511.1300006</v>
      </c>
      <c r="H24" s="61">
        <f t="shared" si="3"/>
        <v>-18440795</v>
      </c>
      <c r="I24" s="39">
        <f t="shared" si="3"/>
        <v>-135672116.13000059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87877292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436939439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38995538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192026921.22</v>
      </c>
      <c r="H27" s="60">
        <f>F27-D27</f>
        <v>-48881754</v>
      </c>
      <c r="I27" s="38">
        <f>G27-E27</f>
        <v>-244912517.78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-106344477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-523317258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-38916310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-193024110.17000002</v>
      </c>
      <c r="H28" s="60">
        <f>F28-D28</f>
        <v>67428167</v>
      </c>
      <c r="I28" s="38">
        <f>G28-E28</f>
        <v>330293147.82999998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-18467185</v>
      </c>
      <c r="E29" s="70">
        <f t="shared" si="4"/>
        <v>-86377819</v>
      </c>
      <c r="F29" s="69">
        <f t="shared" si="4"/>
        <v>79228</v>
      </c>
      <c r="G29" s="70">
        <f t="shared" si="4"/>
        <v>-997188.95000001788</v>
      </c>
      <c r="H29" s="69">
        <f t="shared" si="4"/>
        <v>18546413</v>
      </c>
      <c r="I29" s="70">
        <f t="shared" si="4"/>
        <v>85380630.049999982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-6428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413225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-3818318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-17388813.989999995</v>
      </c>
      <c r="H32" s="60">
        <f>F32-D32</f>
        <v>-3811890</v>
      </c>
      <c r="I32" s="38">
        <f>G32-E32</f>
        <v>-17802038.989999995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770974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3077467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-994824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-1844954.04</v>
      </c>
      <c r="H33" s="60">
        <f t="shared" ref="H33:I35" si="5">F33-D33</f>
        <v>-1765798</v>
      </c>
      <c r="I33" s="38">
        <f t="shared" si="5"/>
        <v>-4922421.04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-671120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-3209548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932362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1449058.07</v>
      </c>
      <c r="H34" s="60">
        <f t="shared" si="5"/>
        <v>1603482</v>
      </c>
      <c r="I34" s="38">
        <f t="shared" si="5"/>
        <v>4658606.07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-1572873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-3838484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-1258446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0</v>
      </c>
      <c r="H35" s="60">
        <f t="shared" si="5"/>
        <v>314427</v>
      </c>
      <c r="I35" s="38">
        <f t="shared" si="5"/>
        <v>3838484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-1479447</v>
      </c>
      <c r="E36" s="39">
        <f t="shared" si="6"/>
        <v>-3557340</v>
      </c>
      <c r="F36" s="61">
        <f t="shared" si="6"/>
        <v>-5139226</v>
      </c>
      <c r="G36" s="39">
        <f t="shared" si="6"/>
        <v>-17784709.959999993</v>
      </c>
      <c r="H36" s="61">
        <f t="shared" si="6"/>
        <v>-3659779</v>
      </c>
      <c r="I36" s="39">
        <f t="shared" si="6"/>
        <v>-14227369.959999993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8445357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38299007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1241196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5711696.1899999995</v>
      </c>
      <c r="H39" s="60">
        <f t="shared" ref="H39:I41" si="7">F39-D39</f>
        <v>-7204161</v>
      </c>
      <c r="I39" s="38">
        <f t="shared" si="7"/>
        <v>-32587310.810000002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-8064581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-35770413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-2306127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-8023986.0799999991</v>
      </c>
      <c r="H40" s="60">
        <f t="shared" si="7"/>
        <v>5758454</v>
      </c>
      <c r="I40" s="38">
        <f t="shared" si="7"/>
        <v>27746426.920000002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-101719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-461905.98</v>
      </c>
      <c r="H41" s="60">
        <f t="shared" si="7"/>
        <v>-101719</v>
      </c>
      <c r="I41" s="38">
        <f t="shared" si="7"/>
        <v>-461905.98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-8064581</v>
      </c>
      <c r="E42" s="70">
        <f t="shared" si="8"/>
        <v>-35770413</v>
      </c>
      <c r="F42" s="69">
        <f t="shared" si="8"/>
        <v>-2407846</v>
      </c>
      <c r="G42" s="70">
        <f t="shared" si="8"/>
        <v>-8485892.0599999987</v>
      </c>
      <c r="H42" s="69">
        <f t="shared" si="8"/>
        <v>5656735</v>
      </c>
      <c r="I42" s="70">
        <f t="shared" si="8"/>
        <v>27284520.940000001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380776</v>
      </c>
      <c r="E43" s="39">
        <f t="shared" si="9"/>
        <v>2528594</v>
      </c>
      <c r="F43" s="61">
        <f t="shared" si="9"/>
        <v>-1166650</v>
      </c>
      <c r="G43" s="39">
        <f t="shared" si="9"/>
        <v>-2774195.8699999992</v>
      </c>
      <c r="H43" s="61">
        <f t="shared" si="9"/>
        <v>-1547426</v>
      </c>
      <c r="I43" s="39">
        <f t="shared" si="9"/>
        <v>-5302789.870000001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133165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-542202.58831354172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1875129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8236452.6599999955</v>
      </c>
      <c r="H49" s="60">
        <f>F49-D49</f>
        <v>1741964</v>
      </c>
      <c r="I49" s="38">
        <f>G49-E49</f>
        <v>8778655.2483135369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-753672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-3772661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-1772813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-8427648.8200000003</v>
      </c>
      <c r="H51" s="60">
        <f>F51-D51</f>
        <v>-1019141</v>
      </c>
      <c r="I51" s="38">
        <f>G51-E51</f>
        <v>-4654987.82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-8799937.5360000003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-500436200.38999999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-8936628.8599999994</v>
      </c>
      <c r="H54" s="60">
        <f>F54-D54</f>
        <v>-500436200.38999999</v>
      </c>
      <c r="I54" s="38">
        <f>G54-E54</f>
        <v>-136691.32399999909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-8536934.7400000002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-13299067.399999997</v>
      </c>
      <c r="H55" s="60">
        <f>F55-D55</f>
        <v>0</v>
      </c>
      <c r="I55" s="38">
        <f>G55-E55</f>
        <v>-4762132.6599999964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-17336872.276000001</v>
      </c>
      <c r="F56" s="61">
        <f t="shared" si="10"/>
        <v>-500436200.38999999</v>
      </c>
      <c r="G56" s="39">
        <f t="shared" si="10"/>
        <v>-22235696.259999998</v>
      </c>
      <c r="H56" s="61">
        <f t="shared" si="10"/>
        <v>-500436200.38999999</v>
      </c>
      <c r="I56" s="39">
        <f t="shared" si="10"/>
        <v>-4898823.9839999955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53205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-53205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53205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-53205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148970682.58830002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150459041.24000001</v>
      </c>
      <c r="H70" s="60">
        <f>F70-D70</f>
        <v>0</v>
      </c>
      <c r="I70" s="38">
        <f>G70-E70</f>
        <v>1488358.65169999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-152173895.11719999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-153495810</v>
      </c>
      <c r="H71" s="60">
        <f>F71-D71</f>
        <v>0</v>
      </c>
      <c r="I71" s="38">
        <f>G71-E71</f>
        <v>-1321914.8828000128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-3203212.5288999677</v>
      </c>
      <c r="F72" s="69">
        <f t="shared" si="13"/>
        <v>0</v>
      </c>
      <c r="G72" s="70">
        <f t="shared" si="13"/>
        <v>-3036768.7599999905</v>
      </c>
      <c r="H72" s="69">
        <f t="shared" si="13"/>
        <v>0</v>
      </c>
      <c r="I72" s="70">
        <f t="shared" si="13"/>
        <v>166443.76889997721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-43615.53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43615.53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23415090.843900003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-5962656.1699999981</v>
      </c>
      <c r="H74" s="60">
        <f t="shared" ref="H74:I79" si="14">F74-D74</f>
        <v>0</v>
      </c>
      <c r="I74" s="38">
        <f t="shared" si="14"/>
        <v>-29377747.013900001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-430213.08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-430221</v>
      </c>
      <c r="H75" s="60">
        <f t="shared" si="14"/>
        <v>0</v>
      </c>
      <c r="I75" s="38">
        <f t="shared" si="14"/>
        <v>-7.9199999999837019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-16433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-1392650.28</v>
      </c>
      <c r="H76" s="60">
        <f t="shared" si="14"/>
        <v>0</v>
      </c>
      <c r="I76" s="38">
        <f t="shared" si="14"/>
        <v>-1376217.28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-376583</v>
      </c>
      <c r="H77" s="60">
        <f t="shared" si="14"/>
        <v>0</v>
      </c>
      <c r="I77" s="38">
        <f t="shared" si="14"/>
        <v>84144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23732.85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-8600557.0999999996</v>
      </c>
      <c r="H78" s="60">
        <f t="shared" si="14"/>
        <v>0</v>
      </c>
      <c r="I78" s="38">
        <f t="shared" si="14"/>
        <v>-8624289.9499999993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1059223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-89994.5</v>
      </c>
      <c r="H79" s="60">
        <f t="shared" si="14"/>
        <v>0</v>
      </c>
      <c r="I79" s="38">
        <f t="shared" si="14"/>
        <v>-1149217.5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204435.95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0</v>
      </c>
      <c r="H80" s="60">
        <f>F80-D80</f>
        <v>0</v>
      </c>
      <c r="I80" s="38">
        <f>G80-E80</f>
        <v>-204435.95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-1996925.3149999999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8276537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13913164.369999999</v>
      </c>
      <c r="H81" s="60">
        <f>F81-D81</f>
        <v>8276537</v>
      </c>
      <c r="I81" s="38">
        <f>G81-E81</f>
        <v>15910089.684999999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-13</v>
      </c>
      <c r="E82" s="92">
        <f>SUM(E72:E81)+E16+E24+E29+E36+E43+E45+E47+E49+E51+E56+E61+E66</f>
        <v>32745749.105686724</v>
      </c>
      <c r="F82" s="91">
        <f>F16+F24+F29+F36+F43+F45+F47+F49</f>
        <v>0</v>
      </c>
      <c r="G82" s="92">
        <f>SUM(G72:G81)+G16+G24+G29+G36+G43+G45+G47+G49+G51+G56+G61+G66</f>
        <v>20428676.23999957</v>
      </c>
      <c r="H82" s="91">
        <f>H16+H24+H29+H36+H43+H45+H47+H49</f>
        <v>13</v>
      </c>
      <c r="I82" s="92">
        <f>SUM(I72:I81)+I16+I24+I29+I36+I43+I45+I47+I49+I51+I56+I61+I66</f>
        <v>-12317072.865686875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'!D86+'WE-VAR'!D86+BUG_VAR!D86+'TX-HPLC-VAR'!D86+'ARUBA-VAR'!D86+'SITHE-VAR'!D86+'DEN-VAR'!D86+'EAST-MKT-VAR'!D86+'MidMarket-VAR'!D86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'!E86+'WE-VAR'!E86+BUG_VAR!E86+'TX-HPLC-VAR'!E86+'ARUBA-VAR'!E86+'SITHE-VAR'!E86+'DEN-VAR'!E86+'EAST-MKT-VAR'!E86+'MidMarket-VAR'!E86</f>
        <v>-22811761</v>
      </c>
      <c r="F86" s="65">
        <f>STG_VAR!F86+ONT_VAR!F86+'CE-VAR'!F86+'EAST-EGM-VAR'!F86+'BGC-EGM-VAR'!F86+'EAST-LRC-VAR'!F86+'TX-EGM-VAR'!F86+'TX-HPLR-VAR '!F86+'WE-VAR'!F86+BUG_VAR!F86+'TX-HPLC-VAR'!F86+'ARUBA-VAR'!F86+'SITHE-VAR'!F86+'DEN-VAR'!F86+'EAST-MKT-VAR'!F86+'MidMarket-VAR'!F86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'!G86+'WE-VAR'!G86+BUG_VAR!G86+'TX-HPLC-VAR'!G86+'ARUBA-VAR'!G86+'SITHE-VAR'!G86+'DEN-VAR'!G86+'EAST-MKT-VAR'!G86+'MidMarket-VAR'!G86</f>
        <v>-32944391</v>
      </c>
      <c r="H86" s="145">
        <f t="shared" ref="H86:I88" si="15">F86-D86</f>
        <v>0</v>
      </c>
      <c r="I86" s="145">
        <f t="shared" si="15"/>
        <v>-10132630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'!D87+'WE-VAR'!D87+BUG_VAR!D87+'TX-HPLC-VAR'!D87+'ARUBA-VAR'!D87+'SITHE-VAR'!D87+'DEN-VAR'!D87+'EAST-MKT-VAR'!D87+'MidMarket-VAR'!D87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'!E87+'WE-VAR'!E87+BUG_VAR!E87+'TX-HPLC-VAR'!E87+'ARUBA-VAR'!E87+'SITHE-VAR'!E87+'DEN-VAR'!E87+'EAST-MKT-VAR'!E87+'MidMarket-VAR'!E87</f>
        <v>0</v>
      </c>
      <c r="F87" s="65">
        <f>STG_VAR!F87+ONT_VAR!F87+'CE-VAR'!F87+'EAST-EGM-VAR'!F87+'BGC-EGM-VAR'!F87+'EAST-LRC-VAR'!F87+'TX-EGM-VAR'!F87+'TX-HPLR-VAR '!F87+'WE-VAR'!F87+BUG_VAR!F87+'TX-HPLC-VAR'!F87+'ARUBA-VAR'!F87+'SITHE-VAR'!F87+'DEN-VAR'!F87+'EAST-MKT-VAR'!F87+'MidMarket-VAR'!F87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'!G87+'WE-VAR'!G87+BUG_VAR!G87+'TX-HPLC-VAR'!G87+'ARUBA-VAR'!G87+'SITHE-VAR'!G87+'DEN-VAR'!G87+'EAST-MKT-VAR'!G87+'MidMarket-VAR'!G87</f>
        <v>16121402.920000006</v>
      </c>
      <c r="H87" s="146">
        <f t="shared" si="15"/>
        <v>0</v>
      </c>
      <c r="I87" s="146">
        <f t="shared" si="15"/>
        <v>16121402.920000006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'!D88+'WE-VAR'!D88+BUG_VAR!D88+'TX-HPLC-VAR'!D88+'ARUBA-VAR'!D88+'SITHE-VAR'!D88+'DEN-VAR'!D88+'EAST-MKT-VAR'!D88+'MidMarket-VAR'!D88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'!E88+'WE-VAR'!E88+BUG_VAR!E88+'TX-HPLC-VAR'!E88+'ARUBA-VAR'!E88+'SITHE-VAR'!E88+'DEN-VAR'!E88+'EAST-MKT-VAR'!E88+'MidMarket-VAR'!E88</f>
        <v>0</v>
      </c>
      <c r="F88" s="65">
        <f>STG_VAR!F88+ONT_VAR!F88+'CE-VAR'!F88+'EAST-EGM-VAR'!F88+'BGC-EGM-VAR'!F88+'EAST-LRC-VAR'!F88+'TX-EGM-VAR'!F88+'TX-HPLR-VAR '!F88+'WE-VAR'!F88+BUG_VAR!F88+'TX-HPLC-VAR'!F88+'ARUBA-VAR'!F88+'SITHE-VAR'!F88+'DEN-VAR'!F88+'EAST-MKT-VAR'!F88+'MidMarket-VAR'!F88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'!G88+'WE-VAR'!G88+BUG_VAR!G88+'TX-HPLC-VAR'!G88+'ARUBA-VAR'!G88+'SITHE-VAR'!G88+'DEN-VAR'!G88+'EAST-MKT-VAR'!G88+'MidMarket-VAR'!G88</f>
        <v>-6735885</v>
      </c>
      <c r="H88" s="147">
        <f t="shared" si="15"/>
        <v>0</v>
      </c>
      <c r="I88" s="147">
        <f t="shared" si="15"/>
        <v>-6735885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-22811761</v>
      </c>
      <c r="F89" s="160">
        <f t="shared" si="16"/>
        <v>0</v>
      </c>
      <c r="G89" s="160">
        <f t="shared" si="16"/>
        <v>-23558873.079999994</v>
      </c>
      <c r="H89" s="160">
        <f t="shared" si="16"/>
        <v>0</v>
      </c>
      <c r="I89" s="160">
        <f t="shared" si="16"/>
        <v>-747112.07999999449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-13</v>
      </c>
      <c r="E91" s="160">
        <f t="shared" si="17"/>
        <v>9933988.1056867242</v>
      </c>
      <c r="F91" s="160">
        <f t="shared" si="17"/>
        <v>0</v>
      </c>
      <c r="G91" s="160">
        <f t="shared" si="17"/>
        <v>-3130196.8400004245</v>
      </c>
      <c r="H91" s="160">
        <f t="shared" si="17"/>
        <v>13</v>
      </c>
      <c r="I91" s="160">
        <f t="shared" si="17"/>
        <v>-13064184.945686869</v>
      </c>
    </row>
    <row r="92" spans="1:9" x14ac:dyDescent="0.2">
      <c r="A92" s="4"/>
      <c r="B92" s="3"/>
    </row>
    <row r="93" spans="1:9" x14ac:dyDescent="0.2">
      <c r="A93" s="4"/>
      <c r="B93" s="3"/>
      <c r="E93" s="31" t="e">
        <f>+E74+#REF!</f>
        <v>#REF!</v>
      </c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1"/>
  <sheetViews>
    <sheetView tabSelected="1" topLeftCell="A3" zoomScale="75" workbookViewId="0">
      <pane xSplit="1" ySplit="8" topLeftCell="B11" activePane="bottomRight" state="frozen"/>
      <selection activeCell="G97" sqref="G97"/>
      <selection pane="topRight" activeCell="G97" sqref="G97"/>
      <selection pane="bottomLeft" activeCell="G97" sqref="G97"/>
      <selection pane="bottomRight" activeCell="G89" sqref="G89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236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'CE-FLSH'!$M$91</f>
        <v>5747680.0623999424</v>
      </c>
      <c r="C11" s="65">
        <f t="shared" ref="C11:C30" si="0">+D11-B11</f>
        <v>259319.93760005757</v>
      </c>
      <c r="D11" s="124">
        <f>+'[2]ST Warroom 99'!$B$13</f>
        <v>6007000</v>
      </c>
      <c r="E11" s="124">
        <f>+F11-D11</f>
        <v>-1062562</v>
      </c>
      <c r="F11" s="124">
        <f>+'[2]ST Warroom 99'!$B$47</f>
        <v>4944438</v>
      </c>
      <c r="G11" s="168">
        <f>CE_GL!$E$91</f>
        <v>-682599.11999998498</v>
      </c>
      <c r="H11" s="107">
        <f t="shared" ref="H11:H31" si="1">G11-F11</f>
        <v>-5627037.1199999852</v>
      </c>
      <c r="I11" s="31"/>
      <c r="J11" s="31"/>
    </row>
    <row r="12" spans="1:10" x14ac:dyDescent="0.2">
      <c r="A12" s="101" t="s">
        <v>191</v>
      </c>
      <c r="B12" s="124">
        <f>'SITHE-FLSH'!$M$82</f>
        <v>-167099.35979999695</v>
      </c>
      <c r="C12" s="65">
        <f>+D12-B12</f>
        <v>99.359799996949732</v>
      </c>
      <c r="D12" s="124">
        <f>+'[2]ST Warroom 99'!$N$13</f>
        <v>-167000</v>
      </c>
      <c r="E12" s="124">
        <f>+F12-D12</f>
        <v>849784</v>
      </c>
      <c r="F12" s="124">
        <f>+'[2]ST Warroom 99'!$N$47</f>
        <v>682784</v>
      </c>
      <c r="G12" s="168">
        <f>SITHE_GL!$E$82</f>
        <v>1069948.8200000017</v>
      </c>
      <c r="H12" s="107">
        <f>G12-F12</f>
        <v>387164.8200000017</v>
      </c>
      <c r="I12" s="31"/>
      <c r="J12" s="31"/>
    </row>
    <row r="13" spans="1:10" x14ac:dyDescent="0.2">
      <c r="A13" s="101" t="s">
        <v>185</v>
      </c>
      <c r="B13" s="124">
        <f>'ARUBA-FLSH'!$M$82</f>
        <v>888709.23779999372</v>
      </c>
      <c r="C13" s="65">
        <f>+D13-B13</f>
        <v>290.76220000628382</v>
      </c>
      <c r="D13" s="124">
        <f>+'[2]ST Warroom 99'!$Q$13</f>
        <v>889000</v>
      </c>
      <c r="E13" s="124">
        <f>+F13-D13</f>
        <v>1319014</v>
      </c>
      <c r="F13" s="124">
        <f>+'[2]ST Warroom 99'!$Q$47</f>
        <v>2208014</v>
      </c>
      <c r="G13" s="168">
        <f>ARUBA_GL!$E$82</f>
        <v>1382320.3100000308</v>
      </c>
      <c r="H13" s="107">
        <f>G13-F13</f>
        <v>-825693.68999996921</v>
      </c>
      <c r="I13" s="31"/>
      <c r="J13" s="31"/>
    </row>
    <row r="14" spans="1:10" x14ac:dyDescent="0.2">
      <c r="A14" s="101" t="s">
        <v>225</v>
      </c>
      <c r="B14" s="124">
        <f>+'MidMarket-FLSH'!M82</f>
        <v>217792.52589999989</v>
      </c>
      <c r="C14" s="65">
        <f>+D14-B14</f>
        <v>207.47410000010859</v>
      </c>
      <c r="D14" s="124">
        <f>+'[2]ST Warroom 99'!$U$13</f>
        <v>218000</v>
      </c>
      <c r="E14" s="124">
        <f>+F14-D14</f>
        <v>0</v>
      </c>
      <c r="F14" s="124">
        <f>+'[2]ST Warroom 99'!$U$47</f>
        <v>218000</v>
      </c>
      <c r="G14" s="168">
        <f>MidMarket_GL!$E$82</f>
        <v>-1397729.679999996</v>
      </c>
      <c r="H14" s="107">
        <f>G14-F14</f>
        <v>-1615729.679999996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1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50740.613599968143</v>
      </c>
      <c r="C16" s="65">
        <f t="shared" si="0"/>
        <v>-740.61359996814281</v>
      </c>
      <c r="D16" s="123">
        <f>+'[2]ST Warroom 99'!$C$13</f>
        <v>50000</v>
      </c>
      <c r="E16" s="124">
        <f t="shared" si="2"/>
        <v>-1095593</v>
      </c>
      <c r="F16" s="123">
        <f>+'[2]ST Warroom 99'!$C$47</f>
        <v>-1045593</v>
      </c>
      <c r="G16" s="168">
        <f>'BGC-EGM-GL'!$E$82+'EAST-EGM-GL'!E82</f>
        <v>4162308.7099998705</v>
      </c>
      <c r="H16" s="107">
        <f t="shared" si="1"/>
        <v>5207901.7099998705</v>
      </c>
      <c r="I16" s="31"/>
      <c r="J16" s="31"/>
    </row>
    <row r="17" spans="1:10" x14ac:dyDescent="0.2">
      <c r="A17" s="101" t="s">
        <v>212</v>
      </c>
      <c r="B17" s="123">
        <f>'EAST-MKT-FLSH'!$M$82</f>
        <v>1202758.2312000035</v>
      </c>
      <c r="C17" s="65">
        <f t="shared" si="0"/>
        <v>241.76879999646917</v>
      </c>
      <c r="D17" s="123">
        <f>+'[2]ST Warroom 99'!$F$13</f>
        <v>1203000</v>
      </c>
      <c r="E17" s="124">
        <f t="shared" si="2"/>
        <v>89953</v>
      </c>
      <c r="F17" s="123">
        <f>+'[2]ST Warroom 99'!$F$47</f>
        <v>1292953</v>
      </c>
      <c r="G17" s="168">
        <f>'EAST-MKT-GL'!$E$82</f>
        <v>598729.62000002805</v>
      </c>
      <c r="H17" s="107">
        <f t="shared" si="1"/>
        <v>-694223.37999997195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99'!$D$13</f>
        <v>0</v>
      </c>
      <c r="E18" s="124">
        <f>+F18-D18</f>
        <v>0</v>
      </c>
      <c r="F18" s="123">
        <f>+'[2]ST Warroom 99'!$D$47</f>
        <v>0</v>
      </c>
      <c r="G18" s="168">
        <f>'EAST-LRC-GL'!$E$82</f>
        <v>-52077</v>
      </c>
      <c r="H18" s="107">
        <f>G18-F18</f>
        <v>-52077</v>
      </c>
      <c r="I18" s="31"/>
      <c r="J18" s="31"/>
    </row>
    <row r="19" spans="1:10" x14ac:dyDescent="0.2">
      <c r="A19" s="101" t="s">
        <v>160</v>
      </c>
      <c r="B19" s="123">
        <f>+'EAST-EGM-FLSH'!M89</f>
        <v>-102792</v>
      </c>
      <c r="C19" s="65">
        <f t="shared" si="0"/>
        <v>792</v>
      </c>
      <c r="D19" s="123">
        <f>+'[2]ST Warroom 99'!$E$13</f>
        <v>-102000</v>
      </c>
      <c r="E19" s="124">
        <f t="shared" si="2"/>
        <v>0</v>
      </c>
      <c r="F19" s="123">
        <f>+'[2]ST Warroom 99'!$E$47</f>
        <v>-102000</v>
      </c>
      <c r="G19" s="168">
        <f>+'EAST-EGM-GL'!E89</f>
        <v>-101999.87</v>
      </c>
      <c r="H19" s="224">
        <f t="shared" si="1"/>
        <v>0.13000000000465661</v>
      </c>
      <c r="I19" s="31"/>
      <c r="J19" s="31"/>
    </row>
    <row r="20" spans="1:10" x14ac:dyDescent="0.2">
      <c r="A20" s="101" t="s">
        <v>240</v>
      </c>
      <c r="B20" s="123">
        <f>+'EAST-EGM-FLSH'!M97</f>
        <v>-412000</v>
      </c>
      <c r="C20" s="65">
        <f>+D20-B20</f>
        <v>0</v>
      </c>
      <c r="D20" s="123">
        <f>+'[2]ST Warroom 99'!$T$13</f>
        <v>-412000</v>
      </c>
      <c r="E20" s="124">
        <f>+F20-D20</f>
        <v>0</v>
      </c>
      <c r="F20" s="123">
        <f>+'[2]ST Warroom 99'!$T$47</f>
        <v>-412000</v>
      </c>
      <c r="G20" s="168">
        <f>+'EAST-EGM-GL'!E97</f>
        <v>3792289</v>
      </c>
      <c r="H20" s="238">
        <f>G20-F20</f>
        <v>4204289</v>
      </c>
      <c r="I20" s="31"/>
      <c r="J20" s="31"/>
    </row>
    <row r="21" spans="1:10" x14ac:dyDescent="0.2">
      <c r="A21" s="101" t="s">
        <v>16</v>
      </c>
      <c r="B21" s="123">
        <f>'TX-EGM-FLSH'!$M$82</f>
        <v>15974661.139419684</v>
      </c>
      <c r="C21" s="65">
        <f t="shared" si="0"/>
        <v>-661.13941968418658</v>
      </c>
      <c r="D21" s="123">
        <f>+'[2]ST Warroom 99'!$H$13</f>
        <v>15974000</v>
      </c>
      <c r="E21" s="124">
        <f t="shared" si="2"/>
        <v>380082</v>
      </c>
      <c r="F21" s="123">
        <f>+'[2]ST Warroom 99'!$H$47</f>
        <v>16354082</v>
      </c>
      <c r="G21" s="168">
        <f>'TX-EGM-GL'!$E$91</f>
        <v>3868327.450000003</v>
      </c>
      <c r="H21" s="107">
        <f t="shared" si="1"/>
        <v>-12485754.549999997</v>
      </c>
      <c r="I21" s="31"/>
      <c r="J21" s="31"/>
    </row>
    <row r="22" spans="1:10" x14ac:dyDescent="0.2">
      <c r="A22" s="101" t="s">
        <v>178</v>
      </c>
      <c r="B22" s="123">
        <f>'TX-HPLR-FLSH'!$M$82</f>
        <v>6805390.0510077421</v>
      </c>
      <c r="C22" s="65">
        <f t="shared" si="0"/>
        <v>-390.05100774206221</v>
      </c>
      <c r="D22" s="123">
        <f>+'[2]ST Warroom 99'!$I$13</f>
        <v>6805000</v>
      </c>
      <c r="E22" s="124">
        <f t="shared" si="2"/>
        <v>0</v>
      </c>
      <c r="F22" s="123">
        <f>+'[2]ST Warroom 99'!$I$47</f>
        <v>6805000</v>
      </c>
      <c r="G22" s="168">
        <f>'TX-HPLR-GL '!$E$82</f>
        <v>-890350.38</v>
      </c>
      <c r="H22" s="107">
        <f t="shared" si="1"/>
        <v>-7695350.3799999999</v>
      </c>
      <c r="I22" s="31"/>
      <c r="J22" s="31"/>
    </row>
    <row r="23" spans="1:10" x14ac:dyDescent="0.2">
      <c r="A23" s="101" t="s">
        <v>179</v>
      </c>
      <c r="B23" s="123">
        <f>'TX-HPLC-FLSH'!$M$82</f>
        <v>1764710.4873784166</v>
      </c>
      <c r="C23" s="65">
        <f t="shared" si="0"/>
        <v>289.51262158341706</v>
      </c>
      <c r="D23" s="123">
        <f>+'[2]ST Warroom 99'!$J$13</f>
        <v>1765000</v>
      </c>
      <c r="E23" s="124">
        <f t="shared" si="2"/>
        <v>0</v>
      </c>
      <c r="F23" s="123">
        <f>+'[2]ST Warroom 99'!$J$47</f>
        <v>1765000</v>
      </c>
      <c r="G23" s="168">
        <f>'TX-HPLC-GL'!$E$82</f>
        <v>19897193.060000032</v>
      </c>
      <c r="H23" s="107">
        <f t="shared" si="1"/>
        <v>18132193.060000032</v>
      </c>
      <c r="I23" s="31"/>
      <c r="J23" s="31"/>
    </row>
    <row r="24" spans="1:10" x14ac:dyDescent="0.2">
      <c r="A24" s="101" t="s">
        <v>172</v>
      </c>
      <c r="B24" s="123">
        <f>'TX-EGM-FLSH'!$M$89</f>
        <v>-18996413</v>
      </c>
      <c r="C24" s="65">
        <f t="shared" si="0"/>
        <v>413</v>
      </c>
      <c r="D24" s="60">
        <f>+'[2]ST Warroom 99'!$K$13</f>
        <v>-18996000</v>
      </c>
      <c r="E24" s="124">
        <f t="shared" si="2"/>
        <v>0</v>
      </c>
      <c r="F24" s="60">
        <f>+'[2]ST Warroom 99'!$K$47</f>
        <v>-18996000</v>
      </c>
      <c r="G24" s="168">
        <f>'TX-HPLC-GL'!$E$89</f>
        <v>-18996000.129999999</v>
      </c>
      <c r="H24" s="224">
        <f t="shared" si="1"/>
        <v>-0.12999999895691872</v>
      </c>
      <c r="I24" s="31"/>
      <c r="J24" s="31"/>
    </row>
    <row r="25" spans="1:10" x14ac:dyDescent="0.2">
      <c r="A25" s="101" t="s">
        <v>17</v>
      </c>
      <c r="B25" s="123">
        <f>'WE-FLSH'!$M$91</f>
        <v>-15969349.8421</v>
      </c>
      <c r="C25" s="65">
        <f t="shared" si="0"/>
        <v>349.84210000000894</v>
      </c>
      <c r="D25" s="123">
        <f>+'[2]ST Warroom 99'!$L$13</f>
        <v>-15969000</v>
      </c>
      <c r="E25" s="124">
        <f t="shared" si="2"/>
        <v>357248</v>
      </c>
      <c r="F25" s="123">
        <f>+'[2]ST Warroom 99'!$L$47</f>
        <v>-15611752</v>
      </c>
      <c r="G25" s="168">
        <f>'WE-GL '!$E$91</f>
        <v>-15627717.719999991</v>
      </c>
      <c r="H25" s="107">
        <f t="shared" si="1"/>
        <v>-15965.719999991357</v>
      </c>
      <c r="I25" s="31"/>
      <c r="J25" s="31"/>
    </row>
    <row r="26" spans="1:10" x14ac:dyDescent="0.2">
      <c r="A26" s="101" t="s">
        <v>195</v>
      </c>
      <c r="B26" s="123">
        <f>'DEN-FLSH'!$M$82</f>
        <v>236855.02888064831</v>
      </c>
      <c r="C26" s="65">
        <f>+D26-B26</f>
        <v>144.97111935168505</v>
      </c>
      <c r="D26" s="123">
        <f>+'[2]ST Warroom 99'!$S$13</f>
        <v>237000</v>
      </c>
      <c r="E26" s="124">
        <f>+F26-D26</f>
        <v>35022</v>
      </c>
      <c r="F26" s="123">
        <f>+'[2]ST Warroom 99'!$S$47</f>
        <v>272022</v>
      </c>
      <c r="G26" s="168">
        <f>'DEN-GL'!$E$82</f>
        <v>371011.17999999155</v>
      </c>
      <c r="H26" s="107">
        <f>G26-F26</f>
        <v>98989.179999991553</v>
      </c>
      <c r="I26" s="31"/>
      <c r="J26" s="31"/>
    </row>
    <row r="27" spans="1:10" x14ac:dyDescent="0.2">
      <c r="A27" s="101" t="s">
        <v>207</v>
      </c>
      <c r="B27" s="123">
        <f>'DEN-FLSH'!$M$89</f>
        <v>-1132894</v>
      </c>
      <c r="C27" s="65">
        <f>+D27-B27</f>
        <v>-106</v>
      </c>
      <c r="D27" s="123">
        <f>+'[2]ST Warroom 99'!$R$13</f>
        <v>-1133000</v>
      </c>
      <c r="E27" s="124">
        <f>+F27-D27</f>
        <v>0</v>
      </c>
      <c r="F27" s="123">
        <f>+'[2]ST Warroom 99'!$R$47</f>
        <v>-1133000</v>
      </c>
      <c r="G27" s="168">
        <f>'DEN-GL'!$E$89</f>
        <v>-1132999.54</v>
      </c>
      <c r="H27" s="224">
        <f>G27-F27</f>
        <v>0.4599999999627471</v>
      </c>
      <c r="I27" s="31"/>
      <c r="J27" s="31"/>
    </row>
    <row r="28" spans="1:10" x14ac:dyDescent="0.2">
      <c r="A28" s="101" t="s">
        <v>18</v>
      </c>
      <c r="B28" s="123">
        <f>STG_FLSH!$M$82</f>
        <v>12365733.93</v>
      </c>
      <c r="C28" s="65">
        <f t="shared" si="0"/>
        <v>266.07000000029802</v>
      </c>
      <c r="D28" s="123">
        <f>+'[2]ST Warroom 99'!$M$13</f>
        <v>12366000</v>
      </c>
      <c r="E28" s="124">
        <f t="shared" si="2"/>
        <v>-566661</v>
      </c>
      <c r="F28" s="123">
        <f>+'[2]ST Warroom 99'!$M$47</f>
        <v>11799339</v>
      </c>
      <c r="G28" s="168">
        <f>STG_GL!$E$82</f>
        <v>12289021.050000001</v>
      </c>
      <c r="H28" s="107">
        <f t="shared" si="1"/>
        <v>489682.05000000075</v>
      </c>
      <c r="I28" s="31"/>
      <c r="J28" s="31"/>
    </row>
    <row r="29" spans="1:10" x14ac:dyDescent="0.2">
      <c r="A29" s="101" t="s">
        <v>154</v>
      </c>
      <c r="B29" s="123">
        <f>ONT_FLSH!$M$82</f>
        <v>-395388</v>
      </c>
      <c r="C29" s="65">
        <f t="shared" si="0"/>
        <v>388</v>
      </c>
      <c r="D29" s="123">
        <f>+'[2]ST Warroom 99'!$O$13</f>
        <v>-395000</v>
      </c>
      <c r="E29" s="124">
        <f t="shared" si="2"/>
        <v>-196866</v>
      </c>
      <c r="F29" s="123">
        <f>+'[2]ST Warroom 99'!$O$47</f>
        <v>-591866</v>
      </c>
      <c r="G29" s="168">
        <f>'ONT_GL '!$E$82</f>
        <v>-9329583.2999999952</v>
      </c>
      <c r="H29" s="107">
        <f t="shared" si="1"/>
        <v>-8737717.2999999952</v>
      </c>
      <c r="I29" s="31"/>
      <c r="J29" s="31"/>
    </row>
    <row r="30" spans="1:10" x14ac:dyDescent="0.2">
      <c r="A30" s="101" t="s">
        <v>159</v>
      </c>
      <c r="B30" s="123">
        <f>ONT_FLSH!$M$89</f>
        <v>1442893</v>
      </c>
      <c r="C30" s="65">
        <f t="shared" si="0"/>
        <v>-893</v>
      </c>
      <c r="D30" s="168">
        <f>+'[2]ST Warroom 99'!$P$13</f>
        <v>1442000</v>
      </c>
      <c r="E30" s="124">
        <f t="shared" si="2"/>
        <v>0</v>
      </c>
      <c r="F30" s="168">
        <f>+'[2]ST Warroom 99'!$P$47</f>
        <v>1442000</v>
      </c>
      <c r="G30" s="168">
        <f>+'ONT_GL '!E89</f>
        <v>1441999.7</v>
      </c>
      <c r="H30" s="224">
        <f t="shared" si="1"/>
        <v>-0.30000000004656613</v>
      </c>
      <c r="I30" s="31"/>
      <c r="J30" s="31"/>
    </row>
    <row r="31" spans="1:10" x14ac:dyDescent="0.2">
      <c r="A31" s="138" t="s">
        <v>111</v>
      </c>
      <c r="B31" s="123">
        <f>+BUG_FLSH!M82</f>
        <v>0</v>
      </c>
      <c r="C31" s="65">
        <f>+D31-B31</f>
        <v>0</v>
      </c>
      <c r="D31" s="123">
        <f>+'[2]ST Warroom 99'!$G$13</f>
        <v>0</v>
      </c>
      <c r="E31" s="124">
        <f t="shared" si="2"/>
        <v>787</v>
      </c>
      <c r="F31" s="123">
        <f>+'[2]ST Warroom 99'!$G$47</f>
        <v>787</v>
      </c>
      <c r="G31" s="168">
        <f>+BUG_GL!E82</f>
        <v>0</v>
      </c>
      <c r="H31" s="107">
        <f t="shared" si="1"/>
        <v>-787</v>
      </c>
      <c r="I31" s="31"/>
      <c r="J31" s="31"/>
    </row>
    <row r="32" spans="1:10" ht="21.75" customHeight="1" thickBot="1" x14ac:dyDescent="0.25">
      <c r="A32" s="101" t="s">
        <v>10</v>
      </c>
      <c r="B32" s="61">
        <f t="shared" ref="B32:H32" si="3">SUM(B11:B31)</f>
        <v>9521988.1056864057</v>
      </c>
      <c r="C32" s="61">
        <f t="shared" si="3"/>
        <v>260011.8943135984</v>
      </c>
      <c r="D32" s="61">
        <f t="shared" si="3"/>
        <v>9782000</v>
      </c>
      <c r="E32" s="61">
        <f t="shared" si="3"/>
        <v>110208</v>
      </c>
      <c r="F32" s="61">
        <f t="shared" si="3"/>
        <v>9892208</v>
      </c>
      <c r="G32" s="61">
        <f>SUM(G11:G31)</f>
        <v>662092.1599999934</v>
      </c>
      <c r="H32" s="108">
        <f t="shared" si="3"/>
        <v>-9230115.840000011</v>
      </c>
      <c r="I32" s="31"/>
      <c r="J32" s="31"/>
    </row>
    <row r="33" spans="1:10" ht="21" customHeight="1" thickBot="1" x14ac:dyDescent="0.25">
      <c r="A33" s="102" t="s">
        <v>19</v>
      </c>
      <c r="B33" s="103">
        <f>TOTAL!$E$91</f>
        <v>9933988.1056867242</v>
      </c>
      <c r="C33" s="103">
        <f>+C32</f>
        <v>260011.8943135984</v>
      </c>
      <c r="D33" s="103">
        <f>+'[2]ST Warroom 99'!$W$13</f>
        <v>9782000</v>
      </c>
      <c r="E33" s="103">
        <f>+'[2]ST Warroom 99'!$W$30</f>
        <v>110208</v>
      </c>
      <c r="F33" s="103">
        <f>+'[2]ST Warroom 99'!$W$47</f>
        <v>9892208</v>
      </c>
      <c r="G33" s="103">
        <f>TOTAL!$G$91</f>
        <v>-3130196.8400004245</v>
      </c>
      <c r="H33" s="179">
        <f>+[1]OAvsACT!$G$67</f>
        <v>-9230119.7599999979</v>
      </c>
      <c r="I33" s="31"/>
      <c r="J33" s="31"/>
    </row>
    <row r="34" spans="1:10" x14ac:dyDescent="0.2">
      <c r="B34" s="45"/>
      <c r="C34" s="45"/>
      <c r="D34" s="45"/>
      <c r="E34" s="45"/>
      <c r="F34" s="45"/>
      <c r="G34" s="45"/>
      <c r="H34" s="45">
        <f>+H33-H32</f>
        <v>-3.9199999868869781</v>
      </c>
      <c r="I34" s="45"/>
      <c r="J34" s="45"/>
    </row>
    <row r="35" spans="1:10" x14ac:dyDescent="0.2">
      <c r="B35" s="45">
        <f t="shared" ref="B35:G35" si="4">+B32-B33</f>
        <v>-412000.00000031851</v>
      </c>
      <c r="C35" s="45">
        <f t="shared" si="4"/>
        <v>0</v>
      </c>
      <c r="D35" s="45">
        <f t="shared" si="4"/>
        <v>0</v>
      </c>
      <c r="E35" s="45">
        <f t="shared" si="4"/>
        <v>0</v>
      </c>
      <c r="F35" s="45">
        <f t="shared" si="4"/>
        <v>0</v>
      </c>
      <c r="G35" s="14">
        <f t="shared" si="4"/>
        <v>3792289.0000004182</v>
      </c>
      <c r="H35" s="45">
        <v>0</v>
      </c>
      <c r="I35" s="45"/>
      <c r="J35" s="45"/>
    </row>
    <row r="36" spans="1:10" x14ac:dyDescent="0.2">
      <c r="H36">
        <v>3002839</v>
      </c>
    </row>
    <row r="37" spans="1:10" hidden="1" x14ac:dyDescent="0.2"/>
    <row r="38" spans="1:10" hidden="1" x14ac:dyDescent="0.2"/>
    <row r="39" spans="1:10" hidden="1" x14ac:dyDescent="0.2"/>
    <row r="40" spans="1:10" hidden="1" x14ac:dyDescent="0.2"/>
    <row r="41" spans="1:10" hidden="1" x14ac:dyDescent="0.2"/>
    <row r="42" spans="1:10" hidden="1" x14ac:dyDescent="0.2"/>
    <row r="43" spans="1:10" hidden="1" x14ac:dyDescent="0.2"/>
    <row r="44" spans="1:10" hidden="1" x14ac:dyDescent="0.2"/>
    <row r="45" spans="1:10" hidden="1" x14ac:dyDescent="0.2"/>
    <row r="46" spans="1:10" hidden="1" x14ac:dyDescent="0.2"/>
    <row r="47" spans="1:10" hidden="1" x14ac:dyDescent="0.2"/>
    <row r="48" spans="1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/>
    <row r="64" spans="3:7" hidden="1" x14ac:dyDescent="0.2">
      <c r="C64" s="2"/>
      <c r="D64" s="2"/>
      <c r="E64" s="2"/>
      <c r="F64" s="2"/>
      <c r="G64" s="2"/>
    </row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2:8" hidden="1" x14ac:dyDescent="0.2"/>
    <row r="82" spans="2:8" hidden="1" x14ac:dyDescent="0.2"/>
    <row r="83" spans="2:8" hidden="1" x14ac:dyDescent="0.2"/>
    <row r="84" spans="2:8" hidden="1" x14ac:dyDescent="0.2"/>
    <row r="85" spans="2:8" hidden="1" x14ac:dyDescent="0.2"/>
    <row r="86" spans="2:8" hidden="1" x14ac:dyDescent="0.2"/>
    <row r="87" spans="2:8" hidden="1" x14ac:dyDescent="0.2"/>
    <row r="88" spans="2:8" x14ac:dyDescent="0.2">
      <c r="B88" s="45"/>
      <c r="H88" s="45">
        <f>+H34+H36</f>
        <v>3002835.0800000131</v>
      </c>
    </row>
    <row r="89" spans="2:8" x14ac:dyDescent="0.2">
      <c r="G89" s="45"/>
    </row>
    <row r="91" spans="2:8" x14ac:dyDescent="0.2">
      <c r="G91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Q10" activePane="bottomRight" state="frozen"/>
      <selection activeCell="G97" sqref="G97"/>
      <selection pane="topRight" activeCell="G97" sqref="G97"/>
      <selection pane="bottomLeft" activeCell="G97" sqref="G97"/>
      <selection pane="bottomRight" activeCell="W42" sqref="W42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0009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>
        <f>630000-250000</f>
        <v>380000</v>
      </c>
      <c r="AG11" s="38">
        <f>3076250-1093750</f>
        <v>1982500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>
        <f>39374.96-1500+11611085.28</f>
        <v>11648960.24</v>
      </c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380000</v>
      </c>
      <c r="AG16" s="39">
        <f t="shared" si="3"/>
        <v>13631460.24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>
        <v>-630000</v>
      </c>
      <c r="AG19" s="38">
        <v>-1982500</v>
      </c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>
        <f>-39374.96-14698600.06-1133124.93</f>
        <v>-15871099.950000001</v>
      </c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-630000</v>
      </c>
      <c r="AG24" s="39">
        <f t="shared" si="7"/>
        <v>-17853599.950000003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>
        <v>250000</v>
      </c>
      <c r="AG27" s="38">
        <f>78039.79+74960+1093750</f>
        <v>1246749.79</v>
      </c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>
        <f>-531495-2399968.63</f>
        <v>-2931463.63</v>
      </c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250000</v>
      </c>
      <c r="AG29" s="39">
        <f t="shared" si="10"/>
        <v>-1684713.8399999999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122731</v>
      </c>
      <c r="X41" s="60"/>
      <c r="Y41" s="38">
        <v>-122731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122731</v>
      </c>
      <c r="X42" s="61">
        <f t="shared" si="17"/>
        <v>0</v>
      </c>
      <c r="Y42" s="39">
        <f t="shared" si="17"/>
        <v>-122731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122731</v>
      </c>
      <c r="X43" s="61">
        <f t="shared" si="20"/>
        <v>0</v>
      </c>
      <c r="Y43" s="39">
        <f t="shared" si="20"/>
        <v>-122731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>
        <f>1242833+1623960+2688651-100000+2026546+1946038+14186602+743288</f>
        <v>24357918</v>
      </c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24357918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591641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>
        <v>591641</v>
      </c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f>7000603.55-1168291.5-1623960-2688651+100000-2026546-1946038</f>
        <v>-2352882.9500000002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-591641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>
        <v>-591641</v>
      </c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>
        <v>-14186602</v>
      </c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>
        <f>-2336583/2</f>
        <v>-1168291.5</v>
      </c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>
        <v>-743288</v>
      </c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122731</v>
      </c>
      <c r="X82" s="91">
        <f>X16+X24+X29+X36+X43+X45+X47+X49</f>
        <v>0</v>
      </c>
      <c r="Y82" s="92">
        <f>SUM(Y72:Y81)+Y16+Y24+Y29+Y36+Y43+Y45+Y47+Y49+Y51+Y56+Y61+Y66</f>
        <v>-122731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-3.7252902984619141E-9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10" activePane="bottomRight" state="frozen"/>
      <selection activeCell="G97" sqref="G97"/>
      <selection pane="topRight" activeCell="G97" sqref="G97"/>
      <selection pane="bottomLeft" activeCell="G97" sqref="G97"/>
      <selection pane="bottomRight" activeCell="E20" activeCellId="1" sqref="E12 E2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0009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106172158.87000002</v>
      </c>
      <c r="F12" s="65"/>
      <c r="G12" s="38">
        <v>17906959.460000001</v>
      </c>
      <c r="H12" s="65"/>
      <c r="I12" s="38">
        <v>760.5</v>
      </c>
      <c r="J12" s="65">
        <v>0</v>
      </c>
      <c r="K12" s="38">
        <v>48223666.68</v>
      </c>
      <c r="L12" s="65"/>
      <c r="M12" s="38">
        <v>-52077</v>
      </c>
      <c r="N12" s="65"/>
      <c r="O12" s="38">
        <v>8235434.54</v>
      </c>
      <c r="P12" s="65"/>
      <c r="Q12" s="38">
        <v>8030924.5899999999</v>
      </c>
      <c r="R12" s="65"/>
      <c r="S12" s="38">
        <v>-252184.3</v>
      </c>
      <c r="T12" s="65"/>
      <c r="U12" s="38">
        <v>-1998</v>
      </c>
      <c r="V12" s="65"/>
      <c r="W12" s="38">
        <v>2367352.2000000002</v>
      </c>
      <c r="X12" s="65">
        <v>0</v>
      </c>
      <c r="Y12" s="38">
        <v>3726476.9</v>
      </c>
      <c r="Z12" s="65"/>
      <c r="AA12" s="38">
        <v>0</v>
      </c>
      <c r="AB12" s="65">
        <v>0</v>
      </c>
      <c r="AC12" s="38">
        <v>18887454.280000001</v>
      </c>
      <c r="AD12" s="65"/>
      <c r="AE12" s="38">
        <v>-900610.98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182">
        <f t="shared" si="0"/>
        <v>1675327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100868643-99193316</f>
        <v>1675327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226">
        <f t="shared" si="1"/>
        <v>107847485.87000002</v>
      </c>
      <c r="F16" s="61">
        <f t="shared" si="1"/>
        <v>0</v>
      </c>
      <c r="G16" s="39">
        <f t="shared" si="1"/>
        <v>17906959.460000001</v>
      </c>
      <c r="H16" s="61">
        <f>SUM(H11:H15)</f>
        <v>0</v>
      </c>
      <c r="I16" s="39">
        <f>SUM(I11:I15)</f>
        <v>760.5</v>
      </c>
      <c r="J16" s="61">
        <f t="shared" si="1"/>
        <v>0</v>
      </c>
      <c r="K16" s="39">
        <f t="shared" si="1"/>
        <v>48223666.68</v>
      </c>
      <c r="L16" s="61">
        <f t="shared" si="1"/>
        <v>0</v>
      </c>
      <c r="M16" s="39">
        <f t="shared" si="1"/>
        <v>-52077</v>
      </c>
      <c r="N16" s="61">
        <f t="shared" si="1"/>
        <v>0</v>
      </c>
      <c r="O16" s="39">
        <f t="shared" si="1"/>
        <v>8235434.54</v>
      </c>
      <c r="P16" s="61">
        <f t="shared" si="1"/>
        <v>0</v>
      </c>
      <c r="Q16" s="39">
        <f t="shared" si="1"/>
        <v>8030924.5899999999</v>
      </c>
      <c r="R16" s="61">
        <f>SUM(R11:R15)</f>
        <v>0</v>
      </c>
      <c r="S16" s="39">
        <f>SUM(S11:S15)</f>
        <v>-252184.3</v>
      </c>
      <c r="T16" s="61">
        <f t="shared" si="1"/>
        <v>0</v>
      </c>
      <c r="U16" s="39">
        <f t="shared" si="1"/>
        <v>-1998</v>
      </c>
      <c r="V16" s="61">
        <f t="shared" si="1"/>
        <v>0</v>
      </c>
      <c r="W16" s="39">
        <f t="shared" si="1"/>
        <v>2367352.2000000002</v>
      </c>
      <c r="X16" s="61">
        <f>SUM(X11:X15)</f>
        <v>0</v>
      </c>
      <c r="Y16" s="39">
        <f>SUM(Y11:Y15)</f>
        <v>3726476.9</v>
      </c>
      <c r="Z16" s="61">
        <f t="shared" si="1"/>
        <v>0</v>
      </c>
      <c r="AA16" s="39">
        <f t="shared" si="1"/>
        <v>1675327</v>
      </c>
      <c r="AB16" s="61">
        <f t="shared" si="1"/>
        <v>0</v>
      </c>
      <c r="AC16" s="39">
        <f t="shared" si="1"/>
        <v>18887454.280000001</v>
      </c>
      <c r="AD16" s="61">
        <f>SUM(AD11:AD15)</f>
        <v>0</v>
      </c>
      <c r="AE16" s="39">
        <f>SUM(AE11:AE15)</f>
        <v>-900610.98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-106096670.93999998</v>
      </c>
      <c r="F20" s="65"/>
      <c r="G20" s="38">
        <v>-15078437.310000001</v>
      </c>
      <c r="H20" s="65"/>
      <c r="I20" s="38">
        <v>3750</v>
      </c>
      <c r="J20" s="65"/>
      <c r="K20" s="38">
        <v>-27545132.149999999</v>
      </c>
      <c r="L20" s="65"/>
      <c r="M20" s="38">
        <v>0</v>
      </c>
      <c r="N20" s="65"/>
      <c r="O20" s="38">
        <v>-6551698.3700000001</v>
      </c>
      <c r="P20" s="65"/>
      <c r="Q20" s="38">
        <v>-27165689.280000001</v>
      </c>
      <c r="R20" s="65"/>
      <c r="S20" s="38">
        <v>736914.54</v>
      </c>
      <c r="T20" s="65"/>
      <c r="U20" s="38">
        <v>0</v>
      </c>
      <c r="V20" s="65">
        <v>0</v>
      </c>
      <c r="W20" s="38">
        <v>140603.04</v>
      </c>
      <c r="X20" s="65"/>
      <c r="Y20" s="38">
        <v>-10333821.609999999</v>
      </c>
      <c r="Z20" s="65"/>
      <c r="AA20" s="38">
        <v>0</v>
      </c>
      <c r="AB20" s="65">
        <v>0</v>
      </c>
      <c r="AC20" s="38">
        <v>-20582184.629999999</v>
      </c>
      <c r="AD20" s="65"/>
      <c r="AE20" s="38">
        <v>279024.83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226">
        <f t="shared" si="3"/>
        <v>-106096670.93999998</v>
      </c>
      <c r="F24" s="61">
        <f t="shared" si="3"/>
        <v>0</v>
      </c>
      <c r="G24" s="39">
        <f t="shared" si="3"/>
        <v>-15078437.310000001</v>
      </c>
      <c r="H24" s="61">
        <f>SUM(H19:H23)</f>
        <v>0</v>
      </c>
      <c r="I24" s="39">
        <f>SUM(I19:I23)</f>
        <v>3750</v>
      </c>
      <c r="J24" s="61">
        <f t="shared" si="3"/>
        <v>0</v>
      </c>
      <c r="K24" s="39">
        <f t="shared" si="3"/>
        <v>-27545132.149999999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-6551698.3700000001</v>
      </c>
      <c r="P24" s="61">
        <f t="shared" si="3"/>
        <v>0</v>
      </c>
      <c r="Q24" s="39">
        <f t="shared" si="3"/>
        <v>-27165689.280000001</v>
      </c>
      <c r="R24" s="61">
        <f>SUM(R19:R23)</f>
        <v>0</v>
      </c>
      <c r="S24" s="39">
        <f>SUM(S19:S23)</f>
        <v>736914.54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140603.04</v>
      </c>
      <c r="X24" s="61">
        <f>SUM(X19:X23)</f>
        <v>0</v>
      </c>
      <c r="Y24" s="39">
        <f>SUM(Y19:Y23)</f>
        <v>-10333821.609999999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-20582184.629999999</v>
      </c>
      <c r="AD24" s="61">
        <f>SUM(AD19:AD23)</f>
        <v>0</v>
      </c>
      <c r="AE24" s="39">
        <f>SUM(AE19:AE23)</f>
        <v>279024.83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0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0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82">
        <f>G70+K70+M70+O70+Q70+U70+W70+AA70+AC70+AI70+Y70+I70+AE70+S70+AG70</f>
        <v>126101123.23999999</v>
      </c>
      <c r="F70" s="60"/>
      <c r="G70" s="38">
        <v>-2986963</v>
      </c>
      <c r="H70" s="60"/>
      <c r="I70" s="38">
        <v>10826624</v>
      </c>
      <c r="J70" s="60"/>
      <c r="K70" s="38">
        <v>6003890</v>
      </c>
      <c r="L70" s="60"/>
      <c r="M70" s="38">
        <v>0</v>
      </c>
      <c r="N70" s="60"/>
      <c r="O70" s="38">
        <v>6148832</v>
      </c>
      <c r="P70" s="60">
        <v>0</v>
      </c>
      <c r="Q70" s="38">
        <v>1803667</v>
      </c>
      <c r="R70" s="60"/>
      <c r="S70" s="38">
        <v>0</v>
      </c>
      <c r="T70" s="60"/>
      <c r="U70" s="38">
        <v>0</v>
      </c>
      <c r="V70" s="60">
        <v>0</v>
      </c>
      <c r="W70" s="38">
        <v>3738745</v>
      </c>
      <c r="X70" s="60">
        <v>0</v>
      </c>
      <c r="Y70" s="38">
        <v>0</v>
      </c>
      <c r="Z70" s="60">
        <v>0</v>
      </c>
      <c r="AA70" s="38">
        <v>110689518</v>
      </c>
      <c r="AB70" s="60"/>
      <c r="AC70" s="38">
        <v>-645965</v>
      </c>
      <c r="AD70" s="60"/>
      <c r="AE70" s="38">
        <v>57178</v>
      </c>
      <c r="AF70" s="60"/>
      <c r="AG70" s="38">
        <v>-9534402.7599999998</v>
      </c>
      <c r="AH70" s="60"/>
      <c r="AI70" s="38">
        <v>0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82">
        <f>G71+K71+M71+O71+Q71+U71+W71+AA71+AC71+AI71+Y71+I71+AE71+S71+AG71</f>
        <v>-157054232</v>
      </c>
      <c r="F71" s="60"/>
      <c r="G71" s="38">
        <v>-4417601</v>
      </c>
      <c r="H71" s="60"/>
      <c r="I71" s="38">
        <v>-9707949</v>
      </c>
      <c r="J71" s="60"/>
      <c r="K71" s="38">
        <v>-12412374</v>
      </c>
      <c r="L71" s="60"/>
      <c r="M71" s="38">
        <v>0</v>
      </c>
      <c r="N71" s="60"/>
      <c r="O71" s="38">
        <v>-3230225</v>
      </c>
      <c r="P71" s="60"/>
      <c r="Q71" s="38">
        <v>-3366769</v>
      </c>
      <c r="R71" s="60"/>
      <c r="S71" s="38">
        <v>0</v>
      </c>
      <c r="T71" s="60"/>
      <c r="U71" s="38">
        <v>0</v>
      </c>
      <c r="V71" s="60"/>
      <c r="W71" s="38">
        <v>0</v>
      </c>
      <c r="X71" s="60"/>
      <c r="Y71" s="38">
        <v>0</v>
      </c>
      <c r="Z71" s="60"/>
      <c r="AA71" s="38">
        <v>-111790736</v>
      </c>
      <c r="AB71" s="60"/>
      <c r="AC71" s="38">
        <v>1900947</v>
      </c>
      <c r="AD71" s="60"/>
      <c r="AE71" s="38">
        <v>0</v>
      </c>
      <c r="AF71" s="60"/>
      <c r="AG71" s="38">
        <f>-13794721+13794721-14029525</f>
        <v>-14029525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5">
        <f t="shared" si="13"/>
        <v>-30953108.760000005</v>
      </c>
      <c r="F72" s="61">
        <f t="shared" si="13"/>
        <v>0</v>
      </c>
      <c r="G72" s="183">
        <f t="shared" si="13"/>
        <v>-7404564</v>
      </c>
      <c r="H72" s="61">
        <f>SUM(H70:H71)</f>
        <v>0</v>
      </c>
      <c r="I72" s="183">
        <f>SUM(I70:I71)</f>
        <v>1118675</v>
      </c>
      <c r="J72" s="61">
        <f t="shared" si="13"/>
        <v>0</v>
      </c>
      <c r="K72" s="183">
        <f t="shared" si="13"/>
        <v>-6408484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2918607</v>
      </c>
      <c r="P72" s="61">
        <f t="shared" si="13"/>
        <v>0</v>
      </c>
      <c r="Q72" s="39">
        <f t="shared" si="13"/>
        <v>-1563102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3738745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-1101218</v>
      </c>
      <c r="AB72" s="61">
        <f t="shared" si="13"/>
        <v>0</v>
      </c>
      <c r="AC72" s="39">
        <f t="shared" si="13"/>
        <v>1254982</v>
      </c>
      <c r="AD72" s="61">
        <f>SUM(AD70:AD71)</f>
        <v>0</v>
      </c>
      <c r="AE72" s="183">
        <f>SUM(AE70:AE71)</f>
        <v>57178</v>
      </c>
      <c r="AF72" s="61">
        <f>SUM(AF70:AF71)</f>
        <v>0</v>
      </c>
      <c r="AG72" s="183">
        <f>SUM(AG70:AG71)</f>
        <v>-23563927.759999998</v>
      </c>
      <c r="AH72" s="61">
        <f t="shared" si="13"/>
        <v>0</v>
      </c>
      <c r="AI72" s="183">
        <f t="shared" si="13"/>
        <v>0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82">
        <f>G73+K73+M73+O73+Q73+U73+W73+AA73+AC73+AI73+Y73+I73+AE73+S73+AG73</f>
        <v>-591641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-591641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>G74+K74+M74+O74+Q74+U74+W74+AA74+AC74+AI74+Y74+I74+AE74+S74+AG74</f>
        <v>-31200058.219999999</v>
      </c>
      <c r="F74" s="65"/>
      <c r="G74" s="66">
        <f>903416.08-267957</f>
        <v>635459.07999999996</v>
      </c>
      <c r="H74" s="65"/>
      <c r="I74" s="66">
        <v>-1116000.48</v>
      </c>
      <c r="J74" s="65"/>
      <c r="K74" s="66">
        <v>-25694545.789999999</v>
      </c>
      <c r="L74" s="65"/>
      <c r="M74" s="66">
        <v>0</v>
      </c>
      <c r="N74" s="65"/>
      <c r="O74" s="66">
        <v>-5457255.0599999996</v>
      </c>
      <c r="P74" s="65"/>
      <c r="Q74" s="66">
        <v>-4331819.0199999996</v>
      </c>
      <c r="R74" s="65"/>
      <c r="S74" s="66">
        <v>-644653.53</v>
      </c>
      <c r="T74" s="65"/>
      <c r="U74" s="66">
        <v>0</v>
      </c>
      <c r="V74" s="65"/>
      <c r="W74" s="66">
        <v>-8697.6299999999992</v>
      </c>
      <c r="X74" s="65"/>
      <c r="Y74" s="66">
        <v>-3197662.36</v>
      </c>
      <c r="Z74" s="65"/>
      <c r="AA74" s="180">
        <f>3303742.99</f>
        <v>3303742.99</v>
      </c>
      <c r="AB74" s="65"/>
      <c r="AC74" s="180">
        <f>402305.89+43049.93</f>
        <v>445355.82</v>
      </c>
      <c r="AD74" s="65"/>
      <c r="AE74" s="66">
        <v>832932.76</v>
      </c>
      <c r="AF74" s="65"/>
      <c r="AG74" s="180">
        <v>4033085</v>
      </c>
      <c r="AH74" s="65"/>
      <c r="AI74" s="180">
        <v>0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>G75+K75+M75+O75+Q75+U75+W75+AA75+AC75+AI75+Y75+I75+AE75+S75+AG75</f>
        <v>161420</v>
      </c>
      <c r="F75" s="65"/>
      <c r="G75" s="38">
        <v>35564</v>
      </c>
      <c r="H75" s="65"/>
      <c r="I75" s="38">
        <v>0</v>
      </c>
      <c r="J75" s="65"/>
      <c r="K75" s="38">
        <v>85264</v>
      </c>
      <c r="L75" s="65"/>
      <c r="M75" s="38">
        <v>0</v>
      </c>
      <c r="N75" s="65"/>
      <c r="O75" s="38"/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70305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-29713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23">
        <f t="shared" ref="E76:E81" si="15">G76+K76+M76+O76+Q76+U76+W76+AA76+AC76+AI76+Y76+I76+AE76+S76+AG76</f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0</v>
      </c>
      <c r="T76" s="60"/>
      <c r="U76" s="38"/>
      <c r="V76" s="60"/>
      <c r="W76" s="38"/>
      <c r="X76" s="60"/>
      <c r="Y76" s="38">
        <v>0</v>
      </c>
      <c r="Z76" s="60"/>
      <c r="AA76" s="38">
        <v>0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23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>
        <v>0</v>
      </c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>
        <v>0</v>
      </c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0</v>
      </c>
      <c r="F81" s="60"/>
      <c r="G81" s="38">
        <v>0</v>
      </c>
      <c r="H81" s="60"/>
      <c r="I81" s="38"/>
      <c r="J81" s="60"/>
      <c r="K81" s="38">
        <v>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>
        <v>0</v>
      </c>
      <c r="AD81" s="60"/>
      <c r="AE81" s="38"/>
      <c r="AF81" s="60"/>
      <c r="AG81" s="38">
        <v>0</v>
      </c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-60832573.049999967</v>
      </c>
      <c r="F82" s="91">
        <f>F16+F24+F29+F36+F43+F45+F47+F49</f>
        <v>0</v>
      </c>
      <c r="G82" s="92">
        <f>SUM(G72:G81)+G16+G24+G29+G36+G43+G45+G47+G49+G51+G56+G61+G66</f>
        <v>-3905018.7699999996</v>
      </c>
      <c r="H82" s="91">
        <f>H16+H24+H29+H36+H43+H45+H47+H49</f>
        <v>0</v>
      </c>
      <c r="I82" s="92">
        <f>SUM(I72:I81)+I16+I24+I29+I36+I43+I45+I47+I49+I51+I56+I61+I66</f>
        <v>7185.0200000000186</v>
      </c>
      <c r="J82" s="91">
        <f>J16+J24+J29+J36+J43+J45+J47+J49</f>
        <v>0</v>
      </c>
      <c r="K82" s="92">
        <f>SUM(K72:K81)+K16+K24+K29+K36+K43+K45+K47+K49+K51+K56+K61+K66</f>
        <v>-11339231.259999998</v>
      </c>
      <c r="L82" s="91">
        <f>L16+L24+L29+L36+L43+L45+L47+L49</f>
        <v>0</v>
      </c>
      <c r="M82" s="92">
        <f>SUM(M72:M81)+M16+M24+M29+M36+M43+M45+M47+M49+M51+M56+M61+M66</f>
        <v>-52077</v>
      </c>
      <c r="N82" s="91">
        <f>N16+N24+N29+N36+N43+N45+N47+N49</f>
        <v>0</v>
      </c>
      <c r="O82" s="92">
        <f>SUM(O72:O81)+O16+O24+O29+O36+O43+O45+O47+O49+O51+O56+O61+O66</f>
        <v>-854911.88999999966</v>
      </c>
      <c r="P82" s="91">
        <f>P16+P24+P29+P36+P43+P45+P47+P49</f>
        <v>0</v>
      </c>
      <c r="Q82" s="92">
        <f>SUM(Q72:Q81)+Q16+Q24+Q29+Q36+Q43+Q45+Q47+Q49+Q51+Q56+Q61+Q66</f>
        <v>-25029685.710000001</v>
      </c>
      <c r="R82" s="91">
        <f>R16+R24+R29+R36+R43+R45+R47+R49</f>
        <v>0</v>
      </c>
      <c r="S82" s="92">
        <f>SUM(S72:S81)+S16+S24+S29+S36+S43+S45+S47+S49+S51+S56+S61+S66</f>
        <v>-159923.29000000004</v>
      </c>
      <c r="T82" s="91">
        <f>T16+T24+T29+T36+T43+T45+T47+T49</f>
        <v>0</v>
      </c>
      <c r="U82" s="92">
        <f>SUM(U72:U81)+U16+U24+U29+U36+U43+U45+U47+U49+U51+U56+U61+U66</f>
        <v>-1998</v>
      </c>
      <c r="V82" s="91">
        <f>V16+V24+V29+V36+V43+V45+V47+V49</f>
        <v>0</v>
      </c>
      <c r="W82" s="92">
        <f>SUM(W72:W81)+W16+W24+W29+W36+W43+W45+W47+W49+W51+W56+W61+W66</f>
        <v>6238002.6100000003</v>
      </c>
      <c r="X82" s="91">
        <f>X16+X24+X29+X36+X43+X45+X47+X49</f>
        <v>0</v>
      </c>
      <c r="Y82" s="92">
        <f>SUM(Y72:Y81)+Y16+Y24+Y29+Y36+Y43+Y45+Y47+Y49+Y51+Y56+Y61+Y66</f>
        <v>-9734702.0700000003</v>
      </c>
      <c r="Z82" s="91">
        <f>Z16+Z24+Z29+Z36+Z43+Z45+Z47+Z49</f>
        <v>0</v>
      </c>
      <c r="AA82" s="92">
        <f>SUM(AA72:AA81)+AA16+AA24+AA29+AA36+AA43+AA45+AA47+AA49+AA51+AA56+AA61+AA66</f>
        <v>3286210.99</v>
      </c>
      <c r="AB82" s="91">
        <f>AB16+AB24+AB29+AB36+AB43+AB45+AB47+AB49</f>
        <v>0</v>
      </c>
      <c r="AC82" s="92">
        <f>SUM(AC72:AC81)+AC16+AC24+AC29+AC36+AC43+AC45+AC47+AC49+AC51+AC56+AC61+AC66</f>
        <v>5607.4700000025332</v>
      </c>
      <c r="AD82" s="91">
        <f>AD16+AD24+AD29+AD36+AD43+AD45+AD47+AD49</f>
        <v>0</v>
      </c>
      <c r="AE82" s="92">
        <f>SUM(AE72:AE81)+AE16+AE24+AE29+AE36+AE43+AE45+AE47+AE49+AE51+AE56+AE61+AE66</f>
        <v>268524.61000000004</v>
      </c>
      <c r="AF82" s="91">
        <f>AF16+AF24+AF29+AF36+AF43+AF45+AF47+AF49</f>
        <v>0</v>
      </c>
      <c r="AG82" s="92">
        <f>SUM(AG72:AG81)+AG16+AG24+AG29+AG36+AG43+AG45+AG47+AG49+AG51+AG56+AG61+AG66</f>
        <v>-19560555.759999998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>F86+J86+L86+N86+P86+T86+V86+Z86+AB86+AH86+X86+H86+AD86+R86</f>
        <v>0</v>
      </c>
      <c r="E86" s="182">
        <f>G86+K86+M86+O86+Q86+U86+W86+AA86+AC86+AI86+Y86+I86+AE86+S86+AG86</f>
        <v>-33442067</v>
      </c>
      <c r="F86" s="145"/>
      <c r="G86" s="145">
        <f>6666133-3016853</f>
        <v>3649280</v>
      </c>
      <c r="H86" s="145"/>
      <c r="I86" s="145">
        <v>0</v>
      </c>
      <c r="J86" s="145"/>
      <c r="K86" s="184">
        <v>-230924</v>
      </c>
      <c r="L86" s="145"/>
      <c r="M86" s="145"/>
      <c r="N86" s="145"/>
      <c r="O86" s="145"/>
      <c r="P86" s="145"/>
      <c r="Q86" s="145">
        <v>-43939663</v>
      </c>
      <c r="R86" s="145"/>
      <c r="S86" s="145">
        <v>4214261</v>
      </c>
      <c r="T86" s="145"/>
      <c r="U86" s="145"/>
      <c r="V86" s="145"/>
      <c r="W86" s="145">
        <v>0</v>
      </c>
      <c r="X86" s="145"/>
      <c r="Y86" s="145">
        <f>1408603+23961+411596-1323459</f>
        <v>520701</v>
      </c>
      <c r="Z86" s="145"/>
      <c r="AA86" s="145"/>
      <c r="AB86" s="145"/>
      <c r="AC86" s="145">
        <f>-799181+3143459</f>
        <v>2344278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>F87+J87+L87+N87+P87+T87+V87+Z87+AB87+AH87+X87+H87+AD87+R87</f>
        <v>0</v>
      </c>
      <c r="E87" s="182">
        <f>G87+K87+M87+O87+Q87+U87+W87+AA87+AC87+AI87+Y87+I87+AE87+S87+AG87</f>
        <v>16121402.920000006</v>
      </c>
      <c r="F87" s="146">
        <v>0</v>
      </c>
      <c r="G87" s="146">
        <f>-6454145.67+3890632.3</f>
        <v>-2563513.37</v>
      </c>
      <c r="H87" s="146">
        <v>0</v>
      </c>
      <c r="I87" s="146">
        <v>0</v>
      </c>
      <c r="J87" s="146">
        <v>0</v>
      </c>
      <c r="K87" s="146">
        <v>128132.13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37343103.130000003</v>
      </c>
      <c r="R87" s="146">
        <v>0</v>
      </c>
      <c r="S87" s="146">
        <v>154147.46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f>-20267271.2-23953.27-113997.39+1564255.73</f>
        <v>-18840966.129999999</v>
      </c>
      <c r="Z87" s="146">
        <f>AB87+AH87+AJ87+AL87+AN87+AP87+AR87+AT87+AV87+AX87</f>
        <v>0</v>
      </c>
      <c r="AA87" s="146"/>
      <c r="AB87" s="146"/>
      <c r="AC87" s="146">
        <f>1275068.13-1374568.43</f>
        <v>-99500.300000000047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>F88+J88+L88+N88+P88+T88+V88+Z88+AB88+AH88+X88+H88+AD88+R88</f>
        <v>0</v>
      </c>
      <c r="E88" s="182">
        <f>G88+K88+M88+O88+Q88+U88+W88+AA88+AC88+AI88+Y88+I88+AE88+S88+AG88</f>
        <v>-6735885</v>
      </c>
      <c r="F88" s="147">
        <v>0</v>
      </c>
      <c r="G88" s="147">
        <v>-9121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-22991</v>
      </c>
      <c r="R88" s="147">
        <v>0</v>
      </c>
      <c r="S88" s="147">
        <v>-5500000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f>-1183384-2565</f>
        <v>-1185949</v>
      </c>
      <c r="Z88" s="147">
        <f>AB88+AH88+AJ88+AL88+AN88+AP88+AR88+AT88+AV88+AX88</f>
        <v>0</v>
      </c>
      <c r="AA88" s="147"/>
      <c r="AB88" s="147"/>
      <c r="AC88" s="147">
        <v>-17824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6">SUM(E86:E88)</f>
        <v>-24056549.079999994</v>
      </c>
      <c r="F89" s="160">
        <f t="shared" si="16"/>
        <v>0</v>
      </c>
      <c r="G89" s="160">
        <f t="shared" si="16"/>
        <v>1076645.6299999999</v>
      </c>
      <c r="H89" s="160">
        <f>SUM(H86:H88)</f>
        <v>0</v>
      </c>
      <c r="I89" s="160">
        <f>SUM(I86:I88)</f>
        <v>0</v>
      </c>
      <c r="J89" s="160">
        <f t="shared" si="16"/>
        <v>0</v>
      </c>
      <c r="K89" s="160">
        <f t="shared" si="16"/>
        <v>-102791.87</v>
      </c>
      <c r="L89" s="160">
        <f t="shared" si="16"/>
        <v>0</v>
      </c>
      <c r="M89" s="160">
        <f t="shared" si="16"/>
        <v>0</v>
      </c>
      <c r="N89" s="160">
        <f t="shared" si="16"/>
        <v>0</v>
      </c>
      <c r="O89" s="160">
        <f t="shared" si="16"/>
        <v>0</v>
      </c>
      <c r="P89" s="160">
        <f t="shared" ref="P89:AI89" si="17">SUM(P86:P88)</f>
        <v>0</v>
      </c>
      <c r="Q89" s="160">
        <f t="shared" si="17"/>
        <v>-6619550.8699999973</v>
      </c>
      <c r="R89" s="160">
        <f>SUM(R86:R88)</f>
        <v>0</v>
      </c>
      <c r="S89" s="160">
        <f>SUM(S86:S88)</f>
        <v>-1131591.54</v>
      </c>
      <c r="T89" s="160">
        <f t="shared" si="17"/>
        <v>0</v>
      </c>
      <c r="U89" s="160">
        <f t="shared" si="17"/>
        <v>0</v>
      </c>
      <c r="V89" s="160">
        <f t="shared" si="17"/>
        <v>0</v>
      </c>
      <c r="W89" s="160">
        <f t="shared" si="17"/>
        <v>0</v>
      </c>
      <c r="X89" s="160">
        <f>SUM(X86:X88)</f>
        <v>0</v>
      </c>
      <c r="Y89" s="160">
        <f>SUM(Y86:Y88)</f>
        <v>-19506214.129999999</v>
      </c>
      <c r="Z89" s="160">
        <f t="shared" si="17"/>
        <v>0</v>
      </c>
      <c r="AA89" s="160">
        <f t="shared" si="17"/>
        <v>0</v>
      </c>
      <c r="AB89" s="160">
        <f t="shared" si="17"/>
        <v>0</v>
      </c>
      <c r="AC89" s="160">
        <f t="shared" si="17"/>
        <v>2226953.7000000002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7"/>
        <v>0</v>
      </c>
      <c r="AI89" s="160">
        <f t="shared" si="17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8">+E82+E89</f>
        <v>-84889122.129999965</v>
      </c>
      <c r="F91" s="160">
        <f t="shared" si="18"/>
        <v>0</v>
      </c>
      <c r="G91" s="160">
        <f t="shared" si="18"/>
        <v>-2828373.1399999997</v>
      </c>
      <c r="H91" s="160">
        <f>+H82+H89</f>
        <v>0</v>
      </c>
      <c r="I91" s="160">
        <f>+I82+I89</f>
        <v>7185.0200000000186</v>
      </c>
      <c r="J91" s="160">
        <f t="shared" si="18"/>
        <v>0</v>
      </c>
      <c r="K91" s="160">
        <f t="shared" si="18"/>
        <v>-11442023.129999997</v>
      </c>
      <c r="L91" s="160">
        <f t="shared" si="18"/>
        <v>0</v>
      </c>
      <c r="M91" s="160">
        <f t="shared" si="18"/>
        <v>-52077</v>
      </c>
      <c r="N91" s="160">
        <f t="shared" si="18"/>
        <v>0</v>
      </c>
      <c r="O91" s="160">
        <f t="shared" si="18"/>
        <v>-854911.88999999966</v>
      </c>
      <c r="P91" s="160">
        <f t="shared" ref="P91:AI91" si="19">+P82+P89</f>
        <v>0</v>
      </c>
      <c r="Q91" s="160">
        <f t="shared" si="19"/>
        <v>-31649236.579999998</v>
      </c>
      <c r="R91" s="160">
        <f>+R82+R89</f>
        <v>0</v>
      </c>
      <c r="S91" s="160">
        <f>+S82+S89</f>
        <v>-1291514.83</v>
      </c>
      <c r="T91" s="160">
        <f t="shared" si="19"/>
        <v>0</v>
      </c>
      <c r="U91" s="160">
        <f t="shared" si="19"/>
        <v>-1998</v>
      </c>
      <c r="V91" s="160">
        <f t="shared" si="19"/>
        <v>0</v>
      </c>
      <c r="W91" s="160">
        <f t="shared" si="19"/>
        <v>6238002.6100000003</v>
      </c>
      <c r="X91" s="160">
        <f>+X82+X89</f>
        <v>0</v>
      </c>
      <c r="Y91" s="160">
        <f>+Y82+Y89</f>
        <v>-29240916.199999999</v>
      </c>
      <c r="Z91" s="160">
        <f t="shared" si="19"/>
        <v>0</v>
      </c>
      <c r="AA91" s="160">
        <f t="shared" si="19"/>
        <v>3286210.99</v>
      </c>
      <c r="AB91" s="160">
        <f t="shared" si="19"/>
        <v>0</v>
      </c>
      <c r="AC91" s="160">
        <f t="shared" si="19"/>
        <v>2232561.1700000027</v>
      </c>
      <c r="AD91" s="160">
        <f>+AD82+AD89</f>
        <v>0</v>
      </c>
      <c r="AE91" s="160">
        <f>+AE82+AE89</f>
        <v>268524.61000000004</v>
      </c>
      <c r="AF91" s="160">
        <f>+AF82+AF89</f>
        <v>0</v>
      </c>
      <c r="AG91" s="160">
        <f>+AG82+AG89</f>
        <v>-19560555.759999998</v>
      </c>
      <c r="AH91" s="160">
        <f t="shared" si="19"/>
        <v>0</v>
      </c>
      <c r="AI91" s="160">
        <f t="shared" si="19"/>
        <v>0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-31124570.289999962</v>
      </c>
      <c r="G94" s="163">
        <f>+G12+G20+G74</f>
        <v>3463981.2300000004</v>
      </c>
      <c r="I94" s="163">
        <f>+I12+I20+I74</f>
        <v>-1111489.98</v>
      </c>
      <c r="K94" s="163">
        <f>+K12+K20+K74</f>
        <v>-5016011.2599999979</v>
      </c>
      <c r="M94" s="163">
        <f>+M12+M20+M74</f>
        <v>-52077</v>
      </c>
      <c r="O94" s="163">
        <f>+O12+O20+O74</f>
        <v>-3773518.8899999997</v>
      </c>
      <c r="Q94" s="163">
        <f>+Q12+Q20+Q74</f>
        <v>-23466583.710000001</v>
      </c>
      <c r="S94" s="163">
        <f>+S12+S20+S74</f>
        <v>-159923.28999999998</v>
      </c>
      <c r="U94" s="163">
        <f>+U12+U20+U74</f>
        <v>-1998</v>
      </c>
      <c r="W94" s="163">
        <f>+W12+W20+W74</f>
        <v>2499257.6100000003</v>
      </c>
      <c r="Y94" s="163">
        <f>+Y12+Y20+Y74</f>
        <v>-9805007.0699999984</v>
      </c>
      <c r="AA94" s="163">
        <f>+AA12+AA20+AA74</f>
        <v>3303742.99</v>
      </c>
      <c r="AC94" s="163">
        <f>+AC12+AC20+AC74</f>
        <v>-1249374.5299999977</v>
      </c>
      <c r="AE94" s="163">
        <f>+AE12+AE20+AE74</f>
        <v>211346.6100000001</v>
      </c>
      <c r="AG94" s="163">
        <f>+AG12+AG20+AG74</f>
        <v>4033085</v>
      </c>
      <c r="AI94" s="163">
        <f>+AI12+AI20+AI74</f>
        <v>0</v>
      </c>
    </row>
    <row r="95" spans="1:36" x14ac:dyDescent="0.2">
      <c r="A95" s="4"/>
      <c r="B95" s="3"/>
      <c r="E95" s="171">
        <v>-31124570</v>
      </c>
      <c r="K95">
        <v>739321</v>
      </c>
    </row>
    <row r="96" spans="1:36" x14ac:dyDescent="0.2">
      <c r="A96" s="4"/>
      <c r="B96" s="3"/>
      <c r="E96" s="171">
        <f>+E94-E95</f>
        <v>-0.28999996185302734</v>
      </c>
      <c r="K96" s="45">
        <f>+K94-K95</f>
        <v>-5755332.2599999979</v>
      </c>
    </row>
    <row r="97" spans="1:6" x14ac:dyDescent="0.2">
      <c r="A97" s="4"/>
      <c r="B97" s="3"/>
      <c r="E97" s="171">
        <v>0</v>
      </c>
      <c r="F97" t="s">
        <v>228</v>
      </c>
    </row>
    <row r="98" spans="1:6" x14ac:dyDescent="0.2">
      <c r="A98" s="4"/>
      <c r="B98" s="3"/>
      <c r="E98" s="171">
        <f>+E97-E96</f>
        <v>0.28999996185302734</v>
      </c>
    </row>
    <row r="99" spans="1:6" x14ac:dyDescent="0.2">
      <c r="A99" s="4"/>
      <c r="B99" s="3"/>
      <c r="E99" s="171">
        <v>0</v>
      </c>
    </row>
    <row r="100" spans="1:6" x14ac:dyDescent="0.2">
      <c r="A100" s="4"/>
      <c r="B100" s="3"/>
      <c r="E100" s="171">
        <f>+E98+E99</f>
        <v>0.28999996185302734</v>
      </c>
    </row>
    <row r="101" spans="1:6" x14ac:dyDescent="0.2">
      <c r="A101" s="4"/>
      <c r="B101" s="3"/>
    </row>
    <row r="102" spans="1:6" x14ac:dyDescent="0.2">
      <c r="A102" s="4"/>
      <c r="B102" s="3"/>
    </row>
    <row r="103" spans="1:6" x14ac:dyDescent="0.2">
      <c r="A103" s="4"/>
      <c r="B103" s="3"/>
      <c r="E103" s="171">
        <v>0</v>
      </c>
    </row>
    <row r="104" spans="1:6" x14ac:dyDescent="0.2">
      <c r="A104" s="4"/>
      <c r="B104" s="3"/>
    </row>
    <row r="105" spans="1:6" x14ac:dyDescent="0.2">
      <c r="A105" s="4"/>
      <c r="B105" s="3"/>
    </row>
    <row r="106" spans="1:6" x14ac:dyDescent="0.2">
      <c r="A106" s="4"/>
      <c r="B106" s="3"/>
    </row>
    <row r="107" spans="1:6" x14ac:dyDescent="0.2">
      <c r="A107" s="4"/>
      <c r="B107" s="3"/>
    </row>
    <row r="108" spans="1:6" x14ac:dyDescent="0.2">
      <c r="A108" s="4"/>
      <c r="B108" s="3"/>
    </row>
    <row r="109" spans="1:6" x14ac:dyDescent="0.2">
      <c r="A109" s="4"/>
      <c r="B109" s="3"/>
    </row>
    <row r="110" spans="1:6" x14ac:dyDescent="0.2">
      <c r="A110" s="4"/>
      <c r="B110" s="3"/>
    </row>
    <row r="111" spans="1:6" x14ac:dyDescent="0.2">
      <c r="A111" s="4"/>
      <c r="B111" s="3"/>
    </row>
    <row r="112" spans="1:6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9" activePane="bottomRight" state="frozen"/>
      <selection activeCell="G97" sqref="G97"/>
      <selection pane="topRight" activeCell="G97" sqref="G97"/>
      <selection pane="bottomLeft" activeCell="G97" sqref="G97"/>
      <selection pane="bottomRight" activeCell="E60" sqref="E6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 t="s">
        <v>231</v>
      </c>
      <c r="E7" s="36"/>
      <c r="F7" s="36" t="s">
        <v>232</v>
      </c>
      <c r="G7" s="36"/>
      <c r="H7" s="36"/>
      <c r="I7" s="36"/>
      <c r="J7" s="33" t="s">
        <v>233</v>
      </c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54762782</v>
      </c>
      <c r="E11" s="146">
        <v>264034868</v>
      </c>
      <c r="F11" s="60">
        <v>225004</v>
      </c>
      <c r="G11" s="37">
        <v>992433</v>
      </c>
      <c r="H11" s="60">
        <f t="shared" ref="H11:I15" si="0">D11+F11</f>
        <v>54987786</v>
      </c>
      <c r="I11" s="38">
        <f t="shared" si="0"/>
        <v>265027301</v>
      </c>
      <c r="J11" s="37">
        <v>55356835</v>
      </c>
      <c r="K11" s="38">
        <v>268005326</v>
      </c>
      <c r="L11" s="60">
        <f t="shared" ref="L11:M15" si="1">H11+J11</f>
        <v>110344621</v>
      </c>
      <c r="M11" s="38">
        <f t="shared" si="1"/>
        <v>533032627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v>0</v>
      </c>
      <c r="G12" s="37">
        <v>0</v>
      </c>
      <c r="H12" s="60">
        <f t="shared" si="0"/>
        <v>0</v>
      </c>
      <c r="I12" s="38">
        <f t="shared" si="0"/>
        <v>0</v>
      </c>
      <c r="J12" s="37">
        <v>0</v>
      </c>
      <c r="K12" s="38">
        <v>0</v>
      </c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14540665</v>
      </c>
      <c r="E13" s="146">
        <v>68195356</v>
      </c>
      <c r="F13" s="60">
        <v>18779717</v>
      </c>
      <c r="G13" s="37">
        <v>93171115</v>
      </c>
      <c r="H13" s="60">
        <f t="shared" si="0"/>
        <v>33320382</v>
      </c>
      <c r="I13" s="38">
        <f t="shared" si="0"/>
        <v>161366471</v>
      </c>
      <c r="J13" s="37">
        <v>22753714</v>
      </c>
      <c r="K13" s="38">
        <v>111257595</v>
      </c>
      <c r="L13" s="60">
        <f t="shared" si="1"/>
        <v>56074096</v>
      </c>
      <c r="M13" s="38">
        <f t="shared" si="1"/>
        <v>272624066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v>0</v>
      </c>
      <c r="G14" s="37">
        <v>0</v>
      </c>
      <c r="H14" s="60">
        <f t="shared" si="0"/>
        <v>0</v>
      </c>
      <c r="I14" s="38">
        <f t="shared" si="0"/>
        <v>0</v>
      </c>
      <c r="J14" s="37">
        <v>0</v>
      </c>
      <c r="K14" s="38">
        <v>0</v>
      </c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v>0</v>
      </c>
      <c r="G15" s="37">
        <v>0</v>
      </c>
      <c r="H15" s="60">
        <f t="shared" si="0"/>
        <v>0</v>
      </c>
      <c r="I15" s="38">
        <f t="shared" si="0"/>
        <v>0</v>
      </c>
      <c r="J15" s="37">
        <v>0</v>
      </c>
      <c r="K15" s="38">
        <v>0</v>
      </c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69303447</v>
      </c>
      <c r="E16" s="166">
        <v>332230224</v>
      </c>
      <c r="F16" s="61">
        <v>19004721</v>
      </c>
      <c r="G16" s="39">
        <v>94163548</v>
      </c>
      <c r="H16" s="61">
        <f t="shared" ref="H16:M16" si="2">SUM(H11:H15)</f>
        <v>88308168</v>
      </c>
      <c r="I16" s="39">
        <f t="shared" si="2"/>
        <v>426393772</v>
      </c>
      <c r="J16" s="133">
        <v>78110549</v>
      </c>
      <c r="K16" s="39">
        <v>379262921</v>
      </c>
      <c r="L16" s="61">
        <f t="shared" si="2"/>
        <v>166418717</v>
      </c>
      <c r="M16" s="39">
        <f t="shared" si="2"/>
        <v>805656693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>
        <v>0</v>
      </c>
      <c r="G17" s="38">
        <v>0</v>
      </c>
      <c r="H17" s="60"/>
      <c r="I17" s="38"/>
      <c r="J17" s="37">
        <v>0</v>
      </c>
      <c r="K17" s="38">
        <v>0</v>
      </c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>
        <v>0</v>
      </c>
      <c r="G18" s="38">
        <v>0</v>
      </c>
      <c r="H18" s="60"/>
      <c r="I18" s="38"/>
      <c r="J18" s="37">
        <v>0</v>
      </c>
      <c r="K18" s="38">
        <v>0</v>
      </c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-61416252</v>
      </c>
      <c r="E19" s="146">
        <v>-289182442</v>
      </c>
      <c r="F19" s="60">
        <v>-2117276</v>
      </c>
      <c r="G19" s="37">
        <v>-9379172</v>
      </c>
      <c r="H19" s="60">
        <f t="shared" ref="H19:I23" si="3">D19+F19</f>
        <v>-63533528</v>
      </c>
      <c r="I19" s="38">
        <f t="shared" si="3"/>
        <v>-298561614</v>
      </c>
      <c r="J19" s="37">
        <v>-51570374</v>
      </c>
      <c r="K19" s="38">
        <v>-250154175</v>
      </c>
      <c r="L19" s="60">
        <f t="shared" ref="L19:M23" si="4">H19+J19</f>
        <v>-115103902</v>
      </c>
      <c r="M19" s="38">
        <f t="shared" si="4"/>
        <v>-548715789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v>0</v>
      </c>
      <c r="G20" s="37">
        <v>0</v>
      </c>
      <c r="H20" s="60">
        <f t="shared" si="3"/>
        <v>0</v>
      </c>
      <c r="I20" s="38">
        <f t="shared" si="3"/>
        <v>0</v>
      </c>
      <c r="J20" s="37">
        <v>0</v>
      </c>
      <c r="K20" s="38">
        <v>0</v>
      </c>
      <c r="L20" s="60">
        <f t="shared" si="4"/>
        <v>0</v>
      </c>
      <c r="M20" s="38">
        <f t="shared" si="4"/>
        <v>0</v>
      </c>
    </row>
    <row r="21" spans="1:13" x14ac:dyDescent="0.2">
      <c r="A21" s="9">
        <v>8</v>
      </c>
      <c r="B21" s="7"/>
      <c r="C21" s="18" t="s">
        <v>27</v>
      </c>
      <c r="D21" s="146">
        <v>-8180313</v>
      </c>
      <c r="E21" s="146">
        <v>-39472167</v>
      </c>
      <c r="F21" s="60">
        <v>-17042988</v>
      </c>
      <c r="G21" s="37">
        <v>-84513875</v>
      </c>
      <c r="H21" s="60">
        <f t="shared" si="3"/>
        <v>-25223301</v>
      </c>
      <c r="I21" s="38">
        <f t="shared" si="3"/>
        <v>-123986042</v>
      </c>
      <c r="J21" s="37">
        <v>-26799183</v>
      </c>
      <c r="K21" s="38">
        <v>-130582757</v>
      </c>
      <c r="L21" s="60">
        <f t="shared" si="4"/>
        <v>-52022484</v>
      </c>
      <c r="M21" s="38">
        <f t="shared" si="4"/>
        <v>-254568799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v>0</v>
      </c>
      <c r="G22" s="37">
        <v>0</v>
      </c>
      <c r="H22" s="60">
        <f t="shared" si="3"/>
        <v>0</v>
      </c>
      <c r="I22" s="38">
        <f t="shared" si="3"/>
        <v>0</v>
      </c>
      <c r="J22" s="37">
        <v>0</v>
      </c>
      <c r="K22" s="38">
        <v>0</v>
      </c>
      <c r="L22" s="60">
        <f t="shared" si="4"/>
        <v>0</v>
      </c>
      <c r="M22" s="38">
        <f t="shared" si="4"/>
        <v>0</v>
      </c>
    </row>
    <row r="23" spans="1:13" x14ac:dyDescent="0.2">
      <c r="A23" s="9">
        <v>10</v>
      </c>
      <c r="B23" s="7"/>
      <c r="C23" s="18" t="s">
        <v>32</v>
      </c>
      <c r="D23" s="146">
        <v>49972</v>
      </c>
      <c r="E23" s="146">
        <v>245031</v>
      </c>
      <c r="F23" s="60">
        <v>155472</v>
      </c>
      <c r="G23" s="37">
        <v>748981</v>
      </c>
      <c r="H23" s="60">
        <f t="shared" si="3"/>
        <v>205444</v>
      </c>
      <c r="I23" s="38">
        <f t="shared" si="3"/>
        <v>994012</v>
      </c>
      <c r="J23" s="37">
        <v>10660</v>
      </c>
      <c r="K23" s="38">
        <v>52744</v>
      </c>
      <c r="L23" s="60">
        <f t="shared" si="4"/>
        <v>216104</v>
      </c>
      <c r="M23" s="38">
        <f t="shared" si="4"/>
        <v>1046756</v>
      </c>
    </row>
    <row r="24" spans="1:13" x14ac:dyDescent="0.2">
      <c r="A24" s="9"/>
      <c r="B24" s="7" t="s">
        <v>33</v>
      </c>
      <c r="C24" s="6"/>
      <c r="D24" s="166">
        <v>-69546593</v>
      </c>
      <c r="E24" s="166">
        <v>-328409578</v>
      </c>
      <c r="F24" s="61">
        <v>-19004792</v>
      </c>
      <c r="G24" s="39">
        <v>-93144066</v>
      </c>
      <c r="H24" s="61">
        <f t="shared" ref="H24:M24" si="5">SUM(H19:H23)</f>
        <v>-88551385</v>
      </c>
      <c r="I24" s="39">
        <f t="shared" si="5"/>
        <v>-421553644</v>
      </c>
      <c r="J24" s="133">
        <v>-78358897</v>
      </c>
      <c r="K24" s="39">
        <v>-380684188</v>
      </c>
      <c r="L24" s="61">
        <f t="shared" si="5"/>
        <v>-166910282</v>
      </c>
      <c r="M24" s="39">
        <f t="shared" si="5"/>
        <v>-802237832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>
        <v>0</v>
      </c>
      <c r="G25" s="38">
        <v>0</v>
      </c>
      <c r="H25" s="60"/>
      <c r="I25" s="38"/>
      <c r="J25" s="37">
        <v>0</v>
      </c>
      <c r="K25" s="38">
        <v>0</v>
      </c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>
        <v>0</v>
      </c>
      <c r="G26" s="38">
        <v>0</v>
      </c>
      <c r="H26" s="60"/>
      <c r="I26" s="38"/>
      <c r="J26" s="37">
        <v>0</v>
      </c>
      <c r="K26" s="38">
        <v>0</v>
      </c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v>0</v>
      </c>
      <c r="G27" s="37">
        <v>0</v>
      </c>
      <c r="H27" s="60">
        <f>D27+F27</f>
        <v>0</v>
      </c>
      <c r="I27" s="38">
        <f>E27+G27</f>
        <v>0</v>
      </c>
      <c r="J27" s="37">
        <v>0</v>
      </c>
      <c r="K27" s="38"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v>0</v>
      </c>
      <c r="G28" s="37">
        <v>0</v>
      </c>
      <c r="H28" s="60">
        <f>D28+F28</f>
        <v>0</v>
      </c>
      <c r="I28" s="38">
        <f>E28+G28</f>
        <v>0</v>
      </c>
      <c r="J28" s="37">
        <v>0</v>
      </c>
      <c r="K28" s="38"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v>0</v>
      </c>
      <c r="G29" s="39">
        <v>0</v>
      </c>
      <c r="H29" s="61">
        <f t="shared" ref="H29:M29" si="6">SUM(H27:H28)</f>
        <v>0</v>
      </c>
      <c r="I29" s="39">
        <f t="shared" si="6"/>
        <v>0</v>
      </c>
      <c r="J29" s="133">
        <v>0</v>
      </c>
      <c r="K29" s="39"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>
        <v>0</v>
      </c>
      <c r="G30" s="38">
        <v>0</v>
      </c>
      <c r="H30" s="60"/>
      <c r="I30" s="38"/>
      <c r="J30" s="37">
        <v>0</v>
      </c>
      <c r="K30" s="38">
        <v>0</v>
      </c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>
        <v>0</v>
      </c>
      <c r="G31" s="38">
        <v>0</v>
      </c>
      <c r="H31" s="60"/>
      <c r="I31" s="38"/>
      <c r="J31" s="37">
        <v>0</v>
      </c>
      <c r="K31" s="38">
        <v>0</v>
      </c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-2936</v>
      </c>
      <c r="E32" s="146">
        <v>-15917</v>
      </c>
      <c r="F32" s="60">
        <v>0</v>
      </c>
      <c r="G32" s="37">
        <v>0</v>
      </c>
      <c r="H32" s="60">
        <f t="shared" ref="H32:I35" si="7">D32+F32</f>
        <v>-2936</v>
      </c>
      <c r="I32" s="38">
        <f t="shared" si="7"/>
        <v>-15917</v>
      </c>
      <c r="J32" s="37">
        <v>0</v>
      </c>
      <c r="K32" s="38">
        <v>0</v>
      </c>
      <c r="L32" s="60">
        <f t="shared" ref="L32:M35" si="8">H32+J32</f>
        <v>-2936</v>
      </c>
      <c r="M32" s="38">
        <f t="shared" si="8"/>
        <v>-15917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v>0</v>
      </c>
      <c r="G33" s="37">
        <v>0</v>
      </c>
      <c r="H33" s="60">
        <f t="shared" si="7"/>
        <v>0</v>
      </c>
      <c r="I33" s="38">
        <f t="shared" si="7"/>
        <v>0</v>
      </c>
      <c r="J33" s="37">
        <v>0</v>
      </c>
      <c r="K33" s="38">
        <v>0</v>
      </c>
      <c r="L33" s="60">
        <f t="shared" si="8"/>
        <v>0</v>
      </c>
      <c r="M33" s="38">
        <f t="shared" si="8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v>0</v>
      </c>
      <c r="G34" s="37">
        <v>0</v>
      </c>
      <c r="H34" s="60">
        <f t="shared" si="7"/>
        <v>0</v>
      </c>
      <c r="I34" s="38">
        <f t="shared" si="7"/>
        <v>0</v>
      </c>
      <c r="J34" s="37">
        <v>0</v>
      </c>
      <c r="K34" s="38">
        <v>0</v>
      </c>
      <c r="L34" s="60">
        <f t="shared" si="8"/>
        <v>0</v>
      </c>
      <c r="M34" s="38">
        <f t="shared" si="8"/>
        <v>0</v>
      </c>
    </row>
    <row r="35" spans="1:13" x14ac:dyDescent="0.2">
      <c r="A35" s="9">
        <v>16</v>
      </c>
      <c r="B35" s="7"/>
      <c r="C35" s="18" t="s">
        <v>42</v>
      </c>
      <c r="D35" s="146">
        <v>-60239</v>
      </c>
      <c r="E35" s="146">
        <v>-271500</v>
      </c>
      <c r="F35" s="60">
        <v>0</v>
      </c>
      <c r="G35" s="37">
        <v>0</v>
      </c>
      <c r="H35" s="60">
        <f t="shared" si="7"/>
        <v>-60239</v>
      </c>
      <c r="I35" s="38">
        <f t="shared" si="7"/>
        <v>-271500</v>
      </c>
      <c r="J35" s="37">
        <v>202712</v>
      </c>
      <c r="K35" s="38">
        <v>954000</v>
      </c>
      <c r="L35" s="60">
        <f t="shared" si="8"/>
        <v>142473</v>
      </c>
      <c r="M35" s="38">
        <f t="shared" si="8"/>
        <v>682500</v>
      </c>
    </row>
    <row r="36" spans="1:13" x14ac:dyDescent="0.2">
      <c r="A36" s="9"/>
      <c r="B36" s="7" t="s">
        <v>43</v>
      </c>
      <c r="C36" s="6"/>
      <c r="D36" s="166">
        <v>-63175</v>
      </c>
      <c r="E36" s="166">
        <v>-287417</v>
      </c>
      <c r="F36" s="61">
        <v>0</v>
      </c>
      <c r="G36" s="39">
        <v>0</v>
      </c>
      <c r="H36" s="61">
        <f>SUM(H32:H35)</f>
        <v>-63175</v>
      </c>
      <c r="I36" s="39">
        <f>SUM(I32:I35)</f>
        <v>-287417</v>
      </c>
      <c r="J36" s="133">
        <v>202712</v>
      </c>
      <c r="K36" s="39">
        <v>954000</v>
      </c>
      <c r="L36" s="61">
        <f>SUM(L32:L35)</f>
        <v>139537</v>
      </c>
      <c r="M36" s="39">
        <f>SUM(M32:M35)</f>
        <v>666583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>
        <v>0</v>
      </c>
      <c r="G37" s="38">
        <v>0</v>
      </c>
      <c r="H37" s="60"/>
      <c r="I37" s="38"/>
      <c r="J37" s="37">
        <v>0</v>
      </c>
      <c r="K37" s="38">
        <v>0</v>
      </c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>
        <v>0</v>
      </c>
      <c r="G38" s="38">
        <v>0</v>
      </c>
      <c r="H38" s="60"/>
      <c r="I38" s="38"/>
      <c r="J38" s="37">
        <v>0</v>
      </c>
      <c r="K38" s="38">
        <v>0</v>
      </c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314969</v>
      </c>
      <c r="E39" s="146">
        <v>1425142</v>
      </c>
      <c r="F39" s="60">
        <v>0</v>
      </c>
      <c r="G39" s="37">
        <v>0</v>
      </c>
      <c r="H39" s="60">
        <f t="shared" ref="H39:I41" si="9">D39+F39</f>
        <v>314969</v>
      </c>
      <c r="I39" s="38">
        <f t="shared" si="9"/>
        <v>1425142</v>
      </c>
      <c r="J39" s="37">
        <v>212826</v>
      </c>
      <c r="K39" s="38">
        <v>1114005</v>
      </c>
      <c r="L39" s="60">
        <f t="shared" ref="L39:M41" si="10">H39+J39</f>
        <v>527795</v>
      </c>
      <c r="M39" s="38">
        <f t="shared" si="10"/>
        <v>2539147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v>0</v>
      </c>
      <c r="G40" s="37">
        <v>0</v>
      </c>
      <c r="H40" s="60">
        <f t="shared" si="9"/>
        <v>0</v>
      </c>
      <c r="I40" s="38">
        <f t="shared" si="9"/>
        <v>0</v>
      </c>
      <c r="J40" s="37">
        <v>-198009</v>
      </c>
      <c r="K40" s="38">
        <v>-1046477</v>
      </c>
      <c r="L40" s="60">
        <f t="shared" si="10"/>
        <v>-198009</v>
      </c>
      <c r="M40" s="38">
        <f t="shared" si="10"/>
        <v>-1046477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v>0</v>
      </c>
      <c r="G41" s="38">
        <v>0</v>
      </c>
      <c r="H41" s="60">
        <f t="shared" si="9"/>
        <v>0</v>
      </c>
      <c r="I41" s="38">
        <f t="shared" si="9"/>
        <v>0</v>
      </c>
      <c r="J41" s="37">
        <v>0</v>
      </c>
      <c r="K41" s="37">
        <v>0</v>
      </c>
      <c r="L41" s="60">
        <f t="shared" si="10"/>
        <v>0</v>
      </c>
      <c r="M41" s="38">
        <f t="shared" si="10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v>0</v>
      </c>
      <c r="G42" s="39">
        <v>0</v>
      </c>
      <c r="H42" s="61">
        <f t="shared" ref="H42:M42" si="11">SUM(H40:H41)</f>
        <v>0</v>
      </c>
      <c r="I42" s="39">
        <f t="shared" si="11"/>
        <v>0</v>
      </c>
      <c r="J42" s="133">
        <v>-198009</v>
      </c>
      <c r="K42" s="39">
        <v>-1046477</v>
      </c>
      <c r="L42" s="61">
        <f t="shared" si="11"/>
        <v>-198009</v>
      </c>
      <c r="M42" s="39">
        <f t="shared" si="11"/>
        <v>-1046477</v>
      </c>
    </row>
    <row r="43" spans="1:13" ht="21" customHeight="1" x14ac:dyDescent="0.2">
      <c r="A43" s="9"/>
      <c r="B43" s="7" t="s">
        <v>49</v>
      </c>
      <c r="C43" s="6"/>
      <c r="D43" s="166">
        <v>314969</v>
      </c>
      <c r="E43" s="166">
        <v>1425142</v>
      </c>
      <c r="F43" s="61">
        <v>0</v>
      </c>
      <c r="G43" s="39">
        <v>0</v>
      </c>
      <c r="H43" s="61">
        <f t="shared" ref="H43:M43" si="12">H42+H39</f>
        <v>314969</v>
      </c>
      <c r="I43" s="39">
        <f t="shared" si="12"/>
        <v>1425142</v>
      </c>
      <c r="J43" s="133">
        <v>14817</v>
      </c>
      <c r="K43" s="39">
        <v>67528</v>
      </c>
      <c r="L43" s="61">
        <f t="shared" si="12"/>
        <v>329786</v>
      </c>
      <c r="M43" s="39">
        <f t="shared" si="12"/>
        <v>1492670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>
        <v>0</v>
      </c>
      <c r="G44" s="38">
        <v>0</v>
      </c>
      <c r="H44" s="60"/>
      <c r="I44" s="38"/>
      <c r="J44" s="37">
        <v>0</v>
      </c>
      <c r="K44" s="38">
        <v>0</v>
      </c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v>0</v>
      </c>
      <c r="G45" s="37">
        <v>0</v>
      </c>
      <c r="H45" s="60">
        <f>D45+F45</f>
        <v>0</v>
      </c>
      <c r="I45" s="38">
        <f>E45+G45</f>
        <v>0</v>
      </c>
      <c r="J45" s="37">
        <v>0</v>
      </c>
      <c r="K45" s="38"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>
        <v>0</v>
      </c>
      <c r="G46" s="38">
        <v>0</v>
      </c>
      <c r="H46" s="60"/>
      <c r="I46" s="38"/>
      <c r="J46" s="37">
        <v>0</v>
      </c>
      <c r="K46" s="38">
        <v>0</v>
      </c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v>0</v>
      </c>
      <c r="G47" s="37">
        <v>0</v>
      </c>
      <c r="H47" s="60">
        <f>D47+F47</f>
        <v>0</v>
      </c>
      <c r="I47" s="38">
        <f>E47+G47</f>
        <v>0</v>
      </c>
      <c r="J47" s="37">
        <v>0</v>
      </c>
      <c r="K47" s="38"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>
        <v>0</v>
      </c>
      <c r="G48" s="38">
        <v>0</v>
      </c>
      <c r="H48" s="60"/>
      <c r="I48" s="38"/>
      <c r="J48" s="37">
        <v>0</v>
      </c>
      <c r="K48" s="38">
        <v>0</v>
      </c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-8648</v>
      </c>
      <c r="E49" s="146">
        <v>-37429.460400000011</v>
      </c>
      <c r="F49" s="60">
        <v>71</v>
      </c>
      <c r="G49" s="37">
        <v>324.66879999999998</v>
      </c>
      <c r="H49" s="60">
        <f>D49+F49</f>
        <v>-8577</v>
      </c>
      <c r="I49" s="38">
        <f>E49+G49</f>
        <v>-37104.791600000011</v>
      </c>
      <c r="J49" s="37">
        <v>30819</v>
      </c>
      <c r="K49" s="38">
        <v>140773.9</v>
      </c>
      <c r="L49" s="60">
        <f>H49+J49</f>
        <v>22242</v>
      </c>
      <c r="M49" s="38">
        <f>I49+K49</f>
        <v>103669.10839999998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>
        <v>0</v>
      </c>
      <c r="G50" s="38">
        <v>0</v>
      </c>
      <c r="H50" s="60"/>
      <c r="I50" s="38"/>
      <c r="J50" s="37">
        <v>0</v>
      </c>
      <c r="K50" s="38">
        <v>0</v>
      </c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-49972</v>
      </c>
      <c r="E51" s="146">
        <v>-245031</v>
      </c>
      <c r="F51" s="60">
        <v>-155472</v>
      </c>
      <c r="G51" s="37">
        <v>-748981</v>
      </c>
      <c r="H51" s="60">
        <f>D51+F51</f>
        <v>-205444</v>
      </c>
      <c r="I51" s="38">
        <f>E51+G51</f>
        <v>-994012</v>
      </c>
      <c r="J51" s="37">
        <v>-10660</v>
      </c>
      <c r="K51" s="38">
        <v>-52744</v>
      </c>
      <c r="L51" s="60">
        <f>H51+J51</f>
        <v>-216104</v>
      </c>
      <c r="M51" s="38">
        <f>I51+K51</f>
        <v>-1046756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>
        <v>0</v>
      </c>
      <c r="G52" s="38">
        <v>0</v>
      </c>
      <c r="H52" s="60"/>
      <c r="I52" s="38"/>
      <c r="J52" s="37">
        <v>0</v>
      </c>
      <c r="K52" s="38">
        <v>0</v>
      </c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>
        <v>0</v>
      </c>
      <c r="G53" s="38">
        <v>0</v>
      </c>
      <c r="H53" s="60"/>
      <c r="I53" s="38"/>
      <c r="J53" s="37">
        <v>0</v>
      </c>
      <c r="K53" s="38">
        <v>0</v>
      </c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-67416.106000000145</v>
      </c>
      <c r="F54" s="60">
        <v>0</v>
      </c>
      <c r="G54" s="37">
        <v>-51360</v>
      </c>
      <c r="H54" s="60">
        <f>D54+F54</f>
        <v>0</v>
      </c>
      <c r="I54" s="38">
        <f>E54+G54</f>
        <v>-118776.10600000015</v>
      </c>
      <c r="J54" s="37">
        <v>0</v>
      </c>
      <c r="K54" s="38">
        <v>-135637</v>
      </c>
      <c r="L54" s="60">
        <f>H54+J54</f>
        <v>0</v>
      </c>
      <c r="M54" s="38">
        <f>I54+K54</f>
        <v>-254413.10600000015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v>0</v>
      </c>
      <c r="G55" s="37">
        <v>-2104644</v>
      </c>
      <c r="H55" s="60">
        <f>D55+F55</f>
        <v>0</v>
      </c>
      <c r="I55" s="38">
        <f>E55+G55</f>
        <v>-2104644</v>
      </c>
      <c r="J55" s="37">
        <v>0</v>
      </c>
      <c r="K55" s="38">
        <v>0</v>
      </c>
      <c r="L55" s="60">
        <f>H55+J55</f>
        <v>0</v>
      </c>
      <c r="M55" s="38">
        <f>I55+K55</f>
        <v>-2104644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-67416.106000000145</v>
      </c>
      <c r="F56" s="61">
        <v>0</v>
      </c>
      <c r="G56" s="39">
        <v>-2156004</v>
      </c>
      <c r="H56" s="61">
        <f t="shared" ref="H56:M56" si="13">SUM(H54:H55)</f>
        <v>0</v>
      </c>
      <c r="I56" s="39">
        <f t="shared" si="13"/>
        <v>-2223420.1060000001</v>
      </c>
      <c r="J56" s="133">
        <v>0</v>
      </c>
      <c r="K56" s="39">
        <v>-135637</v>
      </c>
      <c r="L56" s="61">
        <f t="shared" si="13"/>
        <v>0</v>
      </c>
      <c r="M56" s="39">
        <f t="shared" si="13"/>
        <v>-2359057.1060000001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>
        <v>0</v>
      </c>
      <c r="G57" s="38">
        <v>0</v>
      </c>
      <c r="H57" s="60"/>
      <c r="I57" s="38"/>
      <c r="J57" s="37">
        <v>0</v>
      </c>
      <c r="K57" s="38">
        <v>0</v>
      </c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>
        <v>0</v>
      </c>
      <c r="G58" s="38">
        <v>0</v>
      </c>
      <c r="H58" s="60"/>
      <c r="I58" s="38"/>
      <c r="J58" s="37">
        <v>0</v>
      </c>
      <c r="K58" s="38">
        <v>0</v>
      </c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v>0</v>
      </c>
      <c r="G59" s="37">
        <v>0</v>
      </c>
      <c r="H59" s="60">
        <f>D59+F59</f>
        <v>0</v>
      </c>
      <c r="I59" s="38">
        <f>E59+G59</f>
        <v>0</v>
      </c>
      <c r="J59" s="37">
        <v>0</v>
      </c>
      <c r="K59" s="38"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v>0</v>
      </c>
      <c r="G60" s="37">
        <v>0</v>
      </c>
      <c r="H60" s="60">
        <f>D60+F60</f>
        <v>0</v>
      </c>
      <c r="I60" s="38">
        <f>E60+G60</f>
        <v>0</v>
      </c>
      <c r="J60" s="37">
        <v>0</v>
      </c>
      <c r="K60" s="38"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v>0</v>
      </c>
      <c r="G61" s="39">
        <v>0</v>
      </c>
      <c r="H61" s="61">
        <f t="shared" ref="H61:M61" si="14">SUM(H59:H60)</f>
        <v>0</v>
      </c>
      <c r="I61" s="39">
        <f t="shared" si="14"/>
        <v>0</v>
      </c>
      <c r="J61" s="133">
        <v>0</v>
      </c>
      <c r="K61" s="39">
        <v>0</v>
      </c>
      <c r="L61" s="61">
        <f t="shared" si="14"/>
        <v>0</v>
      </c>
      <c r="M61" s="39">
        <f t="shared" si="14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>
        <v>0</v>
      </c>
      <c r="G62" s="38">
        <v>0</v>
      </c>
      <c r="H62" s="60"/>
      <c r="I62" s="38"/>
      <c r="J62" s="37">
        <v>0</v>
      </c>
      <c r="K62" s="38">
        <v>0</v>
      </c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>
        <v>0</v>
      </c>
      <c r="G63" s="38">
        <v>0</v>
      </c>
      <c r="H63" s="60"/>
      <c r="I63" s="38"/>
      <c r="J63" s="37">
        <v>0</v>
      </c>
      <c r="K63" s="38">
        <v>0</v>
      </c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v>0</v>
      </c>
      <c r="G64" s="37">
        <v>0</v>
      </c>
      <c r="H64" s="60">
        <f>D64+F64</f>
        <v>0</v>
      </c>
      <c r="I64" s="38">
        <f>E64+G64</f>
        <v>0</v>
      </c>
      <c r="J64" s="37">
        <v>0</v>
      </c>
      <c r="K64" s="38"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v>0</v>
      </c>
      <c r="G65" s="37">
        <v>0</v>
      </c>
      <c r="H65" s="60">
        <f>D65+F65</f>
        <v>0</v>
      </c>
      <c r="I65" s="38">
        <f>E65+G65</f>
        <v>0</v>
      </c>
      <c r="J65" s="37">
        <v>0</v>
      </c>
      <c r="K65" s="38"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v>0</v>
      </c>
      <c r="G66" s="39">
        <v>0</v>
      </c>
      <c r="H66" s="61">
        <f t="shared" ref="H66:M66" si="15">SUM(H64:H65)</f>
        <v>0</v>
      </c>
      <c r="I66" s="39">
        <f t="shared" si="15"/>
        <v>0</v>
      </c>
      <c r="J66" s="133">
        <v>0</v>
      </c>
      <c r="K66" s="39">
        <v>0</v>
      </c>
      <c r="L66" s="61">
        <f t="shared" si="15"/>
        <v>0</v>
      </c>
      <c r="M66" s="39">
        <f t="shared" si="15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>
        <v>0</v>
      </c>
      <c r="G67" s="38">
        <v>0</v>
      </c>
      <c r="H67" s="60"/>
      <c r="I67" s="38"/>
      <c r="J67" s="37">
        <v>0</v>
      </c>
      <c r="K67" s="38">
        <v>0</v>
      </c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>
        <v>0</v>
      </c>
      <c r="G68" s="38">
        <v>0</v>
      </c>
      <c r="H68" s="60"/>
      <c r="I68" s="38"/>
      <c r="J68" s="37">
        <v>0</v>
      </c>
      <c r="K68" s="38">
        <v>0</v>
      </c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>
        <v>0</v>
      </c>
      <c r="G69" s="38">
        <v>0</v>
      </c>
      <c r="H69" s="60">
        <f t="shared" ref="H69:I71" si="16">D69+F69</f>
        <v>0</v>
      </c>
      <c r="I69" s="38">
        <f t="shared" si="16"/>
        <v>0</v>
      </c>
      <c r="J69" s="37">
        <v>0</v>
      </c>
      <c r="K69" s="38">
        <v>0</v>
      </c>
      <c r="L69" s="60">
        <f t="shared" ref="L69:M71" si="17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-3312937</v>
      </c>
      <c r="F70" s="60">
        <v>0</v>
      </c>
      <c r="G70" s="37">
        <v>-359215</v>
      </c>
      <c r="H70" s="60">
        <f t="shared" si="16"/>
        <v>0</v>
      </c>
      <c r="I70" s="38">
        <f t="shared" si="16"/>
        <v>-3672152</v>
      </c>
      <c r="J70" s="37">
        <v>0</v>
      </c>
      <c r="K70" s="38">
        <v>685189</v>
      </c>
      <c r="L70" s="60">
        <f t="shared" si="17"/>
        <v>0</v>
      </c>
      <c r="M70" s="38">
        <f t="shared" si="17"/>
        <v>-2986963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443811</v>
      </c>
      <c r="F71" s="60">
        <v>0</v>
      </c>
      <c r="G71" s="37">
        <v>827777</v>
      </c>
      <c r="H71" s="60">
        <f t="shared" si="16"/>
        <v>0</v>
      </c>
      <c r="I71" s="38">
        <f t="shared" si="16"/>
        <v>1271588</v>
      </c>
      <c r="J71" s="37">
        <v>0</v>
      </c>
      <c r="K71" s="38">
        <v>59620</v>
      </c>
      <c r="L71" s="60">
        <f t="shared" si="17"/>
        <v>0</v>
      </c>
      <c r="M71" s="38">
        <f t="shared" si="17"/>
        <v>1331208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-2869126</v>
      </c>
      <c r="F72" s="61">
        <v>0</v>
      </c>
      <c r="G72" s="166">
        <v>468562</v>
      </c>
      <c r="H72" s="61">
        <f t="shared" ref="H72:M72" si="18">SUM(H70:H71)</f>
        <v>0</v>
      </c>
      <c r="I72" s="39">
        <f t="shared" si="18"/>
        <v>-2400564</v>
      </c>
      <c r="J72" s="133">
        <v>0</v>
      </c>
      <c r="K72" s="39">
        <v>744809</v>
      </c>
      <c r="L72" s="61">
        <f t="shared" si="18"/>
        <v>0</v>
      </c>
      <c r="M72" s="39">
        <f t="shared" si="18"/>
        <v>-1655755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v>0</v>
      </c>
      <c r="G73" s="37">
        <v>0</v>
      </c>
      <c r="H73" s="60">
        <f t="shared" ref="H73:H81" si="19">D73+F73</f>
        <v>0</v>
      </c>
      <c r="I73" s="38">
        <f t="shared" ref="I73:I81" si="20">E73+G73</f>
        <v>0</v>
      </c>
      <c r="J73" s="37">
        <v>0</v>
      </c>
      <c r="K73" s="38">
        <v>0</v>
      </c>
      <c r="L73" s="60">
        <f t="shared" ref="L73:M81" si="21">H73+J73</f>
        <v>0</v>
      </c>
      <c r="M73" s="38">
        <f t="shared" si="21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-438426</v>
      </c>
      <c r="F74" s="60">
        <v>0</v>
      </c>
      <c r="G74" s="37">
        <v>0</v>
      </c>
      <c r="H74" s="60">
        <f t="shared" si="19"/>
        <v>0</v>
      </c>
      <c r="I74" s="38">
        <f t="shared" si="20"/>
        <v>-438426</v>
      </c>
      <c r="J74" s="37">
        <v>0</v>
      </c>
      <c r="K74" s="38">
        <v>0</v>
      </c>
      <c r="L74" s="60">
        <f t="shared" si="21"/>
        <v>0</v>
      </c>
      <c r="M74" s="38">
        <f t="shared" si="21"/>
        <v>-438426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v>0</v>
      </c>
      <c r="G75" s="37">
        <v>0</v>
      </c>
      <c r="H75" s="60">
        <f t="shared" si="19"/>
        <v>0</v>
      </c>
      <c r="I75" s="38">
        <f t="shared" si="20"/>
        <v>0</v>
      </c>
      <c r="J75" s="37">
        <v>0</v>
      </c>
      <c r="K75" s="38">
        <v>35576</v>
      </c>
      <c r="L75" s="60">
        <f t="shared" si="21"/>
        <v>0</v>
      </c>
      <c r="M75" s="38">
        <f t="shared" si="21"/>
        <v>35576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-1633</v>
      </c>
      <c r="F76" s="60">
        <v>0</v>
      </c>
      <c r="G76" s="37">
        <v>0</v>
      </c>
      <c r="H76" s="60">
        <f t="shared" si="19"/>
        <v>0</v>
      </c>
      <c r="I76" s="38">
        <f t="shared" si="20"/>
        <v>-1633</v>
      </c>
      <c r="J76" s="37">
        <v>0</v>
      </c>
      <c r="K76" s="38">
        <v>0</v>
      </c>
      <c r="L76" s="60">
        <f t="shared" si="21"/>
        <v>0</v>
      </c>
      <c r="M76" s="38">
        <f t="shared" si="21"/>
        <v>-1633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v>0</v>
      </c>
      <c r="G77" s="37">
        <v>0</v>
      </c>
      <c r="H77" s="60">
        <f t="shared" si="19"/>
        <v>0</v>
      </c>
      <c r="I77" s="38">
        <f t="shared" si="20"/>
        <v>0</v>
      </c>
      <c r="J77" s="37">
        <v>0</v>
      </c>
      <c r="K77" s="38">
        <v>0</v>
      </c>
      <c r="L77" s="60">
        <f t="shared" si="21"/>
        <v>0</v>
      </c>
      <c r="M77" s="38">
        <f t="shared" si="21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v>0</v>
      </c>
      <c r="G78" s="37">
        <v>0</v>
      </c>
      <c r="H78" s="60">
        <f t="shared" si="19"/>
        <v>0</v>
      </c>
      <c r="I78" s="38">
        <f t="shared" si="20"/>
        <v>0</v>
      </c>
      <c r="J78" s="37">
        <v>0</v>
      </c>
      <c r="K78" s="38">
        <v>0</v>
      </c>
      <c r="L78" s="60">
        <f t="shared" si="21"/>
        <v>0</v>
      </c>
      <c r="M78" s="38">
        <f t="shared" si="21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v>0</v>
      </c>
      <c r="G79" s="37">
        <v>1162932</v>
      </c>
      <c r="H79" s="60">
        <f t="shared" si="19"/>
        <v>0</v>
      </c>
      <c r="I79" s="38">
        <f t="shared" si="20"/>
        <v>1162932</v>
      </c>
      <c r="J79" s="37">
        <v>0</v>
      </c>
      <c r="K79" s="38">
        <v>0</v>
      </c>
      <c r="L79" s="60">
        <f t="shared" si="21"/>
        <v>0</v>
      </c>
      <c r="M79" s="38">
        <f t="shared" si="21"/>
        <v>1162932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v>0</v>
      </c>
      <c r="G80" s="37">
        <v>293323</v>
      </c>
      <c r="H80" s="60">
        <f t="shared" si="19"/>
        <v>0</v>
      </c>
      <c r="I80" s="38">
        <f t="shared" si="20"/>
        <v>293323</v>
      </c>
      <c r="J80" s="37">
        <v>0</v>
      </c>
      <c r="K80" s="38">
        <v>0</v>
      </c>
      <c r="L80" s="60">
        <f t="shared" si="21"/>
        <v>0</v>
      </c>
      <c r="M80" s="38">
        <f t="shared" si="21"/>
        <v>293323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1062562.06</v>
      </c>
      <c r="F81" s="60">
        <v>0</v>
      </c>
      <c r="G81" s="37">
        <v>0</v>
      </c>
      <c r="H81" s="60">
        <f t="shared" si="19"/>
        <v>0</v>
      </c>
      <c r="I81" s="38">
        <f t="shared" si="20"/>
        <v>1062562.06</v>
      </c>
      <c r="J81" s="37">
        <v>0</v>
      </c>
      <c r="K81" s="38">
        <v>-11250</v>
      </c>
      <c r="L81" s="60">
        <f t="shared" si="21"/>
        <v>0</v>
      </c>
      <c r="M81" s="38">
        <f t="shared" si="21"/>
        <v>1051312.06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2361871.493600002</v>
      </c>
      <c r="F82" s="73">
        <f>F16+F24+F29+F36+F43+F45+F47+F49</f>
        <v>0</v>
      </c>
      <c r="G82" s="74">
        <f>SUM(G72:G81)+G16+G24+G29+G36+G43+G45+G47+G49+G51+G56+G61+G66</f>
        <v>39638.668800000101</v>
      </c>
      <c r="H82" s="73">
        <f>H16+H24+H29+H36+H43+H45+H47+H49</f>
        <v>0</v>
      </c>
      <c r="I82" s="135">
        <f>SUM(I72:I81)+I16+I24+I29+I36+I43+I45+I47+I49+I51+I56+I61+I66</f>
        <v>2401510.1624000021</v>
      </c>
      <c r="J82" s="73">
        <f>J16+J24+J29+J36+J43+J45+J47+J49</f>
        <v>0</v>
      </c>
      <c r="K82" s="74">
        <f>SUM(K72:K81)+K16+K24+K29+K36+K43+K45+K47+K49+K51+K56+K61+K66</f>
        <v>321788.90000000002</v>
      </c>
      <c r="L82" s="73">
        <f>L16+L24+L29+L36+L43+L45+L47+L49</f>
        <v>0</v>
      </c>
      <c r="M82" s="74">
        <f>SUM(M72:M81)+M16+M24+M29+M36+M43+M45+M47+M49+M51+M56+M61+M66</f>
        <v>2723299.0623999429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6">
        <v>0</v>
      </c>
      <c r="E86" s="146">
        <f>3024381</f>
        <v>3024381</v>
      </c>
      <c r="F86" s="60">
        <v>0</v>
      </c>
      <c r="G86" s="37">
        <v>0</v>
      </c>
      <c r="H86" s="60">
        <f>D86+F86</f>
        <v>0</v>
      </c>
      <c r="I86" s="38">
        <f>E86+G86</f>
        <v>3024381</v>
      </c>
      <c r="J86" s="37">
        <v>0</v>
      </c>
      <c r="K86" s="38">
        <v>0</v>
      </c>
      <c r="L86" s="60">
        <f>H86+J86</f>
        <v>0</v>
      </c>
      <c r="M86" s="38">
        <f>I86+K86</f>
        <v>3024381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>D87</f>
        <v>0</v>
      </c>
      <c r="I87" s="149">
        <f>E87</f>
        <v>0</v>
      </c>
      <c r="J87" s="149">
        <v>0</v>
      </c>
      <c r="K87" s="149">
        <v>0</v>
      </c>
      <c r="L87" s="149">
        <f>H87</f>
        <v>0</v>
      </c>
      <c r="M87" s="149">
        <f>I87</f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>D88</f>
        <v>0</v>
      </c>
      <c r="I88" s="150">
        <f>E88</f>
        <v>0</v>
      </c>
      <c r="J88" s="150">
        <v>0</v>
      </c>
      <c r="K88" s="150">
        <v>0</v>
      </c>
      <c r="L88" s="150">
        <f>H88</f>
        <v>0</v>
      </c>
      <c r="M88" s="150">
        <f>I88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2">SUM(E86:E88)</f>
        <v>3024381</v>
      </c>
      <c r="F89" s="156">
        <f t="shared" si="22"/>
        <v>0</v>
      </c>
      <c r="G89" s="156">
        <f t="shared" si="22"/>
        <v>0</v>
      </c>
      <c r="H89" s="156">
        <f t="shared" si="22"/>
        <v>0</v>
      </c>
      <c r="I89" s="156">
        <f t="shared" si="22"/>
        <v>3024381</v>
      </c>
      <c r="J89" s="156">
        <f t="shared" si="22"/>
        <v>0</v>
      </c>
      <c r="K89" s="156">
        <f t="shared" si="22"/>
        <v>0</v>
      </c>
      <c r="L89" s="156">
        <f t="shared" si="22"/>
        <v>0</v>
      </c>
      <c r="M89" s="156">
        <f t="shared" si="22"/>
        <v>3024381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0</v>
      </c>
      <c r="E91" s="156">
        <f t="shared" ref="E91:M91" si="23">+E82+E89</f>
        <v>5386252.4936000016</v>
      </c>
      <c r="F91" s="156">
        <f t="shared" si="23"/>
        <v>0</v>
      </c>
      <c r="G91" s="156">
        <f t="shared" si="23"/>
        <v>39638.668800000101</v>
      </c>
      <c r="H91" s="156">
        <f t="shared" si="23"/>
        <v>0</v>
      </c>
      <c r="I91" s="156">
        <f t="shared" si="23"/>
        <v>5425891.1624000017</v>
      </c>
      <c r="J91" s="156">
        <f t="shared" si="23"/>
        <v>0</v>
      </c>
      <c r="K91" s="156">
        <f t="shared" si="23"/>
        <v>321788.90000000002</v>
      </c>
      <c r="L91" s="156">
        <f t="shared" si="23"/>
        <v>0</v>
      </c>
      <c r="M91" s="156">
        <f t="shared" si="23"/>
        <v>5747680.0623999424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B1" zoomScale="75" workbookViewId="0">
      <selection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5642583</v>
      </c>
      <c r="E11" s="146">
        <v>25632151</v>
      </c>
      <c r="F11" s="60">
        <f>H11-D11</f>
        <v>0</v>
      </c>
      <c r="G11" s="37">
        <f>I11-E11</f>
        <v>0</v>
      </c>
      <c r="H11" s="65">
        <f t="shared" ref="H11:I15" si="0">D11</f>
        <v>5642583</v>
      </c>
      <c r="I11" s="66">
        <f t="shared" si="0"/>
        <v>25632151</v>
      </c>
      <c r="J11" s="37"/>
      <c r="K11" s="38"/>
      <c r="L11" s="60">
        <f t="shared" ref="L11:M15" si="1">H11+J11</f>
        <v>5642583</v>
      </c>
      <c r="M11" s="38">
        <f t="shared" si="1"/>
        <v>25632151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5640045</v>
      </c>
      <c r="E13" s="146">
        <v>28305855</v>
      </c>
      <c r="F13" s="60">
        <f t="shared" si="2"/>
        <v>0</v>
      </c>
      <c r="G13" s="37">
        <f t="shared" si="2"/>
        <v>0</v>
      </c>
      <c r="H13" s="65">
        <f t="shared" si="0"/>
        <v>5640045</v>
      </c>
      <c r="I13" s="66">
        <f t="shared" si="0"/>
        <v>28305855</v>
      </c>
      <c r="J13" s="37"/>
      <c r="K13" s="38"/>
      <c r="L13" s="60">
        <f t="shared" si="1"/>
        <v>5640045</v>
      </c>
      <c r="M13" s="38">
        <f t="shared" si="1"/>
        <v>28305855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11282628</v>
      </c>
      <c r="E16" s="166">
        <v>53938006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11282628</v>
      </c>
      <c r="I16" s="39">
        <f>SUM(I11:I15)</f>
        <v>53938006</v>
      </c>
      <c r="J16" s="133">
        <f t="shared" si="3"/>
        <v>0</v>
      </c>
      <c r="K16" s="39">
        <f t="shared" si="3"/>
        <v>0</v>
      </c>
      <c r="L16" s="61">
        <f t="shared" si="3"/>
        <v>11282628</v>
      </c>
      <c r="M16" s="39">
        <f t="shared" si="3"/>
        <v>53938006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-889950</v>
      </c>
      <c r="E19" s="146">
        <v>-4261570</v>
      </c>
      <c r="F19" s="60">
        <f>H19-D19</f>
        <v>0</v>
      </c>
      <c r="G19" s="37">
        <f>I19-E19</f>
        <v>0</v>
      </c>
      <c r="H19" s="65">
        <f t="shared" si="4"/>
        <v>-889950</v>
      </c>
      <c r="I19" s="66">
        <f t="shared" si="4"/>
        <v>-4261570</v>
      </c>
      <c r="J19" s="37">
        <v>0</v>
      </c>
      <c r="K19" s="38">
        <v>0</v>
      </c>
      <c r="L19" s="60">
        <f t="shared" ref="L19:M23" si="5">H19+J19</f>
        <v>-889950</v>
      </c>
      <c r="M19" s="38">
        <f t="shared" si="5"/>
        <v>-4261570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-10093592</v>
      </c>
      <c r="E21" s="146">
        <v>-48851980</v>
      </c>
      <c r="F21" s="60">
        <f t="shared" si="6"/>
        <v>0</v>
      </c>
      <c r="G21" s="37">
        <f t="shared" si="6"/>
        <v>0</v>
      </c>
      <c r="H21" s="65">
        <f t="shared" si="4"/>
        <v>-10093592</v>
      </c>
      <c r="I21" s="66">
        <f t="shared" si="4"/>
        <v>-48851980</v>
      </c>
      <c r="J21" s="37"/>
      <c r="K21" s="38"/>
      <c r="L21" s="60">
        <f t="shared" si="5"/>
        <v>-10093592</v>
      </c>
      <c r="M21" s="38">
        <f t="shared" si="5"/>
        <v>-48851980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802</v>
      </c>
      <c r="E23" s="146">
        <v>3977</v>
      </c>
      <c r="F23" s="60">
        <f t="shared" si="6"/>
        <v>0</v>
      </c>
      <c r="G23" s="37">
        <f t="shared" si="6"/>
        <v>0</v>
      </c>
      <c r="H23" s="65">
        <f t="shared" si="4"/>
        <v>802</v>
      </c>
      <c r="I23" s="66">
        <f t="shared" si="4"/>
        <v>3977</v>
      </c>
      <c r="J23" s="37"/>
      <c r="K23" s="38"/>
      <c r="L23" s="60">
        <f t="shared" si="5"/>
        <v>802</v>
      </c>
      <c r="M23" s="38">
        <f t="shared" si="5"/>
        <v>3977</v>
      </c>
    </row>
    <row r="24" spans="1:13" x14ac:dyDescent="0.2">
      <c r="A24" s="9"/>
      <c r="B24" s="7" t="s">
        <v>33</v>
      </c>
      <c r="C24" s="6"/>
      <c r="D24" s="166">
        <v>-10982740</v>
      </c>
      <c r="E24" s="166">
        <v>-53109573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-10982740</v>
      </c>
      <c r="I24" s="39">
        <f>SUM(I19:I23)</f>
        <v>-53109573</v>
      </c>
      <c r="J24" s="133">
        <f t="shared" si="7"/>
        <v>0</v>
      </c>
      <c r="K24" s="39">
        <f t="shared" si="7"/>
        <v>0</v>
      </c>
      <c r="L24" s="61">
        <f t="shared" si="7"/>
        <v>-10982740</v>
      </c>
      <c r="M24" s="39">
        <f t="shared" si="7"/>
        <v>-53109573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-82809</v>
      </c>
      <c r="E32" s="146">
        <v>4</v>
      </c>
      <c r="F32" s="60">
        <f>H32-D32</f>
        <v>0</v>
      </c>
      <c r="G32" s="37">
        <f>I32-E32</f>
        <v>0</v>
      </c>
      <c r="H32" s="65">
        <f t="shared" ref="H32:I35" si="9">D32</f>
        <v>-82809</v>
      </c>
      <c r="I32" s="66">
        <f t="shared" si="9"/>
        <v>4</v>
      </c>
      <c r="J32" s="37"/>
      <c r="K32" s="38"/>
      <c r="L32" s="60">
        <f t="shared" ref="L32:M35" si="10">H32+J32</f>
        <v>-82809</v>
      </c>
      <c r="M32" s="38">
        <f t="shared" si="10"/>
        <v>4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-82809</v>
      </c>
      <c r="E36" s="166">
        <v>4</v>
      </c>
      <c r="F36" s="61">
        <f>SUM(F32:F35)</f>
        <v>0</v>
      </c>
      <c r="G36" s="39">
        <f>SUM(G32:G35)</f>
        <v>0</v>
      </c>
      <c r="H36" s="61">
        <f>SUM(H32:H35)</f>
        <v>-82809</v>
      </c>
      <c r="I36" s="39">
        <f>SUM(I32:I35)</f>
        <v>4</v>
      </c>
      <c r="J36" s="133">
        <f>SUM(J32:J34)</f>
        <v>0</v>
      </c>
      <c r="K36" s="39">
        <f>SUM(K32:K34)</f>
        <v>0</v>
      </c>
      <c r="L36" s="61">
        <f>SUM(L32:L35)</f>
        <v>-82809</v>
      </c>
      <c r="M36" s="39">
        <f>SUM(M32:M35)</f>
        <v>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39213</v>
      </c>
      <c r="E39" s="146">
        <v>186379</v>
      </c>
      <c r="F39" s="60">
        <f t="shared" ref="F39:G41" si="13">H39-D39</f>
        <v>0</v>
      </c>
      <c r="G39" s="37">
        <f t="shared" si="13"/>
        <v>0</v>
      </c>
      <c r="H39" s="65">
        <f t="shared" si="12"/>
        <v>39213</v>
      </c>
      <c r="I39" s="66">
        <f t="shared" si="12"/>
        <v>186379</v>
      </c>
      <c r="J39" s="37"/>
      <c r="K39" s="38"/>
      <c r="L39" s="60">
        <f t="shared" ref="L39:M41" si="14">H39+J39</f>
        <v>39213</v>
      </c>
      <c r="M39" s="38">
        <f t="shared" si="14"/>
        <v>186379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-227035</v>
      </c>
      <c r="E40" s="146">
        <v>-1082957</v>
      </c>
      <c r="F40" s="60">
        <f t="shared" si="13"/>
        <v>0</v>
      </c>
      <c r="G40" s="37">
        <f t="shared" si="13"/>
        <v>0</v>
      </c>
      <c r="H40" s="65">
        <f t="shared" si="12"/>
        <v>-227035</v>
      </c>
      <c r="I40" s="66">
        <f t="shared" si="12"/>
        <v>-1082957</v>
      </c>
      <c r="J40" s="37"/>
      <c r="K40" s="38"/>
      <c r="L40" s="60">
        <f t="shared" si="14"/>
        <v>-227035</v>
      </c>
      <c r="M40" s="38">
        <f t="shared" si="14"/>
        <v>-1082957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-227035</v>
      </c>
      <c r="E42" s="166">
        <v>-1082957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-227035</v>
      </c>
      <c r="I42" s="39">
        <f>SUM(I40:I41)</f>
        <v>-1082957</v>
      </c>
      <c r="J42" s="133">
        <f t="shared" si="15"/>
        <v>0</v>
      </c>
      <c r="K42" s="39">
        <f t="shared" si="15"/>
        <v>0</v>
      </c>
      <c r="L42" s="61">
        <f t="shared" si="15"/>
        <v>-227035</v>
      </c>
      <c r="M42" s="39">
        <f t="shared" si="15"/>
        <v>-1082957</v>
      </c>
    </row>
    <row r="43" spans="1:13" ht="21" customHeight="1" x14ac:dyDescent="0.2">
      <c r="A43" s="9"/>
      <c r="B43" s="7" t="s">
        <v>49</v>
      </c>
      <c r="C43" s="6"/>
      <c r="D43" s="166">
        <v>-187822</v>
      </c>
      <c r="E43" s="166">
        <v>-896578</v>
      </c>
      <c r="F43" s="61">
        <f t="shared" ref="F43:M43" si="16">F42+F39</f>
        <v>0</v>
      </c>
      <c r="G43" s="39">
        <f t="shared" si="16"/>
        <v>0</v>
      </c>
      <c r="H43" s="61">
        <f>H42+H39</f>
        <v>-187822</v>
      </c>
      <c r="I43" s="39">
        <f>I42+I39</f>
        <v>-896578</v>
      </c>
      <c r="J43" s="133">
        <f t="shared" si="16"/>
        <v>0</v>
      </c>
      <c r="K43" s="39">
        <f t="shared" si="16"/>
        <v>0</v>
      </c>
      <c r="L43" s="61">
        <f t="shared" si="16"/>
        <v>-187822</v>
      </c>
      <c r="M43" s="39">
        <f t="shared" si="16"/>
        <v>-896578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-29257</v>
      </c>
      <c r="E49" s="146">
        <v>-132853.11129999999</v>
      </c>
      <c r="F49" s="60">
        <f>H49-D49</f>
        <v>0</v>
      </c>
      <c r="G49" s="37">
        <f>I49-E49</f>
        <v>0</v>
      </c>
      <c r="H49" s="65">
        <f>D49</f>
        <v>-29257</v>
      </c>
      <c r="I49" s="66">
        <f>E49</f>
        <v>-132853.11129999999</v>
      </c>
      <c r="J49" s="37"/>
      <c r="K49" s="38"/>
      <c r="L49" s="60">
        <f>H49+J49</f>
        <v>-29257</v>
      </c>
      <c r="M49" s="38">
        <f>I49+K49</f>
        <v>-132853.11129999999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-802</v>
      </c>
      <c r="E51" s="146">
        <v>-3977</v>
      </c>
      <c r="F51" s="60">
        <f>H51-D51</f>
        <v>0</v>
      </c>
      <c r="G51" s="37">
        <f>I51-E51</f>
        <v>0</v>
      </c>
      <c r="H51" s="65">
        <f>D51</f>
        <v>-802</v>
      </c>
      <c r="I51" s="66">
        <f>E51</f>
        <v>-3977</v>
      </c>
      <c r="J51" s="37"/>
      <c r="K51" s="38"/>
      <c r="L51" s="60">
        <f>H51+J51</f>
        <v>-802</v>
      </c>
      <c r="M51" s="38">
        <f>I51+K51</f>
        <v>-3977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-7738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-7738</v>
      </c>
      <c r="J54" s="37"/>
      <c r="K54" s="38"/>
      <c r="L54" s="60">
        <f>H54+J54</f>
        <v>0</v>
      </c>
      <c r="M54" s="38">
        <f>I54+K54</f>
        <v>-7738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-7738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-7738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-7738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57177.999299999967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57177.999299999967</v>
      </c>
      <c r="J70" s="37"/>
      <c r="K70" s="38"/>
      <c r="L70" s="60">
        <f t="shared" si="20"/>
        <v>0</v>
      </c>
      <c r="M70" s="38">
        <f t="shared" si="20"/>
        <v>57177.999299999967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-33816.247799999983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-33816.247799999983</v>
      </c>
      <c r="J71" s="37"/>
      <c r="K71" s="38"/>
      <c r="L71" s="60">
        <f t="shared" si="20"/>
        <v>0</v>
      </c>
      <c r="M71" s="38">
        <f t="shared" si="20"/>
        <v>-33816.247799999983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23361.751499999984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23361.751499999984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23361.751499999984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872032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872032</v>
      </c>
      <c r="J74" s="37"/>
      <c r="K74" s="38"/>
      <c r="L74" s="60">
        <f t="shared" si="23"/>
        <v>0</v>
      </c>
      <c r="M74" s="38">
        <f t="shared" si="23"/>
        <v>872032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-849784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-849784</v>
      </c>
      <c r="J81" s="37"/>
      <c r="K81" s="38"/>
      <c r="L81" s="60">
        <f t="shared" si="23"/>
        <v>0</v>
      </c>
      <c r="M81" s="38">
        <f t="shared" si="23"/>
        <v>-849784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-167099.35979999695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-167099.35979999695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-167099.35979999695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1" sqref="D11: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6704796</v>
      </c>
      <c r="E11" s="146">
        <v>32931072</v>
      </c>
      <c r="F11" s="60">
        <f>H11-D11</f>
        <v>0</v>
      </c>
      <c r="G11" s="37">
        <f>I11-E11</f>
        <v>0</v>
      </c>
      <c r="H11" s="65">
        <f t="shared" ref="H11:I15" si="0">D11</f>
        <v>6704796</v>
      </c>
      <c r="I11" s="66">
        <f t="shared" si="0"/>
        <v>32931072</v>
      </c>
      <c r="J11" s="37"/>
      <c r="K11" s="38"/>
      <c r="L11" s="60">
        <f t="shared" ref="L11:M15" si="1">H11+J11</f>
        <v>6704796</v>
      </c>
      <c r="M11" s="38">
        <f t="shared" si="1"/>
        <v>32931072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27782001</v>
      </c>
      <c r="E13" s="146">
        <v>138485881</v>
      </c>
      <c r="F13" s="60">
        <f t="shared" si="2"/>
        <v>0</v>
      </c>
      <c r="G13" s="37">
        <f t="shared" si="2"/>
        <v>0</v>
      </c>
      <c r="H13" s="65">
        <f t="shared" si="0"/>
        <v>27782001</v>
      </c>
      <c r="I13" s="66">
        <f t="shared" si="0"/>
        <v>138485881</v>
      </c>
      <c r="J13" s="37"/>
      <c r="K13" s="38"/>
      <c r="L13" s="60">
        <f t="shared" si="1"/>
        <v>27782001</v>
      </c>
      <c r="M13" s="38">
        <f t="shared" si="1"/>
        <v>138485881</v>
      </c>
    </row>
    <row r="14" spans="1:26" x14ac:dyDescent="0.2">
      <c r="A14" s="9">
        <v>4</v>
      </c>
      <c r="B14" s="7"/>
      <c r="C14" s="18" t="s">
        <v>28</v>
      </c>
      <c r="D14" s="146"/>
      <c r="E14" s="146"/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1389607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1389607</v>
      </c>
      <c r="J15" s="37"/>
      <c r="K15" s="38"/>
      <c r="L15" s="60">
        <f t="shared" si="1"/>
        <v>0</v>
      </c>
      <c r="M15" s="38">
        <f t="shared" si="1"/>
        <v>1389607</v>
      </c>
    </row>
    <row r="16" spans="1:26" x14ac:dyDescent="0.2">
      <c r="A16" s="9"/>
      <c r="B16" s="7" t="s">
        <v>30</v>
      </c>
      <c r="C16" s="6"/>
      <c r="D16" s="166">
        <v>34486797</v>
      </c>
      <c r="E16" s="166">
        <v>172806560</v>
      </c>
      <c r="F16" s="61">
        <f t="shared" ref="F16:M16" si="3">SUM(F11:F15)</f>
        <v>0</v>
      </c>
      <c r="G16" s="39">
        <f t="shared" si="3"/>
        <v>0</v>
      </c>
      <c r="H16" s="61">
        <f>SUM(H11:H15)</f>
        <v>34486797</v>
      </c>
      <c r="I16" s="39">
        <f>SUM(I11:I15)</f>
        <v>172806560</v>
      </c>
      <c r="J16" s="133">
        <f t="shared" si="3"/>
        <v>0</v>
      </c>
      <c r="K16" s="39">
        <f t="shared" si="3"/>
        <v>0</v>
      </c>
      <c r="L16" s="61">
        <f t="shared" si="3"/>
        <v>34486797</v>
      </c>
      <c r="M16" s="39">
        <f t="shared" si="3"/>
        <v>172806560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-3506499</v>
      </c>
      <c r="E19" s="146">
        <v>-15932751</v>
      </c>
      <c r="F19" s="60">
        <f>H19-D19</f>
        <v>0</v>
      </c>
      <c r="G19" s="37">
        <f>I19-E19</f>
        <v>0</v>
      </c>
      <c r="H19" s="65">
        <f t="shared" si="4"/>
        <v>-3506499</v>
      </c>
      <c r="I19" s="66">
        <f t="shared" si="4"/>
        <v>-15932751</v>
      </c>
      <c r="J19" s="37">
        <v>0</v>
      </c>
      <c r="K19" s="38">
        <v>0</v>
      </c>
      <c r="L19" s="60">
        <f t="shared" ref="L19:M23" si="5">H19+J19</f>
        <v>-3506499</v>
      </c>
      <c r="M19" s="38">
        <f t="shared" si="5"/>
        <v>-15932751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-31131503</v>
      </c>
      <c r="E21" s="146">
        <v>-153700145</v>
      </c>
      <c r="F21" s="60">
        <f t="shared" si="6"/>
        <v>0</v>
      </c>
      <c r="G21" s="37">
        <f t="shared" si="6"/>
        <v>0</v>
      </c>
      <c r="H21" s="65">
        <f t="shared" si="4"/>
        <v>-31131503</v>
      </c>
      <c r="I21" s="66">
        <f t="shared" si="4"/>
        <v>-153700145</v>
      </c>
      <c r="J21" s="37"/>
      <c r="K21" s="38"/>
      <c r="L21" s="60">
        <f t="shared" si="5"/>
        <v>-31131503</v>
      </c>
      <c r="M21" s="38">
        <f t="shared" si="5"/>
        <v>-153700145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152406</v>
      </c>
      <c r="E23" s="146">
        <v>761543</v>
      </c>
      <c r="F23" s="60">
        <f t="shared" si="6"/>
        <v>0</v>
      </c>
      <c r="G23" s="37">
        <f t="shared" si="6"/>
        <v>0</v>
      </c>
      <c r="H23" s="65">
        <f t="shared" si="4"/>
        <v>152406</v>
      </c>
      <c r="I23" s="66">
        <f t="shared" si="4"/>
        <v>761543</v>
      </c>
      <c r="J23" s="37"/>
      <c r="K23" s="38"/>
      <c r="L23" s="60">
        <f t="shared" si="5"/>
        <v>152406</v>
      </c>
      <c r="M23" s="38">
        <f t="shared" si="5"/>
        <v>761543</v>
      </c>
    </row>
    <row r="24" spans="1:13" x14ac:dyDescent="0.2">
      <c r="A24" s="9"/>
      <c r="B24" s="7" t="s">
        <v>33</v>
      </c>
      <c r="C24" s="6"/>
      <c r="D24" s="166">
        <v>-34485596</v>
      </c>
      <c r="E24" s="166">
        <v>-168871353</v>
      </c>
      <c r="F24" s="61">
        <f t="shared" ref="F24:M24" si="7">SUM(F19:F23)</f>
        <v>0</v>
      </c>
      <c r="G24" s="39">
        <f t="shared" si="7"/>
        <v>0</v>
      </c>
      <c r="H24" s="61">
        <f>SUM(H19:H23)</f>
        <v>-34485596</v>
      </c>
      <c r="I24" s="39">
        <f>SUM(I19:I23)</f>
        <v>-168871353</v>
      </c>
      <c r="J24" s="133">
        <f t="shared" si="7"/>
        <v>0</v>
      </c>
      <c r="K24" s="39">
        <f t="shared" si="7"/>
        <v>0</v>
      </c>
      <c r="L24" s="61">
        <f t="shared" si="7"/>
        <v>-34485596</v>
      </c>
      <c r="M24" s="39">
        <f t="shared" si="7"/>
        <v>-168871353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-1201</v>
      </c>
      <c r="E49" s="146">
        <v>-5452.54</v>
      </c>
      <c r="F49" s="60">
        <f>H49-D49</f>
        <v>0</v>
      </c>
      <c r="G49" s="37">
        <f>I49-E49</f>
        <v>0</v>
      </c>
      <c r="H49" s="65">
        <f>D49</f>
        <v>-1201</v>
      </c>
      <c r="I49" s="66">
        <f>E49</f>
        <v>-5452.54</v>
      </c>
      <c r="J49" s="37"/>
      <c r="K49" s="38"/>
      <c r="L49" s="60">
        <f>H49+J49</f>
        <v>-1201</v>
      </c>
      <c r="M49" s="38">
        <f>I49+K49</f>
        <v>-5452.54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-152406</v>
      </c>
      <c r="E51" s="146">
        <v>-761543</v>
      </c>
      <c r="F51" s="60">
        <f>H51-D51</f>
        <v>0</v>
      </c>
      <c r="G51" s="37">
        <f>I51-E51</f>
        <v>0</v>
      </c>
      <c r="H51" s="65">
        <f>D51</f>
        <v>-152406</v>
      </c>
      <c r="I51" s="66">
        <f>E51</f>
        <v>-761543</v>
      </c>
      <c r="J51" s="37"/>
      <c r="K51" s="38"/>
      <c r="L51" s="60">
        <f>H51+J51</f>
        <v>-152406</v>
      </c>
      <c r="M51" s="38">
        <f>I51+K51</f>
        <v>-761543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-40899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-40899</v>
      </c>
      <c r="J54" s="37"/>
      <c r="K54" s="38"/>
      <c r="L54" s="60">
        <f>H54+J54</f>
        <v>0</v>
      </c>
      <c r="M54" s="38">
        <f>I54+K54</f>
        <v>-40899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-1389607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-1389607</v>
      </c>
      <c r="J55" s="37"/>
      <c r="K55" s="38"/>
      <c r="L55" s="60">
        <f>H55+J55</f>
        <v>0</v>
      </c>
      <c r="M55" s="38">
        <f>I55+K55</f>
        <v>-1389607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-1430506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-1430506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-1430506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10826623.561400004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10826623.561400004</v>
      </c>
      <c r="J70" s="37"/>
      <c r="K70" s="38"/>
      <c r="L70" s="60">
        <f t="shared" si="20"/>
        <v>0</v>
      </c>
      <c r="M70" s="38">
        <f t="shared" si="20"/>
        <v>10826623.561400004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-9772632.8874999955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-9772632.8874999955</v>
      </c>
      <c r="J71" s="37"/>
      <c r="K71" s="38"/>
      <c r="L71" s="60">
        <f t="shared" si="20"/>
        <v>0</v>
      </c>
      <c r="M71" s="38">
        <f t="shared" si="20"/>
        <v>-9772632.8874999955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1053990.6739000082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1053990.6739000082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1053990.6739000082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-583972.89610000001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-583972.89610000001</v>
      </c>
      <c r="J74" s="37"/>
      <c r="K74" s="38"/>
      <c r="L74" s="60">
        <f t="shared" si="23"/>
        <v>0</v>
      </c>
      <c r="M74" s="38">
        <f t="shared" si="23"/>
        <v>-583972.89610000001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-1319014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-1319014</v>
      </c>
      <c r="J81" s="37"/>
      <c r="K81" s="38"/>
      <c r="L81" s="60">
        <f t="shared" si="23"/>
        <v>0</v>
      </c>
      <c r="M81" s="38">
        <f t="shared" si="23"/>
        <v>-1319014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888709.23779999372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888709.23779999372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888709.23779999372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3" sqref="D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4748274</v>
      </c>
      <c r="E11" s="146">
        <v>14390023</v>
      </c>
      <c r="F11" s="60">
        <f>H11-D11</f>
        <v>0</v>
      </c>
      <c r="G11" s="37">
        <f>I11-E11</f>
        <v>0</v>
      </c>
      <c r="H11" s="65">
        <f t="shared" ref="H11:I15" si="0">D11</f>
        <v>4748274</v>
      </c>
      <c r="I11" s="66">
        <f t="shared" si="0"/>
        <v>14390023</v>
      </c>
      <c r="J11" s="37"/>
      <c r="K11" s="38"/>
      <c r="L11" s="60">
        <f t="shared" ref="L11:M15" si="1">H11+J11</f>
        <v>4748274</v>
      </c>
      <c r="M11" s="38">
        <f t="shared" si="1"/>
        <v>14390023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8547817</v>
      </c>
      <c r="E16" s="166">
        <v>31894761</v>
      </c>
      <c r="F16" s="61">
        <f t="shared" ref="F16:M16" si="3">SUM(F11:F15)</f>
        <v>0</v>
      </c>
      <c r="G16" s="39">
        <f t="shared" si="3"/>
        <v>0</v>
      </c>
      <c r="H16" s="61">
        <f>SUM(H11:H15)</f>
        <v>4748274</v>
      </c>
      <c r="I16" s="39">
        <f>SUM(I11:I15)</f>
        <v>14390023</v>
      </c>
      <c r="J16" s="133">
        <f t="shared" si="3"/>
        <v>0</v>
      </c>
      <c r="K16" s="39">
        <f t="shared" si="3"/>
        <v>0</v>
      </c>
      <c r="L16" s="61">
        <f t="shared" si="3"/>
        <v>4748274</v>
      </c>
      <c r="M16" s="39">
        <f t="shared" si="3"/>
        <v>14390023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-4373063</v>
      </c>
      <c r="E19" s="146">
        <v>-18960349</v>
      </c>
      <c r="F19" s="60">
        <f>H19-D19</f>
        <v>0</v>
      </c>
      <c r="G19" s="37">
        <f>I19-E19</f>
        <v>0</v>
      </c>
      <c r="H19" s="65">
        <f t="shared" si="4"/>
        <v>-4373063</v>
      </c>
      <c r="I19" s="66">
        <f t="shared" si="4"/>
        <v>-18960349</v>
      </c>
      <c r="J19" s="37">
        <v>0</v>
      </c>
      <c r="K19" s="38">
        <v>0</v>
      </c>
      <c r="L19" s="60">
        <f t="shared" ref="L19:M23" si="5">H19+J19</f>
        <v>-4373063</v>
      </c>
      <c r="M19" s="38">
        <f t="shared" si="5"/>
        <v>-18960349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-8566491</v>
      </c>
      <c r="E24" s="166">
        <v>-38939441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-4373063</v>
      </c>
      <c r="I24" s="39">
        <f>SUM(I19:I23)</f>
        <v>-18960349</v>
      </c>
      <c r="J24" s="133">
        <f t="shared" si="7"/>
        <v>0</v>
      </c>
      <c r="K24" s="39">
        <f t="shared" si="7"/>
        <v>0</v>
      </c>
      <c r="L24" s="61">
        <f t="shared" si="7"/>
        <v>-4373063</v>
      </c>
      <c r="M24" s="39">
        <f t="shared" si="7"/>
        <v>-18960349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3799543</v>
      </c>
      <c r="E27" s="146">
        <v>17504738</v>
      </c>
      <c r="F27" s="60">
        <f>H27-D27</f>
        <v>0</v>
      </c>
      <c r="G27" s="37">
        <f>I27-E27</f>
        <v>0</v>
      </c>
      <c r="H27" s="65">
        <f>D27</f>
        <v>3799543</v>
      </c>
      <c r="I27" s="66">
        <f>E27</f>
        <v>17504738</v>
      </c>
      <c r="J27" s="37"/>
      <c r="K27" s="38"/>
      <c r="L27" s="60">
        <f>H27+J27</f>
        <v>3799543</v>
      </c>
      <c r="M27" s="38">
        <f>I27+K27</f>
        <v>17504738</v>
      </c>
    </row>
    <row r="28" spans="1:13" x14ac:dyDescent="0.2">
      <c r="A28" s="9">
        <v>12</v>
      </c>
      <c r="B28" s="7"/>
      <c r="C28" s="18" t="s">
        <v>36</v>
      </c>
      <c r="D28" s="146">
        <v>-4193428</v>
      </c>
      <c r="E28" s="146">
        <v>-19979092</v>
      </c>
      <c r="F28" s="60">
        <f>H28-D28</f>
        <v>0</v>
      </c>
      <c r="G28" s="37">
        <f>I28-E28</f>
        <v>0</v>
      </c>
      <c r="H28" s="65">
        <f>D28</f>
        <v>-4193428</v>
      </c>
      <c r="I28" s="66">
        <f>E28</f>
        <v>-19979092</v>
      </c>
      <c r="J28" s="37"/>
      <c r="K28" s="38"/>
      <c r="L28" s="60">
        <f>H28+J28</f>
        <v>-4193428</v>
      </c>
      <c r="M28" s="38">
        <f>I28+K28</f>
        <v>-19979092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-393885</v>
      </c>
      <c r="I29" s="39">
        <f>SUM(I27:I28)</f>
        <v>-2474354</v>
      </c>
      <c r="J29" s="133">
        <f t="shared" si="8"/>
        <v>0</v>
      </c>
      <c r="K29" s="39">
        <f t="shared" si="8"/>
        <v>0</v>
      </c>
      <c r="L29" s="61">
        <f t="shared" si="8"/>
        <v>-393885</v>
      </c>
      <c r="M29" s="39">
        <f t="shared" si="8"/>
        <v>-2474354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18661</v>
      </c>
      <c r="E49" s="146">
        <v>99463.13</v>
      </c>
      <c r="F49" s="60">
        <f>H49-D49</f>
        <v>0</v>
      </c>
      <c r="G49" s="37">
        <f>I49-E49</f>
        <v>0</v>
      </c>
      <c r="H49" s="65">
        <f>D49</f>
        <v>18661</v>
      </c>
      <c r="I49" s="66">
        <f>E49</f>
        <v>99463.13</v>
      </c>
      <c r="J49" s="37"/>
      <c r="K49" s="38"/>
      <c r="L49" s="60">
        <f>H49+J49</f>
        <v>18661</v>
      </c>
      <c r="M49" s="38">
        <f>I49+K49</f>
        <v>99463.13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16172723.7709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16172723.7709</v>
      </c>
      <c r="J70" s="37"/>
      <c r="K70" s="38"/>
      <c r="L70" s="60">
        <f t="shared" si="20"/>
        <v>0</v>
      </c>
      <c r="M70" s="38">
        <f t="shared" si="20"/>
        <v>16172723.7709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-14029526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-14029526</v>
      </c>
      <c r="J71" s="37"/>
      <c r="K71" s="38"/>
      <c r="L71" s="60">
        <f t="shared" si="20"/>
        <v>0</v>
      </c>
      <c r="M71" s="38">
        <f t="shared" si="20"/>
        <v>-14029526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2143197.7708999999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2143197.7708999999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2143197.7708999999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5792813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5792813</v>
      </c>
      <c r="J74" s="37"/>
      <c r="K74" s="38"/>
      <c r="L74" s="60">
        <f t="shared" si="23"/>
        <v>0</v>
      </c>
      <c r="M74" s="38">
        <f t="shared" si="23"/>
        <v>5792813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-29713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-29713</v>
      </c>
      <c r="J75" s="37"/>
      <c r="K75" s="38"/>
      <c r="L75" s="60">
        <f t="shared" si="23"/>
        <v>0</v>
      </c>
      <c r="M75" s="38">
        <f t="shared" si="23"/>
        <v>-29713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-743288.375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-743288.375</v>
      </c>
      <c r="J81" s="37"/>
      <c r="K81" s="38"/>
      <c r="L81" s="60">
        <f t="shared" si="23"/>
        <v>0</v>
      </c>
      <c r="M81" s="38">
        <f t="shared" si="23"/>
        <v>-743288.375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-13</v>
      </c>
      <c r="E82" s="74">
        <f>SUM(E72:E81)+E16+E24+E29+E36+E43+E45+E47+E49+E51+E56+E61+E66</f>
        <v>217792.52589999617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-13</v>
      </c>
      <c r="I82" s="135">
        <f>SUM(I72:I81)+I16+I24+I29+I36+I43+I45+I47+I49+I51+I56+I61+I66</f>
        <v>217792.52589999989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-13</v>
      </c>
      <c r="M82" s="74">
        <f>SUM(M72:M81)+M16+M24+M29+M36+M43+M45+M47+M49+M51+M56+M61+M66</f>
        <v>217792.52589999989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1"/>
  <sheetViews>
    <sheetView zoomScale="75" workbookViewId="0">
      <pane xSplit="3" ySplit="9" topLeftCell="F69" activePane="bottomRight" state="frozen"/>
      <selection activeCell="G97" sqref="G97"/>
      <selection pane="topRight" activeCell="G97" sqref="G97"/>
      <selection pane="bottomLeft" activeCell="G97" sqref="G97"/>
      <selection pane="bottomRight" activeCell="G75" sqref="G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1">
        <v>115390018</v>
      </c>
      <c r="E11" s="211">
        <v>552262107</v>
      </c>
      <c r="F11" s="60">
        <f>H11-D11</f>
        <v>0</v>
      </c>
      <c r="G11" s="37">
        <f>I11-E11</f>
        <v>0</v>
      </c>
      <c r="H11" s="65">
        <f>D11</f>
        <v>115390018</v>
      </c>
      <c r="I11" s="66">
        <f>E11</f>
        <v>552262107</v>
      </c>
      <c r="J11" s="60"/>
      <c r="K11" s="38"/>
      <c r="L11" s="60">
        <f t="shared" ref="L11:M15" si="0">H11+J11</f>
        <v>115390018</v>
      </c>
      <c r="M11" s="38">
        <f t="shared" si="0"/>
        <v>552262107</v>
      </c>
    </row>
    <row r="12" spans="1:26" x14ac:dyDescent="0.2">
      <c r="A12" s="9">
        <v>2</v>
      </c>
      <c r="B12" s="7"/>
      <c r="C12" s="18" t="s">
        <v>26</v>
      </c>
      <c r="D12" s="211"/>
      <c r="E12" s="211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1">
        <v>94289528</v>
      </c>
      <c r="E13" s="211">
        <v>478297973</v>
      </c>
      <c r="F13" s="60">
        <f t="shared" si="1"/>
        <v>0</v>
      </c>
      <c r="G13" s="37">
        <f t="shared" si="1"/>
        <v>0</v>
      </c>
      <c r="H13" s="65">
        <f t="shared" si="2"/>
        <v>94289528</v>
      </c>
      <c r="I13" s="66">
        <f t="shared" si="2"/>
        <v>478297973</v>
      </c>
      <c r="J13" s="60"/>
      <c r="K13" s="38"/>
      <c r="L13" s="60">
        <f t="shared" si="0"/>
        <v>94289528</v>
      </c>
      <c r="M13" s="38">
        <f t="shared" si="0"/>
        <v>478297973</v>
      </c>
    </row>
    <row r="14" spans="1:26" x14ac:dyDescent="0.2">
      <c r="A14" s="9">
        <v>4</v>
      </c>
      <c r="B14" s="7"/>
      <c r="C14" s="18" t="s">
        <v>28</v>
      </c>
      <c r="D14" s="211">
        <v>0</v>
      </c>
      <c r="E14" s="211">
        <v>328693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328693</v>
      </c>
      <c r="J14" s="60"/>
      <c r="K14" s="38"/>
      <c r="L14" s="60">
        <f t="shared" si="0"/>
        <v>0</v>
      </c>
      <c r="M14" s="38">
        <f t="shared" si="0"/>
        <v>328693</v>
      </c>
    </row>
    <row r="15" spans="1:26" x14ac:dyDescent="0.2">
      <c r="A15" s="9">
        <v>5</v>
      </c>
      <c r="B15" s="7"/>
      <c r="C15" s="18" t="s">
        <v>29</v>
      </c>
      <c r="D15" s="211">
        <v>0</v>
      </c>
      <c r="E15" s="211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2">
        <v>209679546</v>
      </c>
      <c r="E16" s="212">
        <v>1030888773</v>
      </c>
      <c r="F16" s="61">
        <f t="shared" ref="F16:M16" si="3">SUM(F11:F15)</f>
        <v>0</v>
      </c>
      <c r="G16" s="39">
        <f t="shared" si="3"/>
        <v>0</v>
      </c>
      <c r="H16" s="61">
        <f>SUM(H11:H15)</f>
        <v>209679546</v>
      </c>
      <c r="I16" s="39">
        <f>SUM(I11:I15)</f>
        <v>1030888773</v>
      </c>
      <c r="J16" s="61">
        <f t="shared" si="3"/>
        <v>0</v>
      </c>
      <c r="K16" s="39">
        <f t="shared" si="3"/>
        <v>0</v>
      </c>
      <c r="L16" s="61">
        <f t="shared" si="3"/>
        <v>209679546</v>
      </c>
      <c r="M16" s="39">
        <f t="shared" si="3"/>
        <v>1030888773</v>
      </c>
    </row>
    <row r="17" spans="1:13" x14ac:dyDescent="0.2">
      <c r="A17" s="9"/>
      <c r="B17" s="7"/>
      <c r="C17" s="6"/>
      <c r="D17" s="213"/>
      <c r="E17" s="213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3"/>
      <c r="E18" s="213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1">
        <v>-125159045</v>
      </c>
      <c r="E19" s="211">
        <v>-587897917</v>
      </c>
      <c r="F19" s="60">
        <f>H19-D19</f>
        <v>0</v>
      </c>
      <c r="G19" s="37">
        <f>I19-E19</f>
        <v>0</v>
      </c>
      <c r="H19" s="65">
        <f t="shared" si="4"/>
        <v>-125159045</v>
      </c>
      <c r="I19" s="66">
        <f t="shared" si="4"/>
        <v>-587897917</v>
      </c>
      <c r="J19" s="60"/>
      <c r="K19" s="38"/>
      <c r="L19" s="60">
        <f t="shared" ref="L19:M23" si="5">H19+J19</f>
        <v>-125159045</v>
      </c>
      <c r="M19" s="38">
        <f t="shared" si="5"/>
        <v>-587897917</v>
      </c>
    </row>
    <row r="20" spans="1:13" x14ac:dyDescent="0.2">
      <c r="A20" s="9">
        <v>7</v>
      </c>
      <c r="B20" s="7"/>
      <c r="C20" s="18" t="s">
        <v>26</v>
      </c>
      <c r="D20" s="211"/>
      <c r="E20" s="211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1">
        <v>-85943454</v>
      </c>
      <c r="E21" s="211">
        <v>-433469456</v>
      </c>
      <c r="F21" s="60">
        <f t="shared" si="6"/>
        <v>0</v>
      </c>
      <c r="G21" s="37">
        <f t="shared" si="6"/>
        <v>0</v>
      </c>
      <c r="H21" s="65">
        <f t="shared" si="4"/>
        <v>-85943454</v>
      </c>
      <c r="I21" s="66">
        <f t="shared" si="4"/>
        <v>-433469456</v>
      </c>
      <c r="J21" s="60"/>
      <c r="K21" s="38"/>
      <c r="L21" s="60">
        <f t="shared" si="5"/>
        <v>-85943454</v>
      </c>
      <c r="M21" s="38">
        <f t="shared" si="5"/>
        <v>-433469456</v>
      </c>
    </row>
    <row r="22" spans="1:13" x14ac:dyDescent="0.2">
      <c r="A22" s="9">
        <v>9</v>
      </c>
      <c r="B22" s="7"/>
      <c r="C22" s="18" t="s">
        <v>28</v>
      </c>
      <c r="D22" s="211"/>
      <c r="E22" s="211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1">
        <v>527887</v>
      </c>
      <c r="E23" s="211">
        <v>2631825</v>
      </c>
      <c r="F23" s="60">
        <f t="shared" si="6"/>
        <v>0</v>
      </c>
      <c r="G23" s="37">
        <f t="shared" si="6"/>
        <v>0</v>
      </c>
      <c r="H23" s="65">
        <f t="shared" si="4"/>
        <v>527887</v>
      </c>
      <c r="I23" s="66">
        <f t="shared" si="4"/>
        <v>2631825</v>
      </c>
      <c r="J23" s="60"/>
      <c r="K23" s="38"/>
      <c r="L23" s="60">
        <f t="shared" si="5"/>
        <v>527887</v>
      </c>
      <c r="M23" s="38">
        <f t="shared" si="5"/>
        <v>2631825</v>
      </c>
    </row>
    <row r="24" spans="1:13" x14ac:dyDescent="0.2">
      <c r="A24" s="9"/>
      <c r="B24" s="7" t="s">
        <v>33</v>
      </c>
      <c r="C24" s="6"/>
      <c r="D24" s="212">
        <v>-210574612</v>
      </c>
      <c r="E24" s="212">
        <v>-1018735548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-210574612</v>
      </c>
      <c r="I24" s="39">
        <f>SUM(I19:I23)</f>
        <v>-1018735548</v>
      </c>
      <c r="J24" s="61">
        <f t="shared" si="7"/>
        <v>0</v>
      </c>
      <c r="K24" s="39">
        <f t="shared" si="7"/>
        <v>0</v>
      </c>
      <c r="L24" s="61">
        <f t="shared" si="7"/>
        <v>-210574612</v>
      </c>
      <c r="M24" s="39">
        <f t="shared" si="7"/>
        <v>-1018735548</v>
      </c>
    </row>
    <row r="25" spans="1:13" x14ac:dyDescent="0.2">
      <c r="A25" s="9"/>
      <c r="B25" s="7"/>
      <c r="C25" s="6"/>
      <c r="D25" s="213"/>
      <c r="E25" s="213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3"/>
      <c r="E26" s="213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1"/>
      <c r="E27" s="211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1"/>
      <c r="E28" s="211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2">
        <v>0</v>
      </c>
      <c r="E29" s="212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3"/>
      <c r="E30" s="213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3"/>
      <c r="E31" s="213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1">
        <v>28856</v>
      </c>
      <c r="E32" s="211">
        <v>154255</v>
      </c>
      <c r="F32" s="60">
        <f>H32-D32</f>
        <v>0</v>
      </c>
      <c r="G32" s="37">
        <f>I32-E32</f>
        <v>0</v>
      </c>
      <c r="H32" s="65">
        <f t="shared" ref="H32:I35" si="9">D32</f>
        <v>28856</v>
      </c>
      <c r="I32" s="66">
        <f t="shared" si="9"/>
        <v>154255</v>
      </c>
      <c r="J32" s="60"/>
      <c r="K32" s="38"/>
      <c r="L32" s="60">
        <f t="shared" ref="L32:M35" si="10">H32+J32</f>
        <v>28856</v>
      </c>
      <c r="M32" s="38">
        <f t="shared" si="10"/>
        <v>154255</v>
      </c>
    </row>
    <row r="33" spans="1:13" x14ac:dyDescent="0.2">
      <c r="A33" s="9">
        <v>14</v>
      </c>
      <c r="B33" s="7"/>
      <c r="C33" s="18" t="s">
        <v>40</v>
      </c>
      <c r="D33" s="211">
        <v>738220</v>
      </c>
      <c r="E33" s="211">
        <v>3077467</v>
      </c>
      <c r="F33" s="60">
        <f t="shared" ref="F33:G35" si="11">H33-D33</f>
        <v>0</v>
      </c>
      <c r="G33" s="37">
        <f t="shared" si="11"/>
        <v>0</v>
      </c>
      <c r="H33" s="65">
        <f t="shared" si="9"/>
        <v>738220</v>
      </c>
      <c r="I33" s="66">
        <f t="shared" si="9"/>
        <v>3077467</v>
      </c>
      <c r="J33" s="60"/>
      <c r="K33" s="38"/>
      <c r="L33" s="60">
        <f t="shared" si="10"/>
        <v>738220</v>
      </c>
      <c r="M33" s="38">
        <f t="shared" si="10"/>
        <v>3077467</v>
      </c>
    </row>
    <row r="34" spans="1:13" x14ac:dyDescent="0.2">
      <c r="A34" s="9">
        <v>15</v>
      </c>
      <c r="B34" s="7"/>
      <c r="C34" s="18" t="s">
        <v>41</v>
      </c>
      <c r="D34" s="211">
        <v>-671117</v>
      </c>
      <c r="E34" s="211">
        <v>-3209533</v>
      </c>
      <c r="F34" s="60">
        <f t="shared" si="11"/>
        <v>0</v>
      </c>
      <c r="G34" s="37">
        <f t="shared" si="11"/>
        <v>0</v>
      </c>
      <c r="H34" s="65">
        <f t="shared" si="9"/>
        <v>-671117</v>
      </c>
      <c r="I34" s="66">
        <f t="shared" si="9"/>
        <v>-3209533</v>
      </c>
      <c r="J34" s="60"/>
      <c r="K34" s="38"/>
      <c r="L34" s="60">
        <f t="shared" si="10"/>
        <v>-671117</v>
      </c>
      <c r="M34" s="38">
        <f t="shared" si="10"/>
        <v>-3209533</v>
      </c>
    </row>
    <row r="35" spans="1:13" x14ac:dyDescent="0.2">
      <c r="A35" s="9">
        <v>16</v>
      </c>
      <c r="B35" s="7"/>
      <c r="C35" s="18" t="s">
        <v>42</v>
      </c>
      <c r="D35" s="211">
        <v>-359961</v>
      </c>
      <c r="E35" s="211">
        <v>3993212</v>
      </c>
      <c r="F35" s="60">
        <f t="shared" si="11"/>
        <v>0</v>
      </c>
      <c r="G35" s="37">
        <f t="shared" si="11"/>
        <v>0</v>
      </c>
      <c r="H35" s="65">
        <f t="shared" si="9"/>
        <v>-359961</v>
      </c>
      <c r="I35" s="66">
        <f t="shared" si="9"/>
        <v>3993212</v>
      </c>
      <c r="J35" s="60"/>
      <c r="K35" s="38"/>
      <c r="L35" s="60">
        <f t="shared" si="10"/>
        <v>-359961</v>
      </c>
      <c r="M35" s="38">
        <f t="shared" si="10"/>
        <v>3993212</v>
      </c>
    </row>
    <row r="36" spans="1:13" x14ac:dyDescent="0.2">
      <c r="A36" s="9"/>
      <c r="B36" s="7" t="s">
        <v>43</v>
      </c>
      <c r="C36" s="6"/>
      <c r="D36" s="212">
        <v>-264002</v>
      </c>
      <c r="E36" s="212">
        <v>4015401</v>
      </c>
      <c r="F36" s="61">
        <f>SUM(F32:F35)</f>
        <v>0</v>
      </c>
      <c r="G36" s="39">
        <f>SUM(G32:G35)</f>
        <v>0</v>
      </c>
      <c r="H36" s="61">
        <f>SUM(H32:H35)</f>
        <v>-264002</v>
      </c>
      <c r="I36" s="39">
        <f>SUM(I32:I35)</f>
        <v>4015401</v>
      </c>
      <c r="J36" s="61">
        <f>SUM(J32:J34)</f>
        <v>0</v>
      </c>
      <c r="K36" s="39">
        <f>SUM(K32:K34)</f>
        <v>0</v>
      </c>
      <c r="L36" s="61">
        <f>SUM(L32:L35)</f>
        <v>-264002</v>
      </c>
      <c r="M36" s="39">
        <f>SUM(M32:M35)</f>
        <v>4015401</v>
      </c>
    </row>
    <row r="37" spans="1:13" x14ac:dyDescent="0.2">
      <c r="A37" s="9"/>
      <c r="B37" s="7"/>
      <c r="C37" s="6"/>
      <c r="D37" s="213"/>
      <c r="E37" s="213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3"/>
      <c r="E38" s="213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1">
        <v>1324662</v>
      </c>
      <c r="E39" s="211">
        <v>6109948</v>
      </c>
      <c r="F39" s="60">
        <f t="shared" ref="F39:G41" si="13">H39-D39</f>
        <v>0</v>
      </c>
      <c r="G39" s="37">
        <f t="shared" si="13"/>
        <v>0</v>
      </c>
      <c r="H39" s="65">
        <f t="shared" si="12"/>
        <v>1324662</v>
      </c>
      <c r="I39" s="66">
        <f t="shared" si="12"/>
        <v>6109948</v>
      </c>
      <c r="J39" s="60"/>
      <c r="K39" s="38"/>
      <c r="L39" s="60">
        <f t="shared" ref="L39:M41" si="14">H39+J39</f>
        <v>1324662</v>
      </c>
      <c r="M39" s="38">
        <f t="shared" si="14"/>
        <v>6109948</v>
      </c>
    </row>
    <row r="40" spans="1:13" ht="22.5" customHeight="1" x14ac:dyDescent="0.2">
      <c r="A40" s="9">
        <v>18</v>
      </c>
      <c r="B40" s="7"/>
      <c r="C40" s="18" t="s">
        <v>46</v>
      </c>
      <c r="D40" s="211">
        <v>-792900</v>
      </c>
      <c r="E40" s="211">
        <v>-3660171</v>
      </c>
      <c r="F40" s="60">
        <f t="shared" si="13"/>
        <v>0</v>
      </c>
      <c r="G40" s="37">
        <f t="shared" si="13"/>
        <v>0</v>
      </c>
      <c r="H40" s="65">
        <f t="shared" si="12"/>
        <v>-792900</v>
      </c>
      <c r="I40" s="66">
        <f t="shared" si="12"/>
        <v>-3660171</v>
      </c>
      <c r="J40" s="60"/>
      <c r="K40" s="38"/>
      <c r="L40" s="60">
        <f t="shared" si="14"/>
        <v>-792900</v>
      </c>
      <c r="M40" s="38">
        <f t="shared" si="14"/>
        <v>-3660171</v>
      </c>
    </row>
    <row r="41" spans="1:13" x14ac:dyDescent="0.2">
      <c r="A41" s="9">
        <v>19</v>
      </c>
      <c r="B41" s="7"/>
      <c r="C41" s="18" t="s">
        <v>47</v>
      </c>
      <c r="D41" s="211">
        <v>0</v>
      </c>
      <c r="E41" s="211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2">
        <v>-792900</v>
      </c>
      <c r="E42" s="212">
        <v>-3660171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-792900</v>
      </c>
      <c r="I42" s="39">
        <f>SUM(I40:I41)</f>
        <v>-3660171</v>
      </c>
      <c r="J42" s="61">
        <f t="shared" si="15"/>
        <v>0</v>
      </c>
      <c r="K42" s="39">
        <f t="shared" si="15"/>
        <v>0</v>
      </c>
      <c r="L42" s="61">
        <f t="shared" si="15"/>
        <v>-792900</v>
      </c>
      <c r="M42" s="39">
        <f t="shared" si="15"/>
        <v>-3660171</v>
      </c>
    </row>
    <row r="43" spans="1:13" ht="21" customHeight="1" x14ac:dyDescent="0.2">
      <c r="A43" s="9"/>
      <c r="B43" s="7" t="s">
        <v>49</v>
      </c>
      <c r="C43" s="6"/>
      <c r="D43" s="212">
        <v>531762</v>
      </c>
      <c r="E43" s="212">
        <v>2449777</v>
      </c>
      <c r="F43" s="61">
        <f t="shared" ref="F43:M43" si="16">F42+F39</f>
        <v>0</v>
      </c>
      <c r="G43" s="39">
        <f t="shared" si="16"/>
        <v>0</v>
      </c>
      <c r="H43" s="61">
        <f>H42+H39</f>
        <v>531762</v>
      </c>
      <c r="I43" s="39">
        <f>I42+I39</f>
        <v>2449777</v>
      </c>
      <c r="J43" s="61">
        <f t="shared" si="16"/>
        <v>0</v>
      </c>
      <c r="K43" s="39">
        <f t="shared" si="16"/>
        <v>0</v>
      </c>
      <c r="L43" s="61">
        <f t="shared" si="16"/>
        <v>531762</v>
      </c>
      <c r="M43" s="39">
        <f t="shared" si="16"/>
        <v>2449777</v>
      </c>
    </row>
    <row r="44" spans="1:13" x14ac:dyDescent="0.2">
      <c r="A44" s="9"/>
      <c r="B44" s="7"/>
      <c r="C44" s="6"/>
      <c r="D44" s="213"/>
      <c r="E44" s="213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1">
        <v>0</v>
      </c>
      <c r="E45" s="211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3"/>
      <c r="E46" s="213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1">
        <v>0</v>
      </c>
      <c r="E47" s="211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3"/>
      <c r="E48" s="213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1">
        <v>627306</v>
      </c>
      <c r="E49" s="211">
        <v>2869924.95</v>
      </c>
      <c r="F49" s="60">
        <f>H49-D49</f>
        <v>0</v>
      </c>
      <c r="G49" s="37">
        <f>I49-E49</f>
        <v>0</v>
      </c>
      <c r="H49" s="65">
        <f>D49</f>
        <v>627306</v>
      </c>
      <c r="I49" s="66">
        <f>E49</f>
        <v>2869924.95</v>
      </c>
      <c r="J49" s="60"/>
      <c r="K49" s="38"/>
      <c r="L49" s="60">
        <f>H49+J49</f>
        <v>627306</v>
      </c>
      <c r="M49" s="38">
        <f>I49+K49</f>
        <v>2869924.95</v>
      </c>
    </row>
    <row r="50" spans="1:15" x14ac:dyDescent="0.2">
      <c r="A50" s="9"/>
      <c r="B50" s="7"/>
      <c r="C50" s="6"/>
      <c r="D50" s="213"/>
      <c r="E50" s="213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1">
        <v>-527887</v>
      </c>
      <c r="E51" s="211">
        <v>-2631825</v>
      </c>
      <c r="F51" s="60">
        <f>H51-D51</f>
        <v>0</v>
      </c>
      <c r="G51" s="37">
        <f>I51-E51</f>
        <v>0</v>
      </c>
      <c r="H51" s="65">
        <f>D51</f>
        <v>-527887</v>
      </c>
      <c r="I51" s="66">
        <f>E51</f>
        <v>-2631825</v>
      </c>
      <c r="J51" s="60"/>
      <c r="K51" s="38"/>
      <c r="L51" s="60">
        <f>H51+J51</f>
        <v>-527887</v>
      </c>
      <c r="M51" s="38">
        <f>I51+K51</f>
        <v>-2631825</v>
      </c>
    </row>
    <row r="52" spans="1:15" x14ac:dyDescent="0.2">
      <c r="A52" s="9"/>
      <c r="B52" s="7"/>
      <c r="C52" s="6"/>
      <c r="D52" s="213"/>
      <c r="E52" s="213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3"/>
      <c r="E53" s="213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1">
        <v>0</v>
      </c>
      <c r="E54" s="211">
        <v>-2103544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-2103544</v>
      </c>
      <c r="J54" s="60"/>
      <c r="K54" s="38"/>
      <c r="L54" s="60">
        <f>H54+J54</f>
        <v>0</v>
      </c>
      <c r="M54" s="38">
        <f>I54+K54</f>
        <v>-2103544</v>
      </c>
    </row>
    <row r="55" spans="1:15" x14ac:dyDescent="0.2">
      <c r="A55" s="9">
        <v>25</v>
      </c>
      <c r="B55" s="7"/>
      <c r="C55" s="18" t="s">
        <v>56</v>
      </c>
      <c r="D55" s="211">
        <v>0</v>
      </c>
      <c r="E55" s="211">
        <v>-2761982.5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-2761982.5</v>
      </c>
      <c r="J55" s="60"/>
      <c r="K55" s="38"/>
      <c r="L55" s="60">
        <f>H55+J55</f>
        <v>0</v>
      </c>
      <c r="M55" s="38">
        <f>I55+K55</f>
        <v>-2761982.5</v>
      </c>
    </row>
    <row r="56" spans="1:15" x14ac:dyDescent="0.2">
      <c r="A56" s="9"/>
      <c r="B56" s="7" t="s">
        <v>57</v>
      </c>
      <c r="C56" s="6"/>
      <c r="D56" s="212">
        <v>0</v>
      </c>
      <c r="E56" s="212">
        <v>-4865526.5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-4865526.5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-4865526.5</v>
      </c>
    </row>
    <row r="57" spans="1:15" x14ac:dyDescent="0.2">
      <c r="A57" s="9"/>
      <c r="B57" s="7"/>
      <c r="C57" s="6"/>
      <c r="D57" s="213"/>
      <c r="E57" s="213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3"/>
      <c r="E58" s="213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1">
        <v>0</v>
      </c>
      <c r="E59" s="211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1">
        <v>0</v>
      </c>
      <c r="E60" s="211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2">
        <v>0</v>
      </c>
      <c r="E61" s="212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3"/>
      <c r="E62" s="213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3"/>
      <c r="E63" s="213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1">
        <v>0</v>
      </c>
      <c r="E64" s="211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1">
        <v>0</v>
      </c>
      <c r="E65" s="211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2">
        <v>0</v>
      </c>
      <c r="E66" s="212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3"/>
      <c r="E67" s="213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3"/>
      <c r="E68" s="213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3"/>
      <c r="E69" s="213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1">
        <v>0</v>
      </c>
      <c r="E70" s="211">
        <v>6003890.3136000019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6003890.3136000019</v>
      </c>
      <c r="J70" s="60"/>
      <c r="K70" s="38"/>
      <c r="L70" s="60">
        <f>H70+J70</f>
        <v>0</v>
      </c>
      <c r="M70" s="38">
        <f>I70+K70</f>
        <v>6003890.3136000019</v>
      </c>
    </row>
    <row r="71" spans="1:13" x14ac:dyDescent="0.2">
      <c r="A71" s="9">
        <v>31</v>
      </c>
      <c r="B71" s="3"/>
      <c r="C71" s="10" t="s">
        <v>68</v>
      </c>
      <c r="D71" s="211">
        <v>0</v>
      </c>
      <c r="E71" s="211">
        <v>-13901698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-13901698</v>
      </c>
      <c r="J71" s="60"/>
      <c r="K71" s="38"/>
      <c r="L71" s="60">
        <f>H71+J71</f>
        <v>0</v>
      </c>
      <c r="M71" s="38">
        <f>I71+K71</f>
        <v>-13901698</v>
      </c>
    </row>
    <row r="72" spans="1:13" x14ac:dyDescent="0.2">
      <c r="A72" s="9"/>
      <c r="B72" s="3"/>
      <c r="C72" s="55" t="s">
        <v>69</v>
      </c>
      <c r="D72" s="212">
        <v>0</v>
      </c>
      <c r="E72" s="212">
        <v>-7897807.6863999981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-7897807.6863999981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-7897807.6863999981</v>
      </c>
    </row>
    <row r="73" spans="1:13" x14ac:dyDescent="0.2">
      <c r="A73" s="9">
        <v>32</v>
      </c>
      <c r="B73" s="3"/>
      <c r="C73" s="10" t="s">
        <v>70</v>
      </c>
      <c r="D73" s="211">
        <v>0</v>
      </c>
      <c r="E73" s="211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1">
        <v>0</v>
      </c>
      <c r="E74" s="211">
        <v>-7164164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-7164164</v>
      </c>
      <c r="J74" s="60"/>
      <c r="K74" s="38"/>
      <c r="L74" s="60">
        <f t="shared" si="22"/>
        <v>0</v>
      </c>
      <c r="M74" s="38">
        <f t="shared" si="22"/>
        <v>-7164164</v>
      </c>
    </row>
    <row r="75" spans="1:13" x14ac:dyDescent="0.2">
      <c r="A75" s="9">
        <v>34</v>
      </c>
      <c r="B75" s="3"/>
      <c r="C75" s="10" t="s">
        <v>72</v>
      </c>
      <c r="D75" s="211">
        <v>0</v>
      </c>
      <c r="E75" s="211">
        <v>53300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53300</v>
      </c>
      <c r="J75" s="60"/>
      <c r="K75" s="38"/>
      <c r="L75" s="60">
        <f t="shared" si="22"/>
        <v>0</v>
      </c>
      <c r="M75" s="38">
        <f t="shared" si="22"/>
        <v>53300</v>
      </c>
    </row>
    <row r="76" spans="1:13" x14ac:dyDescent="0.2">
      <c r="A76" s="9">
        <v>35</v>
      </c>
      <c r="B76" s="3"/>
      <c r="C76" s="10" t="s">
        <v>73</v>
      </c>
      <c r="D76" s="211">
        <v>0</v>
      </c>
      <c r="E76" s="211">
        <v>-4496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-4496</v>
      </c>
      <c r="J76" s="60"/>
      <c r="K76" s="38"/>
      <c r="L76" s="60">
        <f t="shared" si="22"/>
        <v>0</v>
      </c>
      <c r="M76" s="38">
        <f t="shared" si="22"/>
        <v>-4496</v>
      </c>
    </row>
    <row r="77" spans="1:13" x14ac:dyDescent="0.2">
      <c r="A77" s="9">
        <v>36</v>
      </c>
      <c r="B77" s="3"/>
      <c r="C77" s="10" t="s">
        <v>74</v>
      </c>
      <c r="D77" s="211">
        <v>0</v>
      </c>
      <c r="E77" s="211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1">
        <v>0</v>
      </c>
      <c r="E78" s="211">
        <v>23732.85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23732.85</v>
      </c>
      <c r="J78" s="60"/>
      <c r="K78" s="38"/>
      <c r="L78" s="60">
        <f t="shared" si="22"/>
        <v>0</v>
      </c>
      <c r="M78" s="38">
        <f t="shared" si="22"/>
        <v>23732.85</v>
      </c>
    </row>
    <row r="79" spans="1:13" x14ac:dyDescent="0.2">
      <c r="A79" s="9">
        <v>38</v>
      </c>
      <c r="B79" s="3"/>
      <c r="C79" s="10" t="s">
        <v>76</v>
      </c>
      <c r="D79" s="211">
        <v>0</v>
      </c>
      <c r="E79" s="211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1">
        <v>0</v>
      </c>
      <c r="E80" s="211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1">
        <v>0</v>
      </c>
      <c r="E81" s="211">
        <v>1095949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1095949</v>
      </c>
      <c r="J81" s="60"/>
      <c r="K81" s="38"/>
      <c r="L81" s="60">
        <f t="shared" si="22"/>
        <v>0</v>
      </c>
      <c r="M81" s="38">
        <f t="shared" si="22"/>
        <v>1095949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50740.613599968143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50740.613599968143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50740.613599968143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-102792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-102792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-102792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-102792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-102792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-102792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-52051.386400031857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-52051.386400031857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-52051.386400031857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 t="s">
        <v>240</v>
      </c>
      <c r="B93" s="3"/>
      <c r="K93" s="45"/>
    </row>
    <row r="94" spans="1:67" s="3" customFormat="1" x14ac:dyDescent="0.2">
      <c r="A94" s="229"/>
      <c r="B94" s="230"/>
      <c r="C94" s="231" t="s">
        <v>162</v>
      </c>
      <c r="D94" s="232">
        <v>0</v>
      </c>
      <c r="E94" s="232">
        <v>-412000</v>
      </c>
      <c r="F94" s="232">
        <v>0</v>
      </c>
      <c r="G94" s="232">
        <v>0</v>
      </c>
      <c r="H94" s="232">
        <f t="shared" ref="H94:I96" si="28">D94</f>
        <v>0</v>
      </c>
      <c r="I94" s="232">
        <f t="shared" si="28"/>
        <v>-412000</v>
      </c>
      <c r="J94" s="232">
        <v>0</v>
      </c>
      <c r="K94" s="232">
        <v>0</v>
      </c>
      <c r="L94" s="232">
        <f t="shared" ref="L94:M96" si="29">H94</f>
        <v>0</v>
      </c>
      <c r="M94" s="232">
        <f t="shared" si="29"/>
        <v>-412000</v>
      </c>
    </row>
    <row r="95" spans="1:67" s="3" customFormat="1" x14ac:dyDescent="0.2">
      <c r="A95" s="229"/>
      <c r="B95" s="230"/>
      <c r="C95" s="231" t="s">
        <v>71</v>
      </c>
      <c r="D95" s="213">
        <v>0</v>
      </c>
      <c r="E95" s="213">
        <v>0</v>
      </c>
      <c r="F95" s="213">
        <v>0</v>
      </c>
      <c r="G95" s="213">
        <v>0</v>
      </c>
      <c r="H95" s="213">
        <f t="shared" si="28"/>
        <v>0</v>
      </c>
      <c r="I95" s="213">
        <f t="shared" si="28"/>
        <v>0</v>
      </c>
      <c r="J95" s="213">
        <v>0</v>
      </c>
      <c r="K95" s="213">
        <v>0</v>
      </c>
      <c r="L95" s="213">
        <f t="shared" si="29"/>
        <v>0</v>
      </c>
      <c r="M95" s="213">
        <f t="shared" si="29"/>
        <v>0</v>
      </c>
    </row>
    <row r="96" spans="1:67" s="3" customFormat="1" x14ac:dyDescent="0.2">
      <c r="A96" s="229"/>
      <c r="B96" s="230"/>
      <c r="C96" s="231" t="s">
        <v>72</v>
      </c>
      <c r="D96" s="233">
        <v>0</v>
      </c>
      <c r="E96" s="233">
        <v>0</v>
      </c>
      <c r="F96" s="233">
        <v>0</v>
      </c>
      <c r="G96" s="233">
        <v>0</v>
      </c>
      <c r="H96" s="233">
        <f t="shared" si="28"/>
        <v>0</v>
      </c>
      <c r="I96" s="233">
        <f t="shared" si="28"/>
        <v>0</v>
      </c>
      <c r="J96" s="233">
        <v>0</v>
      </c>
      <c r="K96" s="233">
        <v>0</v>
      </c>
      <c r="L96" s="233">
        <f t="shared" si="29"/>
        <v>0</v>
      </c>
      <c r="M96" s="233">
        <f t="shared" si="29"/>
        <v>0</v>
      </c>
    </row>
    <row r="97" spans="1:67" s="44" customFormat="1" ht="20.25" customHeight="1" x14ac:dyDescent="0.2">
      <c r="A97" s="234"/>
      <c r="B97" s="235"/>
      <c r="C97" s="236" t="s">
        <v>165</v>
      </c>
      <c r="D97" s="237">
        <f t="shared" ref="D97:M97" si="30">SUM(D94:D96)</f>
        <v>0</v>
      </c>
      <c r="E97" s="237">
        <f t="shared" si="30"/>
        <v>-412000</v>
      </c>
      <c r="F97" s="237">
        <f t="shared" si="30"/>
        <v>0</v>
      </c>
      <c r="G97" s="237">
        <f t="shared" si="30"/>
        <v>0</v>
      </c>
      <c r="H97" s="237">
        <f t="shared" si="30"/>
        <v>0</v>
      </c>
      <c r="I97" s="237">
        <f t="shared" si="30"/>
        <v>-412000</v>
      </c>
      <c r="J97" s="237">
        <f t="shared" si="30"/>
        <v>0</v>
      </c>
      <c r="K97" s="237">
        <f t="shared" si="30"/>
        <v>0</v>
      </c>
      <c r="L97" s="237">
        <f t="shared" si="30"/>
        <v>0</v>
      </c>
      <c r="M97" s="237">
        <f t="shared" si="30"/>
        <v>-412000</v>
      </c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</row>
    <row r="98" spans="1:67" x14ac:dyDescent="0.2">
      <c r="A98" s="4"/>
      <c r="B98" s="3"/>
    </row>
    <row r="99" spans="1:67" x14ac:dyDescent="0.2">
      <c r="A99" s="4"/>
      <c r="B99" s="3"/>
    </row>
    <row r="100" spans="1:67" x14ac:dyDescent="0.2">
      <c r="A100" s="4"/>
      <c r="B100" s="3"/>
    </row>
    <row r="101" spans="1:67" x14ac:dyDescent="0.2">
      <c r="A101" s="4"/>
      <c r="B101" s="3"/>
    </row>
    <row r="102" spans="1:67" x14ac:dyDescent="0.2">
      <c r="A102" s="4"/>
      <c r="B102" s="3"/>
    </row>
    <row r="103" spans="1:67" x14ac:dyDescent="0.2">
      <c r="A103" s="4"/>
      <c r="B103" s="3"/>
    </row>
    <row r="104" spans="1:67" x14ac:dyDescent="0.2">
      <c r="A104" s="4"/>
      <c r="B104" s="3"/>
    </row>
    <row r="105" spans="1:67" x14ac:dyDescent="0.2">
      <c r="A105" s="4"/>
      <c r="B105" s="3"/>
    </row>
    <row r="106" spans="1:67" x14ac:dyDescent="0.2">
      <c r="A106" s="4"/>
      <c r="B106" s="3"/>
    </row>
    <row r="107" spans="1:67" x14ac:dyDescent="0.2">
      <c r="A107" s="4"/>
      <c r="B107" s="3"/>
    </row>
    <row r="108" spans="1:67" x14ac:dyDescent="0.2">
      <c r="A108" s="4"/>
      <c r="B108" s="3"/>
    </row>
    <row r="109" spans="1:67" x14ac:dyDescent="0.2">
      <c r="A109" s="4"/>
      <c r="B109" s="3"/>
    </row>
    <row r="110" spans="1:67" x14ac:dyDescent="0.2">
      <c r="A110" s="4"/>
      <c r="B110" s="3"/>
    </row>
    <row r="111" spans="1:67" x14ac:dyDescent="0.2">
      <c r="A111" s="4"/>
      <c r="B111" s="3"/>
    </row>
    <row r="112" spans="1:67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zoomScale="75" workbookViewId="0">
      <selection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94713376</v>
      </c>
      <c r="E11" s="146">
        <v>473320441</v>
      </c>
      <c r="F11" s="65">
        <f>H11-D11</f>
        <v>0</v>
      </c>
      <c r="G11" s="63">
        <f>I11-E11</f>
        <v>0</v>
      </c>
      <c r="H11" s="65">
        <f>D11</f>
        <v>94713376</v>
      </c>
      <c r="I11" s="66">
        <f>E11</f>
        <v>473320441</v>
      </c>
      <c r="J11" s="60"/>
      <c r="K11" s="38"/>
      <c r="L11" s="60">
        <f t="shared" ref="L11:M15" si="0">H11+J11</f>
        <v>94713376</v>
      </c>
      <c r="M11" s="38">
        <f t="shared" si="0"/>
        <v>473320441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10891162</v>
      </c>
      <c r="E13" s="146">
        <v>57916986</v>
      </c>
      <c r="F13" s="65">
        <f t="shared" si="1"/>
        <v>0</v>
      </c>
      <c r="G13" s="63">
        <f t="shared" si="1"/>
        <v>0</v>
      </c>
      <c r="H13" s="65">
        <f t="shared" si="2"/>
        <v>10891162</v>
      </c>
      <c r="I13" s="66">
        <f t="shared" si="2"/>
        <v>57916986</v>
      </c>
      <c r="J13" s="60"/>
      <c r="K13" s="38"/>
      <c r="L13" s="60">
        <f t="shared" si="0"/>
        <v>10891162</v>
      </c>
      <c r="M13" s="38">
        <f t="shared" si="0"/>
        <v>57916986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105604538</v>
      </c>
      <c r="E16" s="166">
        <v>531237427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105604538</v>
      </c>
      <c r="I16" s="39">
        <f>SUM(I11:I15)</f>
        <v>531237427</v>
      </c>
      <c r="J16" s="61">
        <f t="shared" si="3"/>
        <v>0</v>
      </c>
      <c r="K16" s="39">
        <f t="shared" si="3"/>
        <v>0</v>
      </c>
      <c r="L16" s="61">
        <f t="shared" si="3"/>
        <v>105604538</v>
      </c>
      <c r="M16" s="39">
        <f t="shared" si="3"/>
        <v>531237427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-86651070</v>
      </c>
      <c r="E19" s="146">
        <v>-428205264</v>
      </c>
      <c r="F19" s="65">
        <f>H19-D19</f>
        <v>0</v>
      </c>
      <c r="G19" s="63">
        <f>I19-E19</f>
        <v>0</v>
      </c>
      <c r="H19" s="65">
        <f t="shared" si="4"/>
        <v>-86651070</v>
      </c>
      <c r="I19" s="66">
        <f t="shared" si="4"/>
        <v>-428205264</v>
      </c>
      <c r="J19" s="60"/>
      <c r="K19" s="38"/>
      <c r="L19" s="60">
        <f t="shared" ref="L19:M23" si="5">H19+J19</f>
        <v>-86651070</v>
      </c>
      <c r="M19" s="38">
        <f t="shared" si="5"/>
        <v>-428205264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-18686518</v>
      </c>
      <c r="E21" s="146">
        <v>-99288706</v>
      </c>
      <c r="F21" s="65">
        <f t="shared" si="6"/>
        <v>0</v>
      </c>
      <c r="G21" s="63">
        <f t="shared" si="6"/>
        <v>0</v>
      </c>
      <c r="H21" s="65">
        <f t="shared" si="4"/>
        <v>-18686518</v>
      </c>
      <c r="I21" s="66">
        <f t="shared" si="4"/>
        <v>-99288706</v>
      </c>
      <c r="J21" s="60"/>
      <c r="K21" s="38"/>
      <c r="L21" s="60">
        <f t="shared" si="5"/>
        <v>-18686518</v>
      </c>
      <c r="M21" s="38">
        <f t="shared" si="5"/>
        <v>-99288706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111100</v>
      </c>
      <c r="E23" s="146">
        <v>576322</v>
      </c>
      <c r="F23" s="65">
        <f t="shared" si="6"/>
        <v>0</v>
      </c>
      <c r="G23" s="63">
        <f t="shared" si="6"/>
        <v>0</v>
      </c>
      <c r="H23" s="65">
        <f t="shared" si="4"/>
        <v>111100</v>
      </c>
      <c r="I23" s="66">
        <f t="shared" si="4"/>
        <v>576322</v>
      </c>
      <c r="J23" s="60"/>
      <c r="K23" s="38"/>
      <c r="L23" s="60">
        <f t="shared" si="5"/>
        <v>111100</v>
      </c>
      <c r="M23" s="38">
        <f t="shared" si="5"/>
        <v>576322</v>
      </c>
    </row>
    <row r="24" spans="1:13" x14ac:dyDescent="0.2">
      <c r="A24" s="9"/>
      <c r="B24" s="7" t="s">
        <v>33</v>
      </c>
      <c r="C24" s="6"/>
      <c r="D24" s="166">
        <v>-105226488</v>
      </c>
      <c r="E24" s="166">
        <v>-526917648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-105226488</v>
      </c>
      <c r="I24" s="39">
        <f>SUM(I19:I23)</f>
        <v>-526917648</v>
      </c>
      <c r="J24" s="61">
        <f t="shared" si="7"/>
        <v>0</v>
      </c>
      <c r="K24" s="39">
        <f t="shared" si="7"/>
        <v>0</v>
      </c>
      <c r="L24" s="61">
        <f t="shared" si="7"/>
        <v>-105226488</v>
      </c>
      <c r="M24" s="39">
        <f t="shared" si="7"/>
        <v>-526917648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146820</v>
      </c>
      <c r="E32" s="146">
        <v>733951</v>
      </c>
      <c r="F32" s="65">
        <f>H32-D32</f>
        <v>0</v>
      </c>
      <c r="G32" s="63">
        <f>I32-E32</f>
        <v>0</v>
      </c>
      <c r="H32" s="65">
        <f t="shared" ref="H32:I35" si="9">D32</f>
        <v>146820</v>
      </c>
      <c r="I32" s="66">
        <f t="shared" si="9"/>
        <v>733951</v>
      </c>
      <c r="J32" s="60"/>
      <c r="K32" s="38"/>
      <c r="L32" s="60">
        <f t="shared" ref="L32:M35" si="10">H32+J32</f>
        <v>146820</v>
      </c>
      <c r="M32" s="38">
        <f t="shared" si="10"/>
        <v>733951</v>
      </c>
    </row>
    <row r="33" spans="1:13" x14ac:dyDescent="0.2">
      <c r="A33" s="9">
        <v>14</v>
      </c>
      <c r="B33" s="7"/>
      <c r="C33" s="18" t="s">
        <v>40</v>
      </c>
      <c r="D33" s="146">
        <v>32754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32754</v>
      </c>
      <c r="I33" s="66">
        <f t="shared" si="9"/>
        <v>0</v>
      </c>
      <c r="J33" s="60"/>
      <c r="K33" s="38"/>
      <c r="L33" s="60">
        <f t="shared" si="10"/>
        <v>32754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-3</v>
      </c>
      <c r="E34" s="146">
        <v>-15</v>
      </c>
      <c r="F34" s="65">
        <f t="shared" si="11"/>
        <v>0</v>
      </c>
      <c r="G34" s="63">
        <f t="shared" si="11"/>
        <v>0</v>
      </c>
      <c r="H34" s="65">
        <f t="shared" si="9"/>
        <v>-3</v>
      </c>
      <c r="I34" s="66">
        <f t="shared" si="9"/>
        <v>-15</v>
      </c>
      <c r="J34" s="60"/>
      <c r="K34" s="38"/>
      <c r="L34" s="60">
        <f t="shared" si="10"/>
        <v>-3</v>
      </c>
      <c r="M34" s="38">
        <f t="shared" si="10"/>
        <v>-15</v>
      </c>
    </row>
    <row r="35" spans="1:13" x14ac:dyDescent="0.2">
      <c r="A35" s="9">
        <v>16</v>
      </c>
      <c r="B35" s="7"/>
      <c r="C35" s="18" t="s">
        <v>42</v>
      </c>
      <c r="D35" s="146">
        <v>21704</v>
      </c>
      <c r="E35" s="146">
        <v>-2157</v>
      </c>
      <c r="F35" s="65">
        <f t="shared" si="11"/>
        <v>0</v>
      </c>
      <c r="G35" s="63">
        <f t="shared" si="11"/>
        <v>0</v>
      </c>
      <c r="H35" s="65">
        <f t="shared" si="9"/>
        <v>21704</v>
      </c>
      <c r="I35" s="66">
        <f t="shared" si="9"/>
        <v>-2157</v>
      </c>
      <c r="J35" s="60"/>
      <c r="K35" s="38"/>
      <c r="L35" s="60">
        <f t="shared" si="10"/>
        <v>21704</v>
      </c>
      <c r="M35" s="38">
        <f t="shared" si="10"/>
        <v>-2157</v>
      </c>
    </row>
    <row r="36" spans="1:13" x14ac:dyDescent="0.2">
      <c r="A36" s="9"/>
      <c r="B36" s="7" t="s">
        <v>43</v>
      </c>
      <c r="C36" s="6"/>
      <c r="D36" s="166">
        <v>201275</v>
      </c>
      <c r="E36" s="166">
        <v>731779</v>
      </c>
      <c r="F36" s="61">
        <f>SUM(F32:F35)</f>
        <v>0</v>
      </c>
      <c r="G36" s="39">
        <f>SUM(G32:G35)</f>
        <v>0</v>
      </c>
      <c r="H36" s="61">
        <f>SUM(H32:H35)</f>
        <v>201275</v>
      </c>
      <c r="I36" s="39">
        <f>SUM(I32:I35)</f>
        <v>731779</v>
      </c>
      <c r="J36" s="61">
        <f>SUM(J32:J34)</f>
        <v>0</v>
      </c>
      <c r="K36" s="39">
        <f>SUM(K32:K34)</f>
        <v>0</v>
      </c>
      <c r="L36" s="61">
        <f>SUM(L32:L35)</f>
        <v>201275</v>
      </c>
      <c r="M36" s="39">
        <f>SUM(M32:M35)</f>
        <v>731779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48720</v>
      </c>
      <c r="E39" s="146">
        <v>234343</v>
      </c>
      <c r="F39" s="65">
        <f t="shared" ref="F39:G41" si="13">H39-D39</f>
        <v>0</v>
      </c>
      <c r="G39" s="63">
        <f t="shared" si="13"/>
        <v>0</v>
      </c>
      <c r="H39" s="65">
        <f t="shared" si="12"/>
        <v>48720</v>
      </c>
      <c r="I39" s="66">
        <f t="shared" si="12"/>
        <v>234343</v>
      </c>
      <c r="J39" s="60"/>
      <c r="K39" s="38"/>
      <c r="L39" s="60">
        <f t="shared" ref="L39:M41" si="14">H39+J39</f>
        <v>48720</v>
      </c>
      <c r="M39" s="38">
        <f t="shared" si="14"/>
        <v>234343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48720</v>
      </c>
      <c r="E43" s="166">
        <v>234343</v>
      </c>
      <c r="F43" s="61">
        <f t="shared" ref="F43:M43" si="16">F42+F39</f>
        <v>0</v>
      </c>
      <c r="G43" s="39">
        <f t="shared" si="16"/>
        <v>0</v>
      </c>
      <c r="H43" s="61">
        <f>H42+H39</f>
        <v>48720</v>
      </c>
      <c r="I43" s="39">
        <f>I42+I39</f>
        <v>234343</v>
      </c>
      <c r="J43" s="61">
        <f t="shared" si="16"/>
        <v>0</v>
      </c>
      <c r="K43" s="39">
        <f t="shared" si="16"/>
        <v>0</v>
      </c>
      <c r="L43" s="61">
        <f t="shared" si="16"/>
        <v>48720</v>
      </c>
      <c r="M43" s="39">
        <f t="shared" si="16"/>
        <v>234343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-628045</v>
      </c>
      <c r="E49" s="146">
        <v>-3002055.1</v>
      </c>
      <c r="F49" s="65">
        <f>H49-D49</f>
        <v>0</v>
      </c>
      <c r="G49" s="63">
        <f>I49-E49</f>
        <v>0</v>
      </c>
      <c r="H49" s="65">
        <f>D49</f>
        <v>-628045</v>
      </c>
      <c r="I49" s="66">
        <f>E49</f>
        <v>-3002055.1</v>
      </c>
      <c r="J49" s="60"/>
      <c r="K49" s="38"/>
      <c r="L49" s="60">
        <f>H49+J49</f>
        <v>-628045</v>
      </c>
      <c r="M49" s="38">
        <f>I49+K49</f>
        <v>-3002055.1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-111100</v>
      </c>
      <c r="E51" s="146">
        <v>-576322</v>
      </c>
      <c r="F51" s="65">
        <f>H51-D51</f>
        <v>0</v>
      </c>
      <c r="G51" s="63">
        <f>I51-E51</f>
        <v>0</v>
      </c>
      <c r="H51" s="65">
        <f>D51</f>
        <v>-111100</v>
      </c>
      <c r="I51" s="66">
        <f>E51</f>
        <v>-576322</v>
      </c>
      <c r="J51" s="60"/>
      <c r="K51" s="38"/>
      <c r="L51" s="60">
        <f>H51+J51</f>
        <v>-111100</v>
      </c>
      <c r="M51" s="38">
        <f>I51+K51</f>
        <v>-576322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-279589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-279589</v>
      </c>
      <c r="J54" s="60"/>
      <c r="K54" s="38"/>
      <c r="L54" s="60">
        <f>H54+J54</f>
        <v>0</v>
      </c>
      <c r="M54" s="38">
        <f>I54+K54</f>
        <v>-279589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-478059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-478059</v>
      </c>
      <c r="J55" s="60"/>
      <c r="K55" s="38"/>
      <c r="L55" s="60">
        <f>H55+J55</f>
        <v>0</v>
      </c>
      <c r="M55" s="38">
        <f>I55+K55</f>
        <v>-478059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-757648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-757648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-757648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6148832.3931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6148832.3931</v>
      </c>
      <c r="J70" s="60"/>
      <c r="K70" s="38"/>
      <c r="L70" s="60">
        <f>H70+J70</f>
        <v>0</v>
      </c>
      <c r="M70" s="38">
        <f>I70+K70</f>
        <v>6148832.3931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-3230224.9819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-3230224.9819</v>
      </c>
      <c r="J71" s="60"/>
      <c r="K71" s="38"/>
      <c r="L71" s="60">
        <f>H71+J71</f>
        <v>0</v>
      </c>
      <c r="M71" s="38">
        <f>I71+K71</f>
        <v>-3230224.9819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2918607.4112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2918607.4112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2918607.4112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-2603179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-2603179</v>
      </c>
      <c r="J74" s="60"/>
      <c r="K74" s="38"/>
      <c r="L74" s="60">
        <f t="shared" si="22"/>
        <v>0</v>
      </c>
      <c r="M74" s="38">
        <f t="shared" si="22"/>
        <v>-2603179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31959.919999999998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31959.919999999998</v>
      </c>
      <c r="J75" s="60"/>
      <c r="K75" s="38"/>
      <c r="L75" s="60">
        <f t="shared" si="22"/>
        <v>0</v>
      </c>
      <c r="M75" s="38">
        <f t="shared" si="22"/>
        <v>31959.919999999998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-4553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-4553</v>
      </c>
      <c r="J76" s="60"/>
      <c r="K76" s="38"/>
      <c r="L76" s="60">
        <f t="shared" si="22"/>
        <v>0</v>
      </c>
      <c r="M76" s="38">
        <f t="shared" si="22"/>
        <v>-4553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-89953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-89953</v>
      </c>
      <c r="J81" s="65"/>
      <c r="K81" s="66"/>
      <c r="L81" s="60">
        <f t="shared" si="22"/>
        <v>0</v>
      </c>
      <c r="M81" s="38">
        <f t="shared" si="22"/>
        <v>-89953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1202758.2312000035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1202758.2312000035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1202758.2312000035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65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115390018</v>
      </c>
      <c r="E11" s="66">
        <f>'EAST-EGM-FLSH'!E11+'EAST-LRC-FLSH'!E11</f>
        <v>552262107</v>
      </c>
      <c r="F11" s="37">
        <f>H11-D11</f>
        <v>0</v>
      </c>
      <c r="G11" s="37">
        <f>I11-E11</f>
        <v>0</v>
      </c>
      <c r="H11" s="60">
        <f>'EAST-EGM-FLSH'!H11+'EAST-LRC-FLSH'!H11</f>
        <v>115390018</v>
      </c>
      <c r="I11" s="38">
        <f>'EAST-EGM-FLSH'!I11+'EAST-LRC-FLSH'!I11</f>
        <v>552262107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115390018</v>
      </c>
      <c r="M11" s="38">
        <f t="shared" si="0"/>
        <v>552262107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94289528</v>
      </c>
      <c r="E13" s="66">
        <f>'EAST-EGM-FLSH'!E13+'EAST-LRC-FLSH'!E13</f>
        <v>478297973</v>
      </c>
      <c r="F13" s="60">
        <f t="shared" si="1"/>
        <v>0</v>
      </c>
      <c r="G13" s="37">
        <f t="shared" si="1"/>
        <v>0</v>
      </c>
      <c r="H13" s="60">
        <f>'EAST-EGM-FLSH'!H13+'EAST-LRC-FLSH'!H13</f>
        <v>94289528</v>
      </c>
      <c r="I13" s="38">
        <f>'EAST-EGM-FLSH'!I13+'EAST-LRC-FLSH'!I13</f>
        <v>478297973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94289528</v>
      </c>
      <c r="M13" s="38">
        <f t="shared" si="0"/>
        <v>478297973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328693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328693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328693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209679546</v>
      </c>
      <c r="E16" s="39">
        <f>SUM(E11:E15)</f>
        <v>1030888773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209679546</v>
      </c>
      <c r="I16" s="39">
        <f t="shared" si="2"/>
        <v>1030888773</v>
      </c>
      <c r="J16" s="61">
        <f t="shared" si="2"/>
        <v>0</v>
      </c>
      <c r="K16" s="39">
        <f t="shared" si="2"/>
        <v>0</v>
      </c>
      <c r="L16" s="61">
        <f t="shared" si="2"/>
        <v>209679546</v>
      </c>
      <c r="M16" s="39">
        <f t="shared" si="2"/>
        <v>1030888773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-125159045</v>
      </c>
      <c r="E19" s="66">
        <f>'EAST-EGM-FLSH'!E19+'EAST-LRC-FLSH'!E19</f>
        <v>-587897917</v>
      </c>
      <c r="F19" s="60">
        <f>H19-D19</f>
        <v>0</v>
      </c>
      <c r="G19" s="37">
        <f>I19-E19</f>
        <v>0</v>
      </c>
      <c r="H19" s="60">
        <f>'EAST-EGM-FLSH'!H19+'EAST-LRC-FLSH'!H19</f>
        <v>-125159045</v>
      </c>
      <c r="I19" s="38">
        <f>'EAST-EGM-FLSH'!I19+'EAST-LRC-FLSH'!I19</f>
        <v>-587897917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-125159045</v>
      </c>
      <c r="M19" s="38">
        <f t="shared" si="3"/>
        <v>-587897917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-85943454</v>
      </c>
      <c r="E21" s="66">
        <f>'EAST-EGM-FLSH'!E21+'EAST-LRC-FLSH'!E21</f>
        <v>-433469456</v>
      </c>
      <c r="F21" s="60">
        <f t="shared" si="4"/>
        <v>0</v>
      </c>
      <c r="G21" s="37">
        <f t="shared" si="4"/>
        <v>0</v>
      </c>
      <c r="H21" s="60">
        <f>'EAST-EGM-FLSH'!H21+'EAST-LRC-FLSH'!H21</f>
        <v>-85943454</v>
      </c>
      <c r="I21" s="38">
        <f>'EAST-EGM-FLSH'!I21+'EAST-LRC-FLSH'!I21</f>
        <v>-433469456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-85943454</v>
      </c>
      <c r="M21" s="38">
        <f t="shared" si="3"/>
        <v>-433469456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527887</v>
      </c>
      <c r="E23" s="66">
        <f>'EAST-EGM-FLSH'!E23+'EAST-LRC-FLSH'!E23</f>
        <v>2631825</v>
      </c>
      <c r="F23" s="60">
        <f t="shared" si="4"/>
        <v>0</v>
      </c>
      <c r="G23" s="37">
        <f t="shared" si="4"/>
        <v>0</v>
      </c>
      <c r="H23" s="60">
        <f>'EAST-EGM-FLSH'!H23+'EAST-LRC-FLSH'!H23</f>
        <v>527887</v>
      </c>
      <c r="I23" s="38">
        <f>'EAST-EGM-FLSH'!I23+'EAST-LRC-FLSH'!I23</f>
        <v>2631825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527887</v>
      </c>
      <c r="M23" s="38">
        <f t="shared" si="3"/>
        <v>2631825</v>
      </c>
    </row>
    <row r="24" spans="1:13" x14ac:dyDescent="0.2">
      <c r="A24" s="9"/>
      <c r="B24" s="7" t="s">
        <v>33</v>
      </c>
      <c r="C24" s="6"/>
      <c r="D24" s="61">
        <f>SUM(D19:D23)</f>
        <v>-210574612</v>
      </c>
      <c r="E24" s="39">
        <f>SUM(E19:E23)</f>
        <v>-1018735548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-210574612</v>
      </c>
      <c r="I24" s="39">
        <f t="shared" si="5"/>
        <v>-1018735548</v>
      </c>
      <c r="J24" s="61">
        <f t="shared" si="5"/>
        <v>0</v>
      </c>
      <c r="K24" s="39">
        <f t="shared" si="5"/>
        <v>0</v>
      </c>
      <c r="L24" s="61">
        <f t="shared" si="5"/>
        <v>-210574612</v>
      </c>
      <c r="M24" s="39">
        <f t="shared" si="5"/>
        <v>-1018735548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28856</v>
      </c>
      <c r="E32" s="66">
        <f>'EAST-EGM-FLSH'!E32+'EAST-LRC-FLSH'!E32</f>
        <v>154255</v>
      </c>
      <c r="F32" s="60">
        <f>H32-D32</f>
        <v>0</v>
      </c>
      <c r="G32" s="37">
        <f>I32-E32</f>
        <v>0</v>
      </c>
      <c r="H32" s="60">
        <f>'EAST-EGM-FLSH'!H32+'EAST-LRC-FLSH'!H32</f>
        <v>28856</v>
      </c>
      <c r="I32" s="38">
        <f>'EAST-EGM-FLSH'!I32+'EAST-LRC-FLSH'!I32</f>
        <v>154255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28856</v>
      </c>
      <c r="M32" s="38">
        <f t="shared" si="7"/>
        <v>154255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738220</v>
      </c>
      <c r="E33" s="66">
        <f>'EAST-EGM-FLSH'!E33+'EAST-LRC-FLSH'!E33</f>
        <v>3077467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738220</v>
      </c>
      <c r="I33" s="38">
        <f>'EAST-EGM-FLSH'!I33+'EAST-LRC-FLSH'!I33</f>
        <v>3077467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738220</v>
      </c>
      <c r="M33" s="38">
        <f t="shared" si="7"/>
        <v>3077467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-671117</v>
      </c>
      <c r="E34" s="66">
        <f>'EAST-EGM-FLSH'!E34+'EAST-LRC-FLSH'!E34</f>
        <v>-3209533</v>
      </c>
      <c r="F34" s="60">
        <f t="shared" si="8"/>
        <v>0</v>
      </c>
      <c r="G34" s="37">
        <f t="shared" si="8"/>
        <v>0</v>
      </c>
      <c r="H34" s="60">
        <f>'EAST-EGM-FLSH'!H34+'EAST-LRC-FLSH'!H34</f>
        <v>-671117</v>
      </c>
      <c r="I34" s="38">
        <f>'EAST-EGM-FLSH'!I34+'EAST-LRC-FLSH'!I34</f>
        <v>-3209533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-671117</v>
      </c>
      <c r="M34" s="38">
        <f t="shared" si="7"/>
        <v>-3209533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-359961</v>
      </c>
      <c r="E35" s="66">
        <f>'EAST-EGM-FLSH'!E35+'EAST-LRC-FLSH'!E35</f>
        <v>3993212</v>
      </c>
      <c r="F35" s="60">
        <f t="shared" si="8"/>
        <v>0</v>
      </c>
      <c r="G35" s="37">
        <f t="shared" si="8"/>
        <v>0</v>
      </c>
      <c r="H35" s="60">
        <f>'EAST-EGM-FLSH'!H35+'EAST-LRC-FLSH'!H35</f>
        <v>-359961</v>
      </c>
      <c r="I35" s="38">
        <f>'EAST-EGM-FLSH'!I35+'EAST-LRC-FLSH'!I35</f>
        <v>3993212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-359961</v>
      </c>
      <c r="M35" s="38">
        <f t="shared" si="7"/>
        <v>3993212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-264002</v>
      </c>
      <c r="E36" s="39">
        <f t="shared" si="9"/>
        <v>4015401</v>
      </c>
      <c r="F36" s="61">
        <f t="shared" si="9"/>
        <v>0</v>
      </c>
      <c r="G36" s="39">
        <f t="shared" si="9"/>
        <v>0</v>
      </c>
      <c r="H36" s="61">
        <f t="shared" si="9"/>
        <v>-264002</v>
      </c>
      <c r="I36" s="39">
        <f t="shared" si="9"/>
        <v>4015401</v>
      </c>
      <c r="J36" s="61">
        <f>SUM(J32:J34)</f>
        <v>0</v>
      </c>
      <c r="K36" s="39">
        <f>SUM(K32:K34)</f>
        <v>0</v>
      </c>
      <c r="L36" s="61">
        <f>SUM(L32:L35)</f>
        <v>-264002</v>
      </c>
      <c r="M36" s="39">
        <f>SUM(M32:M35)</f>
        <v>4015401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1324662</v>
      </c>
      <c r="E39" s="66">
        <f>'EAST-EGM-FLSH'!E39+'EAST-LRC-FLSH'!E39</f>
        <v>6109948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1324662</v>
      </c>
      <c r="I39" s="38">
        <f>'EAST-EGM-FLSH'!I39+'EAST-LRC-FLSH'!I39</f>
        <v>6109948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1324662</v>
      </c>
      <c r="M39" s="38">
        <f t="shared" si="11"/>
        <v>6109948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-792900</v>
      </c>
      <c r="E40" s="66">
        <f>'EAST-EGM-FLSH'!E40+'EAST-LRC-FLSH'!E40</f>
        <v>-3660171</v>
      </c>
      <c r="F40" s="60">
        <f t="shared" si="10"/>
        <v>0</v>
      </c>
      <c r="G40" s="37">
        <f t="shared" si="10"/>
        <v>0</v>
      </c>
      <c r="H40" s="60">
        <f>'EAST-EGM-FLSH'!H40+'EAST-LRC-FLSH'!H40</f>
        <v>-792900</v>
      </c>
      <c r="I40" s="38">
        <f>'EAST-EGM-FLSH'!I40+'EAST-LRC-FLSH'!I40</f>
        <v>-3660171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-792900</v>
      </c>
      <c r="M40" s="38">
        <f t="shared" si="11"/>
        <v>-3660171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-792900</v>
      </c>
      <c r="E42" s="39">
        <f>SUM(E40:E41)</f>
        <v>-3660171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-792900</v>
      </c>
      <c r="I42" s="39">
        <f t="shared" si="12"/>
        <v>-3660171</v>
      </c>
      <c r="J42" s="61">
        <f t="shared" si="12"/>
        <v>0</v>
      </c>
      <c r="K42" s="39">
        <f t="shared" si="12"/>
        <v>0</v>
      </c>
      <c r="L42" s="61">
        <f t="shared" si="12"/>
        <v>-792900</v>
      </c>
      <c r="M42" s="39">
        <f t="shared" si="12"/>
        <v>-3660171</v>
      </c>
    </row>
    <row r="43" spans="1:13" ht="21" customHeight="1" x14ac:dyDescent="0.2">
      <c r="A43" s="9"/>
      <c r="B43" s="7" t="s">
        <v>49</v>
      </c>
      <c r="C43" s="6"/>
      <c r="D43" s="61">
        <f>D42+D39</f>
        <v>531762</v>
      </c>
      <c r="E43" s="39">
        <f>E42+E39</f>
        <v>2449777</v>
      </c>
      <c r="F43" s="61">
        <f t="shared" ref="F43:M43" si="13">F42+F39</f>
        <v>0</v>
      </c>
      <c r="G43" s="39">
        <f t="shared" si="13"/>
        <v>0</v>
      </c>
      <c r="H43" s="61">
        <f t="shared" si="13"/>
        <v>531762</v>
      </c>
      <c r="I43" s="39">
        <f t="shared" si="13"/>
        <v>2449777</v>
      </c>
      <c r="J43" s="61">
        <f t="shared" si="13"/>
        <v>0</v>
      </c>
      <c r="K43" s="39">
        <f t="shared" si="13"/>
        <v>0</v>
      </c>
      <c r="L43" s="61">
        <f t="shared" si="13"/>
        <v>531762</v>
      </c>
      <c r="M43" s="39">
        <f t="shared" si="13"/>
        <v>2449777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627306</v>
      </c>
      <c r="E49" s="66">
        <f>'EAST-EGM-FLSH'!E49+'EAST-LRC-FLSH'!E49</f>
        <v>2869924.95</v>
      </c>
      <c r="F49" s="60">
        <f>H49-D49</f>
        <v>0</v>
      </c>
      <c r="G49" s="37">
        <f>I49-E49</f>
        <v>0</v>
      </c>
      <c r="H49" s="60">
        <f>'EAST-EGM-FLSH'!H49+'EAST-LRC-FLSH'!H49</f>
        <v>627306</v>
      </c>
      <c r="I49" s="38">
        <f>'EAST-EGM-FLSH'!I49+'EAST-LRC-FLSH'!I49</f>
        <v>2869924.95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627306</v>
      </c>
      <c r="M49" s="38">
        <f>I49+K49</f>
        <v>2869924.95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-527887</v>
      </c>
      <c r="E51" s="66">
        <f>'EAST-EGM-FLSH'!E51+'EAST-LRC-FLSH'!E51</f>
        <v>-2631825</v>
      </c>
      <c r="F51" s="60">
        <f>H51-D51</f>
        <v>0</v>
      </c>
      <c r="G51" s="37">
        <f>I51-E51</f>
        <v>0</v>
      </c>
      <c r="H51" s="60">
        <f>'EAST-EGM-FLSH'!H51+'EAST-LRC-FLSH'!H51</f>
        <v>-527887</v>
      </c>
      <c r="I51" s="38">
        <f>'EAST-EGM-FLSH'!I51+'EAST-LRC-FLSH'!I51</f>
        <v>-2631825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-527887</v>
      </c>
      <c r="M51" s="38">
        <f>I51+K51</f>
        <v>-2631825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-2103544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-2103544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-2103544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-2761982.5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-2761982.5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-2761982.5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-4865526.5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-4865526.5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-4865526.5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6003890.3136000019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6003890.3136000019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6003890.3136000019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-13901698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-13901698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-13901698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-7897807.6863999981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-7897807.6863999981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-7897807.6863999981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-7164164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-7164164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-7164164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53300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53300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53300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-4496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-4496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-4496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23732.85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23732.85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23732.85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1095949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1095949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1095949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50740.613599968143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50740.613599968143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50740.613599968143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50740.613599968143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-102792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-102792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-102792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-102792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-102792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-102792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-52051.386400031857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-52051.386400031857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-52051.386400031857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E50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E62" activePane="bottomRight" state="frozen"/>
      <selection activeCell="G97" sqref="G97"/>
      <selection pane="topRight" activeCell="G97" sqref="G97"/>
      <selection pane="bottomLeft" activeCell="G97" sqref="G97"/>
      <selection pane="bottomRight" activeCell="M94" sqref="M9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-16634209.880580327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-16634209.880580327</v>
      </c>
      <c r="J49" s="60"/>
      <c r="K49" s="38"/>
      <c r="L49" s="60">
        <f>H49+J49</f>
        <v>-3662971</v>
      </c>
      <c r="M49" s="38">
        <f>I49+K49</f>
        <v>-16634209.880580327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3738744.55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3738744.55</v>
      </c>
      <c r="J70" s="60"/>
      <c r="K70" s="38"/>
      <c r="L70" s="60">
        <f t="shared" si="20"/>
        <v>0</v>
      </c>
      <c r="M70" s="38">
        <f t="shared" si="20"/>
        <v>3738744.55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-707475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-707475</v>
      </c>
      <c r="J71" s="60"/>
      <c r="K71" s="38"/>
      <c r="L71" s="60">
        <f t="shared" si="20"/>
        <v>0</v>
      </c>
      <c r="M71" s="38">
        <f t="shared" si="20"/>
        <v>-707475</v>
      </c>
    </row>
    <row r="72" spans="1:13" x14ac:dyDescent="0.2">
      <c r="A72" s="9"/>
      <c r="B72" s="3"/>
      <c r="C72" s="55" t="s">
        <v>69</v>
      </c>
      <c r="D72" s="61">
        <v>0</v>
      </c>
      <c r="E72" s="39">
        <v>3031269.55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3031269.55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3031269.55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18763672.010000002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18763672.010000002</v>
      </c>
      <c r="J74" s="60"/>
      <c r="K74" s="38"/>
      <c r="L74" s="60">
        <f t="shared" si="23"/>
        <v>0</v>
      </c>
      <c r="M74" s="38">
        <f t="shared" si="23"/>
        <v>18763672.010000002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70305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70305</v>
      </c>
      <c r="J75" s="60"/>
      <c r="K75" s="38"/>
      <c r="L75" s="60">
        <f t="shared" si="23"/>
        <v>0</v>
      </c>
      <c r="M75" s="38">
        <f t="shared" si="23"/>
        <v>70305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753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753</v>
      </c>
      <c r="J76" s="60"/>
      <c r="K76" s="38"/>
      <c r="L76" s="60">
        <f t="shared" si="23"/>
        <v>0</v>
      </c>
      <c r="M76" s="38">
        <f t="shared" si="23"/>
        <v>753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-380082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-380082</v>
      </c>
      <c r="J81" s="60"/>
      <c r="K81" s="38"/>
      <c r="L81" s="60">
        <f t="shared" si="23"/>
        <v>0</v>
      </c>
      <c r="M81" s="38">
        <f t="shared" si="23"/>
        <v>-380082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15974661.139419684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15974661.139419684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15974661.139419684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22780051.190427426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238233-19530478+295832</f>
        <v>-18996413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-18996413</v>
      </c>
      <c r="J86" s="148"/>
      <c r="K86" s="148"/>
      <c r="L86" s="148">
        <f t="shared" ref="L86:M88" si="27">H86+J86</f>
        <v>0</v>
      </c>
      <c r="M86" s="148">
        <f t="shared" si="27"/>
        <v>-18996413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-18996413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-18996413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-18996413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-3021751.8605803158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-3021751.8605803158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-3021751.8605803158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G97" sqref="G97"/>
      <selection pane="topRight" activeCell="G97" sqref="G97"/>
      <selection pane="bottomLeft" activeCell="G97" sqref="G97"/>
      <selection pane="bottomRight" activeCell="D23" sqref="D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9">
        <v>2274248</v>
      </c>
      <c r="E11" s="149">
        <v>29756110.49000001</v>
      </c>
      <c r="F11" s="60">
        <f>H11-D11</f>
        <v>0</v>
      </c>
      <c r="G11" s="37">
        <f>I11-E11</f>
        <v>0</v>
      </c>
      <c r="H11" s="65">
        <f>D11</f>
        <v>2274248</v>
      </c>
      <c r="I11" s="66">
        <f>E11</f>
        <v>29756110.49000001</v>
      </c>
      <c r="J11" s="60"/>
      <c r="K11" s="38"/>
      <c r="L11" s="60">
        <f t="shared" ref="L11:M15" si="0">H11+J11</f>
        <v>2274248</v>
      </c>
      <c r="M11" s="38">
        <f t="shared" si="0"/>
        <v>29756110.49000001</v>
      </c>
    </row>
    <row r="12" spans="1:26" x14ac:dyDescent="0.2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9">
        <v>0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2274248</v>
      </c>
      <c r="E16" s="166">
        <v>29756110.49000001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2274248</v>
      </c>
      <c r="I16" s="39">
        <f>SUM(I11:I15)</f>
        <v>29756110.49000001</v>
      </c>
      <c r="J16" s="61">
        <f t="shared" si="3"/>
        <v>0</v>
      </c>
      <c r="K16" s="39">
        <f t="shared" si="3"/>
        <v>0</v>
      </c>
      <c r="L16" s="61">
        <f t="shared" si="3"/>
        <v>2274248</v>
      </c>
      <c r="M16" s="39">
        <f t="shared" si="3"/>
        <v>29756110.49000001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9">
        <v>702011</v>
      </c>
      <c r="E19" s="149">
        <v>-7762061.2400000095</v>
      </c>
      <c r="F19" s="60">
        <f>H19-D19</f>
        <v>0</v>
      </c>
      <c r="G19" s="37">
        <f>I19-E19</f>
        <v>0</v>
      </c>
      <c r="H19" s="65">
        <f t="shared" si="4"/>
        <v>702011</v>
      </c>
      <c r="I19" s="66">
        <f t="shared" si="4"/>
        <v>-7762061.2400000095</v>
      </c>
      <c r="J19" s="60"/>
      <c r="K19" s="38"/>
      <c r="L19" s="60">
        <f t="shared" ref="L19:M23" si="5">H19+J19</f>
        <v>702011</v>
      </c>
      <c r="M19" s="38">
        <f t="shared" si="5"/>
        <v>-7762061.2400000095</v>
      </c>
    </row>
    <row r="20" spans="1:13" x14ac:dyDescent="0.2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9">
        <v>-10000</v>
      </c>
      <c r="E21" s="149">
        <v>-50200</v>
      </c>
      <c r="F21" s="60">
        <f t="shared" si="6"/>
        <v>0</v>
      </c>
      <c r="G21" s="37">
        <f t="shared" si="6"/>
        <v>0</v>
      </c>
      <c r="H21" s="65">
        <f t="shared" si="4"/>
        <v>-10000</v>
      </c>
      <c r="I21" s="66">
        <f t="shared" si="4"/>
        <v>-50200</v>
      </c>
      <c r="J21" s="60"/>
      <c r="K21" s="38"/>
      <c r="L21" s="60">
        <f t="shared" si="5"/>
        <v>-10000</v>
      </c>
      <c r="M21" s="38">
        <f t="shared" si="5"/>
        <v>-50200</v>
      </c>
    </row>
    <row r="22" spans="1:13" x14ac:dyDescent="0.2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9">
        <v>-14000</v>
      </c>
      <c r="E23" s="149">
        <v>-44304</v>
      </c>
      <c r="F23" s="60">
        <f t="shared" si="6"/>
        <v>0</v>
      </c>
      <c r="G23" s="37">
        <f t="shared" si="6"/>
        <v>0</v>
      </c>
      <c r="H23" s="65">
        <f t="shared" si="4"/>
        <v>-14000</v>
      </c>
      <c r="I23" s="66">
        <f t="shared" si="4"/>
        <v>-44304</v>
      </c>
      <c r="J23" s="60"/>
      <c r="K23" s="38"/>
      <c r="L23" s="60">
        <f t="shared" si="5"/>
        <v>-14000</v>
      </c>
      <c r="M23" s="38">
        <f t="shared" si="5"/>
        <v>-44304</v>
      </c>
    </row>
    <row r="24" spans="1:13" x14ac:dyDescent="0.2">
      <c r="A24" s="9"/>
      <c r="B24" s="7" t="s">
        <v>33</v>
      </c>
      <c r="C24" s="6"/>
      <c r="D24" s="166">
        <v>678011</v>
      </c>
      <c r="E24" s="166">
        <v>-7856565.2400000095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678011</v>
      </c>
      <c r="I24" s="39">
        <f>SUM(I19:I23)</f>
        <v>-7856565.2400000095</v>
      </c>
      <c r="J24" s="61">
        <f t="shared" si="7"/>
        <v>0</v>
      </c>
      <c r="K24" s="39">
        <f t="shared" si="7"/>
        <v>0</v>
      </c>
      <c r="L24" s="61">
        <f t="shared" si="7"/>
        <v>678011</v>
      </c>
      <c r="M24" s="39">
        <f t="shared" si="7"/>
        <v>-7856565.2400000095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9">
        <v>-4091458</v>
      </c>
      <c r="E27" s="149">
        <v>11913078.480000019</v>
      </c>
      <c r="F27" s="60">
        <f>H27-D27</f>
        <v>0</v>
      </c>
      <c r="G27" s="37">
        <f>I27-E27</f>
        <v>0</v>
      </c>
      <c r="H27" s="65">
        <f>D27</f>
        <v>-4091458</v>
      </c>
      <c r="I27" s="66">
        <f>E27</f>
        <v>11913078.480000019</v>
      </c>
      <c r="J27" s="60"/>
      <c r="K27" s="38"/>
      <c r="L27" s="60">
        <f>H27+J27</f>
        <v>-4091458</v>
      </c>
      <c r="M27" s="38">
        <f>I27+K27</f>
        <v>11913078.480000019</v>
      </c>
    </row>
    <row r="28" spans="1:13" x14ac:dyDescent="0.2">
      <c r="A28" s="9">
        <v>12</v>
      </c>
      <c r="B28" s="7"/>
      <c r="C28" s="18" t="s">
        <v>36</v>
      </c>
      <c r="D28" s="149">
        <v>4776359</v>
      </c>
      <c r="E28" s="149">
        <v>-10497179.189999998</v>
      </c>
      <c r="F28" s="60">
        <f>H28-D28</f>
        <v>0</v>
      </c>
      <c r="G28" s="37">
        <f>I28-E28</f>
        <v>0</v>
      </c>
      <c r="H28" s="65">
        <f>D28</f>
        <v>4776359</v>
      </c>
      <c r="I28" s="66">
        <f>E28</f>
        <v>-10497179.189999998</v>
      </c>
      <c r="J28" s="60"/>
      <c r="K28" s="38"/>
      <c r="L28" s="60">
        <f>H28+J28</f>
        <v>4776359</v>
      </c>
      <c r="M28" s="38">
        <f>I28+K28</f>
        <v>-10497179.189999998</v>
      </c>
    </row>
    <row r="29" spans="1:13" x14ac:dyDescent="0.2">
      <c r="A29" s="9"/>
      <c r="B29" s="7" t="s">
        <v>37</v>
      </c>
      <c r="C29" s="6"/>
      <c r="D29" s="166">
        <v>684901</v>
      </c>
      <c r="E29" s="166">
        <v>1415899.2900000215</v>
      </c>
      <c r="F29" s="61">
        <f t="shared" ref="F29:M29" si="8">SUM(F27:F28)</f>
        <v>0</v>
      </c>
      <c r="G29" s="39">
        <f t="shared" si="8"/>
        <v>0</v>
      </c>
      <c r="H29" s="61">
        <f>SUM(H27:H28)</f>
        <v>684901</v>
      </c>
      <c r="I29" s="39">
        <f>SUM(I27:I28)</f>
        <v>1415899.2900000215</v>
      </c>
      <c r="J29" s="61">
        <f t="shared" si="8"/>
        <v>0</v>
      </c>
      <c r="K29" s="39">
        <f t="shared" si="8"/>
        <v>0</v>
      </c>
      <c r="L29" s="61">
        <f t="shared" si="8"/>
        <v>684901</v>
      </c>
      <c r="M29" s="39">
        <f t="shared" si="8"/>
        <v>1415899.2900000215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9">
        <v>416707</v>
      </c>
      <c r="E39" s="149">
        <v>9725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416707</v>
      </c>
      <c r="I39" s="66">
        <f t="shared" si="12"/>
        <v>9725</v>
      </c>
      <c r="J39" s="60"/>
      <c r="K39" s="38"/>
      <c r="L39" s="60">
        <f t="shared" ref="L39:M41" si="14">H39+J39</f>
        <v>416707</v>
      </c>
      <c r="M39" s="38">
        <f t="shared" si="14"/>
        <v>9725</v>
      </c>
    </row>
    <row r="40" spans="1:13" ht="22.5" customHeight="1" x14ac:dyDescent="0.2">
      <c r="A40" s="9">
        <v>18</v>
      </c>
      <c r="B40" s="7"/>
      <c r="C40" s="18" t="s">
        <v>46</v>
      </c>
      <c r="D40" s="149">
        <v>-416707</v>
      </c>
      <c r="E40" s="149">
        <v>-2782</v>
      </c>
      <c r="F40" s="60">
        <f t="shared" si="13"/>
        <v>0</v>
      </c>
      <c r="G40" s="37">
        <f t="shared" si="13"/>
        <v>0</v>
      </c>
      <c r="H40" s="65">
        <f t="shared" si="12"/>
        <v>-416707</v>
      </c>
      <c r="I40" s="66">
        <f t="shared" si="12"/>
        <v>-2782</v>
      </c>
      <c r="J40" s="60"/>
      <c r="K40" s="38"/>
      <c r="L40" s="60">
        <f t="shared" si="14"/>
        <v>-416707</v>
      </c>
      <c r="M40" s="38">
        <f t="shared" si="14"/>
        <v>-2782</v>
      </c>
    </row>
    <row r="41" spans="1:13" x14ac:dyDescent="0.2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-416707</v>
      </c>
      <c r="E42" s="166">
        <v>-2782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-416707</v>
      </c>
      <c r="I42" s="39">
        <f>SUM(I40:I41)</f>
        <v>-2782</v>
      </c>
      <c r="J42" s="61">
        <f t="shared" si="15"/>
        <v>0</v>
      </c>
      <c r="K42" s="39">
        <f t="shared" si="15"/>
        <v>0</v>
      </c>
      <c r="L42" s="61">
        <f t="shared" si="15"/>
        <v>-416707</v>
      </c>
      <c r="M42" s="39">
        <f t="shared" si="15"/>
        <v>-2782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6943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6943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6943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9">
        <v>-3637160</v>
      </c>
      <c r="E49" s="149">
        <v>-16516997.488992279</v>
      </c>
      <c r="F49" s="60">
        <f>H49-D49</f>
        <v>0</v>
      </c>
      <c r="G49" s="37">
        <f>I49-E49</f>
        <v>0</v>
      </c>
      <c r="H49" s="65">
        <f>D49</f>
        <v>-3637160</v>
      </c>
      <c r="I49" s="66">
        <f>E49</f>
        <v>-16516997.488992279</v>
      </c>
      <c r="J49" s="60"/>
      <c r="K49" s="38"/>
      <c r="L49" s="60">
        <f>H49+J49</f>
        <v>-3637160</v>
      </c>
      <c r="M49" s="38">
        <f>I49+K49</f>
        <v>-16516997.488992279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6805390.0510077421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6805390.0510077421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6805390.0510077421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7" sqref="D1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48787667</v>
      </c>
      <c r="E11" s="60">
        <v>230002158</v>
      </c>
      <c r="F11" s="60">
        <f>H11-D11</f>
        <v>0</v>
      </c>
      <c r="G11" s="37">
        <f>I11-E11</f>
        <v>0</v>
      </c>
      <c r="H11" s="65">
        <f>D11</f>
        <v>48787667</v>
      </c>
      <c r="I11" s="66">
        <f>E11</f>
        <v>230002158</v>
      </c>
      <c r="J11" s="60"/>
      <c r="K11" s="38"/>
      <c r="L11" s="60">
        <f t="shared" ref="L11:M15" si="0">H11+J11</f>
        <v>48787667</v>
      </c>
      <c r="M11" s="38">
        <f t="shared" si="0"/>
        <v>230002158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2111677</v>
      </c>
      <c r="E13" s="60">
        <v>10517579</v>
      </c>
      <c r="F13" s="60">
        <f t="shared" si="1"/>
        <v>0</v>
      </c>
      <c r="G13" s="37">
        <f t="shared" si="1"/>
        <v>0</v>
      </c>
      <c r="H13" s="65">
        <f t="shared" si="2"/>
        <v>2111677</v>
      </c>
      <c r="I13" s="66">
        <f t="shared" si="2"/>
        <v>10517579</v>
      </c>
      <c r="J13" s="60"/>
      <c r="K13" s="38"/>
      <c r="L13" s="60">
        <f t="shared" si="0"/>
        <v>2111677</v>
      </c>
      <c r="M13" s="38">
        <f t="shared" si="0"/>
        <v>10517579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50899344</v>
      </c>
      <c r="E16" s="39">
        <v>240519737</v>
      </c>
      <c r="F16" s="61">
        <f t="shared" ref="F16:M16" si="3">SUM(F11:F15)</f>
        <v>0</v>
      </c>
      <c r="G16" s="39">
        <f t="shared" si="3"/>
        <v>0</v>
      </c>
      <c r="H16" s="61">
        <f>SUM(H11:H15)</f>
        <v>50899344</v>
      </c>
      <c r="I16" s="39">
        <f>SUM(I11:I15)</f>
        <v>240519737</v>
      </c>
      <c r="J16" s="61">
        <f t="shared" si="3"/>
        <v>0</v>
      </c>
      <c r="K16" s="39">
        <f t="shared" si="3"/>
        <v>0</v>
      </c>
      <c r="L16" s="61">
        <f t="shared" si="3"/>
        <v>50899344</v>
      </c>
      <c r="M16" s="39">
        <f t="shared" si="3"/>
        <v>240519737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-55110380</v>
      </c>
      <c r="E19" s="60">
        <v>-256512519</v>
      </c>
      <c r="F19" s="60">
        <f>H19-D19</f>
        <v>0</v>
      </c>
      <c r="G19" s="37">
        <f>I19-E19</f>
        <v>0</v>
      </c>
      <c r="H19" s="65">
        <f t="shared" si="4"/>
        <v>-55110380</v>
      </c>
      <c r="I19" s="66">
        <f t="shared" si="4"/>
        <v>-256512519</v>
      </c>
      <c r="J19" s="60"/>
      <c r="K19" s="38"/>
      <c r="L19" s="60">
        <f t="shared" ref="L19:M23" si="5">H19+J19</f>
        <v>-55110380</v>
      </c>
      <c r="M19" s="38">
        <f t="shared" si="5"/>
        <v>-256512519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-2696013</v>
      </c>
      <c r="E21" s="60">
        <v>-13380254</v>
      </c>
      <c r="F21" s="60">
        <f t="shared" si="6"/>
        <v>0</v>
      </c>
      <c r="G21" s="37">
        <f t="shared" si="6"/>
        <v>0</v>
      </c>
      <c r="H21" s="65">
        <f t="shared" si="4"/>
        <v>-2696013</v>
      </c>
      <c r="I21" s="66">
        <f t="shared" si="4"/>
        <v>-13380254</v>
      </c>
      <c r="J21" s="60"/>
      <c r="K21" s="38"/>
      <c r="L21" s="60">
        <f t="shared" si="5"/>
        <v>-2696013</v>
      </c>
      <c r="M21" s="38">
        <f t="shared" si="5"/>
        <v>-13380254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18622765</v>
      </c>
      <c r="E23" s="60">
        <v>86432767</v>
      </c>
      <c r="F23" s="60">
        <f t="shared" si="6"/>
        <v>0</v>
      </c>
      <c r="G23" s="37">
        <f t="shared" si="6"/>
        <v>0</v>
      </c>
      <c r="H23" s="65">
        <f t="shared" si="4"/>
        <v>18622765</v>
      </c>
      <c r="I23" s="66">
        <f t="shared" si="4"/>
        <v>86432767</v>
      </c>
      <c r="J23" s="60"/>
      <c r="K23" s="38"/>
      <c r="L23" s="60">
        <f t="shared" si="5"/>
        <v>18622765</v>
      </c>
      <c r="M23" s="38">
        <f t="shared" si="5"/>
        <v>86432767</v>
      </c>
    </row>
    <row r="24" spans="1:13" x14ac:dyDescent="0.2">
      <c r="A24" s="9"/>
      <c r="B24" s="7" t="s">
        <v>33</v>
      </c>
      <c r="C24" s="6"/>
      <c r="D24" s="61">
        <v>-39183628</v>
      </c>
      <c r="E24" s="39">
        <v>-183460006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-39183628</v>
      </c>
      <c r="I24" s="39">
        <f>SUM(I19:I23)</f>
        <v>-183460006</v>
      </c>
      <c r="J24" s="61">
        <f t="shared" si="7"/>
        <v>0</v>
      </c>
      <c r="K24" s="39">
        <f t="shared" si="7"/>
        <v>0</v>
      </c>
      <c r="L24" s="61">
        <f t="shared" si="7"/>
        <v>-39183628</v>
      </c>
      <c r="M24" s="39">
        <f t="shared" si="7"/>
        <v>-183460006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64010931</v>
      </c>
      <c r="E27" s="60">
        <v>319840398</v>
      </c>
      <c r="F27" s="60">
        <f>H27-D27</f>
        <v>0</v>
      </c>
      <c r="G27" s="37">
        <f>I27-E27</f>
        <v>0</v>
      </c>
      <c r="H27" s="65">
        <f>D27</f>
        <v>64010931</v>
      </c>
      <c r="I27" s="66">
        <f>E27</f>
        <v>319840398</v>
      </c>
      <c r="J27" s="60"/>
      <c r="K27" s="38"/>
      <c r="L27" s="60">
        <f>H27+J27</f>
        <v>64010931</v>
      </c>
      <c r="M27" s="38">
        <f>I27+K27</f>
        <v>319840398</v>
      </c>
    </row>
    <row r="28" spans="1:13" x14ac:dyDescent="0.2">
      <c r="A28" s="9">
        <v>12</v>
      </c>
      <c r="B28" s="7"/>
      <c r="C28" s="18" t="s">
        <v>36</v>
      </c>
      <c r="D28" s="60">
        <v>-81914955</v>
      </c>
      <c r="E28" s="60">
        <v>-401896181</v>
      </c>
      <c r="F28" s="60">
        <f>H28-D28</f>
        <v>0</v>
      </c>
      <c r="G28" s="37">
        <f>I28-E28</f>
        <v>0</v>
      </c>
      <c r="H28" s="65">
        <f>D28</f>
        <v>-81914955</v>
      </c>
      <c r="I28" s="66">
        <f>E28</f>
        <v>-401896181</v>
      </c>
      <c r="J28" s="60"/>
      <c r="K28" s="38"/>
      <c r="L28" s="60">
        <f>H28+J28</f>
        <v>-81914955</v>
      </c>
      <c r="M28" s="38">
        <f>I28+K28</f>
        <v>-401896181</v>
      </c>
    </row>
    <row r="29" spans="1:13" x14ac:dyDescent="0.2">
      <c r="A29" s="9"/>
      <c r="B29" s="7" t="s">
        <v>37</v>
      </c>
      <c r="C29" s="6"/>
      <c r="D29" s="61">
        <v>-17904024</v>
      </c>
      <c r="E29" s="39">
        <v>-82055783</v>
      </c>
      <c r="F29" s="61">
        <f t="shared" ref="F29:M29" si="8">SUM(F27:F28)</f>
        <v>0</v>
      </c>
      <c r="G29" s="39">
        <f t="shared" si="8"/>
        <v>0</v>
      </c>
      <c r="H29" s="61">
        <f>SUM(H27:H28)</f>
        <v>-17904024</v>
      </c>
      <c r="I29" s="39">
        <f>SUM(I27:I28)</f>
        <v>-82055783</v>
      </c>
      <c r="J29" s="61">
        <f t="shared" si="8"/>
        <v>0</v>
      </c>
      <c r="K29" s="39">
        <f t="shared" si="8"/>
        <v>0</v>
      </c>
      <c r="L29" s="61">
        <f t="shared" si="8"/>
        <v>-17904024</v>
      </c>
      <c r="M29" s="39">
        <f t="shared" si="8"/>
        <v>-82055783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5741672</v>
      </c>
      <c r="E39" s="60">
        <v>27963176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5741672</v>
      </c>
      <c r="I39" s="66">
        <f t="shared" si="12"/>
        <v>27963176</v>
      </c>
      <c r="J39" s="60"/>
      <c r="K39" s="38"/>
      <c r="L39" s="60">
        <f t="shared" ref="L39:M41" si="14">H39+J39</f>
        <v>5741672</v>
      </c>
      <c r="M39" s="38">
        <f t="shared" si="14"/>
        <v>27963176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-6373815</v>
      </c>
      <c r="E40" s="60">
        <v>-29767097</v>
      </c>
      <c r="F40" s="60">
        <f t="shared" si="13"/>
        <v>0</v>
      </c>
      <c r="G40" s="37">
        <f t="shared" si="13"/>
        <v>0</v>
      </c>
      <c r="H40" s="65">
        <f t="shared" si="12"/>
        <v>-6373815</v>
      </c>
      <c r="I40" s="66">
        <f t="shared" si="12"/>
        <v>-29767097</v>
      </c>
      <c r="J40" s="60"/>
      <c r="K40" s="38"/>
      <c r="L40" s="60">
        <f t="shared" si="14"/>
        <v>-6373815</v>
      </c>
      <c r="M40" s="38">
        <f t="shared" si="14"/>
        <v>-29767097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-6373815</v>
      </c>
      <c r="E42" s="39">
        <v>-29767097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-6373815</v>
      </c>
      <c r="I42" s="39">
        <f>SUM(I40:I41)</f>
        <v>-29767097</v>
      </c>
      <c r="J42" s="61">
        <f t="shared" si="15"/>
        <v>0</v>
      </c>
      <c r="K42" s="39">
        <f t="shared" si="15"/>
        <v>0</v>
      </c>
      <c r="L42" s="61">
        <f t="shared" si="15"/>
        <v>-6373815</v>
      </c>
      <c r="M42" s="39">
        <f t="shared" si="15"/>
        <v>-29767097</v>
      </c>
    </row>
    <row r="43" spans="1:13" ht="21" customHeight="1" x14ac:dyDescent="0.2">
      <c r="A43" s="9"/>
      <c r="B43" s="7" t="s">
        <v>49</v>
      </c>
      <c r="C43" s="6"/>
      <c r="D43" s="61">
        <v>-632143</v>
      </c>
      <c r="E43" s="39">
        <v>-1803921</v>
      </c>
      <c r="F43" s="61">
        <f t="shared" ref="F43:M43" si="16">F42+F39</f>
        <v>0</v>
      </c>
      <c r="G43" s="39">
        <f t="shared" si="16"/>
        <v>0</v>
      </c>
      <c r="H43" s="61">
        <f>H42+H39</f>
        <v>-632143</v>
      </c>
      <c r="I43" s="39">
        <f>I42+I39</f>
        <v>-1803921</v>
      </c>
      <c r="J43" s="61">
        <f t="shared" si="16"/>
        <v>0</v>
      </c>
      <c r="K43" s="39">
        <f t="shared" si="16"/>
        <v>0</v>
      </c>
      <c r="L43" s="61">
        <f t="shared" si="16"/>
        <v>-632143</v>
      </c>
      <c r="M43" s="39">
        <f t="shared" si="16"/>
        <v>-1803921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6820451</v>
      </c>
      <c r="E49" s="60">
        <v>30972894.247378416</v>
      </c>
      <c r="F49" s="60">
        <f>H49-D49</f>
        <v>0</v>
      </c>
      <c r="G49" s="37">
        <f>I49-E49</f>
        <v>0</v>
      </c>
      <c r="H49" s="65">
        <f>D49</f>
        <v>6820451</v>
      </c>
      <c r="I49" s="66">
        <f>E49</f>
        <v>30972894.247378416</v>
      </c>
      <c r="J49" s="60"/>
      <c r="K49" s="38"/>
      <c r="L49" s="60">
        <f>H49+J49</f>
        <v>6820451</v>
      </c>
      <c r="M49" s="38">
        <f>I49+K49</f>
        <v>30972894.247378416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-2408210.7599999998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-2408210.7599999998</v>
      </c>
      <c r="J54" s="60"/>
      <c r="K54" s="38"/>
      <c r="L54" s="60">
        <f>H54+J54</f>
        <v>0</v>
      </c>
      <c r="M54" s="38">
        <f>I54+K54</f>
        <v>-2408210.7599999998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-2408210.7599999998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-2408210.7599999998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-2408210.7599999998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1764710.4873784166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1764710.4873784166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1764710.4873784166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63119984</v>
      </c>
      <c r="E11" s="38">
        <f>'TX-EGM-FLSH'!E11+'TX-HPLR-FLSH'!E11+'TX-HPLC-FLSH'!E11</f>
        <v>298188269</v>
      </c>
      <c r="F11" s="60">
        <f>H11-D11</f>
        <v>0</v>
      </c>
      <c r="G11" s="37">
        <f>I11-E11</f>
        <v>0</v>
      </c>
      <c r="H11" s="60">
        <f>'TX-EGM-FLSH'!H11+'TX-HPLR-FLSH'!H11+'TX-HPLC-FLSH'!H11</f>
        <v>63119984</v>
      </c>
      <c r="I11" s="38">
        <f>'TX-EGM-FLSH'!I11+'TX-HPLR-FLSH'!I11+'TX-HPLC-FLSH'!I11</f>
        <v>298188269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63119984</v>
      </c>
      <c r="M11" s="38">
        <f t="shared" si="0"/>
        <v>298188269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2111677</v>
      </c>
      <c r="E13" s="38">
        <f>'TX-EGM-FLSH'!E13+'TX-HPLR-FLSH'!E13+'TX-HPLC-FLSH'!E13</f>
        <v>10517579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2111677</v>
      </c>
      <c r="I13" s="38">
        <f>'TX-EGM-FLSH'!I13+'TX-HPLR-FLSH'!I13+'TX-HPLC-FLSH'!I13</f>
        <v>10517579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2111677</v>
      </c>
      <c r="M13" s="38">
        <f t="shared" si="0"/>
        <v>10517579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65231661</v>
      </c>
      <c r="E16" s="39">
        <f>SUM(E11:E15)</f>
        <v>308705848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65231661</v>
      </c>
      <c r="I16" s="39">
        <f t="shared" si="2"/>
        <v>308705848</v>
      </c>
      <c r="J16" s="61">
        <f t="shared" si="2"/>
        <v>0</v>
      </c>
      <c r="K16" s="39">
        <f t="shared" si="2"/>
        <v>0</v>
      </c>
      <c r="L16" s="61">
        <f t="shared" si="2"/>
        <v>65231661</v>
      </c>
      <c r="M16" s="39">
        <f t="shared" si="2"/>
        <v>308705848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-62125274</v>
      </c>
      <c r="E19" s="38">
        <f>'TX-EGM-FLSH'!E19+'TX-HPLR-FLSH'!E19+'TX-HPLC-FLSH'!E19</f>
        <v>-289042147</v>
      </c>
      <c r="F19" s="60">
        <f>H19-D19</f>
        <v>0</v>
      </c>
      <c r="G19" s="37">
        <f>I19-E19</f>
        <v>0</v>
      </c>
      <c r="H19" s="60">
        <f>'TX-EGM-FLSH'!H19+'TX-HPLR-FLSH'!H19+'TX-HPLC-FLSH'!H19</f>
        <v>-62125274</v>
      </c>
      <c r="I19" s="38">
        <f>'TX-EGM-FLSH'!I19+'TX-HPLR-FLSH'!I19+'TX-HPLC-FLSH'!I19</f>
        <v>-289042147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-62125274</v>
      </c>
      <c r="M19" s="38">
        <f t="shared" si="3"/>
        <v>-289042147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-2706013</v>
      </c>
      <c r="E21" s="38">
        <f>'TX-EGM-FLSH'!E21+'TX-HPLR-FLSH'!E21+'TX-HPLC-FLSH'!E21</f>
        <v>-13430454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-2706013</v>
      </c>
      <c r="I21" s="38">
        <f>'TX-EGM-FLSH'!I21+'TX-HPLR-FLSH'!I21+'TX-HPLC-FLSH'!I21</f>
        <v>-13430454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-2706013</v>
      </c>
      <c r="M21" s="38">
        <f t="shared" si="3"/>
        <v>-13430454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18625552</v>
      </c>
      <c r="E23" s="38">
        <f>'TX-EGM-FLSH'!E23+'TX-HPLR-FLSH'!E23+'TX-HPLC-FLSH'!E23</f>
        <v>86446535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18625552</v>
      </c>
      <c r="I23" s="38">
        <f>'TX-EGM-FLSH'!I23+'TX-HPLR-FLSH'!I23+'TX-HPLC-FLSH'!I23</f>
        <v>86446535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18625552</v>
      </c>
      <c r="M23" s="38">
        <f t="shared" si="3"/>
        <v>86446535</v>
      </c>
    </row>
    <row r="24" spans="1:13" x14ac:dyDescent="0.2">
      <c r="A24" s="9"/>
      <c r="B24" s="7" t="s">
        <v>33</v>
      </c>
      <c r="C24" s="6"/>
      <c r="D24" s="61">
        <f>SUM(D19:D23)</f>
        <v>-46205735</v>
      </c>
      <c r="E24" s="39">
        <f>SUM(E19:E23)</f>
        <v>-216026066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-46205735</v>
      </c>
      <c r="I24" s="39">
        <f t="shared" si="5"/>
        <v>-216026066</v>
      </c>
      <c r="J24" s="61">
        <f t="shared" si="5"/>
        <v>0</v>
      </c>
      <c r="K24" s="39">
        <f t="shared" si="5"/>
        <v>0</v>
      </c>
      <c r="L24" s="61">
        <f t="shared" si="5"/>
        <v>-46205735</v>
      </c>
      <c r="M24" s="39">
        <f t="shared" si="5"/>
        <v>-216026066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82248369</v>
      </c>
      <c r="E27" s="38">
        <f>'TX-EGM-FLSH'!E27+'TX-HPLR-FLSH'!E27+'TX-HPLC-FLSH'!E27</f>
        <v>410311195</v>
      </c>
      <c r="F27" s="60">
        <f>H27-D27</f>
        <v>0</v>
      </c>
      <c r="G27" s="37">
        <f>I27-E27</f>
        <v>0</v>
      </c>
      <c r="H27" s="60">
        <f>'TX-EGM-FLSH'!H27+'TX-HPLR-FLSH'!H27+'TX-HPLC-FLSH'!H27</f>
        <v>82248369</v>
      </c>
      <c r="I27" s="38">
        <f>'TX-EGM-FLSH'!I27+'TX-HPLR-FLSH'!I27+'TX-HPLC-FLSH'!I27</f>
        <v>410311195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82248369</v>
      </c>
      <c r="M27" s="38">
        <f>I27+K27</f>
        <v>410311195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-100162472</v>
      </c>
      <c r="E28" s="38">
        <f>'TX-EGM-FLSH'!E28+'TX-HPLR-FLSH'!E28+'TX-HPLC-FLSH'!E28</f>
        <v>-493450331</v>
      </c>
      <c r="F28" s="60">
        <f>H28-D28</f>
        <v>0</v>
      </c>
      <c r="G28" s="37">
        <f>I28-E28</f>
        <v>0</v>
      </c>
      <c r="H28" s="60">
        <f>'TX-EGM-FLSH'!H28+'TX-HPLR-FLSH'!H28+'TX-HPLC-FLSH'!H28</f>
        <v>-100162472</v>
      </c>
      <c r="I28" s="38">
        <f>'TX-EGM-FLSH'!I28+'TX-HPLR-FLSH'!I28+'TX-HPLC-FLSH'!I28</f>
        <v>-493450331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-100162472</v>
      </c>
      <c r="M28" s="38">
        <f>I28+K28</f>
        <v>-493450331</v>
      </c>
    </row>
    <row r="29" spans="1:13" x14ac:dyDescent="0.2">
      <c r="A29" s="9"/>
      <c r="B29" s="7" t="s">
        <v>37</v>
      </c>
      <c r="C29" s="6"/>
      <c r="D29" s="61">
        <f>SUM(D27:D28)</f>
        <v>-17914103</v>
      </c>
      <c r="E29" s="39">
        <f>SUM(E27:E28)</f>
        <v>-83139136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-17914103</v>
      </c>
      <c r="I29" s="39">
        <f t="shared" si="6"/>
        <v>-83139136</v>
      </c>
      <c r="J29" s="61">
        <f t="shared" si="6"/>
        <v>0</v>
      </c>
      <c r="K29" s="39">
        <f t="shared" si="6"/>
        <v>0</v>
      </c>
      <c r="L29" s="61">
        <f t="shared" si="6"/>
        <v>-17914103</v>
      </c>
      <c r="M29" s="39">
        <f t="shared" si="6"/>
        <v>-83139136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6158379</v>
      </c>
      <c r="E39" s="38">
        <f>'TX-EGM-FLSH'!E39+'TX-HPLR-FLSH'!E39+'TX-HPLC-FLSH'!E39</f>
        <v>27972901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6158379</v>
      </c>
      <c r="I39" s="38">
        <f>'TX-EGM-FLSH'!I39+'TX-HPLR-FLSH'!I39+'TX-HPLC-FLSH'!I39</f>
        <v>27972901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6158379</v>
      </c>
      <c r="M39" s="38">
        <f t="shared" si="11"/>
        <v>27972901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-6790522</v>
      </c>
      <c r="E40" s="38">
        <f>'TX-EGM-FLSH'!E40+'TX-HPLR-FLSH'!E40+'TX-HPLC-FLSH'!E40</f>
        <v>-29769879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-6790522</v>
      </c>
      <c r="I40" s="38">
        <f>'TX-EGM-FLSH'!I40+'TX-HPLR-FLSH'!I40+'TX-HPLC-FLSH'!I40</f>
        <v>-29769879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-6790522</v>
      </c>
      <c r="M40" s="38">
        <f t="shared" si="11"/>
        <v>-29769879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-6790522</v>
      </c>
      <c r="E42" s="39">
        <f>SUM(E40:E41)</f>
        <v>-29769879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-6790522</v>
      </c>
      <c r="I42" s="39">
        <f t="shared" si="12"/>
        <v>-29769879</v>
      </c>
      <c r="J42" s="61">
        <f t="shared" si="12"/>
        <v>0</v>
      </c>
      <c r="K42" s="39">
        <f t="shared" si="12"/>
        <v>0</v>
      </c>
      <c r="L42" s="61">
        <f t="shared" si="12"/>
        <v>-6790522</v>
      </c>
      <c r="M42" s="39">
        <f t="shared" si="12"/>
        <v>-29769879</v>
      </c>
    </row>
    <row r="43" spans="1:13" ht="21" customHeight="1" x14ac:dyDescent="0.2">
      <c r="A43" s="9"/>
      <c r="B43" s="7" t="s">
        <v>49</v>
      </c>
      <c r="C43" s="6"/>
      <c r="D43" s="61">
        <f>D42+D39</f>
        <v>-632143</v>
      </c>
      <c r="E43" s="39">
        <f>E42+E39</f>
        <v>-1796978</v>
      </c>
      <c r="F43" s="61">
        <f t="shared" ref="F43:M43" si="13">F42+F39</f>
        <v>0</v>
      </c>
      <c r="G43" s="39">
        <f t="shared" si="13"/>
        <v>0</v>
      </c>
      <c r="H43" s="61">
        <f t="shared" si="13"/>
        <v>-632143</v>
      </c>
      <c r="I43" s="39">
        <f t="shared" si="13"/>
        <v>-1796978</v>
      </c>
      <c r="J43" s="61">
        <f t="shared" si="13"/>
        <v>0</v>
      </c>
      <c r="K43" s="39">
        <f t="shared" si="13"/>
        <v>0</v>
      </c>
      <c r="L43" s="61">
        <f t="shared" si="13"/>
        <v>-632143</v>
      </c>
      <c r="M43" s="39">
        <f t="shared" si="13"/>
        <v>-1796978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-479680</v>
      </c>
      <c r="E49" s="38">
        <f>'TX-EGM-FLSH'!E49+'TX-HPLR-FLSH'!E49+'TX-HPLC-FLSH'!E49</f>
        <v>-2178313.1221941896</v>
      </c>
      <c r="F49" s="60">
        <f>H49-D49</f>
        <v>0</v>
      </c>
      <c r="G49" s="37">
        <f>I49-E49</f>
        <v>0</v>
      </c>
      <c r="H49" s="60">
        <f>'TX-EGM-FLSH'!H49+'TX-HPLR-FLSH'!H49+'TX-HPLC-FLSH'!H49</f>
        <v>-479680</v>
      </c>
      <c r="I49" s="38">
        <f>'TX-EGM-FLSH'!I49+'TX-HPLR-FLSH'!I49+'TX-HPLC-FLSH'!I49</f>
        <v>-2178313.1221941896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-479680</v>
      </c>
      <c r="M49" s="38">
        <f>I49+K49</f>
        <v>-2178313.1221941896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-2408210.7599999998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-2408210.7599999998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-2408210.7599999998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-2408210.7599999998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-2408210.7599999998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-2408210.7599999998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3738744.55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3738744.55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3738744.55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-707475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-707475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-707475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3031269.55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3031269.55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3031269.55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18763672.010000002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18763672.010000002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18763672.010000002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70305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70305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70305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753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753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753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-380082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-380082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-380082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24544761.677805811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24544761.677805811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24544761.677805811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22780051.190427426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-18996413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-18996413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-18996413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-18996413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-18996413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-18996413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5548348.6778058112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5548348.6778058112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5548348.6778058112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59" activePane="bottomRight" state="frozen"/>
      <selection activeCell="G97" sqref="G97"/>
      <selection pane="topRight" activeCell="G97" sqref="G97"/>
      <selection pane="bottomLeft" activeCell="G97" sqref="G97"/>
      <selection pane="bottomRight" activeCell="E86" sqref="E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67099216</v>
      </c>
      <c r="E11" s="65">
        <v>353723452</v>
      </c>
      <c r="F11" s="60">
        <f>H11-D11</f>
        <v>0</v>
      </c>
      <c r="G11" s="37">
        <f>I11-E11</f>
        <v>0</v>
      </c>
      <c r="H11" s="65">
        <f>D11</f>
        <v>67099216</v>
      </c>
      <c r="I11" s="66">
        <f>E11</f>
        <v>353723452</v>
      </c>
      <c r="J11" s="60"/>
      <c r="K11" s="38"/>
      <c r="L11" s="60">
        <f t="shared" ref="L11:M15" si="0">H11+J11</f>
        <v>67099216</v>
      </c>
      <c r="M11" s="38">
        <f t="shared" si="0"/>
        <v>353723452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15663646</v>
      </c>
      <c r="E13" s="65">
        <v>79909637</v>
      </c>
      <c r="F13" s="60">
        <f t="shared" si="1"/>
        <v>0</v>
      </c>
      <c r="G13" s="37">
        <f t="shared" si="1"/>
        <v>0</v>
      </c>
      <c r="H13" s="65">
        <f t="shared" si="2"/>
        <v>15663646</v>
      </c>
      <c r="I13" s="66">
        <f t="shared" si="2"/>
        <v>79909637</v>
      </c>
      <c r="J13" s="60"/>
      <c r="K13" s="38"/>
      <c r="L13" s="60">
        <f t="shared" si="0"/>
        <v>15663646</v>
      </c>
      <c r="M13" s="38">
        <f t="shared" si="0"/>
        <v>79909637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82762862</v>
      </c>
      <c r="E16" s="39">
        <v>433633089</v>
      </c>
      <c r="F16" s="61">
        <f t="shared" ref="F16:M16" si="3">SUM(F11:F15)</f>
        <v>0</v>
      </c>
      <c r="G16" s="39">
        <f t="shared" si="3"/>
        <v>0</v>
      </c>
      <c r="H16" s="61">
        <f>SUM(H11:H15)</f>
        <v>82762862</v>
      </c>
      <c r="I16" s="39">
        <f>SUM(I11:I15)</f>
        <v>433633089</v>
      </c>
      <c r="J16" s="61">
        <f t="shared" si="3"/>
        <v>0</v>
      </c>
      <c r="K16" s="39">
        <f t="shared" si="3"/>
        <v>0</v>
      </c>
      <c r="L16" s="61">
        <f t="shared" si="3"/>
        <v>82762862</v>
      </c>
      <c r="M16" s="39">
        <f t="shared" si="3"/>
        <v>433633089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-65982924</v>
      </c>
      <c r="E19" s="65">
        <v>-346291386</v>
      </c>
      <c r="F19" s="60">
        <f>H19-D19</f>
        <v>0</v>
      </c>
      <c r="G19" s="37">
        <f>I19-E19</f>
        <v>0</v>
      </c>
      <c r="H19" s="65">
        <f t="shared" si="4"/>
        <v>-65982924</v>
      </c>
      <c r="I19" s="66">
        <f t="shared" si="4"/>
        <v>-346291386</v>
      </c>
      <c r="J19" s="60"/>
      <c r="K19" s="38"/>
      <c r="L19" s="60">
        <f t="shared" ref="L19:M23" si="5">H19+J19</f>
        <v>-65982924</v>
      </c>
      <c r="M19" s="38">
        <f t="shared" si="5"/>
        <v>-346291386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-15633799</v>
      </c>
      <c r="E21" s="65">
        <v>-79788414</v>
      </c>
      <c r="F21" s="60">
        <f t="shared" si="6"/>
        <v>0</v>
      </c>
      <c r="G21" s="37">
        <f t="shared" si="6"/>
        <v>0</v>
      </c>
      <c r="H21" s="65">
        <f t="shared" si="4"/>
        <v>-15633799</v>
      </c>
      <c r="I21" s="66">
        <f t="shared" si="4"/>
        <v>-79788414</v>
      </c>
      <c r="J21" s="60"/>
      <c r="K21" s="38"/>
      <c r="L21" s="60">
        <f t="shared" si="5"/>
        <v>-15633799</v>
      </c>
      <c r="M21" s="38">
        <f t="shared" si="5"/>
        <v>-79788414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296421</v>
      </c>
      <c r="E23" s="65">
        <v>1421118</v>
      </c>
      <c r="F23" s="60">
        <f t="shared" si="6"/>
        <v>0</v>
      </c>
      <c r="G23" s="37">
        <f t="shared" si="6"/>
        <v>0</v>
      </c>
      <c r="H23" s="65">
        <f t="shared" si="4"/>
        <v>296421</v>
      </c>
      <c r="I23" s="66">
        <f t="shared" si="4"/>
        <v>1421118</v>
      </c>
      <c r="J23" s="60"/>
      <c r="K23" s="38"/>
      <c r="L23" s="60">
        <f t="shared" si="5"/>
        <v>296421</v>
      </c>
      <c r="M23" s="38">
        <f t="shared" si="5"/>
        <v>1421118</v>
      </c>
    </row>
    <row r="24" spans="1:13" x14ac:dyDescent="0.2">
      <c r="A24" s="9"/>
      <c r="B24" s="7" t="s">
        <v>33</v>
      </c>
      <c r="C24" s="6"/>
      <c r="D24" s="61">
        <v>-81320302</v>
      </c>
      <c r="E24" s="39">
        <v>-424658682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-81320302</v>
      </c>
      <c r="I24" s="39">
        <f>SUM(I19:I23)</f>
        <v>-424658682</v>
      </c>
      <c r="J24" s="61">
        <f t="shared" si="7"/>
        <v>0</v>
      </c>
      <c r="K24" s="39">
        <f t="shared" si="7"/>
        <v>0</v>
      </c>
      <c r="L24" s="61">
        <f t="shared" si="7"/>
        <v>-81320302</v>
      </c>
      <c r="M24" s="39">
        <f t="shared" si="7"/>
        <v>-424658682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1829380</v>
      </c>
      <c r="E27" s="65">
        <v>9123506</v>
      </c>
      <c r="F27" s="60">
        <f>H27-D27</f>
        <v>0</v>
      </c>
      <c r="G27" s="37">
        <f>I27-E27</f>
        <v>0</v>
      </c>
      <c r="H27" s="65">
        <f>D27</f>
        <v>1829380</v>
      </c>
      <c r="I27" s="66">
        <f>E27</f>
        <v>9123506</v>
      </c>
      <c r="J27" s="60"/>
      <c r="K27" s="38"/>
      <c r="L27" s="60">
        <f>H27+J27</f>
        <v>1829380</v>
      </c>
      <c r="M27" s="38">
        <f>I27+K27</f>
        <v>9123506</v>
      </c>
    </row>
    <row r="28" spans="1:13" x14ac:dyDescent="0.2">
      <c r="A28" s="9">
        <v>12</v>
      </c>
      <c r="B28" s="7"/>
      <c r="C28" s="18" t="s">
        <v>36</v>
      </c>
      <c r="D28" s="65">
        <v>-1988577</v>
      </c>
      <c r="E28" s="65">
        <v>-9887835</v>
      </c>
      <c r="F28" s="60">
        <f>H28-D28</f>
        <v>0</v>
      </c>
      <c r="G28" s="37">
        <f>I28-E28</f>
        <v>0</v>
      </c>
      <c r="H28" s="65">
        <f>D28</f>
        <v>-1988577</v>
      </c>
      <c r="I28" s="66">
        <f>E28</f>
        <v>-9887835</v>
      </c>
      <c r="J28" s="60"/>
      <c r="K28" s="38"/>
      <c r="L28" s="60">
        <f>H28+J28</f>
        <v>-1988577</v>
      </c>
      <c r="M28" s="38">
        <f>I28+K28</f>
        <v>-9887835</v>
      </c>
    </row>
    <row r="29" spans="1:13" x14ac:dyDescent="0.2">
      <c r="A29" s="9"/>
      <c r="B29" s="7" t="s">
        <v>37</v>
      </c>
      <c r="C29" s="6"/>
      <c r="D29" s="61">
        <v>-159197</v>
      </c>
      <c r="E29" s="39">
        <v>-764329</v>
      </c>
      <c r="F29" s="61">
        <f t="shared" ref="F29:M29" si="8">SUM(F27:F28)</f>
        <v>0</v>
      </c>
      <c r="G29" s="39">
        <f t="shared" si="8"/>
        <v>0</v>
      </c>
      <c r="H29" s="61">
        <f>SUM(H27:H28)</f>
        <v>-159197</v>
      </c>
      <c r="I29" s="39">
        <f>SUM(I27:I28)</f>
        <v>-764329</v>
      </c>
      <c r="J29" s="61">
        <f t="shared" si="8"/>
        <v>0</v>
      </c>
      <c r="K29" s="39">
        <f t="shared" si="8"/>
        <v>0</v>
      </c>
      <c r="L29" s="61">
        <f t="shared" si="8"/>
        <v>-159197</v>
      </c>
      <c r="M29" s="39">
        <f t="shared" si="8"/>
        <v>-764329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-99176</v>
      </c>
      <c r="E32" s="65">
        <v>-467626</v>
      </c>
      <c r="F32" s="60">
        <f>H32-D32</f>
        <v>0</v>
      </c>
      <c r="G32" s="37">
        <f>I32-E32</f>
        <v>0</v>
      </c>
      <c r="H32" s="65">
        <f t="shared" ref="H32:I35" si="9">D32</f>
        <v>-99176</v>
      </c>
      <c r="I32" s="66">
        <f t="shared" si="9"/>
        <v>-467626</v>
      </c>
      <c r="J32" s="60"/>
      <c r="K32" s="38"/>
      <c r="L32" s="60">
        <f t="shared" ref="L32:M35" si="10">H32+J32</f>
        <v>-99176</v>
      </c>
      <c r="M32" s="38">
        <f t="shared" si="10"/>
        <v>-467626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-1377089</v>
      </c>
      <c r="E35" s="65">
        <v>-8512039</v>
      </c>
      <c r="F35" s="60">
        <f t="shared" si="11"/>
        <v>0</v>
      </c>
      <c r="G35" s="37">
        <f t="shared" si="11"/>
        <v>0</v>
      </c>
      <c r="H35" s="65">
        <f t="shared" si="9"/>
        <v>-1377089</v>
      </c>
      <c r="I35" s="66">
        <f t="shared" si="9"/>
        <v>-8512039</v>
      </c>
      <c r="J35" s="60"/>
      <c r="K35" s="38"/>
      <c r="L35" s="60">
        <f t="shared" si="10"/>
        <v>-1377089</v>
      </c>
      <c r="M35" s="38">
        <f t="shared" si="10"/>
        <v>-8512039</v>
      </c>
    </row>
    <row r="36" spans="1:13" x14ac:dyDescent="0.2">
      <c r="A36" s="9"/>
      <c r="B36" s="7" t="s">
        <v>43</v>
      </c>
      <c r="C36" s="6"/>
      <c r="D36" s="61">
        <v>-1476265</v>
      </c>
      <c r="E36" s="39">
        <v>-8979665</v>
      </c>
      <c r="F36" s="61">
        <f>SUM(F32:F35)</f>
        <v>0</v>
      </c>
      <c r="G36" s="39">
        <f>SUM(G32:G35)</f>
        <v>0</v>
      </c>
      <c r="H36" s="61">
        <f>SUM(H32:H35)</f>
        <v>-1476265</v>
      </c>
      <c r="I36" s="39">
        <f>SUM(I32:I35)</f>
        <v>-8979665</v>
      </c>
      <c r="J36" s="61">
        <f>SUM(J32:J34)</f>
        <v>0</v>
      </c>
      <c r="K36" s="39">
        <f>SUM(K32:K34)</f>
        <v>0</v>
      </c>
      <c r="L36" s="61">
        <f>SUM(L32:L35)</f>
        <v>-1476265</v>
      </c>
      <c r="M36" s="39">
        <f>SUM(M32:M35)</f>
        <v>-8979665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238990</v>
      </c>
      <c r="E39" s="65">
        <v>927899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238990</v>
      </c>
      <c r="I39" s="66">
        <f t="shared" si="12"/>
        <v>927899</v>
      </c>
      <c r="J39" s="60"/>
      <c r="K39" s="38"/>
      <c r="L39" s="60">
        <f t="shared" ref="L39:M41" si="14">H39+J39</f>
        <v>238990</v>
      </c>
      <c r="M39" s="38">
        <f t="shared" si="14"/>
        <v>927899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-51895</v>
      </c>
      <c r="E40" s="65">
        <v>-198050</v>
      </c>
      <c r="F40" s="60">
        <f t="shared" si="13"/>
        <v>0</v>
      </c>
      <c r="G40" s="37">
        <f t="shared" si="13"/>
        <v>0</v>
      </c>
      <c r="H40" s="65">
        <f t="shared" si="12"/>
        <v>-51895</v>
      </c>
      <c r="I40" s="66">
        <f t="shared" si="12"/>
        <v>-198050</v>
      </c>
      <c r="J40" s="60"/>
      <c r="K40" s="38"/>
      <c r="L40" s="60">
        <f t="shared" si="14"/>
        <v>-51895</v>
      </c>
      <c r="M40" s="38">
        <f t="shared" si="14"/>
        <v>-198050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-51895</v>
      </c>
      <c r="E42" s="39">
        <v>-198050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-51895</v>
      </c>
      <c r="I42" s="39">
        <f>SUM(I40:I41)</f>
        <v>-198050</v>
      </c>
      <c r="J42" s="61">
        <f t="shared" si="15"/>
        <v>0</v>
      </c>
      <c r="K42" s="39">
        <f t="shared" si="15"/>
        <v>0</v>
      </c>
      <c r="L42" s="61">
        <f t="shared" si="15"/>
        <v>-51895</v>
      </c>
      <c r="M42" s="39">
        <f t="shared" si="15"/>
        <v>-198050</v>
      </c>
    </row>
    <row r="43" spans="1:13" ht="21" customHeight="1" x14ac:dyDescent="0.2">
      <c r="A43" s="9"/>
      <c r="B43" s="7" t="s">
        <v>49</v>
      </c>
      <c r="C43" s="6"/>
      <c r="D43" s="61">
        <v>187095</v>
      </c>
      <c r="E43" s="39">
        <v>729849</v>
      </c>
      <c r="F43" s="61">
        <f t="shared" ref="F43:M43" si="16">F42+F39</f>
        <v>0</v>
      </c>
      <c r="G43" s="39">
        <f t="shared" si="16"/>
        <v>0</v>
      </c>
      <c r="H43" s="61">
        <f>H42+H39</f>
        <v>187095</v>
      </c>
      <c r="I43" s="39">
        <f>I42+I39</f>
        <v>729849</v>
      </c>
      <c r="J43" s="61">
        <f t="shared" si="16"/>
        <v>0</v>
      </c>
      <c r="K43" s="39">
        <f t="shared" si="16"/>
        <v>0</v>
      </c>
      <c r="L43" s="61">
        <f t="shared" si="16"/>
        <v>187095</v>
      </c>
      <c r="M43" s="39">
        <f t="shared" si="16"/>
        <v>729849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5807</v>
      </c>
      <c r="E49" s="65">
        <v>28046.067899999998</v>
      </c>
      <c r="F49" s="60">
        <f>H49-D49</f>
        <v>0</v>
      </c>
      <c r="G49" s="37">
        <f>I49-E49</f>
        <v>0</v>
      </c>
      <c r="H49" s="65">
        <f>D49</f>
        <v>5807</v>
      </c>
      <c r="I49" s="66">
        <f>E49</f>
        <v>28046.067899999998</v>
      </c>
      <c r="J49" s="60"/>
      <c r="K49" s="38"/>
      <c r="L49" s="60">
        <f>H49+J49</f>
        <v>5807</v>
      </c>
      <c r="M49" s="38">
        <f>I49+K49</f>
        <v>28046.067899999998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296421</v>
      </c>
      <c r="E51" s="65">
        <v>1421118</v>
      </c>
      <c r="F51" s="60">
        <f>H51-D51</f>
        <v>0</v>
      </c>
      <c r="G51" s="37">
        <f>I51-E51</f>
        <v>0</v>
      </c>
      <c r="H51" s="65">
        <f>D51</f>
        <v>296421</v>
      </c>
      <c r="I51" s="66">
        <f>E51</f>
        <v>1421118</v>
      </c>
      <c r="J51" s="60"/>
      <c r="K51" s="38"/>
      <c r="L51" s="60">
        <f>H51+J51</f>
        <v>296421</v>
      </c>
      <c r="M51" s="38">
        <f>I51+K51</f>
        <v>1421118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-3258713.67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-3258713.67</v>
      </c>
      <c r="J54" s="60"/>
      <c r="K54" s="38"/>
      <c r="L54" s="60">
        <f>H54+J54</f>
        <v>0</v>
      </c>
      <c r="M54" s="38">
        <f>I54+K54</f>
        <v>-3258713.67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-1210016.24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-1210016.24</v>
      </c>
      <c r="J55" s="60"/>
      <c r="K55" s="38"/>
      <c r="L55" s="60">
        <f>H55+J55</f>
        <v>0</v>
      </c>
      <c r="M55" s="38">
        <f>I55+K55</f>
        <v>-1210016.24</v>
      </c>
    </row>
    <row r="56" spans="1:15" x14ac:dyDescent="0.2">
      <c r="A56" s="9"/>
      <c r="B56" s="7" t="s">
        <v>57</v>
      </c>
      <c r="C56" s="6"/>
      <c r="D56" s="61">
        <v>0</v>
      </c>
      <c r="E56" s="39">
        <v>-4468729.91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-4468729.91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-4468729.91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1803667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1803667</v>
      </c>
      <c r="J70" s="60"/>
      <c r="K70" s="38"/>
      <c r="L70" s="60">
        <f>H70+J70</f>
        <v>0</v>
      </c>
      <c r="M70" s="38">
        <f>I70+K70</f>
        <v>1803667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-3366769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-3366769</v>
      </c>
      <c r="J71" s="60"/>
      <c r="K71" s="38"/>
      <c r="L71" s="60">
        <f>H71+J71</f>
        <v>0</v>
      </c>
      <c r="M71" s="38">
        <f>I71+K71</f>
        <v>-3366769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-1563102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-1563102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-1563102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-3942760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-3942760</v>
      </c>
      <c r="J74" s="60"/>
      <c r="K74" s="38"/>
      <c r="L74" s="60">
        <f t="shared" si="22"/>
        <v>0</v>
      </c>
      <c r="M74" s="38">
        <f t="shared" si="22"/>
        <v>-3942760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-357248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-357248</v>
      </c>
      <c r="J81" s="60"/>
      <c r="K81" s="38"/>
      <c r="L81" s="60">
        <f t="shared" si="22"/>
        <v>0</v>
      </c>
      <c r="M81" s="38">
        <f t="shared" si="22"/>
        <v>-357248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-8922413.8421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-8922413.8421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-8922413.8421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-7046936</v>
      </c>
      <c r="F86" s="145">
        <f t="shared" ref="F86:G88" si="24">H86-D86</f>
        <v>0</v>
      </c>
      <c r="G86" s="145">
        <f t="shared" si="24"/>
        <v>0</v>
      </c>
      <c r="H86" s="145">
        <f t="shared" ref="H86:I88" si="25">D86</f>
        <v>0</v>
      </c>
      <c r="I86" s="145">
        <f t="shared" si="25"/>
        <v>-7046936</v>
      </c>
      <c r="J86" s="145"/>
      <c r="K86" s="145"/>
      <c r="L86" s="145">
        <f t="shared" ref="L86:M88" si="26">H86+J86</f>
        <v>0</v>
      </c>
      <c r="M86" s="145">
        <f t="shared" si="26"/>
        <v>-7046936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f t="shared" si="24"/>
        <v>0</v>
      </c>
      <c r="G87" s="146">
        <f t="shared" si="24"/>
        <v>0</v>
      </c>
      <c r="H87" s="146">
        <f t="shared" si="25"/>
        <v>0</v>
      </c>
      <c r="I87" s="146">
        <f t="shared" si="25"/>
        <v>0</v>
      </c>
      <c r="J87" s="146"/>
      <c r="K87" s="146"/>
      <c r="L87" s="146">
        <f t="shared" si="26"/>
        <v>0</v>
      </c>
      <c r="M87" s="146">
        <f t="shared" si="26"/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f t="shared" si="24"/>
        <v>0</v>
      </c>
      <c r="G88" s="147">
        <f t="shared" si="24"/>
        <v>0</v>
      </c>
      <c r="H88" s="147">
        <f t="shared" si="25"/>
        <v>0</v>
      </c>
      <c r="I88" s="147">
        <f t="shared" si="25"/>
        <v>0</v>
      </c>
      <c r="J88" s="147"/>
      <c r="K88" s="147"/>
      <c r="L88" s="147">
        <f t="shared" si="26"/>
        <v>0</v>
      </c>
      <c r="M88" s="147">
        <f t="shared" si="26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7">SUM(E86:E88)</f>
        <v>-7046936</v>
      </c>
      <c r="F89" s="155">
        <f t="shared" si="27"/>
        <v>0</v>
      </c>
      <c r="G89" s="155">
        <f t="shared" si="27"/>
        <v>0</v>
      </c>
      <c r="H89" s="155">
        <f t="shared" si="27"/>
        <v>0</v>
      </c>
      <c r="I89" s="155">
        <f t="shared" si="27"/>
        <v>-7046936</v>
      </c>
      <c r="J89" s="155">
        <f t="shared" si="27"/>
        <v>0</v>
      </c>
      <c r="K89" s="155">
        <f t="shared" si="27"/>
        <v>0</v>
      </c>
      <c r="L89" s="155">
        <f t="shared" si="27"/>
        <v>0</v>
      </c>
      <c r="M89" s="155">
        <f t="shared" si="27"/>
        <v>-7046936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8">+E82+E89</f>
        <v>-15969349.8421</v>
      </c>
      <c r="F91" s="155">
        <f t="shared" si="28"/>
        <v>0</v>
      </c>
      <c r="G91" s="155">
        <f t="shared" si="28"/>
        <v>0</v>
      </c>
      <c r="H91" s="155">
        <f t="shared" si="28"/>
        <v>0</v>
      </c>
      <c r="I91" s="155">
        <f t="shared" si="28"/>
        <v>-15969349.8421</v>
      </c>
      <c r="J91" s="155">
        <f t="shared" si="28"/>
        <v>0</v>
      </c>
      <c r="K91" s="155">
        <f t="shared" si="28"/>
        <v>0</v>
      </c>
      <c r="L91" s="155">
        <f t="shared" si="28"/>
        <v>0</v>
      </c>
      <c r="M91" s="155">
        <f t="shared" si="28"/>
        <v>-15969349.8421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56" activePane="bottomRight" state="frozen"/>
      <selection activeCell="G97" sqref="G97"/>
      <selection pane="topRight" activeCell="G97" sqref="G97"/>
      <selection pane="bottomLeft" activeCell="G97" sqref="G97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5144645</v>
      </c>
      <c r="E11" s="65">
        <v>18299130</v>
      </c>
      <c r="F11" s="60">
        <f>H11-D11</f>
        <v>0</v>
      </c>
      <c r="G11" s="37">
        <f>I11-E11</f>
        <v>0</v>
      </c>
      <c r="H11" s="65">
        <f>D11</f>
        <v>5144645</v>
      </c>
      <c r="I11" s="66">
        <f>E11</f>
        <v>18299130</v>
      </c>
      <c r="J11" s="60"/>
      <c r="K11" s="38"/>
      <c r="L11" s="60">
        <f t="shared" ref="L11:M15" si="0">H11+J11</f>
        <v>5144645</v>
      </c>
      <c r="M11" s="38">
        <f t="shared" si="0"/>
        <v>18299130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5027654</v>
      </c>
      <c r="E13" s="65">
        <v>21119650</v>
      </c>
      <c r="F13" s="60">
        <f t="shared" si="1"/>
        <v>0</v>
      </c>
      <c r="G13" s="37">
        <f t="shared" si="1"/>
        <v>0</v>
      </c>
      <c r="H13" s="65">
        <f t="shared" si="2"/>
        <v>5027654</v>
      </c>
      <c r="I13" s="66">
        <f t="shared" si="2"/>
        <v>21119650</v>
      </c>
      <c r="J13" s="60"/>
      <c r="K13" s="38"/>
      <c r="L13" s="60">
        <f t="shared" si="0"/>
        <v>5027654</v>
      </c>
      <c r="M13" s="38">
        <f t="shared" si="0"/>
        <v>21119650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48015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48015</v>
      </c>
      <c r="J15" s="60"/>
      <c r="K15" s="38"/>
      <c r="L15" s="60">
        <f t="shared" si="0"/>
        <v>0</v>
      </c>
      <c r="M15" s="38">
        <f t="shared" si="0"/>
        <v>48015</v>
      </c>
    </row>
    <row r="16" spans="1:26" x14ac:dyDescent="0.2">
      <c r="A16" s="9"/>
      <c r="B16" s="7" t="s">
        <v>30</v>
      </c>
      <c r="C16" s="6"/>
      <c r="D16" s="61">
        <v>10172299</v>
      </c>
      <c r="E16" s="39">
        <v>39466795</v>
      </c>
      <c r="F16" s="61">
        <f t="shared" ref="F16:M16" si="3">SUM(F11:F15)</f>
        <v>0</v>
      </c>
      <c r="G16" s="39">
        <f t="shared" si="3"/>
        <v>0</v>
      </c>
      <c r="H16" s="61">
        <f>SUM(H11:H15)</f>
        <v>10172299</v>
      </c>
      <c r="I16" s="39">
        <f>SUM(I11:I15)</f>
        <v>39466795</v>
      </c>
      <c r="J16" s="61">
        <f t="shared" si="3"/>
        <v>0</v>
      </c>
      <c r="K16" s="39">
        <f t="shared" si="3"/>
        <v>0</v>
      </c>
      <c r="L16" s="61">
        <f t="shared" si="3"/>
        <v>10172299</v>
      </c>
      <c r="M16" s="39">
        <f t="shared" si="3"/>
        <v>39466795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-6587349</v>
      </c>
      <c r="E19" s="65">
        <v>-22129682</v>
      </c>
      <c r="F19" s="60">
        <f>H19-D19</f>
        <v>0</v>
      </c>
      <c r="G19" s="37">
        <f>I19-E19</f>
        <v>0</v>
      </c>
      <c r="H19" s="65">
        <f t="shared" si="4"/>
        <v>-6587349</v>
      </c>
      <c r="I19" s="66">
        <f t="shared" si="4"/>
        <v>-22129682</v>
      </c>
      <c r="J19" s="60"/>
      <c r="K19" s="38"/>
      <c r="L19" s="60">
        <f t="shared" ref="L19:M23" si="5">H19+J19</f>
        <v>-6587349</v>
      </c>
      <c r="M19" s="38">
        <f t="shared" si="5"/>
        <v>-22129682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-4307501</v>
      </c>
      <c r="E21" s="65">
        <v>-17768523</v>
      </c>
      <c r="F21" s="60">
        <f t="shared" si="6"/>
        <v>0</v>
      </c>
      <c r="G21" s="37">
        <f t="shared" si="6"/>
        <v>0</v>
      </c>
      <c r="H21" s="65">
        <f t="shared" si="4"/>
        <v>-4307501</v>
      </c>
      <c r="I21" s="66">
        <f t="shared" si="4"/>
        <v>-17768523</v>
      </c>
      <c r="J21" s="60"/>
      <c r="K21" s="38"/>
      <c r="L21" s="60">
        <f t="shared" si="5"/>
        <v>-4307501</v>
      </c>
      <c r="M21" s="38">
        <f t="shared" si="5"/>
        <v>-17768523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22294</v>
      </c>
      <c r="E23" s="65">
        <v>85665</v>
      </c>
      <c r="F23" s="60">
        <f t="shared" si="6"/>
        <v>0</v>
      </c>
      <c r="G23" s="37">
        <f t="shared" si="6"/>
        <v>0</v>
      </c>
      <c r="H23" s="65">
        <f t="shared" si="4"/>
        <v>22294</v>
      </c>
      <c r="I23" s="66">
        <f t="shared" si="4"/>
        <v>85665</v>
      </c>
      <c r="J23" s="60"/>
      <c r="K23" s="38"/>
      <c r="L23" s="60">
        <f t="shared" si="5"/>
        <v>22294</v>
      </c>
      <c r="M23" s="38">
        <f t="shared" si="5"/>
        <v>85665</v>
      </c>
    </row>
    <row r="24" spans="1:13" x14ac:dyDescent="0.2">
      <c r="A24" s="9"/>
      <c r="B24" s="7" t="s">
        <v>33</v>
      </c>
      <c r="C24" s="6"/>
      <c r="D24" s="61">
        <v>-10872556</v>
      </c>
      <c r="E24" s="39">
        <v>-39812540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-10872556</v>
      </c>
      <c r="I24" s="39">
        <f>SUM(I19:I23)</f>
        <v>-39812540</v>
      </c>
      <c r="J24" s="61">
        <f t="shared" si="7"/>
        <v>0</v>
      </c>
      <c r="K24" s="39">
        <f t="shared" si="7"/>
        <v>0</v>
      </c>
      <c r="L24" s="61">
        <f t="shared" si="7"/>
        <v>-10872556</v>
      </c>
      <c r="M24" s="39">
        <f t="shared" si="7"/>
        <v>-39812540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2817</v>
      </c>
      <c r="E32" s="65">
        <v>8558</v>
      </c>
      <c r="F32" s="60">
        <f>H32-D32</f>
        <v>0</v>
      </c>
      <c r="G32" s="37">
        <f>I32-E32</f>
        <v>0</v>
      </c>
      <c r="H32" s="65">
        <f t="shared" ref="H32:I35" si="9">D32</f>
        <v>2817</v>
      </c>
      <c r="I32" s="66">
        <f t="shared" si="9"/>
        <v>8558</v>
      </c>
      <c r="J32" s="60"/>
      <c r="K32" s="38"/>
      <c r="L32" s="60">
        <f t="shared" ref="L32:M35" si="10">H32+J32</f>
        <v>2817</v>
      </c>
      <c r="M32" s="38">
        <f t="shared" si="10"/>
        <v>8558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2817</v>
      </c>
      <c r="E36" s="39">
        <v>8558</v>
      </c>
      <c r="F36" s="61">
        <f>SUM(F32:F35)</f>
        <v>0</v>
      </c>
      <c r="G36" s="39">
        <f>SUM(G32:G35)</f>
        <v>0</v>
      </c>
      <c r="H36" s="61">
        <f>SUM(H32:H35)</f>
        <v>2817</v>
      </c>
      <c r="I36" s="39">
        <f>SUM(I32:I35)</f>
        <v>8558</v>
      </c>
      <c r="J36" s="61">
        <f>SUM(J32:J34)</f>
        <v>0</v>
      </c>
      <c r="K36" s="39">
        <f>SUM(K32:K34)</f>
        <v>0</v>
      </c>
      <c r="L36" s="61">
        <f>SUM(L32:L35)</f>
        <v>2817</v>
      </c>
      <c r="M36" s="39">
        <f>SUM(M32:M35)</f>
        <v>8558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107598</v>
      </c>
      <c r="E39" s="65">
        <v>328390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107598</v>
      </c>
      <c r="I39" s="66">
        <f t="shared" si="12"/>
        <v>328390</v>
      </c>
      <c r="J39" s="60"/>
      <c r="K39" s="38"/>
      <c r="L39" s="60">
        <f t="shared" ref="L39:M41" si="14">H39+J39</f>
        <v>107598</v>
      </c>
      <c r="M39" s="38">
        <f t="shared" si="14"/>
        <v>328390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-4220</v>
      </c>
      <c r="E40" s="65">
        <v>-12879</v>
      </c>
      <c r="F40" s="60">
        <f t="shared" si="13"/>
        <v>0</v>
      </c>
      <c r="G40" s="37">
        <f t="shared" si="13"/>
        <v>0</v>
      </c>
      <c r="H40" s="65">
        <f t="shared" si="12"/>
        <v>-4220</v>
      </c>
      <c r="I40" s="66">
        <f t="shared" si="12"/>
        <v>-12879</v>
      </c>
      <c r="J40" s="60"/>
      <c r="K40" s="38"/>
      <c r="L40" s="60">
        <f t="shared" si="14"/>
        <v>-4220</v>
      </c>
      <c r="M40" s="38">
        <f t="shared" si="14"/>
        <v>-12879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-4220</v>
      </c>
      <c r="E42" s="39">
        <v>-12879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-4220</v>
      </c>
      <c r="I42" s="39">
        <f>SUM(I40:I41)</f>
        <v>-12879</v>
      </c>
      <c r="J42" s="61">
        <f t="shared" si="15"/>
        <v>0</v>
      </c>
      <c r="K42" s="39">
        <f t="shared" si="15"/>
        <v>0</v>
      </c>
      <c r="L42" s="61">
        <f t="shared" si="15"/>
        <v>-4220</v>
      </c>
      <c r="M42" s="39">
        <f t="shared" si="15"/>
        <v>-12879</v>
      </c>
    </row>
    <row r="43" spans="1:13" ht="21" customHeight="1" x14ac:dyDescent="0.2">
      <c r="A43" s="9"/>
      <c r="B43" s="7" t="s">
        <v>49</v>
      </c>
      <c r="C43" s="6"/>
      <c r="D43" s="61">
        <v>103378</v>
      </c>
      <c r="E43" s="39">
        <v>315511</v>
      </c>
      <c r="F43" s="61">
        <f t="shared" ref="F43:M43" si="16">F42+F39</f>
        <v>0</v>
      </c>
      <c r="G43" s="39">
        <f t="shared" si="16"/>
        <v>0</v>
      </c>
      <c r="H43" s="61">
        <f>H42+H39</f>
        <v>103378</v>
      </c>
      <c r="I43" s="39">
        <f>I42+I39</f>
        <v>315511</v>
      </c>
      <c r="J43" s="61">
        <f t="shared" si="16"/>
        <v>0</v>
      </c>
      <c r="K43" s="39">
        <f t="shared" si="16"/>
        <v>0</v>
      </c>
      <c r="L43" s="61">
        <f t="shared" si="16"/>
        <v>103378</v>
      </c>
      <c r="M43" s="39">
        <f t="shared" si="16"/>
        <v>315511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594062</v>
      </c>
      <c r="E49" s="65">
        <v>1657056.0288806483</v>
      </c>
      <c r="F49" s="60">
        <f>H49-D49</f>
        <v>0</v>
      </c>
      <c r="G49" s="37">
        <f>I49-E49</f>
        <v>0</v>
      </c>
      <c r="H49" s="65">
        <f>D49</f>
        <v>594062</v>
      </c>
      <c r="I49" s="66">
        <f>E49</f>
        <v>1657056.0288806483</v>
      </c>
      <c r="J49" s="60"/>
      <c r="K49" s="38"/>
      <c r="L49" s="60">
        <f>H49+J49</f>
        <v>594062</v>
      </c>
      <c r="M49" s="38">
        <f>I49+K49</f>
        <v>1657056.0288806483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-22294</v>
      </c>
      <c r="E51" s="65">
        <v>-85665</v>
      </c>
      <c r="F51" s="60">
        <f>H51-D51</f>
        <v>0</v>
      </c>
      <c r="G51" s="37">
        <f>I51-E51</f>
        <v>0</v>
      </c>
      <c r="H51" s="65">
        <f>D51</f>
        <v>-22294</v>
      </c>
      <c r="I51" s="66">
        <f>E51</f>
        <v>-85665</v>
      </c>
      <c r="J51" s="60"/>
      <c r="K51" s="38"/>
      <c r="L51" s="60">
        <f>H51+J51</f>
        <v>-22294</v>
      </c>
      <c r="M51" s="38">
        <f>I51+K51</f>
        <v>-85665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-447096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-447096</v>
      </c>
      <c r="J54" s="60"/>
      <c r="K54" s="38"/>
      <c r="L54" s="60">
        <f>H54+J54</f>
        <v>0</v>
      </c>
      <c r="M54" s="38">
        <f>I54+K54</f>
        <v>-447096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-592626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-592626</v>
      </c>
      <c r="J55" s="60"/>
      <c r="K55" s="38"/>
      <c r="L55" s="60">
        <f>H55+J55</f>
        <v>0</v>
      </c>
      <c r="M55" s="38">
        <f>I55+K55</f>
        <v>-592626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-1039722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-1039722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-1039722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-238000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-238000</v>
      </c>
      <c r="J71" s="60"/>
      <c r="K71" s="38"/>
      <c r="L71" s="60">
        <f>H71+J71</f>
        <v>0</v>
      </c>
      <c r="M71" s="38">
        <f>I71+K71</f>
        <v>-238000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-238000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-238000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-238000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-116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-116</v>
      </c>
      <c r="J76" s="60"/>
      <c r="K76" s="38"/>
      <c r="L76" s="60">
        <f t="shared" si="22"/>
        <v>0</v>
      </c>
      <c r="M76" s="38">
        <f t="shared" si="22"/>
        <v>-116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-35022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-35022</v>
      </c>
      <c r="J81" s="60"/>
      <c r="K81" s="38"/>
      <c r="L81" s="60">
        <f t="shared" si="22"/>
        <v>0</v>
      </c>
      <c r="M81" s="38">
        <f t="shared" si="22"/>
        <v>-35022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236855.02888064831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236855.02888064831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236855.02888064831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-1132894</v>
      </c>
      <c r="F86" s="67">
        <v>0</v>
      </c>
      <c r="G86" s="214">
        <v>0</v>
      </c>
      <c r="H86" s="217">
        <f t="shared" ref="H86:I88" si="24">D86</f>
        <v>0</v>
      </c>
      <c r="I86" s="214">
        <f t="shared" si="24"/>
        <v>-1132894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-1132894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15">
        <v>0</v>
      </c>
      <c r="F88" s="215">
        <v>0</v>
      </c>
      <c r="G88" s="216">
        <v>0</v>
      </c>
      <c r="H88" s="136">
        <f t="shared" si="24"/>
        <v>0</v>
      </c>
      <c r="I88" s="216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-1132894</v>
      </c>
      <c r="F89" s="218">
        <f t="shared" si="26"/>
        <v>0</v>
      </c>
      <c r="G89" s="218">
        <f t="shared" si="26"/>
        <v>0</v>
      </c>
      <c r="H89" s="155">
        <f t="shared" si="26"/>
        <v>0</v>
      </c>
      <c r="I89" s="155">
        <f t="shared" si="26"/>
        <v>-1132894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-1132894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-896038.97111935169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-896038.97111935169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-896038.97111935169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80" activePane="bottomRight" state="frozen"/>
      <selection activeCell="G97" sqref="G97"/>
      <selection pane="topRight" activeCell="G97" sqref="G97"/>
      <selection pane="bottomLeft" activeCell="G97" sqref="G97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2411249.7799999998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2411249.7799999998</v>
      </c>
      <c r="J12" s="60"/>
      <c r="K12" s="38"/>
      <c r="L12" s="60">
        <f t="shared" si="0"/>
        <v>0</v>
      </c>
      <c r="M12" s="38">
        <f t="shared" si="0"/>
        <v>2411249.7799999998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2411249.7799999998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2411249.7799999998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2411249.7799999998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53205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53205</v>
      </c>
      <c r="J60" s="65"/>
      <c r="K60" s="38"/>
      <c r="L60" s="60">
        <f>H60+J60</f>
        <v>0</v>
      </c>
      <c r="M60" s="38">
        <f>I60+K60</f>
        <v>53205</v>
      </c>
    </row>
    <row r="61" spans="1:15" x14ac:dyDescent="0.2">
      <c r="A61" s="9"/>
      <c r="B61" s="62" t="s">
        <v>61</v>
      </c>
      <c r="C61" s="6"/>
      <c r="D61" s="61">
        <v>0</v>
      </c>
      <c r="E61" s="39">
        <v>53205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53205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53205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107851951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107851951</v>
      </c>
      <c r="J70" s="65"/>
      <c r="K70" s="38"/>
      <c r="L70" s="60">
        <f t="shared" si="20"/>
        <v>0</v>
      </c>
      <c r="M70" s="38">
        <f t="shared" si="20"/>
        <v>107851951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-108953169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-108953169</v>
      </c>
      <c r="J71" s="65"/>
      <c r="K71" s="38"/>
      <c r="L71" s="60">
        <f t="shared" si="20"/>
        <v>0</v>
      </c>
      <c r="M71" s="38">
        <f t="shared" si="20"/>
        <v>-108953169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-1101218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-1101218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-1101218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-43615.53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-43615.53</v>
      </c>
      <c r="J73" s="60"/>
      <c r="K73" s="38"/>
      <c r="L73" s="60">
        <f t="shared" ref="L73:M81" si="23">H73+J73</f>
        <v>0</v>
      </c>
      <c r="M73" s="38">
        <f t="shared" si="23"/>
        <v>-43615.53</v>
      </c>
    </row>
    <row r="74" spans="1:13" x14ac:dyDescent="0.2">
      <c r="A74" s="9">
        <v>33</v>
      </c>
      <c r="B74" s="3"/>
      <c r="C74" s="10" t="s">
        <v>71</v>
      </c>
      <c r="D74" s="60"/>
      <c r="E74" s="38">
        <v>12719075.73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12719075.73</v>
      </c>
      <c r="J74" s="60"/>
      <c r="K74" s="38"/>
      <c r="L74" s="60">
        <f t="shared" si="23"/>
        <v>0</v>
      </c>
      <c r="M74" s="38">
        <f t="shared" si="23"/>
        <v>12719075.73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-591641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-591641</v>
      </c>
      <c r="J75" s="60"/>
      <c r="K75" s="38"/>
      <c r="L75" s="60">
        <f t="shared" si="23"/>
        <v>0</v>
      </c>
      <c r="M75" s="38">
        <f t="shared" si="23"/>
        <v>-591641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-6388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-6388</v>
      </c>
      <c r="J76" s="60"/>
      <c r="K76" s="38"/>
      <c r="L76" s="60">
        <f t="shared" si="23"/>
        <v>0</v>
      </c>
      <c r="M76" s="38">
        <f t="shared" si="23"/>
        <v>-6388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-22137.05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-22137.05</v>
      </c>
      <c r="J80" s="60"/>
      <c r="K80" s="38"/>
      <c r="L80" s="60">
        <f t="shared" si="23"/>
        <v>0</v>
      </c>
      <c r="M80" s="38">
        <f t="shared" si="23"/>
        <v>-22137.05</v>
      </c>
    </row>
    <row r="81" spans="1:67" x14ac:dyDescent="0.2">
      <c r="A81" s="9">
        <v>40</v>
      </c>
      <c r="B81" s="3"/>
      <c r="C81" s="10" t="s">
        <v>78</v>
      </c>
      <c r="D81" s="60"/>
      <c r="E81" s="38">
        <v>-566661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-566661</v>
      </c>
      <c r="J81" s="60"/>
      <c r="K81" s="38"/>
      <c r="L81" s="60">
        <f t="shared" si="23"/>
        <v>0</v>
      </c>
      <c r="M81" s="38">
        <f t="shared" si="23"/>
        <v>-566661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12365733.93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12365733.93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12365733.93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47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43318078</v>
      </c>
      <c r="E11" s="146">
        <v>208873133</v>
      </c>
      <c r="F11" s="60">
        <f>H11-D11</f>
        <v>0</v>
      </c>
      <c r="G11" s="37">
        <f>I11-E11</f>
        <v>0</v>
      </c>
      <c r="H11" s="65">
        <f>D11</f>
        <v>43318078</v>
      </c>
      <c r="I11" s="66">
        <f>E11</f>
        <v>208873133</v>
      </c>
      <c r="J11" s="60"/>
      <c r="K11" s="38"/>
      <c r="L11" s="60">
        <f t="shared" ref="L11:M15" si="0">H11+J11</f>
        <v>43318078</v>
      </c>
      <c r="M11" s="38">
        <f t="shared" si="0"/>
        <v>208873133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3515098</v>
      </c>
      <c r="E13" s="146">
        <v>16930287</v>
      </c>
      <c r="F13" s="60">
        <f t="shared" si="1"/>
        <v>0</v>
      </c>
      <c r="G13" s="37">
        <f t="shared" si="1"/>
        <v>0</v>
      </c>
      <c r="H13" s="65">
        <f t="shared" si="2"/>
        <v>3515098</v>
      </c>
      <c r="I13" s="66">
        <f t="shared" si="2"/>
        <v>16930287</v>
      </c>
      <c r="J13" s="60"/>
      <c r="K13" s="38"/>
      <c r="L13" s="60">
        <f t="shared" si="0"/>
        <v>3515098</v>
      </c>
      <c r="M13" s="38">
        <f t="shared" si="0"/>
        <v>16930287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46833176</v>
      </c>
      <c r="E16" s="166">
        <v>225803420</v>
      </c>
      <c r="F16" s="61">
        <f t="shared" ref="F16:M16" si="3">SUM(F11:F15)</f>
        <v>0</v>
      </c>
      <c r="G16" s="39">
        <f t="shared" si="3"/>
        <v>0</v>
      </c>
      <c r="H16" s="61">
        <f>SUM(H11:H15)</f>
        <v>46833176</v>
      </c>
      <c r="I16" s="39">
        <f>SUM(I11:I15)</f>
        <v>225803420</v>
      </c>
      <c r="J16" s="61">
        <f t="shared" si="3"/>
        <v>0</v>
      </c>
      <c r="K16" s="39">
        <f t="shared" si="3"/>
        <v>0</v>
      </c>
      <c r="L16" s="61">
        <f t="shared" si="3"/>
        <v>46833176</v>
      </c>
      <c r="M16" s="39">
        <f t="shared" si="3"/>
        <v>225803420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-44848397</v>
      </c>
      <c r="E19" s="146">
        <v>-216283249</v>
      </c>
      <c r="F19" s="60">
        <f>H19-D19</f>
        <v>0</v>
      </c>
      <c r="G19" s="37">
        <f>I19-E19</f>
        <v>0</v>
      </c>
      <c r="H19" s="65">
        <f t="shared" si="4"/>
        <v>-44848397</v>
      </c>
      <c r="I19" s="66">
        <f t="shared" si="4"/>
        <v>-216283249</v>
      </c>
      <c r="J19" s="60"/>
      <c r="K19" s="38"/>
      <c r="L19" s="60">
        <f t="shared" ref="L19:M23" si="5">H19+J19</f>
        <v>-44848397</v>
      </c>
      <c r="M19" s="38">
        <f t="shared" si="5"/>
        <v>-216283249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-2007549</v>
      </c>
      <c r="E21" s="146">
        <v>-10213246</v>
      </c>
      <c r="F21" s="60">
        <f t="shared" si="6"/>
        <v>0</v>
      </c>
      <c r="G21" s="37">
        <f t="shared" si="6"/>
        <v>0</v>
      </c>
      <c r="H21" s="65">
        <f t="shared" si="4"/>
        <v>-2007549</v>
      </c>
      <c r="I21" s="66">
        <f t="shared" si="4"/>
        <v>-10213246</v>
      </c>
      <c r="J21" s="60"/>
      <c r="K21" s="38"/>
      <c r="L21" s="60">
        <f t="shared" si="5"/>
        <v>-2007549</v>
      </c>
      <c r="M21" s="38">
        <f t="shared" si="5"/>
        <v>-10213246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19500</v>
      </c>
      <c r="E23" s="146">
        <v>87691</v>
      </c>
      <c r="F23" s="60">
        <f t="shared" si="6"/>
        <v>0</v>
      </c>
      <c r="G23" s="37">
        <f t="shared" si="6"/>
        <v>0</v>
      </c>
      <c r="H23" s="65">
        <f t="shared" si="4"/>
        <v>19500</v>
      </c>
      <c r="I23" s="66">
        <f t="shared" si="4"/>
        <v>87691</v>
      </c>
      <c r="J23" s="60"/>
      <c r="K23" s="38"/>
      <c r="L23" s="60">
        <f t="shared" si="5"/>
        <v>19500</v>
      </c>
      <c r="M23" s="38">
        <f t="shared" si="5"/>
        <v>87691</v>
      </c>
    </row>
    <row r="24" spans="1:13" x14ac:dyDescent="0.2">
      <c r="A24" s="9"/>
      <c r="B24" s="7" t="s">
        <v>33</v>
      </c>
      <c r="C24" s="6"/>
      <c r="D24" s="166">
        <v>-46836446</v>
      </c>
      <c r="E24" s="166">
        <v>-226408804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-46836446</v>
      </c>
      <c r="I24" s="39">
        <f>SUM(I19:I23)</f>
        <v>-226408804</v>
      </c>
      <c r="J24" s="61">
        <f t="shared" si="7"/>
        <v>0</v>
      </c>
      <c r="K24" s="39">
        <f t="shared" si="7"/>
        <v>0</v>
      </c>
      <c r="L24" s="61">
        <f t="shared" si="7"/>
        <v>-46836446</v>
      </c>
      <c r="M24" s="39">
        <f t="shared" si="7"/>
        <v>-226408804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3270</v>
      </c>
      <c r="E49" s="146">
        <v>18312</v>
      </c>
      <c r="F49" s="60">
        <f>H49-D49</f>
        <v>0</v>
      </c>
      <c r="G49" s="37">
        <f>I49-E49</f>
        <v>0</v>
      </c>
      <c r="H49" s="65">
        <f>D49</f>
        <v>3270</v>
      </c>
      <c r="I49" s="66">
        <f>E49</f>
        <v>18312</v>
      </c>
      <c r="J49" s="60"/>
      <c r="K49" s="38"/>
      <c r="L49" s="60">
        <f>H49+J49</f>
        <v>3270</v>
      </c>
      <c r="M49" s="38">
        <f>I49+K49</f>
        <v>18312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-19500</v>
      </c>
      <c r="E51" s="146">
        <v>-87691</v>
      </c>
      <c r="F51" s="60">
        <f>H51-D51</f>
        <v>0</v>
      </c>
      <c r="G51" s="37">
        <f>I51-E51</f>
        <v>0</v>
      </c>
      <c r="H51" s="65">
        <f>D51</f>
        <v>-19500</v>
      </c>
      <c r="I51" s="66">
        <f>E51</f>
        <v>-87691</v>
      </c>
      <c r="J51" s="60"/>
      <c r="K51" s="38"/>
      <c r="L51" s="60">
        <f>H51+J51</f>
        <v>-19500</v>
      </c>
      <c r="M51" s="38">
        <f>I51+K51</f>
        <v>-87691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266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266</v>
      </c>
      <c r="J54" s="60"/>
      <c r="K54" s="38"/>
      <c r="L54" s="60">
        <f>H54+J54</f>
        <v>0</v>
      </c>
      <c r="M54" s="38">
        <f>I54+K54</f>
        <v>266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266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266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266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-645965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-645965</v>
      </c>
      <c r="J70" s="65"/>
      <c r="K70" s="38"/>
      <c r="L70" s="60">
        <f t="shared" si="20"/>
        <v>0</v>
      </c>
      <c r="M70" s="38">
        <f t="shared" si="20"/>
        <v>-645965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728208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728208</v>
      </c>
      <c r="J71" s="65"/>
      <c r="K71" s="38"/>
      <c r="L71" s="60">
        <f t="shared" si="20"/>
        <v>0</v>
      </c>
      <c r="M71" s="38">
        <f t="shared" si="20"/>
        <v>728208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82243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82243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82243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196866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196866</v>
      </c>
      <c r="J81" s="60"/>
      <c r="K81" s="38"/>
      <c r="L81" s="60">
        <f t="shared" si="23"/>
        <v>0</v>
      </c>
      <c r="M81" s="38">
        <f t="shared" si="23"/>
        <v>196866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-395388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-395388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-395388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f>485412+957481</f>
        <v>1442893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1442893</v>
      </c>
      <c r="J86" s="148"/>
      <c r="K86" s="148"/>
      <c r="L86" s="148">
        <f t="shared" ref="L86:M88" si="27">H86+J86</f>
        <v>0</v>
      </c>
      <c r="M86" s="148">
        <f t="shared" si="27"/>
        <v>1442893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1442893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1442893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1442893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1047505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1047505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1047505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B44" zoomScale="75" workbookViewId="0">
      <selection activeCell="E55" sqref="E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5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BY179"/>
  <sheetViews>
    <sheetView zoomScale="75" workbookViewId="0">
      <pane xSplit="3" ySplit="9" topLeftCell="E59" activePane="bottomRight" state="frozen"/>
      <selection activeCell="G97" sqref="G97"/>
      <selection pane="topRight" activeCell="G97" sqref="G97"/>
      <selection pane="bottomLeft" activeCell="G97" sqref="G97"/>
      <selection pane="bottomRight" activeCell="AW85" sqref="AW8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107187149</v>
      </c>
      <c r="E11" s="38">
        <f>SUM(G11,I11,K11,M11,O11,Q11,S11,U11,W11,Y11,AA11,AC11,AE11)</f>
        <v>504065978.66000003</v>
      </c>
      <c r="F11" s="60">
        <f>'TIE-OUT'!F11+RECLASS!F11</f>
        <v>0</v>
      </c>
      <c r="G11" s="38">
        <f>'TIE-OUT'!G11+RECLASS!G11</f>
        <v>0</v>
      </c>
      <c r="H11" s="118">
        <v>110554081</v>
      </c>
      <c r="I11" s="119">
        <v>521318416.87</v>
      </c>
      <c r="J11" s="118">
        <v>-3366932</v>
      </c>
      <c r="K11" s="119">
        <v>-17252438.210000001</v>
      </c>
      <c r="L11" s="118">
        <f>+Actuals!I164</f>
        <v>0</v>
      </c>
      <c r="M11" s="119">
        <f>+Actuals!J164</f>
        <v>0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17906959.460000001</v>
      </c>
      <c r="F12" s="60">
        <f>'TIE-OUT'!F12+RECLASS!F12</f>
        <v>0</v>
      </c>
      <c r="G12" s="38">
        <f>'TIE-OUT'!G12+RECLASS!G12</f>
        <v>17906959.460000001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56074096</v>
      </c>
      <c r="E13" s="38">
        <f t="shared" si="0"/>
        <v>272624066</v>
      </c>
      <c r="F13" s="60">
        <f>'TIE-OUT'!F13+RECLASS!F13</f>
        <v>0</v>
      </c>
      <c r="G13" s="38">
        <f>'TIE-OUT'!G13+RECLASS!G13</f>
        <v>0</v>
      </c>
      <c r="H13" s="118">
        <v>56074096</v>
      </c>
      <c r="I13" s="119">
        <v>272624066</v>
      </c>
      <c r="J13" s="118">
        <v>0</v>
      </c>
      <c r="K13" s="119">
        <v>0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50062</v>
      </c>
      <c r="F15" s="81">
        <f>'TIE-OUT'!F15+RECLASS!F15</f>
        <v>0</v>
      </c>
      <c r="G15" s="82">
        <f>'TIE-OUT'!G15+RECLASS!G15</f>
        <v>0</v>
      </c>
      <c r="H15" s="118">
        <v>0</v>
      </c>
      <c r="I15" s="119">
        <v>39062</v>
      </c>
      <c r="J15" s="118">
        <v>0</v>
      </c>
      <c r="K15" s="119">
        <v>11000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163261245</v>
      </c>
      <c r="E16" s="39">
        <f t="shared" si="1"/>
        <v>794647066.12</v>
      </c>
      <c r="F16" s="61">
        <f t="shared" si="1"/>
        <v>0</v>
      </c>
      <c r="G16" s="39">
        <f t="shared" si="1"/>
        <v>17906959.460000001</v>
      </c>
      <c r="H16" s="61">
        <f t="shared" si="1"/>
        <v>166628177</v>
      </c>
      <c r="I16" s="39">
        <f t="shared" si="1"/>
        <v>793981544.87</v>
      </c>
      <c r="J16" s="61">
        <f>SUM(J11:J15)</f>
        <v>-3366932</v>
      </c>
      <c r="K16" s="39">
        <f>SUM(K11:K15)</f>
        <v>-17241438.210000001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-113012393</v>
      </c>
      <c r="E19" s="38">
        <f t="shared" si="3"/>
        <v>-530677550.58999997</v>
      </c>
      <c r="F19" s="64">
        <f>'TIE-OUT'!F19+RECLASS!F19</f>
        <v>0</v>
      </c>
      <c r="G19" s="68">
        <f>'TIE-OUT'!G19+RECLASS!G19</f>
        <v>0</v>
      </c>
      <c r="H19" s="118">
        <v>-119375467</v>
      </c>
      <c r="I19" s="119">
        <v>-561739462.27999997</v>
      </c>
      <c r="J19" s="118">
        <v>6363074</v>
      </c>
      <c r="K19" s="119">
        <v>31061911.690000001</v>
      </c>
      <c r="L19" s="118">
        <f>+Actuals!I169</f>
        <v>0</v>
      </c>
      <c r="M19" s="119">
        <f>+Actuals!J169</f>
        <v>0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-15078437.310000001</v>
      </c>
      <c r="F20" s="60">
        <f>'TIE-OUT'!F20+RECLASS!F20</f>
        <v>0</v>
      </c>
      <c r="G20" s="38">
        <f>'TIE-OUT'!G20+RECLASS!G20</f>
        <v>-15078437.310000001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-47203682</v>
      </c>
      <c r="E21" s="38">
        <f t="shared" si="3"/>
        <v>-230887065</v>
      </c>
      <c r="F21" s="60">
        <f>'TIE-OUT'!F21+RECLASS!F21</f>
        <v>0</v>
      </c>
      <c r="G21" s="38">
        <f>'TIE-OUT'!G21+RECLASS!G21</f>
        <v>0</v>
      </c>
      <c r="H21" s="118">
        <v>-47203682</v>
      </c>
      <c r="I21" s="119">
        <v>-230887065</v>
      </c>
      <c r="J21" s="118">
        <v>0</v>
      </c>
      <c r="K21" s="119">
        <v>0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358926</v>
      </c>
      <c r="E23" s="38">
        <f t="shared" si="3"/>
        <v>1618191.8099999998</v>
      </c>
      <c r="F23" s="81">
        <f>'TIE-OUT'!F23+RECLASS!F23</f>
        <v>0</v>
      </c>
      <c r="G23" s="82">
        <f>'TIE-OUT'!G23+RECLASS!G23</f>
        <v>0</v>
      </c>
      <c r="H23" s="118">
        <v>504825</v>
      </c>
      <c r="I23" s="119">
        <v>2275902.5499999998</v>
      </c>
      <c r="J23" s="118">
        <v>-145899</v>
      </c>
      <c r="K23" s="119">
        <v>-657710.74</v>
      </c>
      <c r="L23" s="118">
        <f>+Actuals!I173</f>
        <v>0</v>
      </c>
      <c r="M23" s="119">
        <f>+Actuals!J173</f>
        <v>0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-159857149</v>
      </c>
      <c r="E24" s="39">
        <f t="shared" si="4"/>
        <v>-775024861.09000003</v>
      </c>
      <c r="F24" s="61">
        <f t="shared" si="4"/>
        <v>0</v>
      </c>
      <c r="G24" s="39">
        <f t="shared" si="4"/>
        <v>-15078437.310000001</v>
      </c>
      <c r="H24" s="61">
        <f t="shared" si="4"/>
        <v>-166074324</v>
      </c>
      <c r="I24" s="39">
        <f t="shared" si="4"/>
        <v>-790350624.73000002</v>
      </c>
      <c r="J24" s="61">
        <f>SUM(J19:J23)</f>
        <v>6217175</v>
      </c>
      <c r="K24" s="39">
        <f>SUM(K19:K23)</f>
        <v>30404200.950000003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243300</v>
      </c>
      <c r="E27" s="38">
        <f>SUM(G27,I27,K27,M27,O27,Q27,S27,U27,W27,Y27,AA27,AC27,AE27)</f>
        <v>1166328</v>
      </c>
      <c r="F27" s="64">
        <f>'TIE-OUT'!F27+RECLASS!F27</f>
        <v>0</v>
      </c>
      <c r="G27" s="68">
        <f>'TIE-OUT'!G27+RECLASS!G27</f>
        <v>0</v>
      </c>
      <c r="H27" s="118">
        <v>243300</v>
      </c>
      <c r="I27" s="119">
        <v>1166328</v>
      </c>
      <c r="J27" s="118">
        <v>0</v>
      </c>
      <c r="K27" s="119"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243300</v>
      </c>
      <c r="E29" s="39">
        <f t="shared" si="6"/>
        <v>1166328</v>
      </c>
      <c r="F29" s="61">
        <f t="shared" si="6"/>
        <v>0</v>
      </c>
      <c r="G29" s="39">
        <f t="shared" si="6"/>
        <v>0</v>
      </c>
      <c r="H29" s="61">
        <f t="shared" si="6"/>
        <v>243300</v>
      </c>
      <c r="I29" s="39">
        <f t="shared" si="6"/>
        <v>1166328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-822060</v>
      </c>
      <c r="E32" s="38">
        <f t="shared" si="8"/>
        <v>-3706136.88</v>
      </c>
      <c r="F32" s="64">
        <f>'TIE-OUT'!F32+RECLASS!F32</f>
        <v>0</v>
      </c>
      <c r="G32" s="68">
        <f>'TIE-OUT'!G32+RECLASS!G32</f>
        <v>0</v>
      </c>
      <c r="H32" s="118">
        <v>-381254</v>
      </c>
      <c r="I32" s="119">
        <v>-1718807.41</v>
      </c>
      <c r="J32" s="118">
        <v>-440806</v>
      </c>
      <c r="K32" s="119">
        <v>-1987329.47</v>
      </c>
      <c r="L32" s="118">
        <f>+Actuals!I176</f>
        <v>0</v>
      </c>
      <c r="M32" s="119">
        <f>+Actuals!J176</f>
        <v>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-8984</v>
      </c>
      <c r="E33" s="38">
        <f t="shared" si="8"/>
        <v>-10076.59</v>
      </c>
      <c r="F33" s="60">
        <f>'TIE-OUT'!F33+RECLASS!F33</f>
        <v>0</v>
      </c>
      <c r="G33" s="38">
        <f>'TIE-OUT'!G33+RECLASS!G33</f>
        <v>0</v>
      </c>
      <c r="H33" s="118">
        <v>0</v>
      </c>
      <c r="I33" s="119">
        <v>0</v>
      </c>
      <c r="J33" s="118">
        <v>-8984</v>
      </c>
      <c r="K33" s="119">
        <v>-10076.59</v>
      </c>
      <c r="L33" s="118">
        <f>+Actuals!I177</f>
        <v>0</v>
      </c>
      <c r="M33" s="119">
        <f>+Actuals!J177</f>
        <v>0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45752</v>
      </c>
      <c r="E34" s="38">
        <f t="shared" si="8"/>
        <v>189561.26</v>
      </c>
      <c r="F34" s="60">
        <f>'TIE-OUT'!F34+RECLASS!F34</f>
        <v>0</v>
      </c>
      <c r="G34" s="38">
        <f>'TIE-OUT'!G34+RECLASS!G34</f>
        <v>0</v>
      </c>
      <c r="H34" s="118">
        <v>0</v>
      </c>
      <c r="I34" s="119">
        <v>0</v>
      </c>
      <c r="J34" s="118">
        <v>45752</v>
      </c>
      <c r="K34" s="119">
        <v>189561.26</v>
      </c>
      <c r="L34" s="118">
        <f>+Actuals!I178</f>
        <v>0</v>
      </c>
      <c r="M34" s="119">
        <f>+Actuals!J178</f>
        <v>0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140986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v>146917</v>
      </c>
      <c r="I35" s="119">
        <v>0</v>
      </c>
      <c r="J35" s="118">
        <v>-5931</v>
      </c>
      <c r="K35" s="119"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-644306</v>
      </c>
      <c r="E36" s="39">
        <f t="shared" si="9"/>
        <v>-3526652.21</v>
      </c>
      <c r="F36" s="61">
        <f t="shared" si="9"/>
        <v>0</v>
      </c>
      <c r="G36" s="39">
        <f t="shared" si="9"/>
        <v>0</v>
      </c>
      <c r="H36" s="61">
        <f t="shared" si="9"/>
        <v>-234337</v>
      </c>
      <c r="I36" s="39">
        <f t="shared" si="9"/>
        <v>-1718807.41</v>
      </c>
      <c r="J36" s="61">
        <f>SUM(J32:J35)</f>
        <v>-409969</v>
      </c>
      <c r="K36" s="39">
        <f>SUM(K32:K35)</f>
        <v>-1807844.8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309621</v>
      </c>
      <c r="E39" s="38">
        <f t="shared" si="11"/>
        <v>1395864.35</v>
      </c>
      <c r="F39" s="64">
        <f>'TIE-OUT'!F39+RECLASS!F39</f>
        <v>0</v>
      </c>
      <c r="G39" s="68">
        <f>'TIE-OUT'!G39+RECLASS!G39</f>
        <v>0</v>
      </c>
      <c r="H39" s="118">
        <v>314969</v>
      </c>
      <c r="I39" s="119">
        <v>1419974.74</v>
      </c>
      <c r="J39" s="118">
        <v>-5348</v>
      </c>
      <c r="K39" s="119">
        <v>-24110.39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'TIE-OUT'!F40+RECLASS!F40</f>
        <v>0</v>
      </c>
      <c r="G40" s="38">
        <f>'TIE-OUT'!G40+RECLASS!G40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309621</v>
      </c>
      <c r="E43" s="39">
        <f t="shared" si="14"/>
        <v>1395864.35</v>
      </c>
      <c r="F43" s="61">
        <f t="shared" si="14"/>
        <v>0</v>
      </c>
      <c r="G43" s="39">
        <f t="shared" si="14"/>
        <v>0</v>
      </c>
      <c r="H43" s="61">
        <f t="shared" si="14"/>
        <v>314969</v>
      </c>
      <c r="I43" s="39">
        <f t="shared" si="14"/>
        <v>1419974.74</v>
      </c>
      <c r="J43" s="61">
        <f>J42+J39</f>
        <v>-5348</v>
      </c>
      <c r="K43" s="39">
        <f>K42+K39</f>
        <v>-24110.39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-3312711</v>
      </c>
      <c r="E49" s="38">
        <f>SUM(G49,I49,K49,M49,O49,Q49,S49,U49,W49,Y49,AA49,AC49,AE49)</f>
        <v>-14934695</v>
      </c>
      <c r="F49" s="60">
        <f>'TIE-OUT'!F49+RECLASS!F49</f>
        <v>0</v>
      </c>
      <c r="G49" s="38">
        <f>'TIE-OUT'!G49+RECLASS!G49</f>
        <v>0</v>
      </c>
      <c r="H49" s="118">
        <v>-877785</v>
      </c>
      <c r="I49" s="119">
        <v>-3957318.12</v>
      </c>
      <c r="J49" s="118">
        <v>-2434926</v>
      </c>
      <c r="K49" s="119">
        <v>-10977376.880000001</v>
      </c>
      <c r="L49" s="118">
        <f>+Actuals!I185</f>
        <v>0</v>
      </c>
      <c r="M49" s="119">
        <f>+Actuals!J185</f>
        <v>0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-358926</v>
      </c>
      <c r="E51" s="38">
        <f>SUM(G51,I51,K51,M51,O51,Q51,S51,U51,W51,Y51,AA51,AC51,AE51)</f>
        <v>-1618191.8099999998</v>
      </c>
      <c r="F51" s="60">
        <f>'TIE-OUT'!F51+RECLASS!F51</f>
        <v>0</v>
      </c>
      <c r="G51" s="38">
        <f>'TIE-OUT'!G51+RECLASS!G51</f>
        <v>0</v>
      </c>
      <c r="H51" s="118">
        <v>-504825</v>
      </c>
      <c r="I51" s="119">
        <v>-2275902.5499999998</v>
      </c>
      <c r="J51" s="118">
        <v>145899</v>
      </c>
      <c r="K51" s="119">
        <v>657710.74</v>
      </c>
      <c r="L51" s="118">
        <f>+Actuals!I186</f>
        <v>0</v>
      </c>
      <c r="M51" s="119">
        <f>+Actuals!J186</f>
        <v>0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-145517850</v>
      </c>
      <c r="E54" s="38">
        <f>SUM(G54,I54,K54,M54,O54,Q54,S54,U54,W54,Y54,AA54,AC54,AE54)</f>
        <v>-908443.07</v>
      </c>
      <c r="F54" s="64">
        <f>'TIE-OUT'!F54+RECLASS!F54</f>
        <v>0</v>
      </c>
      <c r="G54" s="68">
        <f>'TIE-OUT'!G54+RECLASS!G54</f>
        <v>0</v>
      </c>
      <c r="H54" s="118">
        <v>-29487298</v>
      </c>
      <c r="I54" s="119">
        <v>-829007.12</v>
      </c>
      <c r="J54" s="118">
        <v>-116030552</v>
      </c>
      <c r="K54" s="119">
        <v>-79435.95</v>
      </c>
      <c r="L54" s="118">
        <f>+Actuals!I187</f>
        <v>0</v>
      </c>
      <c r="M54" s="119">
        <f>+Actuals!J187</f>
        <v>0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-1514175.87</v>
      </c>
      <c r="F55" s="81">
        <f>'TIE-OUT'!F55+RECLASS!F55</f>
        <v>0</v>
      </c>
      <c r="G55" s="82">
        <f>'TIE-OUT'!G55+RECLASS!G55</f>
        <v>0</v>
      </c>
      <c r="H55" s="118">
        <v>0</v>
      </c>
      <c r="I55" s="119">
        <v>-420601</v>
      </c>
      <c r="J55" s="118">
        <v>0</v>
      </c>
      <c r="K55" s="119">
        <v>-1093574.8700000001</v>
      </c>
      <c r="L55" s="118">
        <f>+Actuals!I188</f>
        <v>0</v>
      </c>
      <c r="M55" s="119">
        <f>+Actuals!J188</f>
        <v>0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-145517850</v>
      </c>
      <c r="E56" s="39">
        <f t="shared" si="16"/>
        <v>-2422618.94</v>
      </c>
      <c r="F56" s="61">
        <f t="shared" si="16"/>
        <v>0</v>
      </c>
      <c r="G56" s="39">
        <f t="shared" si="16"/>
        <v>0</v>
      </c>
      <c r="H56" s="61">
        <f t="shared" si="16"/>
        <v>-29487298</v>
      </c>
      <c r="I56" s="39">
        <f t="shared" si="16"/>
        <v>-1249608.1200000001</v>
      </c>
      <c r="J56" s="61">
        <f>SUM(J54:J55)</f>
        <v>-116030552</v>
      </c>
      <c r="K56" s="39">
        <f>SUM(K54:K55)</f>
        <v>-1173010.82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-2986963</v>
      </c>
      <c r="F70" s="64">
        <f>'TIE-OUT'!F70+RECLASS!F70</f>
        <v>0</v>
      </c>
      <c r="G70" s="68">
        <f>'TIE-OUT'!G70+RECLASS!G70</f>
        <v>-2986963</v>
      </c>
      <c r="H70" s="118">
        <v>0</v>
      </c>
      <c r="I70" s="119">
        <v>0</v>
      </c>
      <c r="J70" s="118">
        <v>0</v>
      </c>
      <c r="K70" s="119"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1331208</v>
      </c>
      <c r="F71" s="81">
        <f>'TIE-OUT'!F71+RECLASS!F71</f>
        <v>0</v>
      </c>
      <c r="G71" s="82">
        <f>'TIE-OUT'!G71+RECLASS!G71</f>
        <v>-4417601</v>
      </c>
      <c r="H71" s="118">
        <v>0</v>
      </c>
      <c r="I71" s="119">
        <v>5748809</v>
      </c>
      <c r="J71" s="118">
        <v>0</v>
      </c>
      <c r="K71" s="119"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-1655755</v>
      </c>
      <c r="F72" s="61">
        <f t="shared" si="22"/>
        <v>0</v>
      </c>
      <c r="G72" s="39">
        <f t="shared" si="22"/>
        <v>-7404564</v>
      </c>
      <c r="H72" s="61">
        <f t="shared" si="22"/>
        <v>0</v>
      </c>
      <c r="I72" s="39">
        <f t="shared" si="22"/>
        <v>5748809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569099.07999999996</v>
      </c>
      <c r="F74" s="60">
        <f>'TIE-OUT'!F74+RECLASS!F74</f>
        <v>0</v>
      </c>
      <c r="G74" s="60">
        <f>'TIE-OUT'!G74+RECLASS!G74</f>
        <v>635459.07999999996</v>
      </c>
      <c r="H74" s="118">
        <v>0</v>
      </c>
      <c r="I74" s="119">
        <v>0</v>
      </c>
      <c r="J74" s="118">
        <v>0</v>
      </c>
      <c r="K74" s="139">
        <v>-66360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35564</v>
      </c>
      <c r="F75" s="60">
        <f>'TIE-OUT'!F75+RECLASS!F75</f>
        <v>0</v>
      </c>
      <c r="G75" s="60">
        <f>'TIE-OUT'!G75+RECLASS!G75</f>
        <v>35564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-147.25</v>
      </c>
      <c r="F76" s="60">
        <f>'TIE-OUT'!F76+RECLASS!F76</f>
        <v>0</v>
      </c>
      <c r="G76" s="60">
        <f>'TIE-OUT'!G76+RECLASS!G76</f>
        <v>0</v>
      </c>
      <c r="H76" s="118">
        <v>0</v>
      </c>
      <c r="I76" s="119">
        <v>-147.25</v>
      </c>
      <c r="J76" s="118">
        <v>0</v>
      </c>
      <c r="K76" s="119"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-1368999.7499999849</v>
      </c>
      <c r="F82" s="91">
        <f>F16+F24+F29+F36+F43+F45+F47+F49</f>
        <v>0</v>
      </c>
      <c r="G82" s="92">
        <f>SUM(G72:G81)+G16+G24+G29+G36+G43+G45+G47+G49+G51+G56+G61+G66</f>
        <v>-3905018.7699999996</v>
      </c>
      <c r="H82" s="91">
        <f>H16+H24+H29+H36+H43+H45+H47+H49</f>
        <v>0</v>
      </c>
      <c r="I82" s="137">
        <f>SUM(I72:I81)+I16+I24+I29+I36+I43+I45+I47+I49+I51+I56+I61+I66</f>
        <v>2764248.4299999857</v>
      </c>
      <c r="J82" s="91">
        <f>J16+J24+J29+J36+J43+J45+J47+J49</f>
        <v>0</v>
      </c>
      <c r="K82" s="137">
        <f>SUM(K72:K81)+K16+K24+K29+K36+K43+K45+K47+K49+K51+K56+K61+K66</f>
        <v>-228229.41000000015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3259035</v>
      </c>
      <c r="F86" s="145">
        <f>'TIE-OUT'!F86+RECLASS!F86</f>
        <v>0</v>
      </c>
      <c r="G86" s="184">
        <f>'TIE-OUT'!G86+RECLASS!G86</f>
        <v>3649280</v>
      </c>
      <c r="H86" s="145">
        <v>0</v>
      </c>
      <c r="I86" s="145">
        <v>-390245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-2563513.37</v>
      </c>
      <c r="F87" s="146">
        <f>'TIE-OUT'!F87+RECLASS!F87</f>
        <v>0</v>
      </c>
      <c r="G87" s="185">
        <f>'TIE-OUT'!G87+RECLASS!G87</f>
        <v>-2563513.37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-9121</v>
      </c>
      <c r="F88" s="147">
        <f>'TIE-OUT'!F88+RECLASS!F88</f>
        <v>0</v>
      </c>
      <c r="G88" s="186">
        <f>'TIE-OUT'!G88+RECLASS!G88</f>
        <v>-9121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686400.62999999989</v>
      </c>
      <c r="F89" s="155">
        <f t="shared" si="26"/>
        <v>0</v>
      </c>
      <c r="G89" s="155">
        <f t="shared" si="26"/>
        <v>1076645.6299999999</v>
      </c>
      <c r="H89" s="155">
        <f t="shared" si="26"/>
        <v>0</v>
      </c>
      <c r="I89" s="155">
        <f t="shared" si="26"/>
        <v>-390245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-682599.11999998498</v>
      </c>
      <c r="F91" s="155">
        <f t="shared" si="27"/>
        <v>0</v>
      </c>
      <c r="G91" s="155">
        <f t="shared" si="27"/>
        <v>-2828373.1399999997</v>
      </c>
      <c r="H91" s="155">
        <f t="shared" si="27"/>
        <v>0</v>
      </c>
      <c r="I91" s="155">
        <f t="shared" si="27"/>
        <v>2374003.4299999857</v>
      </c>
      <c r="J91" s="155">
        <f t="shared" si="27"/>
        <v>0</v>
      </c>
      <c r="K91" s="155">
        <f t="shared" si="27"/>
        <v>-228229.41000000015</v>
      </c>
      <c r="L91" s="155">
        <f t="shared" si="27"/>
        <v>0</v>
      </c>
      <c r="M91" s="155">
        <f t="shared" si="27"/>
        <v>0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D51" activePane="bottomRight" state="frozen"/>
      <selection activeCell="G71" sqref="G71"/>
      <selection pane="topRight" activeCell="G71" sqref="G71"/>
      <selection pane="bottomLeft" activeCell="G71" sqref="G71"/>
      <selection pane="bottomRight" activeCell="K85" sqref="K8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5656031</v>
      </c>
      <c r="E11" s="38">
        <f>SUM(G11,I11,K11,M11,O11,Q11,S11,U11,W11,Y11,AA11,AC11,AE11)</f>
        <v>27200328.73</v>
      </c>
      <c r="F11" s="60">
        <f>'TIE-OUT'!AD11+RECLASS!AD11</f>
        <v>0</v>
      </c>
      <c r="G11" s="38">
        <f>'TIE-OUT'!AE11+RECLASS!AE11</f>
        <v>0</v>
      </c>
      <c r="H11" s="118">
        <v>5642583</v>
      </c>
      <c r="I11" s="119">
        <v>32653559.190000001</v>
      </c>
      <c r="J11" s="118">
        <v>13448</v>
      </c>
      <c r="K11" s="119">
        <v>-5453230.46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-900610.98</v>
      </c>
      <c r="F12" s="60">
        <f>'TIE-OUT'!AD12+RECLASS!AD12</f>
        <v>0</v>
      </c>
      <c r="G12" s="38">
        <f>'TIE-OUT'!AE12+RECLASS!AE12</f>
        <v>-900610.98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5640045</v>
      </c>
      <c r="E13" s="38">
        <f t="shared" si="0"/>
        <v>28305855</v>
      </c>
      <c r="F13" s="60">
        <f>'TIE-OUT'!AD13+RECLASS!AD13</f>
        <v>0</v>
      </c>
      <c r="G13" s="38">
        <f>'TIE-OUT'!AE13+RECLASS!AE13</f>
        <v>0</v>
      </c>
      <c r="H13" s="118">
        <v>5640045</v>
      </c>
      <c r="I13" s="119">
        <v>28305855</v>
      </c>
      <c r="J13" s="118">
        <v>0</v>
      </c>
      <c r="K13" s="119"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>SUM(D11:D15)</f>
        <v>11296076</v>
      </c>
      <c r="E16" s="39">
        <f>SUM(E11:E15)</f>
        <v>54605572.75</v>
      </c>
      <c r="F16" s="61">
        <f t="shared" ref="F16:AO16" si="1">SUM(F11:F15)</f>
        <v>0</v>
      </c>
      <c r="G16" s="39">
        <f t="shared" si="1"/>
        <v>-900610.98</v>
      </c>
      <c r="H16" s="61">
        <f t="shared" si="1"/>
        <v>11282628</v>
      </c>
      <c r="I16" s="39">
        <f t="shared" si="1"/>
        <v>60959414.189999998</v>
      </c>
      <c r="J16" s="61">
        <f t="shared" si="1"/>
        <v>13448</v>
      </c>
      <c r="K16" s="39">
        <f t="shared" si="1"/>
        <v>-5453230.46</v>
      </c>
      <c r="L16" s="61">
        <f t="shared" si="1"/>
        <v>0</v>
      </c>
      <c r="M16" s="61">
        <f t="shared" si="1"/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-878797</v>
      </c>
      <c r="E19" s="38">
        <f t="shared" si="2"/>
        <v>-3941990.99</v>
      </c>
      <c r="F19" s="64">
        <f>'TIE-OUT'!AD19+RECLASS!AD19</f>
        <v>0</v>
      </c>
      <c r="G19" s="68">
        <f>'TIE-OUT'!AE19+RECLASS!AE19</f>
        <v>0</v>
      </c>
      <c r="H19" s="118">
        <v>-930040</v>
      </c>
      <c r="I19" s="119">
        <v>-3942075.66</v>
      </c>
      <c r="J19" s="118">
        <v>51243</v>
      </c>
      <c r="K19" s="119">
        <v>84.67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279024.83</v>
      </c>
      <c r="F20" s="60">
        <f>'TIE-OUT'!AD20+RECLASS!AD20</f>
        <v>0</v>
      </c>
      <c r="G20" s="38">
        <f>'TIE-OUT'!AE20+RECLASS!AE20</f>
        <v>279024.83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-10093592</v>
      </c>
      <c r="E21" s="38">
        <f t="shared" si="2"/>
        <v>-48851980</v>
      </c>
      <c r="F21" s="60">
        <f>'TIE-OUT'!AD21+RECLASS!AD21</f>
        <v>0</v>
      </c>
      <c r="G21" s="38">
        <f>'TIE-OUT'!AE21+RECLASS!AE21</f>
        <v>0</v>
      </c>
      <c r="H21" s="118">
        <v>-10093592</v>
      </c>
      <c r="I21" s="119">
        <v>-48851980</v>
      </c>
      <c r="J21" s="118">
        <v>0</v>
      </c>
      <c r="K21" s="119"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>SUM(D19:D23)</f>
        <v>-10972389</v>
      </c>
      <c r="E24" s="39">
        <f>SUM(E19:E23)</f>
        <v>-52514946.159999996</v>
      </c>
      <c r="F24" s="61">
        <f t="shared" ref="F24:AO24" si="3">SUM(F19:F23)</f>
        <v>0</v>
      </c>
      <c r="G24" s="39">
        <f t="shared" si="3"/>
        <v>279024.83</v>
      </c>
      <c r="H24" s="61">
        <f t="shared" si="3"/>
        <v>-11023632</v>
      </c>
      <c r="I24" s="39">
        <f t="shared" si="3"/>
        <v>-52794055.659999996</v>
      </c>
      <c r="J24" s="61">
        <f t="shared" si="3"/>
        <v>51243</v>
      </c>
      <c r="K24" s="39">
        <f t="shared" si="3"/>
        <v>84.67</v>
      </c>
      <c r="L24" s="61">
        <f t="shared" si="3"/>
        <v>0</v>
      </c>
      <c r="M24" s="61">
        <f t="shared" si="3"/>
        <v>0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61">
        <f t="shared" ref="F29:AO29" si="4">SUM(F27:F28)</f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AO36" si="6">SUM(F32:F35)</f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-189797</v>
      </c>
      <c r="E40" s="38">
        <f t="shared" si="7"/>
        <v>-606459.05999999994</v>
      </c>
      <c r="F40" s="60">
        <f>'TIE-OUT'!AD40+RECLASS!AD40</f>
        <v>0</v>
      </c>
      <c r="G40" s="38">
        <f>'TIE-OUT'!AE40+RECLASS!AE40</f>
        <v>0</v>
      </c>
      <c r="H40" s="118">
        <v>-187456</v>
      </c>
      <c r="I40" s="119">
        <v>-623103.74</v>
      </c>
      <c r="J40" s="118">
        <v>-2341</v>
      </c>
      <c r="K40" s="119">
        <v>16644.68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-71540</v>
      </c>
      <c r="E41" s="38">
        <f t="shared" si="7"/>
        <v>-324863.14</v>
      </c>
      <c r="F41" s="81">
        <f>'TIE-OUT'!AD41+RECLASS!AD41</f>
        <v>0</v>
      </c>
      <c r="G41" s="82">
        <f>'TIE-OUT'!AE41+RECLASS!AE41</f>
        <v>0</v>
      </c>
      <c r="H41" s="118">
        <v>-71540</v>
      </c>
      <c r="I41" s="119">
        <v>-324863.14</v>
      </c>
      <c r="J41" s="118">
        <v>0</v>
      </c>
      <c r="K41" s="119"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>SUM(D40:D41)</f>
        <v>-261337</v>
      </c>
      <c r="E42" s="39">
        <f>SUM(E40:E41)</f>
        <v>-931322.2</v>
      </c>
      <c r="F42" s="61">
        <f t="shared" ref="F42:AO42" si="8">SUM(F40:F41)</f>
        <v>0</v>
      </c>
      <c r="G42" s="39">
        <f t="shared" si="8"/>
        <v>0</v>
      </c>
      <c r="H42" s="61">
        <f t="shared" si="8"/>
        <v>-258996</v>
      </c>
      <c r="I42" s="39">
        <f t="shared" si="8"/>
        <v>-947966.88</v>
      </c>
      <c r="J42" s="61">
        <f t="shared" si="8"/>
        <v>-2341</v>
      </c>
      <c r="K42" s="39">
        <f t="shared" si="8"/>
        <v>16644.68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-261337</v>
      </c>
      <c r="E43" s="39">
        <f>E42+E39</f>
        <v>-931322.2</v>
      </c>
      <c r="F43" s="61">
        <f>AB42+AB39</f>
        <v>0</v>
      </c>
      <c r="G43" s="39">
        <f>AC42+AC39</f>
        <v>0</v>
      </c>
      <c r="H43" s="61">
        <f>H42+H39</f>
        <v>-258996</v>
      </c>
      <c r="I43" s="39">
        <f>I42+I39</f>
        <v>-947966.88</v>
      </c>
      <c r="J43" s="61">
        <f>J42+J39</f>
        <v>-2341</v>
      </c>
      <c r="K43" s="39">
        <f>K42+K39</f>
        <v>16644.68</v>
      </c>
      <c r="L43" s="61">
        <f t="shared" ref="L43:AO43" si="9">L42+L39</f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-62350</v>
      </c>
      <c r="E49" s="38">
        <f>SUM(G49,I49,K49,M49,O49,Q49,S49,U49,W49,Y49,AA49,AC49,AE49)</f>
        <v>-283131.34999999998</v>
      </c>
      <c r="F49" s="60">
        <f>'TIE-OUT'!AD49+RECLASS!AD49</f>
        <v>0</v>
      </c>
      <c r="G49" s="38">
        <f>'TIE-OUT'!AE49+RECLASS!AE49</f>
        <v>0</v>
      </c>
      <c r="H49" s="118">
        <v>0</v>
      </c>
      <c r="I49" s="119">
        <v>0</v>
      </c>
      <c r="J49" s="118">
        <v>-62350</v>
      </c>
      <c r="K49" s="119">
        <v>-283131.34999999998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-378908.65999999642</v>
      </c>
      <c r="E54" s="38">
        <f>SUM(G54,I54,K54,M54,O54,Q54,S54,U54,W54,Y54,AA54,AC54,AE54)</f>
        <v>-662518.98</v>
      </c>
      <c r="F54" s="64">
        <f>'TIE-OUT'!AD54+RECLASS!AD54</f>
        <v>0</v>
      </c>
      <c r="G54" s="68">
        <f>'TIE-OUT'!AE54+RECLASS!AE54</f>
        <v>0</v>
      </c>
      <c r="H54" s="118">
        <v>-51536584.659999996</v>
      </c>
      <c r="I54" s="119">
        <v>-42070.2</v>
      </c>
      <c r="J54" s="118">
        <v>51157676</v>
      </c>
      <c r="K54" s="119">
        <v>-620448.78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v>0</v>
      </c>
      <c r="I55" s="119">
        <v>-1942749.43</v>
      </c>
      <c r="J55" s="118">
        <v>0</v>
      </c>
      <c r="K55" s="119">
        <v>1942749.43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>SUM(D54:D55)</f>
        <v>-378908.65999999642</v>
      </c>
      <c r="E56" s="39">
        <f>SUM(E54:E55)</f>
        <v>-662518.98</v>
      </c>
      <c r="F56" s="61">
        <f t="shared" ref="F56:AO56" si="10">SUM(F54:F55)</f>
        <v>0</v>
      </c>
      <c r="G56" s="39">
        <f t="shared" si="10"/>
        <v>0</v>
      </c>
      <c r="H56" s="61">
        <f t="shared" si="10"/>
        <v>-51536584.659999996</v>
      </c>
      <c r="I56" s="39">
        <f t="shared" si="10"/>
        <v>-1984819.63</v>
      </c>
      <c r="J56" s="61">
        <f t="shared" si="10"/>
        <v>51157676</v>
      </c>
      <c r="K56" s="39">
        <f t="shared" si="10"/>
        <v>1322300.6499999999</v>
      </c>
      <c r="L56" s="61">
        <f t="shared" si="10"/>
        <v>0</v>
      </c>
      <c r="M56" s="61">
        <f t="shared" si="10"/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AO61" si="11">SUM(F59:F60)</f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AO66" si="12">SUM(F64:F65)</f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57178</v>
      </c>
      <c r="F70" s="64">
        <f>'TIE-OUT'!AD70+RECLASS!AD70</f>
        <v>0</v>
      </c>
      <c r="G70" s="68">
        <f>'TIE-OUT'!AE70+RECLASS!AE70</f>
        <v>57178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-33816</v>
      </c>
      <c r="F71" s="81">
        <f>'TIE-OUT'!AD71+RECLASS!AD71</f>
        <v>0</v>
      </c>
      <c r="G71" s="82">
        <f>'TIE-OUT'!AE71+RECLASS!AE71</f>
        <v>0</v>
      </c>
      <c r="H71" s="118">
        <v>0</v>
      </c>
      <c r="I71" s="119">
        <v>-33816</v>
      </c>
      <c r="J71" s="118">
        <v>0</v>
      </c>
      <c r="K71" s="119"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23362</v>
      </c>
      <c r="F72" s="61">
        <f t="shared" ref="F72:AO72" si="13">SUM(F70:F71)</f>
        <v>0</v>
      </c>
      <c r="G72" s="39">
        <f t="shared" si="13"/>
        <v>57178</v>
      </c>
      <c r="H72" s="61">
        <f t="shared" si="13"/>
        <v>0</v>
      </c>
      <c r="I72" s="39">
        <f t="shared" si="13"/>
        <v>-33816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832932.76</v>
      </c>
      <c r="F74" s="60">
        <f>'TIE-OUT'!AD74+RECLASS!AD74</f>
        <v>0</v>
      </c>
      <c r="G74" s="60">
        <f>'TIE-OUT'!AE74+RECLASS!AE74</f>
        <v>832932.76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1069948.8200000017</v>
      </c>
      <c r="F82" s="91">
        <f>F16+F24+F29+F36+F43+F45+F47+F49</f>
        <v>0</v>
      </c>
      <c r="G82" s="92">
        <f>SUM(G72:G81)+G16+G24+G29+G36+G43+G45+G47+G49+G51+G56+G61+G66</f>
        <v>268524.61000000004</v>
      </c>
      <c r="H82" s="91">
        <f>H16+H24+H29+H36+H43+H45+H47+H49</f>
        <v>0</v>
      </c>
      <c r="I82" s="92">
        <f>SUM(I72:I81)+I16+I24+I29+I36+I43+I45+I47+I49+I51+I56+I61+I66</f>
        <v>5198756.0200000014</v>
      </c>
      <c r="J82" s="91">
        <f>J16+J24+J29+J36+J43+J45+J47+J49</f>
        <v>0</v>
      </c>
      <c r="K82" s="92">
        <f>SUM(K72:K81)+K16+K24+K29+K36+K43+K45+K47+K49+K51+K56+K61+K66</f>
        <v>-4397331.8100000005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A61" zoomScale="75" workbookViewId="0">
      <selection activeCell="K99" sqref="K9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3" width="15.42578125" hidden="1" customWidth="1"/>
    <col min="44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6704796</v>
      </c>
      <c r="E11" s="38">
        <f>SUM(G11,I11,K11,M11,O11,Q11,S11,U11,W11,Y11,AA11,AC11,AE11)</f>
        <v>32844381.690000001</v>
      </c>
      <c r="F11" s="60">
        <f>'TIE-OUT'!H11+RECLASS!H11</f>
        <v>0</v>
      </c>
      <c r="G11" s="38">
        <f>'TIE-OUT'!I11+RECLASS!I11</f>
        <v>0</v>
      </c>
      <c r="H11" s="118">
        <v>6704796</v>
      </c>
      <c r="I11" s="119">
        <v>32848782.48</v>
      </c>
      <c r="J11" s="118">
        <v>0</v>
      </c>
      <c r="K11" s="119">
        <v>-4400.79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760.5</v>
      </c>
      <c r="F12" s="60">
        <f>'TIE-OUT'!H12+RECLASS!H12</f>
        <v>0</v>
      </c>
      <c r="G12" s="38">
        <f>'TIE-OUT'!I12+RECLASS!I12</f>
        <v>760.5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27782001</v>
      </c>
      <c r="E13" s="38">
        <f t="shared" si="0"/>
        <v>138485882</v>
      </c>
      <c r="F13" s="60">
        <f>'TIE-OUT'!H13+RECLASS!H13</f>
        <v>0</v>
      </c>
      <c r="G13" s="38">
        <f>'TIE-OUT'!I13+RECLASS!I13</f>
        <v>0</v>
      </c>
      <c r="H13" s="118">
        <v>27782001</v>
      </c>
      <c r="I13" s="119">
        <v>138485882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1389607</v>
      </c>
      <c r="F15" s="81">
        <f>'TIE-OUT'!H15+RECLASS!H15</f>
        <v>0</v>
      </c>
      <c r="G15" s="82">
        <f>'TIE-OUT'!I15+RECLASS!I15</f>
        <v>0</v>
      </c>
      <c r="H15" s="118">
        <v>0</v>
      </c>
      <c r="I15" s="119">
        <v>1416607</v>
      </c>
      <c r="J15" s="118">
        <v>0</v>
      </c>
      <c r="K15" s="119">
        <v>-27000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34486797</v>
      </c>
      <c r="E16" s="39">
        <f t="shared" si="1"/>
        <v>172720631.19</v>
      </c>
      <c r="F16" s="61">
        <f t="shared" si="1"/>
        <v>0</v>
      </c>
      <c r="G16" s="39">
        <f t="shared" si="1"/>
        <v>760.5</v>
      </c>
      <c r="H16" s="61">
        <f t="shared" si="1"/>
        <v>34486797</v>
      </c>
      <c r="I16" s="39">
        <f t="shared" si="1"/>
        <v>172751271.47999999</v>
      </c>
      <c r="J16" s="61">
        <f t="shared" si="1"/>
        <v>0</v>
      </c>
      <c r="K16" s="39">
        <f t="shared" si="1"/>
        <v>-31400.79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-3506499</v>
      </c>
      <c r="E19" s="38">
        <f t="shared" si="3"/>
        <v>-16035409.92</v>
      </c>
      <c r="F19" s="64">
        <f>'TIE-OUT'!H19+RECLASS!H19</f>
        <v>0</v>
      </c>
      <c r="G19" s="68">
        <f>'TIE-OUT'!I19+RECLASS!I19</f>
        <v>0</v>
      </c>
      <c r="H19" s="118">
        <v>-3506499</v>
      </c>
      <c r="I19" s="119">
        <v>-16035409.92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3750</v>
      </c>
      <c r="F20" s="60">
        <f>'TIE-OUT'!H20+RECLASS!H20</f>
        <v>0</v>
      </c>
      <c r="G20" s="38">
        <f>'TIE-OUT'!I20+RECLASS!I20</f>
        <v>3750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-31131503</v>
      </c>
      <c r="E21" s="38">
        <f t="shared" si="3"/>
        <v>-153873665</v>
      </c>
      <c r="F21" s="60">
        <f>'TIE-OUT'!H21+RECLASS!H21</f>
        <v>0</v>
      </c>
      <c r="G21" s="38">
        <f>'TIE-OUT'!I21+RECLASS!I21</f>
        <v>0</v>
      </c>
      <c r="H21" s="118">
        <v>-31131503</v>
      </c>
      <c r="I21" s="119">
        <v>-153873665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152406</v>
      </c>
      <c r="E23" s="38">
        <f t="shared" si="3"/>
        <v>691923.24</v>
      </c>
      <c r="F23" s="81">
        <f>'TIE-OUT'!H23+RECLASS!H23</f>
        <v>0</v>
      </c>
      <c r="G23" s="82">
        <f>'TIE-OUT'!I23+RECLASS!I23</f>
        <v>0</v>
      </c>
      <c r="H23" s="118">
        <v>0</v>
      </c>
      <c r="I23" s="119">
        <v>0</v>
      </c>
      <c r="J23" s="118">
        <v>152406</v>
      </c>
      <c r="K23" s="119">
        <v>691923.24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-34485596</v>
      </c>
      <c r="E24" s="39">
        <f t="shared" si="4"/>
        <v>-169213401.67999998</v>
      </c>
      <c r="F24" s="61">
        <f t="shared" si="4"/>
        <v>0</v>
      </c>
      <c r="G24" s="39">
        <f t="shared" si="4"/>
        <v>3750</v>
      </c>
      <c r="H24" s="61">
        <f t="shared" si="4"/>
        <v>-34638002</v>
      </c>
      <c r="I24" s="39">
        <f t="shared" si="4"/>
        <v>-169909074.91999999</v>
      </c>
      <c r="J24" s="61">
        <f t="shared" si="4"/>
        <v>152406</v>
      </c>
      <c r="K24" s="39">
        <f t="shared" si="4"/>
        <v>691923.24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K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K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K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-1201</v>
      </c>
      <c r="E49" s="38">
        <f>SUM(G49,I49,K49,M49,O49,Q49,S49,U49,W49,Y49,AA49,AC49,AE49)</f>
        <v>-5452.5400000000373</v>
      </c>
      <c r="F49" s="60">
        <f>'TIE-OUT'!H49+RECLASS!H49</f>
        <v>0</v>
      </c>
      <c r="G49" s="38">
        <f>'TIE-OUT'!I49+RECLASS!I49</f>
        <v>0</v>
      </c>
      <c r="H49" s="118">
        <v>151205</v>
      </c>
      <c r="I49" s="119">
        <v>686470.7</v>
      </c>
      <c r="J49" s="118">
        <v>-152406</v>
      </c>
      <c r="K49" s="119">
        <v>-691923.24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-152406</v>
      </c>
      <c r="E51" s="38">
        <f>SUM(G51,I51,K51,M51,O51,Q51,S51,U51,W51,Y51,AA51,AC51,AE51)</f>
        <v>-691923.24</v>
      </c>
      <c r="F51" s="60">
        <f>'TIE-OUT'!H51+RECLASS!H51</f>
        <v>0</v>
      </c>
      <c r="G51" s="38">
        <f>'TIE-OUT'!I51+RECLASS!I51</f>
        <v>0</v>
      </c>
      <c r="H51" s="118">
        <v>0</v>
      </c>
      <c r="I51" s="119">
        <v>0</v>
      </c>
      <c r="J51" s="118">
        <v>-152406</v>
      </c>
      <c r="K51" s="119">
        <v>-691923.24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-11779467</v>
      </c>
      <c r="E54" s="38">
        <f>SUM(G54,I54,K54,M54,O54,Q54,S54,U54,W54,Y54,AA54,AC54,AE54)</f>
        <v>-40600.83</v>
      </c>
      <c r="F54" s="64">
        <f>'TIE-OUT'!H54+RECLASS!H54</f>
        <v>0</v>
      </c>
      <c r="G54" s="68">
        <f>'TIE-OUT'!I54+RECLASS!I54</f>
        <v>0</v>
      </c>
      <c r="H54" s="118">
        <v>-59023504</v>
      </c>
      <c r="I54" s="119">
        <v>-58025.99</v>
      </c>
      <c r="J54" s="118">
        <v>47244037</v>
      </c>
      <c r="K54" s="119">
        <v>17425.16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-1389607.1099999999</v>
      </c>
      <c r="F55" s="81">
        <f>'TIE-OUT'!H55+RECLASS!H55</f>
        <v>0</v>
      </c>
      <c r="G55" s="82">
        <f>'TIE-OUT'!I55+RECLASS!I55</f>
        <v>0</v>
      </c>
      <c r="H55" s="118">
        <v>0</v>
      </c>
      <c r="I55" s="119">
        <v>-779736.11</v>
      </c>
      <c r="J55" s="118">
        <v>0</v>
      </c>
      <c r="K55" s="119">
        <v>-609871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K56" si="16">SUM(D54:D55)</f>
        <v>-11779467</v>
      </c>
      <c r="E56" s="39">
        <f t="shared" si="16"/>
        <v>-1430207.94</v>
      </c>
      <c r="F56" s="61">
        <f t="shared" si="16"/>
        <v>0</v>
      </c>
      <c r="G56" s="39">
        <f t="shared" si="16"/>
        <v>0</v>
      </c>
      <c r="H56" s="61">
        <f t="shared" si="16"/>
        <v>-59023504</v>
      </c>
      <c r="I56" s="39">
        <f t="shared" si="16"/>
        <v>-837762.1</v>
      </c>
      <c r="J56" s="61">
        <f t="shared" si="16"/>
        <v>47244037</v>
      </c>
      <c r="K56" s="39">
        <f t="shared" si="16"/>
        <v>-592445.84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10826624</v>
      </c>
      <c r="F70" s="64">
        <f>'TIE-OUT'!H70+RECLASS!H70</f>
        <v>0</v>
      </c>
      <c r="G70" s="68">
        <f>'TIE-OUT'!I70+RECLASS!I70</f>
        <v>10826624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-9707949</v>
      </c>
      <c r="F71" s="81">
        <f>'TIE-OUT'!H71+RECLASS!H71</f>
        <v>0</v>
      </c>
      <c r="G71" s="82">
        <f>'TIE-OUT'!I71+RECLASS!I71</f>
        <v>-9707949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1118675</v>
      </c>
      <c r="F72" s="61">
        <f t="shared" si="22"/>
        <v>0</v>
      </c>
      <c r="G72" s="39">
        <f t="shared" si="22"/>
        <v>1118675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-1116000.48</v>
      </c>
      <c r="F74" s="60">
        <f>'TIE-OUT'!H74+RECLASS!H74</f>
        <v>0</v>
      </c>
      <c r="G74" s="60">
        <f>'TIE-OUT'!I74+RECLASS!I74</f>
        <v>-1116000.48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1382320.3100000308</v>
      </c>
      <c r="F82" s="91">
        <f>F16+F24+F29+F36+F43+F45+F47+F49</f>
        <v>0</v>
      </c>
      <c r="G82" s="92">
        <f>SUM(G72:G81)+G16+G24+G29+G36+G43+G45+G47+G49+G51+G56+G61+G66</f>
        <v>7185.0200000000186</v>
      </c>
      <c r="H82" s="91">
        <f>H16+H24+H29+H36+H43+H45+H47+H49</f>
        <v>0</v>
      </c>
      <c r="I82" s="223">
        <f>SUM(I72:I81)+I16+I24+I29+I36+I43+I45+I47+I49+I51+I56+I61+I66</f>
        <v>2690905.1600000025</v>
      </c>
      <c r="J82" s="91">
        <f>J16+J24+J29+J36+J43+J45+J47+J49</f>
        <v>0</v>
      </c>
      <c r="K82" s="137">
        <f>SUM(K72:K81)+K16+K24+K29+K36+K43+K45+K47+K49+K51+K56+K61+K66</f>
        <v>-1315769.8700000001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B52" zoomScale="75" workbookViewId="0">
      <selection activeCell="AW71" sqref="AW7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3" width="15.42578125" hidden="1" customWidth="1"/>
    <col min="44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5278270</v>
      </c>
      <c r="E11" s="38">
        <f>SUM(G11,I11,K11,M11,O11,Q11,S11,U11,W11,Y11,AA11,AC11,AE11)</f>
        <v>5537875.9900000002</v>
      </c>
      <c r="F11" s="60">
        <f>'TIE-OUT'!AF11+RECLASS!AF11</f>
        <v>380000</v>
      </c>
      <c r="G11" s="38">
        <f>'TIE-OUT'!AG11+RECLASS!AG11</f>
        <v>1982500</v>
      </c>
      <c r="H11" s="118">
        <v>4740426</v>
      </c>
      <c r="I11" s="119">
        <v>2736700.58</v>
      </c>
      <c r="J11" s="118">
        <v>157844</v>
      </c>
      <c r="K11" s="119">
        <v>818675.41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11648960.24</v>
      </c>
      <c r="F12" s="60">
        <f>'TIE-OUT'!AF12+RECLASS!AF12</f>
        <v>0</v>
      </c>
      <c r="G12" s="38">
        <f>'TIE-OUT'!AG12+RECLASS!AG12</f>
        <v>11648960.24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5278270</v>
      </c>
      <c r="E16" s="39">
        <f t="shared" si="1"/>
        <v>17186836.23</v>
      </c>
      <c r="F16" s="61">
        <f t="shared" si="1"/>
        <v>380000</v>
      </c>
      <c r="G16" s="39">
        <f t="shared" si="1"/>
        <v>13631460.24</v>
      </c>
      <c r="H16" s="61">
        <f t="shared" si="1"/>
        <v>4740426</v>
      </c>
      <c r="I16" s="39">
        <f t="shared" si="1"/>
        <v>2736700.58</v>
      </c>
      <c r="J16" s="61">
        <f t="shared" si="1"/>
        <v>157844</v>
      </c>
      <c r="K16" s="39">
        <f t="shared" si="1"/>
        <v>818675.41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-4903064</v>
      </c>
      <c r="E19" s="38">
        <f t="shared" si="2"/>
        <v>-5886174.9000000004</v>
      </c>
      <c r="F19" s="64">
        <f>'TIE-OUT'!AF19+RECLASS!AF19</f>
        <v>-630000</v>
      </c>
      <c r="G19" s="68">
        <f>'TIE-OUT'!AG19+RECLASS!AG19</f>
        <v>-1982500</v>
      </c>
      <c r="H19" s="118">
        <v>-4073064</v>
      </c>
      <c r="I19" s="119">
        <v>-2889649.9</v>
      </c>
      <c r="J19" s="118">
        <v>-200000</v>
      </c>
      <c r="K19" s="119">
        <v>-1014025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-15871099.950000001</v>
      </c>
      <c r="F20" s="60">
        <f>'TIE-OUT'!AF20+RECLASS!AF20</f>
        <v>0</v>
      </c>
      <c r="G20" s="38">
        <f>'TIE-OUT'!AG20+RECLASS!AG20</f>
        <v>-15871099.950000001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-4903064</v>
      </c>
      <c r="E24" s="39">
        <f t="shared" si="3"/>
        <v>-21757274.850000001</v>
      </c>
      <c r="F24" s="61">
        <f t="shared" si="3"/>
        <v>-630000</v>
      </c>
      <c r="G24" s="39">
        <f t="shared" si="3"/>
        <v>-17853599.950000003</v>
      </c>
      <c r="H24" s="61">
        <f t="shared" si="3"/>
        <v>-4073064</v>
      </c>
      <c r="I24" s="39">
        <f t="shared" si="3"/>
        <v>-2889649.9</v>
      </c>
      <c r="J24" s="61">
        <f t="shared" si="3"/>
        <v>-200000</v>
      </c>
      <c r="K24" s="39">
        <f t="shared" si="3"/>
        <v>-1014025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3799544</v>
      </c>
      <c r="E27" s="38">
        <f>SUM(G27,I27,K27,M27,O27,Q27,S27,U27,W27,Y27,AA27,AC27,AE27)</f>
        <v>17457719.260000002</v>
      </c>
      <c r="F27" s="64">
        <f>'TIE-OUT'!AF27+RECLASS!AF27</f>
        <v>250000</v>
      </c>
      <c r="G27" s="68">
        <f>'TIE-OUT'!AG27+RECLASS!AG27</f>
        <v>1246749.79</v>
      </c>
      <c r="H27" s="118">
        <v>3549544</v>
      </c>
      <c r="I27" s="119">
        <v>16210969.470000001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-4193425</v>
      </c>
      <c r="E28" s="38">
        <f>SUM(G28,I28,K28,M28,O28,Q28,S28,U28,W28,Y28,AA28,AC28,AE28)</f>
        <v>-19979141.619999997</v>
      </c>
      <c r="F28" s="81">
        <f>'TIE-OUT'!AF28+RECLASS!AF28</f>
        <v>0</v>
      </c>
      <c r="G28" s="82">
        <f>'TIE-OUT'!AG28+RECLASS!AG28</f>
        <v>-2931463.63</v>
      </c>
      <c r="H28" s="118">
        <v>-4193425</v>
      </c>
      <c r="I28" s="119">
        <v>-17047677.989999998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-393881</v>
      </c>
      <c r="E29" s="39">
        <f t="shared" si="4"/>
        <v>-2521422.3599999957</v>
      </c>
      <c r="F29" s="61">
        <f t="shared" si="4"/>
        <v>250000</v>
      </c>
      <c r="G29" s="39">
        <f t="shared" si="4"/>
        <v>-1684713.8399999999</v>
      </c>
      <c r="H29" s="61">
        <f t="shared" si="4"/>
        <v>-643881</v>
      </c>
      <c r="I29" s="39">
        <f t="shared" si="4"/>
        <v>-836708.51999999769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18675</v>
      </c>
      <c r="E49" s="38">
        <f>SUM(G49,I49,K49,M49,O49,Q49,S49,U49,W49,Y49,AA49,AC49,AE49)</f>
        <v>99537.750000000015</v>
      </c>
      <c r="F49" s="60">
        <f>'TIE-OUT'!AF49+RECLASS!AF49</f>
        <v>0</v>
      </c>
      <c r="G49" s="38">
        <f>'TIE-OUT'!AG49+RECLASS!AG49</f>
        <v>0</v>
      </c>
      <c r="H49" s="118">
        <v>-23481</v>
      </c>
      <c r="I49" s="119">
        <v>-125153.73</v>
      </c>
      <c r="J49" s="118">
        <v>42156</v>
      </c>
      <c r="K49" s="119">
        <v>224691.48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14823515.24</v>
      </c>
      <c r="F70" s="64">
        <f>'TIE-OUT'!AF70+RECLASS!AF70</f>
        <v>0</v>
      </c>
      <c r="G70" s="68">
        <f>'TIE-OUT'!AG70+RECLASS!AG70</f>
        <v>14823515.24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-14029525</v>
      </c>
      <c r="F71" s="81">
        <f>'TIE-OUT'!AF71+RECLASS!AF71</f>
        <v>0</v>
      </c>
      <c r="G71" s="82">
        <f>'TIE-OUT'!AG71+RECLASS!AG71</f>
        <v>-14029525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793990.24000000022</v>
      </c>
      <c r="F72" s="61">
        <f t="shared" si="13"/>
        <v>0</v>
      </c>
      <c r="G72" s="39">
        <f t="shared" si="13"/>
        <v>793990.24000000022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11785.049999999814</v>
      </c>
      <c r="F74" s="60">
        <f>'TIE-OUT'!AF74+RECLASS!AF74</f>
        <v>0</v>
      </c>
      <c r="G74" s="60">
        <f>'TIE-OUT'!AG74+RECLASS!AG74</f>
        <v>1680202.0499999998</v>
      </c>
      <c r="H74" s="118">
        <v>0</v>
      </c>
      <c r="I74" s="119">
        <v>-100000</v>
      </c>
      <c r="J74" s="118">
        <v>0</v>
      </c>
      <c r="K74" s="139">
        <v>-1568417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-29713</v>
      </c>
      <c r="F75" s="60">
        <f>'TIE-OUT'!AF75+RECLASS!AF75</f>
        <v>0</v>
      </c>
      <c r="G75" s="60">
        <f>'TIE-OUT'!AG75+RECLASS!AG75</f>
        <v>-29713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-8600557.0999999996</v>
      </c>
      <c r="F78" s="60">
        <f>'TIE-OUT'!AF78+RECLASS!AF78</f>
        <v>0</v>
      </c>
      <c r="G78" s="60">
        <f>'TIE-OUT'!AG78+RECLASS!AG78</f>
        <v>-14186602</v>
      </c>
      <c r="H78" s="118">
        <v>0</v>
      </c>
      <c r="I78" s="119">
        <v>5586044.9000000004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0.5</v>
      </c>
      <c r="F79" s="60">
        <f>'TIE-OUT'!AF79+RECLASS!AF79</f>
        <v>0</v>
      </c>
      <c r="G79" s="60">
        <f>'TIE-OUT'!AG79+RECLASS!AG79</f>
        <v>-1168291.5</v>
      </c>
      <c r="H79" s="118">
        <v>0</v>
      </c>
      <c r="I79" s="119">
        <v>1168292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13419087.859999999</v>
      </c>
      <c r="F81" s="60">
        <f>'TIE-OUT'!AF81+RECLASS!AF81</f>
        <v>0</v>
      </c>
      <c r="G81" s="60">
        <f>'TIE-OUT'!AG81+RECLASS!AG81</f>
        <v>-743288</v>
      </c>
      <c r="H81" s="118">
        <v>0</v>
      </c>
      <c r="I81" s="119">
        <v>14162375.859999999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-1397729.679999996</v>
      </c>
      <c r="F82" s="91">
        <f>F16+F24+F29+F36+F43+F45+F47+F49</f>
        <v>0</v>
      </c>
      <c r="G82" s="92">
        <f>SUM(G72:G81)+G16+G24+G29+G36+G43+G45+G47+G49+G51+G56+G61+G66</f>
        <v>-19560555.760000002</v>
      </c>
      <c r="H82" s="91">
        <f>H16+H24+H29+H36+H43+H45+H47+H49</f>
        <v>0</v>
      </c>
      <c r="I82" s="137">
        <f>SUM(I72:I81)+I16+I24+I29+I36+I43+I45+I47+I49+I51+I56+I61+I66</f>
        <v>19701901.190000001</v>
      </c>
      <c r="J82" s="91">
        <f>J16+J24+J29+J36+J43+J45+J47+J49</f>
        <v>0</v>
      </c>
      <c r="K82" s="137">
        <f>SUM(K72:K81)+K16+K24+K29+K36+K43+K45+K47+K49+K51+K56+K61+K66</f>
        <v>-1539075.1099999999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  <c r="E85" s="31">
        <v>241345</v>
      </c>
      <c r="G85" s="45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6"/>
  <sheetViews>
    <sheetView zoomScale="75" workbookViewId="0">
      <pane xSplit="3" ySplit="9" topLeftCell="D65" activePane="bottomRight" state="frozen"/>
      <selection activeCell="H13" sqref="H13"/>
      <selection pane="topRight" activeCell="H13" sqref="H13"/>
      <selection pane="bottomLeft" activeCell="H13" sqref="H13"/>
      <selection pane="bottomRight" activeCell="K97" sqref="K9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3" width="10.5703125" hidden="1" customWidth="1"/>
    <col min="44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119286332</v>
      </c>
      <c r="E11" s="38">
        <f>SUM(G11,I11,K11,M11,O11,Q11,S11,U11,W11,Y11,AA11,AC11,AE11)</f>
        <v>567467163.69000006</v>
      </c>
      <c r="F11" s="60">
        <f>'TIE-OUT'!J11+RECLASS!H11</f>
        <v>0</v>
      </c>
      <c r="G11" s="38">
        <f>'TIE-OUT'!K11+RECLASS!I11</f>
        <v>0</v>
      </c>
      <c r="H11" s="118">
        <v>119461175</v>
      </c>
      <c r="I11" s="119">
        <v>568241794.12</v>
      </c>
      <c r="J11" s="118">
        <v>-174843</v>
      </c>
      <c r="K11" s="119">
        <v>-774630.43</v>
      </c>
      <c r="L11" s="118">
        <f>+Actuals!I244</f>
        <v>0</v>
      </c>
      <c r="M11" s="119">
        <f>+Actuals!J244</f>
        <v>0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48215141.68</v>
      </c>
      <c r="F12" s="60">
        <f>'TIE-OUT'!J12+RECLASS!H12</f>
        <v>0</v>
      </c>
      <c r="G12" s="38">
        <f>'TIE-OUT'!K12+RECLASS!I12</f>
        <v>48223666.68</v>
      </c>
      <c r="H12" s="118">
        <v>0</v>
      </c>
      <c r="I12" s="119">
        <v>0</v>
      </c>
      <c r="J12" s="118">
        <v>0</v>
      </c>
      <c r="K12" s="139">
        <f>7750-16275</f>
        <v>-8525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94289528</v>
      </c>
      <c r="E13" s="38">
        <f t="shared" si="0"/>
        <v>478297973</v>
      </c>
      <c r="F13" s="60">
        <f>'TIE-OUT'!J13+RECLASS!H13</f>
        <v>0</v>
      </c>
      <c r="G13" s="38">
        <f>'TIE-OUT'!K13+RECLASS!I13</f>
        <v>0</v>
      </c>
      <c r="H13" s="118">
        <v>94289528</v>
      </c>
      <c r="I13" s="119">
        <v>478297973</v>
      </c>
      <c r="J13" s="118">
        <v>0</v>
      </c>
      <c r="K13" s="119"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2448761.1799999997</v>
      </c>
      <c r="F15" s="81">
        <f>'TIE-OUT'!J15+RECLASS!H15</f>
        <v>0</v>
      </c>
      <c r="G15" s="82">
        <f>'TIE-OUT'!K15+RECLASS!I15</f>
        <v>0</v>
      </c>
      <c r="H15" s="118">
        <v>0</v>
      </c>
      <c r="I15" s="119">
        <v>7218018.6799999997</v>
      </c>
      <c r="J15" s="118">
        <v>0</v>
      </c>
      <c r="K15" s="119">
        <v>-4769257.5</v>
      </c>
      <c r="L15" s="118">
        <f>+Actuals!I248</f>
        <v>0</v>
      </c>
      <c r="M15" s="119">
        <f>+Actuals!J248</f>
        <v>0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213575860</v>
      </c>
      <c r="E16" s="39">
        <f t="shared" si="1"/>
        <v>1096429039.55</v>
      </c>
      <c r="F16" s="61">
        <f t="shared" si="1"/>
        <v>0</v>
      </c>
      <c r="G16" s="39">
        <f t="shared" si="1"/>
        <v>48223666.68</v>
      </c>
      <c r="H16" s="61">
        <f t="shared" si="1"/>
        <v>213750703</v>
      </c>
      <c r="I16" s="39">
        <f t="shared" si="1"/>
        <v>1053757785.8</v>
      </c>
      <c r="J16" s="61">
        <f t="shared" si="1"/>
        <v>-174843</v>
      </c>
      <c r="K16" s="39">
        <f t="shared" si="1"/>
        <v>-5552412.9299999997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-129083467</v>
      </c>
      <c r="E19" s="38">
        <f t="shared" si="3"/>
        <v>-598262328.54000008</v>
      </c>
      <c r="F19" s="64">
        <f>'TIE-OUT'!J19+RECLASS!H19</f>
        <v>0</v>
      </c>
      <c r="G19" s="68">
        <f>'TIE-OUT'!K19+RECLASS!I19</f>
        <v>0</v>
      </c>
      <c r="H19" s="118">
        <v>-128914948</v>
      </c>
      <c r="I19" s="119">
        <v>-597540522.33000004</v>
      </c>
      <c r="J19" s="118">
        <v>-168519</v>
      </c>
      <c r="K19" s="119">
        <v>-721806.21</v>
      </c>
      <c r="L19" s="118">
        <f>+Actuals!I249</f>
        <v>0</v>
      </c>
      <c r="M19" s="119">
        <f>+Actuals!J249</f>
        <v>0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-27545132.149999999</v>
      </c>
      <c r="F20" s="60">
        <f>'TIE-OUT'!J20+RECLASS!H20</f>
        <v>0</v>
      </c>
      <c r="G20" s="38">
        <f>'TIE-OUT'!K20+RECLASS!I20</f>
        <v>-27545132.149999999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-86551744</v>
      </c>
      <c r="E21" s="38">
        <f t="shared" si="3"/>
        <v>-436477697</v>
      </c>
      <c r="F21" s="60">
        <f>'TIE-OUT'!J21+RECLASS!H21</f>
        <v>0</v>
      </c>
      <c r="G21" s="38">
        <f>'TIE-OUT'!K21+RECLASS!I21</f>
        <v>0</v>
      </c>
      <c r="H21" s="118">
        <v>-86551744</v>
      </c>
      <c r="I21" s="119">
        <v>-436477697</v>
      </c>
      <c r="J21" s="118">
        <v>0</v>
      </c>
      <c r="K21" s="119">
        <v>0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614034</v>
      </c>
      <c r="E23" s="38">
        <f t="shared" si="3"/>
        <v>2809205.5500000007</v>
      </c>
      <c r="F23" s="81">
        <f>'TIE-OUT'!J23+RECLASS!H23</f>
        <v>0</v>
      </c>
      <c r="G23" s="82">
        <f>'TIE-OUT'!K23+RECLASS!I23</f>
        <v>0</v>
      </c>
      <c r="H23" s="118">
        <v>1004313</v>
      </c>
      <c r="I23" s="119">
        <v>4594731.9800000004</v>
      </c>
      <c r="J23" s="118">
        <v>-390279</v>
      </c>
      <c r="K23" s="119">
        <v>-1785526.43</v>
      </c>
      <c r="L23" s="118">
        <f>+Actuals!I253</f>
        <v>0</v>
      </c>
      <c r="M23" s="119">
        <f>+Actuals!J253</f>
        <v>0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-215021177</v>
      </c>
      <c r="E24" s="39">
        <f t="shared" si="4"/>
        <v>-1059475952.1400001</v>
      </c>
      <c r="F24" s="61">
        <f t="shared" si="4"/>
        <v>0</v>
      </c>
      <c r="G24" s="39">
        <f t="shared" si="4"/>
        <v>-27545132.149999999</v>
      </c>
      <c r="H24" s="61">
        <f t="shared" si="4"/>
        <v>-214462379</v>
      </c>
      <c r="I24" s="39">
        <f t="shared" si="4"/>
        <v>-1029423487.35</v>
      </c>
      <c r="J24" s="61">
        <f t="shared" si="4"/>
        <v>-558798</v>
      </c>
      <c r="K24" s="39">
        <f t="shared" si="4"/>
        <v>-2507332.6399999997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911404</v>
      </c>
      <c r="E27" s="38">
        <f>SUM(G27,I27,K27,M27,O27,Q27,S27,U27,W27,Y27,AA27,AC27,AE27)</f>
        <v>3767070.3899999997</v>
      </c>
      <c r="F27" s="64">
        <f>'TIE-OUT'!J27+RECLASS!H27</f>
        <v>0</v>
      </c>
      <c r="G27" s="68">
        <f>'TIE-OUT'!K27+RECLASS!I27</f>
        <v>0</v>
      </c>
      <c r="H27" s="118">
        <v>1032042</v>
      </c>
      <c r="I27" s="119">
        <v>4076225.34</v>
      </c>
      <c r="J27" s="118">
        <v>-120638</v>
      </c>
      <c r="K27" s="119">
        <v>-309154.95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-338499</v>
      </c>
      <c r="E28" s="38">
        <f>SUM(G28,I28,K28,M28,O28,Q28,S28,U28,W28,Y28,AA28,AC28,AE28)</f>
        <v>-1580790.3299999998</v>
      </c>
      <c r="F28" s="81">
        <f>'TIE-OUT'!J28+RECLASS!H28</f>
        <v>0</v>
      </c>
      <c r="G28" s="82">
        <f>'TIE-OUT'!K28+RECLASS!I28</f>
        <v>0</v>
      </c>
      <c r="H28" s="118">
        <v>-338851</v>
      </c>
      <c r="I28" s="119">
        <v>-1582434.17</v>
      </c>
      <c r="J28" s="118">
        <v>352</v>
      </c>
      <c r="K28" s="119">
        <v>1643.84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K29" si="6">SUM(D27:D28)</f>
        <v>572905</v>
      </c>
      <c r="E29" s="39">
        <f t="shared" si="6"/>
        <v>2186280.0599999996</v>
      </c>
      <c r="F29" s="61">
        <f t="shared" si="6"/>
        <v>0</v>
      </c>
      <c r="G29" s="39">
        <f t="shared" si="6"/>
        <v>0</v>
      </c>
      <c r="H29" s="61">
        <f t="shared" si="6"/>
        <v>693191</v>
      </c>
      <c r="I29" s="39">
        <f t="shared" si="6"/>
        <v>2493791.17</v>
      </c>
      <c r="J29" s="61">
        <f t="shared" si="6"/>
        <v>-120286</v>
      </c>
      <c r="K29" s="39">
        <f t="shared" si="6"/>
        <v>-307511.11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-3324058</v>
      </c>
      <c r="E32" s="38">
        <f t="shared" si="8"/>
        <v>-15207565.35</v>
      </c>
      <c r="F32" s="64">
        <f>'TIE-OUT'!J32+RECLASS!H32</f>
        <v>0</v>
      </c>
      <c r="G32" s="68">
        <f>'TIE-OUT'!K32+RECLASS!I32</f>
        <v>0</v>
      </c>
      <c r="H32" s="118">
        <v>-1861015</v>
      </c>
      <c r="I32" s="119">
        <v>-8514143.6199999992</v>
      </c>
      <c r="J32" s="118">
        <v>-1463043</v>
      </c>
      <c r="K32" s="119">
        <v>-6693421.7300000004</v>
      </c>
      <c r="L32" s="118">
        <f>+Actuals!I256</f>
        <v>0</v>
      </c>
      <c r="M32" s="119">
        <f>+Actuals!J256</f>
        <v>0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-967047</v>
      </c>
      <c r="E33" s="38">
        <f t="shared" si="8"/>
        <v>-1834877.45</v>
      </c>
      <c r="F33" s="60">
        <f>'TIE-OUT'!J33+RECLASS!H33</f>
        <v>0</v>
      </c>
      <c r="G33" s="38">
        <f>'TIE-OUT'!K33+RECLASS!I33</f>
        <v>0</v>
      </c>
      <c r="H33" s="118">
        <v>0</v>
      </c>
      <c r="I33" s="119">
        <v>0</v>
      </c>
      <c r="J33" s="118">
        <v>-967047</v>
      </c>
      <c r="K33" s="119">
        <v>-1834877.45</v>
      </c>
      <c r="L33" s="118">
        <f>+Actuals!I257</f>
        <v>0</v>
      </c>
      <c r="M33" s="119">
        <f>+Actuals!J257</f>
        <v>0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882391</v>
      </c>
      <c r="E34" s="38">
        <f t="shared" si="8"/>
        <v>1241055.56</v>
      </c>
      <c r="F34" s="60">
        <f>'TIE-OUT'!J34+RECLASS!H34</f>
        <v>0</v>
      </c>
      <c r="G34" s="38">
        <f>'TIE-OUT'!K34+RECLASS!I34</f>
        <v>0</v>
      </c>
      <c r="H34" s="118">
        <v>0</v>
      </c>
      <c r="I34" s="119">
        <v>0</v>
      </c>
      <c r="J34" s="118">
        <v>882391</v>
      </c>
      <c r="K34" s="119">
        <v>1241055.56</v>
      </c>
      <c r="L34" s="118">
        <f>+Actuals!I258</f>
        <v>0</v>
      </c>
      <c r="M34" s="119">
        <f>+Actuals!J258</f>
        <v>0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-360000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v>-964309</v>
      </c>
      <c r="I35" s="119">
        <v>0</v>
      </c>
      <c r="J35" s="118">
        <v>604309</v>
      </c>
      <c r="K35" s="119"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K36" si="9">SUM(D32:D35)</f>
        <v>-3768714</v>
      </c>
      <c r="E36" s="39">
        <f t="shared" si="9"/>
        <v>-15801387.24</v>
      </c>
      <c r="F36" s="61">
        <f t="shared" si="9"/>
        <v>0</v>
      </c>
      <c r="G36" s="39">
        <f t="shared" si="9"/>
        <v>0</v>
      </c>
      <c r="H36" s="61">
        <f t="shared" si="9"/>
        <v>-2825324</v>
      </c>
      <c r="I36" s="39">
        <f t="shared" si="9"/>
        <v>-8514143.6199999992</v>
      </c>
      <c r="J36" s="61">
        <f t="shared" si="9"/>
        <v>-943390</v>
      </c>
      <c r="K36" s="39">
        <f t="shared" si="9"/>
        <v>-7287243.6199999992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718163</v>
      </c>
      <c r="E39" s="38">
        <f t="shared" si="11"/>
        <v>3285595.49</v>
      </c>
      <c r="F39" s="64">
        <f>'TIE-OUT'!J39+RECLASS!H39</f>
        <v>0</v>
      </c>
      <c r="G39" s="68">
        <f>'TIE-OUT'!K39+RECLASS!I39</f>
        <v>0</v>
      </c>
      <c r="H39" s="118">
        <v>2938103</v>
      </c>
      <c r="I39" s="119">
        <v>13441821</v>
      </c>
      <c r="J39" s="118">
        <v>-2219940</v>
      </c>
      <c r="K39" s="119">
        <v>-10156225.51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-1120185</v>
      </c>
      <c r="E40" s="38">
        <f t="shared" si="11"/>
        <v>-3979365</v>
      </c>
      <c r="F40" s="60">
        <f>'TIE-OUT'!J40+RECLASS!H40</f>
        <v>0</v>
      </c>
      <c r="G40" s="38">
        <f>'TIE-OUT'!K40+RECLASS!I40</f>
        <v>0</v>
      </c>
      <c r="H40" s="118">
        <v>-408709</v>
      </c>
      <c r="I40" s="119">
        <v>-985806.11</v>
      </c>
      <c r="J40" s="118">
        <v>-711476</v>
      </c>
      <c r="K40" s="119">
        <v>-2993558.89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K42" si="12">SUM(D40:D41)</f>
        <v>-1120185</v>
      </c>
      <c r="E42" s="39">
        <f t="shared" si="12"/>
        <v>-3979365</v>
      </c>
      <c r="F42" s="61">
        <f t="shared" si="12"/>
        <v>0</v>
      </c>
      <c r="G42" s="39">
        <f t="shared" si="12"/>
        <v>0</v>
      </c>
      <c r="H42" s="61">
        <f t="shared" si="12"/>
        <v>-408709</v>
      </c>
      <c r="I42" s="39">
        <f t="shared" si="12"/>
        <v>-985806.11</v>
      </c>
      <c r="J42" s="61">
        <f t="shared" si="12"/>
        <v>-711476</v>
      </c>
      <c r="K42" s="39">
        <f t="shared" si="12"/>
        <v>-2993558.89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4">D42+D39</f>
        <v>-402022</v>
      </c>
      <c r="E43" s="39">
        <f t="shared" si="14"/>
        <v>-693769.50999999978</v>
      </c>
      <c r="F43" s="61">
        <f t="shared" si="14"/>
        <v>0</v>
      </c>
      <c r="G43" s="39">
        <f t="shared" si="14"/>
        <v>0</v>
      </c>
      <c r="H43" s="61">
        <f t="shared" si="14"/>
        <v>2529394</v>
      </c>
      <c r="I43" s="39">
        <f t="shared" si="14"/>
        <v>12456014.890000001</v>
      </c>
      <c r="J43" s="61">
        <f t="shared" si="14"/>
        <v>-2931416</v>
      </c>
      <c r="K43" s="39">
        <f t="shared" si="14"/>
        <v>-13149784.4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5043148</v>
      </c>
      <c r="E49" s="38">
        <f>SUM(G49,I49,K49,M49,O49,Q49,S49,U49,W49,Y49,AA49,AC49,AE49)</f>
        <v>23072402.099999998</v>
      </c>
      <c r="F49" s="60">
        <f>'TIE-OUT'!J49+RECLASS!H49</f>
        <v>0</v>
      </c>
      <c r="G49" s="38">
        <f>'TIE-OUT'!K49+RECLASS!I49</f>
        <v>0</v>
      </c>
      <c r="H49" s="118">
        <v>314415</v>
      </c>
      <c r="I49" s="119">
        <v>1438448.63</v>
      </c>
      <c r="J49" s="118">
        <v>4728733</v>
      </c>
      <c r="K49" s="119">
        <v>21633953.469999999</v>
      </c>
      <c r="L49" s="118">
        <f>+Actuals!I265</f>
        <v>0</v>
      </c>
      <c r="M49" s="119">
        <f>+Actuals!J265</f>
        <v>0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-614034</v>
      </c>
      <c r="E51" s="38">
        <f>SUM(G51,I51,K51,M51,O51,Q51,S51,U51,W51,Y51,AA51,AC51,AE51)</f>
        <v>-2809205.5500000007</v>
      </c>
      <c r="F51" s="60">
        <f>'TIE-OUT'!J51+RECLASS!H51</f>
        <v>0</v>
      </c>
      <c r="G51" s="38">
        <f>'TIE-OUT'!K51+RECLASS!I51</f>
        <v>0</v>
      </c>
      <c r="H51" s="118">
        <v>-1004313</v>
      </c>
      <c r="I51" s="119">
        <v>-4594731.9800000004</v>
      </c>
      <c r="J51" s="118">
        <v>390279</v>
      </c>
      <c r="K51" s="119">
        <v>1785526.43</v>
      </c>
      <c r="L51" s="118">
        <f>+Actuals!I266</f>
        <v>0</v>
      </c>
      <c r="M51" s="119">
        <f>+Actuals!J266</f>
        <v>0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-121171921</v>
      </c>
      <c r="E54" s="38">
        <f>SUM(G54,I54,K54,M54,O54,Q54,S54,U54,W54,Y54,AA54,AC54,AE54)</f>
        <v>-3331615.4200000004</v>
      </c>
      <c r="F54" s="64">
        <f>'TIE-OUT'!J54+RECLASS!H54</f>
        <v>0</v>
      </c>
      <c r="G54" s="68">
        <f>'TIE-OUT'!K54+RECLASS!I54</f>
        <v>0</v>
      </c>
      <c r="H54" s="118">
        <v>-146794841</v>
      </c>
      <c r="I54" s="119">
        <v>-3207424.24</v>
      </c>
      <c r="J54" s="118">
        <v>25622920</v>
      </c>
      <c r="K54" s="119">
        <v>-124191.18</v>
      </c>
      <c r="L54" s="118">
        <f>+Actuals!I267</f>
        <v>0</v>
      </c>
      <c r="M54" s="119">
        <f>+Actuals!J267</f>
        <v>0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-3884761.8600000003</v>
      </c>
      <c r="F55" s="81">
        <f>'TIE-OUT'!J55+RECLASS!H55</f>
        <v>0</v>
      </c>
      <c r="G55" s="82">
        <f>'TIE-OUT'!K55+RECLASS!I55</f>
        <v>0</v>
      </c>
      <c r="H55" s="118">
        <v>0</v>
      </c>
      <c r="I55" s="119">
        <v>-5616696.1500000004</v>
      </c>
      <c r="J55" s="118">
        <v>0</v>
      </c>
      <c r="K55" s="119">
        <v>1731934.29</v>
      </c>
      <c r="L55" s="118">
        <f>+Actuals!I268</f>
        <v>0</v>
      </c>
      <c r="M55" s="119">
        <f>+Actuals!J268</f>
        <v>0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K56" si="16">SUM(D54:D55)</f>
        <v>-121171921</v>
      </c>
      <c r="E56" s="39">
        <f t="shared" si="16"/>
        <v>-7216377.2800000012</v>
      </c>
      <c r="F56" s="61">
        <f t="shared" si="16"/>
        <v>0</v>
      </c>
      <c r="G56" s="39">
        <f t="shared" si="16"/>
        <v>0</v>
      </c>
      <c r="H56" s="61">
        <f t="shared" si="16"/>
        <v>-146794841</v>
      </c>
      <c r="I56" s="39">
        <f t="shared" si="16"/>
        <v>-8824120.3900000006</v>
      </c>
      <c r="J56" s="61">
        <f t="shared" si="16"/>
        <v>25622920</v>
      </c>
      <c r="K56" s="39">
        <f t="shared" si="16"/>
        <v>1607743.11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6003890</v>
      </c>
      <c r="F70" s="64">
        <f>'TIE-OUT'!J70+RECLASS!H70</f>
        <v>0</v>
      </c>
      <c r="G70" s="68">
        <f>'TIE-OUT'!K70+RECLASS!I70</f>
        <v>6003890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-12412374</v>
      </c>
      <c r="F71" s="81">
        <f>'TIE-OUT'!J71+RECLASS!H71</f>
        <v>0</v>
      </c>
      <c r="G71" s="82">
        <f>'TIE-OUT'!K71+RECLASS!I71</f>
        <v>-12412374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-6408484</v>
      </c>
      <c r="F72" s="61">
        <f t="shared" si="22"/>
        <v>0</v>
      </c>
      <c r="G72" s="39">
        <f t="shared" si="22"/>
        <v>-6408484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-25694545.789999999</v>
      </c>
      <c r="F74" s="60">
        <f>'TIE-OUT'!J74+RECLASS!H74</f>
        <v>0</v>
      </c>
      <c r="G74" s="60">
        <f>'TIE-OUT'!K74+RECLASS!I74</f>
        <v>-25694545.789999999</v>
      </c>
      <c r="H74" s="118">
        <v>0</v>
      </c>
      <c r="I74" s="119">
        <v>0</v>
      </c>
      <c r="J74" s="118">
        <v>0</v>
      </c>
      <c r="K74" s="139">
        <v>0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85264</v>
      </c>
      <c r="F75" s="60">
        <f>'TIE-OUT'!J75+RECLASS!H75</f>
        <v>0</v>
      </c>
      <c r="G75" s="60">
        <f>'TIE-OUT'!K75+RECLASS!I75</f>
        <v>85264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-4520.6099999999997</v>
      </c>
      <c r="F76" s="60">
        <f>'TIE-OUT'!J76+RECLASS!H76</f>
        <v>0</v>
      </c>
      <c r="G76" s="60">
        <f>'TIE-OUT'!K76+RECLASS!I76</f>
        <v>0</v>
      </c>
      <c r="H76" s="118">
        <v>0</v>
      </c>
      <c r="I76" s="119">
        <v>-4520.6099999999997</v>
      </c>
      <c r="J76" s="118">
        <v>0</v>
      </c>
      <c r="K76" s="119"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8276537</v>
      </c>
      <c r="E81" s="38">
        <f t="shared" si="24"/>
        <v>493565.12</v>
      </c>
      <c r="F81" s="60">
        <f>'TIE-OUT'!J81+RECLASS!H81</f>
        <v>0</v>
      </c>
      <c r="G81" s="60">
        <f>'TIE-OUT'!K81+RECLASS!I81</f>
        <v>0</v>
      </c>
      <c r="H81" s="118">
        <v>8276537</v>
      </c>
      <c r="I81" s="119">
        <v>487925.12</v>
      </c>
      <c r="J81" s="118">
        <v>0</v>
      </c>
      <c r="K81" s="119">
        <v>5640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4162308.7099998705</v>
      </c>
      <c r="F82" s="91">
        <f>F16+F24+F29+F36+F43+F45+F47+F49</f>
        <v>0</v>
      </c>
      <c r="G82" s="92">
        <f>SUM(G72:G81)+G16+G24+G29+G36+G43+G45+G47+G49+G51+G56+G61+G66</f>
        <v>-11339231.259999998</v>
      </c>
      <c r="H82" s="91">
        <f>H16+H24+H29+H36+H43+H45+H47+H49</f>
        <v>0</v>
      </c>
      <c r="I82" s="92">
        <f>SUM(I72:I81)+I16+I24+I29+I36+I43+I45+I47+I49+I51+I56+I61+I66</f>
        <v>19272961.659999922</v>
      </c>
      <c r="J82" s="91">
        <f>J16+J24+J29+J36+J43+J45+J47+J49</f>
        <v>0</v>
      </c>
      <c r="K82" s="137">
        <f>SUM(K72:K81)+K16+K24+K29+K36+K43+K45+K47+K49+K51+K56+K61+K66</f>
        <v>-3771421.6900000004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-230132</v>
      </c>
      <c r="F86" s="145">
        <f>'TIE-OUT'!J86+RECLASS!H86</f>
        <v>0</v>
      </c>
      <c r="G86" s="145">
        <f>'TIE-OUT'!K86+RECLASS!I86</f>
        <v>-230924</v>
      </c>
      <c r="H86" s="145">
        <v>0</v>
      </c>
      <c r="I86" s="145">
        <v>-346790</v>
      </c>
      <c r="J86" s="145">
        <v>0</v>
      </c>
      <c r="K86" s="145">
        <v>347582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128132.13</v>
      </c>
      <c r="F87" s="146">
        <f>'TIE-OUT'!J87+RECLASS!H87</f>
        <v>0</v>
      </c>
      <c r="G87" s="146">
        <f>'TIE-OUT'!K87+RECLASS!I87</f>
        <v>128132.13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-101999.87</v>
      </c>
      <c r="F89" s="160">
        <f t="shared" si="26"/>
        <v>0</v>
      </c>
      <c r="G89" s="160">
        <f t="shared" si="26"/>
        <v>-102791.87</v>
      </c>
      <c r="H89" s="160">
        <f t="shared" si="26"/>
        <v>0</v>
      </c>
      <c r="I89" s="160">
        <f t="shared" si="26"/>
        <v>-346790</v>
      </c>
      <c r="J89" s="160">
        <f t="shared" si="26"/>
        <v>0</v>
      </c>
      <c r="K89" s="160">
        <f t="shared" si="26"/>
        <v>347582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4060308.8399998704</v>
      </c>
      <c r="F91" s="160">
        <f t="shared" si="29"/>
        <v>0</v>
      </c>
      <c r="G91" s="160">
        <f t="shared" si="29"/>
        <v>-11442023.129999997</v>
      </c>
      <c r="H91" s="160">
        <f t="shared" si="29"/>
        <v>0</v>
      </c>
      <c r="I91" s="160">
        <f t="shared" si="29"/>
        <v>18926171.659999922</v>
      </c>
      <c r="J91" s="160">
        <f t="shared" si="29"/>
        <v>0</v>
      </c>
      <c r="K91" s="160">
        <f t="shared" si="29"/>
        <v>-3423839.6900000004</v>
      </c>
      <c r="L91" s="160">
        <f t="shared" si="29"/>
        <v>0</v>
      </c>
      <c r="M91" s="160">
        <f t="shared" si="29"/>
        <v>0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 t="s">
        <v>240</v>
      </c>
      <c r="B93" s="3"/>
      <c r="F93" s="31"/>
      <c r="G93" s="31"/>
      <c r="H93" s="31"/>
      <c r="I93" s="31"/>
      <c r="K93"/>
      <c r="L93" s="45"/>
    </row>
    <row r="94" spans="1:41" s="3" customFormat="1" x14ac:dyDescent="0.2">
      <c r="A94" s="144"/>
      <c r="C94" s="10" t="s">
        <v>162</v>
      </c>
      <c r="D94" s="145">
        <f t="shared" ref="D94:E96" si="32">SUM(F94,H94,J94,L94,N94,P94,R94,T94,V94,X94,Z94,AB94,AD94)</f>
        <v>0</v>
      </c>
      <c r="E94" s="145">
        <f t="shared" si="32"/>
        <v>1125135</v>
      </c>
      <c r="F94" s="145">
        <v>0</v>
      </c>
      <c r="G94" s="145">
        <v>0</v>
      </c>
      <c r="H94" s="145">
        <v>0</v>
      </c>
      <c r="I94" s="145">
        <v>0</v>
      </c>
      <c r="J94" s="145">
        <v>0</v>
      </c>
      <c r="K94" s="145">
        <v>1125135</v>
      </c>
      <c r="L94" s="145">
        <v>0</v>
      </c>
      <c r="M94" s="145">
        <v>0</v>
      </c>
      <c r="N94" s="145">
        <v>0</v>
      </c>
      <c r="O94" s="145">
        <v>0</v>
      </c>
      <c r="P94" s="145">
        <v>0</v>
      </c>
      <c r="Q94" s="145">
        <v>0</v>
      </c>
      <c r="R94" s="145">
        <v>0</v>
      </c>
      <c r="S94" s="145">
        <v>0</v>
      </c>
      <c r="T94" s="145">
        <v>0</v>
      </c>
      <c r="U94" s="145">
        <v>0</v>
      </c>
      <c r="V94" s="145">
        <v>0</v>
      </c>
      <c r="W94" s="145">
        <v>0</v>
      </c>
      <c r="X94" s="145">
        <v>0</v>
      </c>
      <c r="Y94" s="145">
        <v>0</v>
      </c>
      <c r="Z94" s="145">
        <v>0</v>
      </c>
      <c r="AA94" s="145">
        <v>0</v>
      </c>
      <c r="AB94" s="145">
        <v>0</v>
      </c>
      <c r="AC94" s="145">
        <v>0</v>
      </c>
      <c r="AD94" s="145">
        <v>0</v>
      </c>
      <c r="AE94" s="145">
        <v>0</v>
      </c>
      <c r="AF94" s="145">
        <v>0</v>
      </c>
      <c r="AG94" s="145">
        <v>0</v>
      </c>
      <c r="AH94" s="145">
        <v>0</v>
      </c>
      <c r="AI94" s="145">
        <v>0</v>
      </c>
      <c r="AJ94" s="145">
        <v>0</v>
      </c>
      <c r="AK94" s="145">
        <v>0</v>
      </c>
      <c r="AL94" s="145">
        <v>0</v>
      </c>
      <c r="AM94" s="145">
        <v>0</v>
      </c>
      <c r="AN94" s="145">
        <v>0</v>
      </c>
      <c r="AO94" s="145">
        <v>0</v>
      </c>
    </row>
    <row r="95" spans="1:41" s="3" customFormat="1" x14ac:dyDescent="0.2">
      <c r="A95" s="144"/>
      <c r="C95" s="10" t="s">
        <v>71</v>
      </c>
      <c r="D95" s="146">
        <f t="shared" si="32"/>
        <v>0</v>
      </c>
      <c r="E95" s="146">
        <f t="shared" si="32"/>
        <v>0</v>
      </c>
      <c r="F95" s="146">
        <v>0</v>
      </c>
      <c r="G95" s="146">
        <v>0</v>
      </c>
      <c r="H95" s="146">
        <v>0</v>
      </c>
      <c r="I95" s="146">
        <v>0</v>
      </c>
      <c r="J95" s="146">
        <v>0</v>
      </c>
      <c r="K95" s="146">
        <v>0</v>
      </c>
      <c r="L95" s="146">
        <v>0</v>
      </c>
      <c r="M95" s="146">
        <v>0</v>
      </c>
      <c r="N95" s="146">
        <v>0</v>
      </c>
      <c r="O95" s="146">
        <v>0</v>
      </c>
      <c r="P95" s="146">
        <v>0</v>
      </c>
      <c r="Q95" s="146">
        <v>0</v>
      </c>
      <c r="R95" s="146">
        <v>0</v>
      </c>
      <c r="S95" s="146">
        <v>0</v>
      </c>
      <c r="T95" s="146">
        <v>0</v>
      </c>
      <c r="U95" s="146">
        <v>0</v>
      </c>
      <c r="V95" s="146">
        <v>0</v>
      </c>
      <c r="W95" s="146">
        <v>0</v>
      </c>
      <c r="X95" s="146">
        <v>0</v>
      </c>
      <c r="Y95" s="146">
        <v>0</v>
      </c>
      <c r="Z95" s="146">
        <v>0</v>
      </c>
      <c r="AA95" s="146">
        <v>0</v>
      </c>
      <c r="AB95" s="146">
        <v>0</v>
      </c>
      <c r="AC95" s="146">
        <v>0</v>
      </c>
      <c r="AD95" s="146">
        <v>0</v>
      </c>
      <c r="AE95" s="146">
        <v>0</v>
      </c>
      <c r="AF95" s="146">
        <v>0</v>
      </c>
      <c r="AG95" s="146">
        <v>0</v>
      </c>
      <c r="AH95" s="146">
        <v>0</v>
      </c>
      <c r="AI95" s="146">
        <v>0</v>
      </c>
      <c r="AJ95" s="146">
        <v>0</v>
      </c>
      <c r="AK95" s="146">
        <v>0</v>
      </c>
      <c r="AL95" s="146">
        <v>0</v>
      </c>
      <c r="AM95" s="146">
        <v>0</v>
      </c>
      <c r="AN95" s="146">
        <v>0</v>
      </c>
      <c r="AO95" s="146">
        <v>0</v>
      </c>
    </row>
    <row r="96" spans="1:41" s="3" customFormat="1" x14ac:dyDescent="0.2">
      <c r="A96" s="144"/>
      <c r="C96" s="10" t="s">
        <v>72</v>
      </c>
      <c r="D96" s="147">
        <f t="shared" si="32"/>
        <v>0</v>
      </c>
      <c r="E96" s="147">
        <f t="shared" si="32"/>
        <v>2667154</v>
      </c>
      <c r="F96" s="147">
        <v>0</v>
      </c>
      <c r="G96" s="147">
        <v>0</v>
      </c>
      <c r="H96" s="147">
        <v>0</v>
      </c>
      <c r="I96" s="147">
        <v>0</v>
      </c>
      <c r="J96" s="147">
        <v>0</v>
      </c>
      <c r="K96" s="147">
        <v>2667154</v>
      </c>
      <c r="L96" s="147">
        <v>0</v>
      </c>
      <c r="M96" s="147">
        <v>0</v>
      </c>
      <c r="N96" s="147">
        <v>0</v>
      </c>
      <c r="O96" s="147">
        <v>0</v>
      </c>
      <c r="P96" s="147">
        <v>0</v>
      </c>
      <c r="Q96" s="147">
        <v>0</v>
      </c>
      <c r="R96" s="147">
        <v>0</v>
      </c>
      <c r="S96" s="147">
        <v>0</v>
      </c>
      <c r="T96" s="147">
        <v>0</v>
      </c>
      <c r="U96" s="147">
        <v>0</v>
      </c>
      <c r="V96" s="147">
        <v>0</v>
      </c>
      <c r="W96" s="147">
        <v>0</v>
      </c>
      <c r="X96" s="147">
        <v>0</v>
      </c>
      <c r="Y96" s="147">
        <v>0</v>
      </c>
      <c r="Z96" s="147">
        <v>0</v>
      </c>
      <c r="AA96" s="147">
        <v>0</v>
      </c>
      <c r="AB96" s="147">
        <v>0</v>
      </c>
      <c r="AC96" s="147">
        <v>0</v>
      </c>
      <c r="AD96" s="147">
        <v>0</v>
      </c>
      <c r="AE96" s="147">
        <v>0</v>
      </c>
      <c r="AF96" s="147">
        <v>0</v>
      </c>
      <c r="AG96" s="147">
        <v>0</v>
      </c>
      <c r="AH96" s="147">
        <v>0</v>
      </c>
      <c r="AI96" s="147">
        <v>0</v>
      </c>
      <c r="AJ96" s="147">
        <v>0</v>
      </c>
      <c r="AK96" s="147">
        <v>0</v>
      </c>
      <c r="AL96" s="147">
        <v>0</v>
      </c>
      <c r="AM96" s="147">
        <v>0</v>
      </c>
      <c r="AN96" s="147">
        <v>0</v>
      </c>
      <c r="AO96" s="147">
        <v>0</v>
      </c>
    </row>
    <row r="97" spans="1:41" s="127" customFormat="1" ht="20.25" customHeight="1" x14ac:dyDescent="0.2">
      <c r="A97" s="158"/>
      <c r="B97" s="159"/>
      <c r="C97" s="157" t="s">
        <v>241</v>
      </c>
      <c r="D97" s="160">
        <f t="shared" ref="D97:AO97" si="33">SUM(D94:D96)</f>
        <v>0</v>
      </c>
      <c r="E97" s="160">
        <f t="shared" si="33"/>
        <v>3792289</v>
      </c>
      <c r="F97" s="160">
        <f t="shared" si="33"/>
        <v>0</v>
      </c>
      <c r="G97" s="160">
        <f t="shared" si="33"/>
        <v>0</v>
      </c>
      <c r="H97" s="160">
        <f t="shared" si="33"/>
        <v>0</v>
      </c>
      <c r="I97" s="160">
        <f t="shared" si="33"/>
        <v>0</v>
      </c>
      <c r="J97" s="160">
        <f t="shared" si="33"/>
        <v>0</v>
      </c>
      <c r="K97" s="160">
        <f t="shared" si="33"/>
        <v>3792289</v>
      </c>
      <c r="L97" s="160">
        <f t="shared" si="33"/>
        <v>0</v>
      </c>
      <c r="M97" s="160">
        <f t="shared" si="33"/>
        <v>0</v>
      </c>
      <c r="N97" s="160">
        <f t="shared" si="33"/>
        <v>0</v>
      </c>
      <c r="O97" s="160">
        <f t="shared" si="33"/>
        <v>0</v>
      </c>
      <c r="P97" s="160">
        <f t="shared" si="33"/>
        <v>0</v>
      </c>
      <c r="Q97" s="160">
        <f t="shared" si="33"/>
        <v>0</v>
      </c>
      <c r="R97" s="160">
        <f t="shared" si="33"/>
        <v>0</v>
      </c>
      <c r="S97" s="160">
        <f t="shared" si="33"/>
        <v>0</v>
      </c>
      <c r="T97" s="160">
        <f t="shared" si="33"/>
        <v>0</v>
      </c>
      <c r="U97" s="160">
        <f t="shared" si="33"/>
        <v>0</v>
      </c>
      <c r="V97" s="160">
        <f t="shared" si="33"/>
        <v>0</v>
      </c>
      <c r="W97" s="160">
        <f t="shared" si="33"/>
        <v>0</v>
      </c>
      <c r="X97" s="160">
        <f t="shared" si="33"/>
        <v>0</v>
      </c>
      <c r="Y97" s="160">
        <f t="shared" si="33"/>
        <v>0</v>
      </c>
      <c r="Z97" s="160">
        <f t="shared" si="33"/>
        <v>0</v>
      </c>
      <c r="AA97" s="160">
        <f t="shared" si="33"/>
        <v>0</v>
      </c>
      <c r="AB97" s="160">
        <f t="shared" si="33"/>
        <v>0</v>
      </c>
      <c r="AC97" s="160">
        <f t="shared" si="33"/>
        <v>0</v>
      </c>
      <c r="AD97" s="160">
        <f t="shared" si="33"/>
        <v>0</v>
      </c>
      <c r="AE97" s="160">
        <f t="shared" si="33"/>
        <v>0</v>
      </c>
      <c r="AF97" s="160">
        <f t="shared" si="33"/>
        <v>0</v>
      </c>
      <c r="AG97" s="160">
        <f t="shared" si="33"/>
        <v>0</v>
      </c>
      <c r="AH97" s="160">
        <f t="shared" si="33"/>
        <v>0</v>
      </c>
      <c r="AI97" s="160">
        <f t="shared" si="33"/>
        <v>0</v>
      </c>
      <c r="AJ97" s="160">
        <f t="shared" si="33"/>
        <v>0</v>
      </c>
      <c r="AK97" s="160">
        <f t="shared" si="33"/>
        <v>0</v>
      </c>
      <c r="AL97" s="160">
        <f t="shared" si="33"/>
        <v>0</v>
      </c>
      <c r="AM97" s="160">
        <f t="shared" si="33"/>
        <v>0</v>
      </c>
      <c r="AN97" s="160">
        <f t="shared" si="33"/>
        <v>0</v>
      </c>
      <c r="AO97" s="160">
        <f t="shared" si="33"/>
        <v>0</v>
      </c>
    </row>
    <row r="98" spans="1:41" x14ac:dyDescent="0.2">
      <c r="A98" s="4"/>
      <c r="B98" s="3"/>
      <c r="F98" s="31"/>
      <c r="G98" s="31"/>
      <c r="H98" s="31"/>
      <c r="I98" s="31"/>
      <c r="K98"/>
    </row>
    <row r="99" spans="1:41" x14ac:dyDescent="0.2">
      <c r="A99" s="4"/>
      <c r="B99" s="3"/>
    </row>
    <row r="100" spans="1:41" x14ac:dyDescent="0.2">
      <c r="A100" s="4"/>
      <c r="B100" s="3"/>
    </row>
    <row r="101" spans="1:41" x14ac:dyDescent="0.2">
      <c r="A101" s="4"/>
      <c r="B101" s="3"/>
    </row>
    <row r="102" spans="1:41" x14ac:dyDescent="0.2">
      <c r="A102" s="4"/>
      <c r="B102" s="3"/>
    </row>
    <row r="103" spans="1:41" x14ac:dyDescent="0.2">
      <c r="A103" s="4"/>
      <c r="B103" s="3"/>
    </row>
    <row r="104" spans="1:41" x14ac:dyDescent="0.2">
      <c r="A104" s="4"/>
      <c r="B104" s="3"/>
    </row>
    <row r="105" spans="1:41" x14ac:dyDescent="0.2">
      <c r="A105" s="4"/>
      <c r="B105" s="3"/>
    </row>
    <row r="106" spans="1:41" x14ac:dyDescent="0.2">
      <c r="A106" s="4"/>
      <c r="B106" s="3"/>
    </row>
    <row r="107" spans="1:41" x14ac:dyDescent="0.2">
      <c r="A107" s="4"/>
      <c r="B107" s="3"/>
    </row>
    <row r="108" spans="1:41" x14ac:dyDescent="0.2">
      <c r="A108" s="4"/>
      <c r="B108" s="3"/>
    </row>
    <row r="109" spans="1:41" x14ac:dyDescent="0.2">
      <c r="A109" s="4"/>
      <c r="B109" s="3"/>
    </row>
    <row r="110" spans="1:41" x14ac:dyDescent="0.2">
      <c r="A110" s="4"/>
      <c r="B110" s="3"/>
    </row>
    <row r="111" spans="1:41" x14ac:dyDescent="0.2">
      <c r="A111" s="4"/>
      <c r="B111" s="3"/>
    </row>
    <row r="112" spans="1:41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E50" activePane="bottomRight" state="frozen"/>
      <selection activeCell="H13" sqref="H13"/>
      <selection pane="topRight" activeCell="H13" sqref="H13"/>
      <selection pane="bottomLeft" activeCell="H13" sqref="H13"/>
      <selection pane="bottomRight" activeCell="K74" sqref="K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41" width="15.42578125" hidden="1" customWidth="1"/>
    <col min="42" max="60" width="9.140625" hidden="1" customWidth="1"/>
    <col min="6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94741502</v>
      </c>
      <c r="E11" s="15">
        <f>G11+I11+K11+M11+O11</f>
        <v>456091593.62</v>
      </c>
      <c r="F11" s="58">
        <f>'TIE-OUT'!N11+RECLASS!L11</f>
        <v>0</v>
      </c>
      <c r="G11" s="15">
        <f>'TIE-OUT'!O11+RECLASS!M11</f>
        <v>0</v>
      </c>
      <c r="H11" s="118">
        <v>94713376</v>
      </c>
      <c r="I11" s="119">
        <v>459590031.51999998</v>
      </c>
      <c r="J11" s="118">
        <v>28126</v>
      </c>
      <c r="K11" s="119">
        <v>-3498437.9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8235434.54</v>
      </c>
      <c r="F12" s="58">
        <f>'TIE-OUT'!N12+RECLASS!L12</f>
        <v>0</v>
      </c>
      <c r="G12" s="15">
        <f>'TIE-OUT'!O12+RECLASS!M12</f>
        <v>8235434.54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10891162</v>
      </c>
      <c r="E13" s="15">
        <f t="shared" si="0"/>
        <v>57916986</v>
      </c>
      <c r="F13" s="58">
        <f>'TIE-OUT'!N13+RECLASS!L13</f>
        <v>0</v>
      </c>
      <c r="G13" s="15">
        <f>'TIE-OUT'!O13+RECLASS!M13</f>
        <v>0</v>
      </c>
      <c r="H13" s="118">
        <v>10891162</v>
      </c>
      <c r="I13" s="119">
        <v>57916986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1064090.04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129130.2</v>
      </c>
      <c r="J15" s="118">
        <v>0</v>
      </c>
      <c r="K15" s="119">
        <v>934959.84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AO16" si="1">SUM(D11:D15)</f>
        <v>105632664</v>
      </c>
      <c r="E16" s="23">
        <f t="shared" si="1"/>
        <v>523308104.20000005</v>
      </c>
      <c r="F16" s="59">
        <f t="shared" si="1"/>
        <v>0</v>
      </c>
      <c r="G16" s="23">
        <f t="shared" si="1"/>
        <v>8235434.54</v>
      </c>
      <c r="H16" s="61">
        <f t="shared" si="1"/>
        <v>105604538</v>
      </c>
      <c r="I16" s="39">
        <f t="shared" si="1"/>
        <v>517636147.71999997</v>
      </c>
      <c r="J16" s="61">
        <f t="shared" si="1"/>
        <v>28126</v>
      </c>
      <c r="K16" s="39">
        <f t="shared" si="1"/>
        <v>-2563478.06</v>
      </c>
      <c r="L16" s="61">
        <f t="shared" ref="L16:Q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-84932202</v>
      </c>
      <c r="E19" s="15">
        <f t="shared" si="3"/>
        <v>-401105707.05000001</v>
      </c>
      <c r="F19" s="58">
        <f>'TIE-OUT'!N19+RECLASS!L19</f>
        <v>0</v>
      </c>
      <c r="G19" s="15">
        <f>'TIE-OUT'!O19+RECLASS!M19</f>
        <v>0</v>
      </c>
      <c r="H19" s="118">
        <v>-86258207</v>
      </c>
      <c r="I19" s="119">
        <v>-411496521.37</v>
      </c>
      <c r="J19" s="118">
        <v>1326005</v>
      </c>
      <c r="K19" s="119">
        <v>10390814.32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-6551698.3700000001</v>
      </c>
      <c r="F20" s="58">
        <f>'TIE-OUT'!N20+RECLASS!L20</f>
        <v>0</v>
      </c>
      <c r="G20" s="15">
        <f>'TIE-OUT'!O20+RECLASS!M20</f>
        <v>-6551698.3700000001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-21943860</v>
      </c>
      <c r="E21" s="15">
        <f t="shared" si="3"/>
        <v>-115679544</v>
      </c>
      <c r="F21" s="58">
        <f>'TIE-OUT'!N21+RECLASS!L21</f>
        <v>0</v>
      </c>
      <c r="G21" s="15">
        <f>'TIE-OUT'!O21+RECLASS!M21</f>
        <v>0</v>
      </c>
      <c r="H21" s="118">
        <v>-21943860</v>
      </c>
      <c r="I21" s="119">
        <v>-115679544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111100</v>
      </c>
      <c r="E23" s="15">
        <f t="shared" si="3"/>
        <v>531058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111100</v>
      </c>
      <c r="K23" s="119">
        <v>531058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AO24" si="4">SUM(D19:D23)</f>
        <v>-106764962</v>
      </c>
      <c r="E24" s="23">
        <f t="shared" si="4"/>
        <v>-522805891.42000002</v>
      </c>
      <c r="F24" s="59">
        <f t="shared" si="4"/>
        <v>0</v>
      </c>
      <c r="G24" s="23">
        <f t="shared" si="4"/>
        <v>-6551698.3700000001</v>
      </c>
      <c r="H24" s="61">
        <f t="shared" si="4"/>
        <v>-108202067</v>
      </c>
      <c r="I24" s="39">
        <f t="shared" si="4"/>
        <v>-527176065.37</v>
      </c>
      <c r="J24" s="61">
        <f t="shared" si="4"/>
        <v>1437105</v>
      </c>
      <c r="K24" s="39">
        <f t="shared" si="4"/>
        <v>10921872.32</v>
      </c>
      <c r="L24" s="61">
        <f t="shared" ref="L24:Q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>SUM(H27:H28)</f>
        <v>0</v>
      </c>
      <c r="I29" s="39">
        <f>SUM(I27:I28)</f>
        <v>0</v>
      </c>
      <c r="J29" s="61">
        <f>SUM(J27:J28)</f>
        <v>0</v>
      </c>
      <c r="K29" s="39">
        <f>SUM(K27:K28)</f>
        <v>0</v>
      </c>
      <c r="L29" s="61">
        <f t="shared" ref="L29:Q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58">
        <f>'TIE-OUT'!N32+RECLASS!L32</f>
        <v>0</v>
      </c>
      <c r="G32" s="15">
        <f>'TIE-OUT'!O32+RECLASS!M32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AO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Q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Q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Q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1132298</v>
      </c>
      <c r="E49" s="15">
        <f>G49+I49+K49+M49+O49</f>
        <v>5412384.4399999995</v>
      </c>
      <c r="F49" s="58">
        <f>'TIE-OUT'!N49+RECLASS!L49</f>
        <v>0</v>
      </c>
      <c r="G49" s="15">
        <f>'TIE-OUT'!O49+RECLASS!M49</f>
        <v>0</v>
      </c>
      <c r="H49" s="118">
        <v>2597529</v>
      </c>
      <c r="I49" s="119">
        <v>12416188.619999999</v>
      </c>
      <c r="J49" s="118">
        <v>-1465231</v>
      </c>
      <c r="K49" s="119">
        <v>-7003804.1799999997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-111100</v>
      </c>
      <c r="E51" s="15">
        <f>G51+I51+K51+M51+O51</f>
        <v>-531058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-111100</v>
      </c>
      <c r="K51" s="119">
        <v>-531058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-6149226</v>
      </c>
      <c r="E54" s="15">
        <f>G54+I54+K54+M54+O54</f>
        <v>-480685</v>
      </c>
      <c r="F54" s="58">
        <f>'TIE-OUT'!N54+RECLASS!L54</f>
        <v>0</v>
      </c>
      <c r="G54" s="15">
        <f>'TIE-OUT'!O54+RECLASS!M54</f>
        <v>0</v>
      </c>
      <c r="H54" s="118">
        <v>-2824464</v>
      </c>
      <c r="I54" s="119">
        <v>-425997.79</v>
      </c>
      <c r="J54" s="118">
        <v>-3324762</v>
      </c>
      <c r="K54" s="119">
        <v>-54687.21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-1760949.0399999998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v>-84441.91</v>
      </c>
      <c r="J55" s="118">
        <v>0</v>
      </c>
      <c r="K55" s="119">
        <v>-1676507.13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AO56" si="16">SUM(D54:D55)</f>
        <v>-6149226</v>
      </c>
      <c r="E56" s="23">
        <f t="shared" si="16"/>
        <v>-2241634.04</v>
      </c>
      <c r="F56" s="59">
        <f t="shared" si="16"/>
        <v>0</v>
      </c>
      <c r="G56" s="23">
        <f t="shared" si="16"/>
        <v>0</v>
      </c>
      <c r="H56" s="61">
        <f>SUM(H54:H55)</f>
        <v>-2824464</v>
      </c>
      <c r="I56" s="39">
        <f>SUM(I54:I55)</f>
        <v>-510439.69999999995</v>
      </c>
      <c r="J56" s="61">
        <f>SUM(J54:J55)</f>
        <v>-3324762</v>
      </c>
      <c r="K56" s="39">
        <f>SUM(K54:K55)</f>
        <v>-1731194.3399999999</v>
      </c>
      <c r="L56" s="61">
        <f t="shared" ref="L56:Q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>SUM(H59:H60)</f>
        <v>0</v>
      </c>
      <c r="I61" s="39">
        <f>SUM(I59:I60)</f>
        <v>0</v>
      </c>
      <c r="J61" s="61">
        <f>SUM(J59:J60)</f>
        <v>0</v>
      </c>
      <c r="K61" s="39">
        <f>SUM(K59:K60)</f>
        <v>0</v>
      </c>
      <c r="L61" s="61">
        <f t="shared" ref="L61:Q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>SUM(H64:H65)</f>
        <v>0</v>
      </c>
      <c r="I66" s="39">
        <f>SUM(I64:I65)</f>
        <v>0</v>
      </c>
      <c r="J66" s="61">
        <f>SUM(J64:J65)</f>
        <v>0</v>
      </c>
      <c r="K66" s="39">
        <f>SUM(K64:K65)</f>
        <v>0</v>
      </c>
      <c r="L66" s="61">
        <f t="shared" ref="L66:Q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6148832</v>
      </c>
      <c r="F70" s="58">
        <f>'TIE-OUT'!N70+RECLASS!L70</f>
        <v>0</v>
      </c>
      <c r="G70" s="15">
        <f>'TIE-OUT'!O70+RECLASS!M70</f>
        <v>6148832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-3230225</v>
      </c>
      <c r="F71" s="58">
        <f>'TIE-OUT'!N71+RECLASS!L71</f>
        <v>0</v>
      </c>
      <c r="G71" s="15">
        <f>'TIE-OUT'!O71+RECLASS!M71</f>
        <v>-3230225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2918607</v>
      </c>
      <c r="F72" s="59">
        <f t="shared" si="22"/>
        <v>0</v>
      </c>
      <c r="G72" s="23">
        <f t="shared" si="22"/>
        <v>2918607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Q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-5457255.0599999996</v>
      </c>
      <c r="F74" s="58">
        <f>'TIE-OUT'!N74+RECLASS!L74</f>
        <v>0</v>
      </c>
      <c r="G74" s="15">
        <f>'TIE-OUT'!O74+RECLASS!M74</f>
        <v>-5457255.0599999996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-4527.5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-4527.5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598729.62000002805</v>
      </c>
      <c r="F82" s="91">
        <f>F16+F24+F29+F36+F43+F45+F47+F49</f>
        <v>0</v>
      </c>
      <c r="G82" s="92">
        <f>SUM(G72:G81)+G16+G24+G29+G36+G43+G45+G47+G49+G51+G56+G61+G66</f>
        <v>-854911.88999999966</v>
      </c>
      <c r="H82" s="91">
        <f>H16+H24+H29+H36+H43+H45+H47+H49</f>
        <v>0</v>
      </c>
      <c r="I82" s="92">
        <f>SUM(I72:I81)+I16+I24+I29+I36+I43+I45+I47+I49+I51+I56+I61+I66</f>
        <v>2361303.7699999632</v>
      </c>
      <c r="J82" s="91">
        <f>J16+J24+J29+J36+J43+J45+J47+J49</f>
        <v>0</v>
      </c>
      <c r="K82" s="92">
        <f>SUM(K72:K81)+K16+K24+K29+K36+K43+K45+K47+K49+K51+K56+K61+K66</f>
        <v>-907662.25999999978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14">
        <f>+E74+E12+E20</f>
        <v>-3773518.8899999997</v>
      </c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Q175"/>
  <sheetViews>
    <sheetView zoomScale="75" workbookViewId="0">
      <pane xSplit="3" ySplit="9" topLeftCell="D79" activePane="bottomRight" state="frozen"/>
      <selection activeCell="H13" sqref="H13"/>
      <selection pane="topRight" activeCell="H13" sqref="H13"/>
      <selection pane="bottomLeft" activeCell="H13" sqref="H13"/>
      <selection pane="bottomRight" activeCell="H82" sqref="H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41" width="15.42578125" hidden="1" customWidth="1"/>
    <col min="42" max="43" width="9.1406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-52077</v>
      </c>
      <c r="F12" s="58">
        <f>'TIE-OUT'!L12+RECLASS!J12</f>
        <v>0</v>
      </c>
      <c r="G12" s="15">
        <f>'TIE-OUT'!M12+RECLASS!K12</f>
        <v>-52077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K16" si="1">SUM(D11:D15)</f>
        <v>0</v>
      </c>
      <c r="E16" s="23">
        <f t="shared" si="1"/>
        <v>-52077</v>
      </c>
      <c r="F16" s="59">
        <f t="shared" si="1"/>
        <v>0</v>
      </c>
      <c r="G16" s="23">
        <f t="shared" si="1"/>
        <v>-52077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K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K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K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K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K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K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K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K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K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-52077</v>
      </c>
      <c r="F82" s="91">
        <f>F16+F24+F29+F36+F43+F45+F47+F49</f>
        <v>0</v>
      </c>
      <c r="G82" s="92">
        <f>SUM(G72:G81)+G16+G24+G29+G36+G43+G45+G47+G49+G51+G56+G61+G66</f>
        <v>-52077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68" activePane="bottomRight" state="frozen"/>
      <selection activeCell="G71" sqref="G71"/>
      <selection pane="topRight" activeCell="G71" sqref="G71"/>
      <selection pane="bottomLeft" activeCell="G71" sqref="G71"/>
      <selection pane="bottomRight" activeCell="I68" sqref="I6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1" width="15.42578125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119286332</v>
      </c>
      <c r="E11" s="38">
        <f>SUM(G11,I11,K11,M11,O11,Q11,S11,U11,W11,Y11,AA11,AC11,AE11)</f>
        <v>567467163.69000006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119461175</v>
      </c>
      <c r="I11" s="38">
        <f>'EAST-EGM-GL'!I11+'EAST-LRC-GL'!I11</f>
        <v>568241794.12</v>
      </c>
      <c r="J11" s="60">
        <f>'EAST-EGM-GL'!J11+'EAST-LRC-GL'!J11</f>
        <v>-174843</v>
      </c>
      <c r="K11" s="38">
        <f>'EAST-EGM-GL'!K11+'EAST-LRC-GL'!K11</f>
        <v>-774630.43</v>
      </c>
      <c r="L11" s="60">
        <f>'EAST-EGM-GL'!L11+'EAST-LRC-GL'!L11</f>
        <v>0</v>
      </c>
      <c r="M11" s="38">
        <f>'EAST-EGM-GL'!M11+'EAST-LRC-GL'!M11</f>
        <v>0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48163064.68</v>
      </c>
      <c r="F12" s="60">
        <f>('TIE-OUT'!L12+'TIE-OUT'!J12)+(RECLASS!J12+RECLASS!H12)</f>
        <v>0</v>
      </c>
      <c r="G12" s="38">
        <f>('TIE-OUT'!M12+'TIE-OUT'!K12)+(RECLASS!K12+RECLASS!I12)</f>
        <v>48171589.68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-8525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94289528</v>
      </c>
      <c r="E13" s="38">
        <f t="shared" si="0"/>
        <v>478297973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94289528</v>
      </c>
      <c r="I13" s="38">
        <f>'EAST-EGM-GL'!I13+'EAST-LRC-GL'!I13</f>
        <v>478297973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2448761.1799999997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7218018.6799999997</v>
      </c>
      <c r="J15" s="60">
        <f>'EAST-EGM-GL'!J15+'EAST-LRC-GL'!J15</f>
        <v>0</v>
      </c>
      <c r="K15" s="38">
        <f>'EAST-EGM-GL'!K15+'EAST-LRC-GL'!K15</f>
        <v>-4769257.5</v>
      </c>
      <c r="L15" s="60">
        <f>'EAST-EGM-GL'!L15+'EAST-LRC-GL'!L15</f>
        <v>0</v>
      </c>
      <c r="M15" s="38">
        <f>'EAST-EGM-GL'!M15+'EAST-LRC-GL'!M15</f>
        <v>0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213575860</v>
      </c>
      <c r="E16" s="39">
        <f t="shared" si="1"/>
        <v>1096376962.55</v>
      </c>
      <c r="F16" s="61">
        <f t="shared" si="1"/>
        <v>0</v>
      </c>
      <c r="G16" s="39">
        <f t="shared" si="1"/>
        <v>48171589.68</v>
      </c>
      <c r="H16" s="61">
        <f t="shared" si="1"/>
        <v>213750703</v>
      </c>
      <c r="I16" s="39">
        <f t="shared" si="1"/>
        <v>1053757785.8</v>
      </c>
      <c r="J16" s="61">
        <f t="shared" si="1"/>
        <v>-174843</v>
      </c>
      <c r="K16" s="39">
        <f t="shared" si="1"/>
        <v>-5552412.9299999997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-129083467</v>
      </c>
      <c r="E19" s="38">
        <f t="shared" si="2"/>
        <v>-598262328.54000008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-128914948</v>
      </c>
      <c r="I19" s="38">
        <f>'EAST-EGM-GL'!I19+'EAST-LRC-GL'!I19</f>
        <v>-597540522.33000004</v>
      </c>
      <c r="J19" s="60">
        <f>'EAST-EGM-GL'!J19+'EAST-LRC-GL'!J19</f>
        <v>-168519</v>
      </c>
      <c r="K19" s="38">
        <f>'EAST-EGM-GL'!K19+'EAST-LRC-GL'!K19</f>
        <v>-721806.21</v>
      </c>
      <c r="L19" s="60">
        <f>'EAST-EGM-GL'!L19+'EAST-LRC-GL'!L19</f>
        <v>0</v>
      </c>
      <c r="M19" s="38">
        <f>'EAST-EGM-GL'!M19+'EAST-LRC-GL'!M19</f>
        <v>0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-27545132.149999999</v>
      </c>
      <c r="F20" s="60">
        <f>('TIE-OUT'!L20+'TIE-OUT'!J20)+(RECLASS!J20+RECLASS!H20)</f>
        <v>0</v>
      </c>
      <c r="G20" s="38">
        <f>('TIE-OUT'!M20+'TIE-OUT'!K20)+(RECLASS!K20+RECLASS!I20)</f>
        <v>-27545132.149999999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-86551744</v>
      </c>
      <c r="E21" s="38">
        <f t="shared" si="2"/>
        <v>-436477697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-86551744</v>
      </c>
      <c r="I21" s="38">
        <f>'EAST-EGM-GL'!I21+'EAST-LRC-GL'!I21</f>
        <v>-436477697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614034</v>
      </c>
      <c r="E23" s="38">
        <f t="shared" si="2"/>
        <v>2809205.5500000007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1004313</v>
      </c>
      <c r="I23" s="38">
        <f>'EAST-EGM-GL'!I23+'EAST-LRC-GL'!I23</f>
        <v>4594731.9800000004</v>
      </c>
      <c r="J23" s="60">
        <f>'EAST-EGM-GL'!J23+'EAST-LRC-GL'!J23</f>
        <v>-390279</v>
      </c>
      <c r="K23" s="38">
        <f>'EAST-EGM-GL'!K23+'EAST-LRC-GL'!K23</f>
        <v>-1785526.43</v>
      </c>
      <c r="L23" s="60">
        <f>'EAST-EGM-GL'!L23+'EAST-LRC-GL'!L23</f>
        <v>0</v>
      </c>
      <c r="M23" s="38">
        <f>'EAST-EGM-GL'!M23+'EAST-LRC-GL'!M23</f>
        <v>0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-215021177</v>
      </c>
      <c r="E24" s="39">
        <f t="shared" si="3"/>
        <v>-1059475952.1400001</v>
      </c>
      <c r="F24" s="61">
        <f t="shared" si="3"/>
        <v>0</v>
      </c>
      <c r="G24" s="39">
        <f t="shared" si="3"/>
        <v>-27545132.149999999</v>
      </c>
      <c r="H24" s="61">
        <f t="shared" si="3"/>
        <v>-214462379</v>
      </c>
      <c r="I24" s="39">
        <f t="shared" si="3"/>
        <v>-1029423487.35</v>
      </c>
      <c r="J24" s="61">
        <f t="shared" si="3"/>
        <v>-558798</v>
      </c>
      <c r="K24" s="39">
        <f t="shared" si="3"/>
        <v>-2507332.6399999997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911404</v>
      </c>
      <c r="E27" s="38">
        <f>SUM(G27,I27,K27,M27,O27,Q27,S27,U27,W27,Y27,AA27,AC27,AE27)</f>
        <v>3767070.3899999997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1032042</v>
      </c>
      <c r="I27" s="38">
        <f>'EAST-EGM-GL'!I27+'EAST-LRC-GL'!I27</f>
        <v>4076225.34</v>
      </c>
      <c r="J27" s="60">
        <f>'EAST-EGM-GL'!J27+'EAST-LRC-GL'!J27</f>
        <v>-120638</v>
      </c>
      <c r="K27" s="38">
        <f>'EAST-EGM-GL'!K27+'EAST-LRC-GL'!K27</f>
        <v>-309154.95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-338499</v>
      </c>
      <c r="E28" s="38">
        <f>SUM(G28,I28,K28,M28,O28,Q28,S28,U28,W28,Y28,AA28,AC28,AE28)</f>
        <v>-1580790.3299999998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-338851</v>
      </c>
      <c r="I28" s="38">
        <f>'EAST-EGM-GL'!I28+'EAST-LRC-GL'!I28</f>
        <v>-1582434.17</v>
      </c>
      <c r="J28" s="60">
        <f>'EAST-EGM-GL'!J28+'EAST-LRC-GL'!J28</f>
        <v>352</v>
      </c>
      <c r="K28" s="38">
        <f>'EAST-EGM-GL'!K28+'EAST-LRC-GL'!K28</f>
        <v>1643.84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572905</v>
      </c>
      <c r="E29" s="39">
        <f t="shared" si="4"/>
        <v>2186280.0599999996</v>
      </c>
      <c r="F29" s="61">
        <f t="shared" si="4"/>
        <v>0</v>
      </c>
      <c r="G29" s="39">
        <f t="shared" si="4"/>
        <v>0</v>
      </c>
      <c r="H29" s="61">
        <f t="shared" si="4"/>
        <v>693191</v>
      </c>
      <c r="I29" s="39">
        <f t="shared" si="4"/>
        <v>2493791.17</v>
      </c>
      <c r="J29" s="61">
        <f t="shared" si="4"/>
        <v>-120286</v>
      </c>
      <c r="K29" s="39">
        <f t="shared" si="4"/>
        <v>-307511.11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-3324058</v>
      </c>
      <c r="E32" s="38">
        <f t="shared" si="5"/>
        <v>-15207565.35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-1861015</v>
      </c>
      <c r="I32" s="38">
        <f>'EAST-EGM-GL'!I32+'EAST-LRC-GL'!I32</f>
        <v>-8514143.6199999992</v>
      </c>
      <c r="J32" s="60">
        <f>'EAST-EGM-GL'!J32+'EAST-LRC-GL'!J32</f>
        <v>-1463043</v>
      </c>
      <c r="K32" s="38">
        <f>'EAST-EGM-GL'!K32+'EAST-LRC-GL'!K32</f>
        <v>-6693421.7300000004</v>
      </c>
      <c r="L32" s="60">
        <f>'EAST-EGM-GL'!L32+'EAST-LRC-GL'!L32</f>
        <v>0</v>
      </c>
      <c r="M32" s="38">
        <f>'EAST-EGM-GL'!M32+'EAST-LRC-GL'!M32</f>
        <v>0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-967047</v>
      </c>
      <c r="E33" s="38">
        <f t="shared" si="5"/>
        <v>-1834877.45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-967047</v>
      </c>
      <c r="K33" s="38">
        <f>'EAST-EGM-GL'!K33+'EAST-LRC-GL'!K33</f>
        <v>-1834877.45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882391</v>
      </c>
      <c r="E34" s="38">
        <f t="shared" si="5"/>
        <v>1241055.56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882391</v>
      </c>
      <c r="K34" s="38">
        <f>'EAST-EGM-GL'!K34+'EAST-LRC-GL'!K34</f>
        <v>1241055.56</v>
      </c>
      <c r="L34" s="60">
        <f>'EAST-EGM-GL'!L34+'EAST-LRC-GL'!L34</f>
        <v>0</v>
      </c>
      <c r="M34" s="38">
        <f>'EAST-EGM-GL'!M34+'EAST-LRC-GL'!M34</f>
        <v>0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-360000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-964309</v>
      </c>
      <c r="I35" s="38">
        <f>'EAST-EGM-GL'!I35+'EAST-LRC-GL'!I35</f>
        <v>0</v>
      </c>
      <c r="J35" s="60">
        <f>'EAST-EGM-GL'!J35+'EAST-LRC-GL'!J35</f>
        <v>604309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-3768714</v>
      </c>
      <c r="E36" s="39">
        <f t="shared" si="6"/>
        <v>-15801387.24</v>
      </c>
      <c r="F36" s="61">
        <f t="shared" si="6"/>
        <v>0</v>
      </c>
      <c r="G36" s="39">
        <f t="shared" si="6"/>
        <v>0</v>
      </c>
      <c r="H36" s="61">
        <f t="shared" si="6"/>
        <v>-2825324</v>
      </c>
      <c r="I36" s="39">
        <f t="shared" si="6"/>
        <v>-8514143.6199999992</v>
      </c>
      <c r="J36" s="61">
        <f t="shared" si="6"/>
        <v>-943390</v>
      </c>
      <c r="K36" s="39">
        <f t="shared" si="6"/>
        <v>-7287243.6199999992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718163</v>
      </c>
      <c r="E39" s="38">
        <f t="shared" si="7"/>
        <v>3285595.49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2938103</v>
      </c>
      <c r="I39" s="38">
        <f>'EAST-EGM-GL'!I39+'EAST-LRC-GL'!I39</f>
        <v>13441821</v>
      </c>
      <c r="J39" s="60">
        <f>'EAST-EGM-GL'!J39+'EAST-LRC-GL'!J39</f>
        <v>-2219940</v>
      </c>
      <c r="K39" s="38">
        <f>'EAST-EGM-GL'!K39+'EAST-LRC-GL'!K39</f>
        <v>-10156225.51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-1120185</v>
      </c>
      <c r="E40" s="38">
        <f t="shared" si="7"/>
        <v>-3979365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-408709</v>
      </c>
      <c r="I40" s="38">
        <f>'EAST-EGM-GL'!I40+'EAST-LRC-GL'!I40</f>
        <v>-985806.11</v>
      </c>
      <c r="J40" s="60">
        <f>'EAST-EGM-GL'!J40+'EAST-LRC-GL'!J40</f>
        <v>-711476</v>
      </c>
      <c r="K40" s="38">
        <f>'EAST-EGM-GL'!K40+'EAST-LRC-GL'!K40</f>
        <v>-2993558.89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-1120185</v>
      </c>
      <c r="E42" s="39">
        <f t="shared" si="8"/>
        <v>-3979365</v>
      </c>
      <c r="F42" s="61">
        <f t="shared" si="8"/>
        <v>0</v>
      </c>
      <c r="G42" s="39">
        <f t="shared" si="8"/>
        <v>0</v>
      </c>
      <c r="H42" s="61">
        <f t="shared" si="8"/>
        <v>-408709</v>
      </c>
      <c r="I42" s="39">
        <f t="shared" si="8"/>
        <v>-985806.11</v>
      </c>
      <c r="J42" s="61">
        <f t="shared" si="8"/>
        <v>-711476</v>
      </c>
      <c r="K42" s="39">
        <f t="shared" si="8"/>
        <v>-2993558.89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-402022</v>
      </c>
      <c r="E43" s="39">
        <f t="shared" si="9"/>
        <v>-693769.50999999978</v>
      </c>
      <c r="F43" s="61">
        <f t="shared" si="9"/>
        <v>0</v>
      </c>
      <c r="G43" s="39">
        <f t="shared" si="9"/>
        <v>0</v>
      </c>
      <c r="H43" s="61">
        <f t="shared" si="9"/>
        <v>2529394</v>
      </c>
      <c r="I43" s="39">
        <f t="shared" si="9"/>
        <v>12456014.890000001</v>
      </c>
      <c r="J43" s="61">
        <f t="shared" si="9"/>
        <v>-2931416</v>
      </c>
      <c r="K43" s="39">
        <f t="shared" si="9"/>
        <v>-13149784.4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5043148</v>
      </c>
      <c r="E49" s="38">
        <f>SUM(G49,I49,K49,M49,O49,Q49,S49,U49,W49,Y49,AA49,AC49,AE49)</f>
        <v>23072402.099999998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314415</v>
      </c>
      <c r="I49" s="38">
        <f>'EAST-EGM-GL'!I49+'EAST-LRC-GL'!I49</f>
        <v>1438448.63</v>
      </c>
      <c r="J49" s="60">
        <f>'EAST-EGM-GL'!J49+'EAST-LRC-GL'!J49</f>
        <v>4728733</v>
      </c>
      <c r="K49" s="38">
        <f>'EAST-EGM-GL'!K49+'EAST-LRC-GL'!K49</f>
        <v>21633953.469999999</v>
      </c>
      <c r="L49" s="60">
        <f>'EAST-EGM-GL'!L49+'EAST-LRC-GL'!L49</f>
        <v>0</v>
      </c>
      <c r="M49" s="38">
        <f>'EAST-EGM-GL'!M49+'EAST-LRC-GL'!M49</f>
        <v>0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-614034</v>
      </c>
      <c r="E51" s="38">
        <f>SUM(G51,I51,K51,M51,O51,Q51,S51,U51,W51,Y51,AA51,AC51,AE51)</f>
        <v>-2809205.5500000007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-1004313</v>
      </c>
      <c r="I51" s="38">
        <f>'EAST-EGM-GL'!I51+'EAST-LRC-GL'!I51</f>
        <v>-4594731.9800000004</v>
      </c>
      <c r="J51" s="60">
        <f>'EAST-EGM-GL'!J51+'EAST-LRC-GL'!J51</f>
        <v>390279</v>
      </c>
      <c r="K51" s="38">
        <f>'EAST-EGM-GL'!K51+'EAST-LRC-GL'!K51</f>
        <v>1785526.43</v>
      </c>
      <c r="L51" s="60">
        <f>'EAST-EGM-GL'!L51+'EAST-LRC-GL'!L51</f>
        <v>0</v>
      </c>
      <c r="M51" s="38">
        <f>'EAST-EGM-GL'!M51+'EAST-LRC-GL'!M51</f>
        <v>0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-121171921</v>
      </c>
      <c r="E54" s="38">
        <f>SUM(G54,I54,K54,M54,O54,Q54,S54,U54,W54,Y54,AA54,AC54,AE54)</f>
        <v>-3331615.4200000004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-146794841</v>
      </c>
      <c r="I54" s="38">
        <f>'EAST-EGM-GL'!I54+'EAST-LRC-GL'!I54</f>
        <v>-3207424.24</v>
      </c>
      <c r="J54" s="60">
        <f>'EAST-EGM-GL'!J54+'EAST-LRC-GL'!J54</f>
        <v>25622920</v>
      </c>
      <c r="K54" s="38">
        <f>'EAST-EGM-GL'!K54+'EAST-LRC-GL'!K54</f>
        <v>-124191.18</v>
      </c>
      <c r="L54" s="60">
        <f>'EAST-EGM-GL'!L54+'EAST-LRC-GL'!L54</f>
        <v>0</v>
      </c>
      <c r="M54" s="38">
        <f>'EAST-EGM-GL'!M54+'EAST-LRC-GL'!M54</f>
        <v>0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-3884761.8600000003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-5616696.1500000004</v>
      </c>
      <c r="J55" s="60">
        <f>'EAST-EGM-GL'!J55+'EAST-LRC-GL'!J55</f>
        <v>0</v>
      </c>
      <c r="K55" s="38">
        <f>'EAST-EGM-GL'!K55+'EAST-LRC-GL'!K55</f>
        <v>1731934.29</v>
      </c>
      <c r="L55" s="60">
        <f>'EAST-EGM-GL'!L55+'EAST-LRC-GL'!L55</f>
        <v>0</v>
      </c>
      <c r="M55" s="38">
        <f>'EAST-EGM-GL'!M55+'EAST-LRC-GL'!M55</f>
        <v>0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-121171921</v>
      </c>
      <c r="E56" s="39">
        <f t="shared" si="10"/>
        <v>-7216377.2800000012</v>
      </c>
      <c r="F56" s="61">
        <f t="shared" si="10"/>
        <v>0</v>
      </c>
      <c r="G56" s="39">
        <f t="shared" si="10"/>
        <v>0</v>
      </c>
      <c r="H56" s="61">
        <f t="shared" si="10"/>
        <v>-146794841</v>
      </c>
      <c r="I56" s="39">
        <f t="shared" si="10"/>
        <v>-8824120.3900000006</v>
      </c>
      <c r="J56" s="61">
        <f t="shared" si="10"/>
        <v>25622920</v>
      </c>
      <c r="K56" s="39">
        <f t="shared" si="10"/>
        <v>1607743.11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0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6003890</v>
      </c>
      <c r="F70" s="64">
        <f>('TIE-OUT'!L70+'TIE-OUT'!J70)+(RECLASS!J70+RECLASS!H70)</f>
        <v>0</v>
      </c>
      <c r="G70" s="68">
        <f>('TIE-OUT'!M70+'TIE-OUT'!K70)+(RECLASS!K70+RECLASS!I70)</f>
        <v>6003890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-12412374</v>
      </c>
      <c r="F71" s="81">
        <f>('TIE-OUT'!L71+'TIE-OUT'!J71)+(RECLASS!J71+RECLASS!H71)</f>
        <v>0</v>
      </c>
      <c r="G71" s="82">
        <f>('TIE-OUT'!M71+'TIE-OUT'!K71)+(RECLASS!K71+RECLASS!I71)</f>
        <v>-12412374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-6408484</v>
      </c>
      <c r="F72" s="61">
        <f t="shared" si="13"/>
        <v>0</v>
      </c>
      <c r="G72" s="39">
        <f t="shared" si="13"/>
        <v>-6408484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-25694545.789999999</v>
      </c>
      <c r="F74" s="60">
        <f>('TIE-OUT'!L74+'TIE-OUT'!J74)+(RECLASS!J74+RECLASS!H74)</f>
        <v>0</v>
      </c>
      <c r="G74" s="60">
        <f>('TIE-OUT'!M74+'TIE-OUT'!K74)+(RECLASS!K74+RECLASS!I74)</f>
        <v>-25694545.789999999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85264</v>
      </c>
      <c r="F75" s="60">
        <f>('TIE-OUT'!L75+'TIE-OUT'!J75)+(RECLASS!J75+RECLASS!H75)</f>
        <v>0</v>
      </c>
      <c r="G75" s="60">
        <f>('TIE-OUT'!M75+'TIE-OUT'!K75)+(RECLASS!K75+RECLASS!I75)</f>
        <v>85264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-4520.6099999999997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-4520.6099999999997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8276537</v>
      </c>
      <c r="E81" s="38">
        <f t="shared" si="14"/>
        <v>493565.12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8276537</v>
      </c>
      <c r="I81" s="38">
        <f>'EAST-EGM-GL'!I81+'EAST-LRC-GL'!I81</f>
        <v>487925.12</v>
      </c>
      <c r="J81" s="60">
        <f>'EAST-EGM-GL'!J81+'EAST-LRC-GL'!J81</f>
        <v>0</v>
      </c>
      <c r="K81" s="38">
        <f>'EAST-EGM-GL'!K81+'EAST-LRC-GL'!K81</f>
        <v>5640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4110231.7099998705</v>
      </c>
      <c r="F82" s="91">
        <f>F16+F24+F29+F36+F43+F45+F47+F49</f>
        <v>0</v>
      </c>
      <c r="G82" s="92">
        <f>SUM(G72:G81)+G16+G24+G29+G36+G43+G45+G47+G49+G51+G56+G61+G66</f>
        <v>-11391308.259999998</v>
      </c>
      <c r="H82" s="91">
        <f>H16+H24+H29+H36+H43+H45+H47+H49</f>
        <v>0</v>
      </c>
      <c r="I82" s="92">
        <f>SUM(I72:I81)+I16+I24+I29+I36+I43+I45+I47+I49+I51+I56+I61+I66</f>
        <v>19272961.659999922</v>
      </c>
      <c r="J82" s="91">
        <f>J16+J24+J29+J36+J43+J45+J47+J49</f>
        <v>0</v>
      </c>
      <c r="K82" s="92">
        <f>SUM(K72:K81)+K16+K24+K29+K36+K43+K45+K47+K49+K51+K56+K61+K66</f>
        <v>-3771421.6900000004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4110231.7099998705</v>
      </c>
      <c r="G84" s="14">
        <f>+'EAST-LRC-GL'!G82+'EAST-EGM-GL'!G82</f>
        <v>-11391308.259999998</v>
      </c>
      <c r="I84" s="14">
        <f>+'EAST-LRC-GL'!I82+'EAST-EGM-GL'!I82</f>
        <v>19272961.659999922</v>
      </c>
      <c r="K84" s="14">
        <f>+'EAST-LRC-GL'!K82+'EAST-EGM-GL'!K82</f>
        <v>-3771421.6900000004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-230132</v>
      </c>
      <c r="F86" s="145">
        <f>'EAST-EGM-GL'!F86+'EAST-LRC-GL'!F86</f>
        <v>0</v>
      </c>
      <c r="G86" s="145">
        <f>'EAST-EGM-GL'!G86+'EAST-LRC-GL'!G86</f>
        <v>-230924</v>
      </c>
      <c r="H86" s="145">
        <f>'EAST-EGM-GL'!H86+'EAST-LRC-GL'!H86</f>
        <v>0</v>
      </c>
      <c r="I86" s="145">
        <f>'EAST-EGM-GL'!I86+'EAST-LRC-GL'!I86</f>
        <v>-346790</v>
      </c>
      <c r="J86" s="145">
        <f>'EAST-EGM-GL'!J86+'EAST-LRC-GL'!J86</f>
        <v>0</v>
      </c>
      <c r="K86" s="145">
        <f>'EAST-EGM-GL'!K86+'EAST-LRC-GL'!K86</f>
        <v>347582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128132.13</v>
      </c>
      <c r="F87" s="146">
        <f>'EAST-EGM-GL'!F87+'EAST-LRC-GL'!F87</f>
        <v>0</v>
      </c>
      <c r="G87" s="146">
        <f>'EAST-EGM-GL'!G87+'EAST-LRC-GL'!G87</f>
        <v>128132.13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-101999.87</v>
      </c>
      <c r="F89" s="155">
        <f t="shared" si="16"/>
        <v>0</v>
      </c>
      <c r="G89" s="155">
        <f t="shared" si="16"/>
        <v>-102791.87</v>
      </c>
      <c r="H89" s="155">
        <f t="shared" si="16"/>
        <v>0</v>
      </c>
      <c r="I89" s="155">
        <f t="shared" si="16"/>
        <v>-346790</v>
      </c>
      <c r="J89" s="155">
        <f t="shared" si="16"/>
        <v>0</v>
      </c>
      <c r="K89" s="155">
        <f t="shared" si="16"/>
        <v>347582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4008231.8399998704</v>
      </c>
      <c r="F91" s="160">
        <f t="shared" si="19"/>
        <v>0</v>
      </c>
      <c r="G91" s="160">
        <f t="shared" si="19"/>
        <v>-11494100.129999997</v>
      </c>
      <c r="H91" s="160">
        <f t="shared" si="19"/>
        <v>0</v>
      </c>
      <c r="I91" s="160">
        <f t="shared" si="19"/>
        <v>18926171.659999922</v>
      </c>
      <c r="J91" s="160">
        <f t="shared" si="19"/>
        <v>0</v>
      </c>
      <c r="K91" s="160">
        <f t="shared" si="19"/>
        <v>-3423839.6900000004</v>
      </c>
      <c r="L91" s="160">
        <f t="shared" si="19"/>
        <v>0</v>
      </c>
      <c r="M91" s="160">
        <f t="shared" si="19"/>
        <v>0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77" activePane="bottomRight" state="frozen"/>
      <selection activeCell="H13" sqref="H13"/>
      <selection pane="topRight" activeCell="H13" sqref="H13"/>
      <selection pane="bottomLeft" activeCell="H13" sqref="H13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ref="L16:AO16" si="2">SUM(L11:L15)</f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ref="L24:AO24" si="5">SUM(L19:L23)</f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K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K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K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K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ref="L56:AO56" si="17">SUM(L54:L55)</f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E44" activePane="bottomRight" state="frozen"/>
      <selection activeCell="H13" sqref="H13"/>
      <selection pane="topRight" activeCell="H13" sqref="H13"/>
      <selection pane="bottomLeft" activeCell="H13" sqref="H13"/>
      <selection pane="bottomRight" activeCell="K74" sqref="K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7" width="0" hidden="1" customWidth="1"/>
    <col min="48" max="48" width="12.710937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14233061</v>
      </c>
      <c r="E11" s="38">
        <f>SUM(G11,I11,K11,M11,O11,Q11,S11,U11,W11,Y11,AA11,AC11,AE11)</f>
        <v>66681541.689999998</v>
      </c>
      <c r="F11" s="60">
        <f>'TIE-OUT'!V11+RECLASS!T11</f>
        <v>0</v>
      </c>
      <c r="G11" s="38">
        <f>'TIE-OUT'!W11+RECLASS!U11</f>
        <v>0</v>
      </c>
      <c r="H11" s="118">
        <v>14010454</v>
      </c>
      <c r="I11" s="119">
        <v>65616779.259999998</v>
      </c>
      <c r="J11" s="118">
        <v>222607</v>
      </c>
      <c r="K11" s="119">
        <v>1064762.43</v>
      </c>
      <c r="L11" s="118">
        <f>+Actuals!I444</f>
        <v>0</v>
      </c>
      <c r="M11" s="119">
        <f>+Actuals!J444</f>
        <v>0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2367352.2000000002</v>
      </c>
      <c r="F12" s="60">
        <f>'TIE-OUT'!V12+RECLASS!T12</f>
        <v>0</v>
      </c>
      <c r="G12" s="38">
        <f>'TIE-OUT'!W12+RECLASS!U12</f>
        <v>2367352.2000000002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7918621</v>
      </c>
      <c r="E13" s="38">
        <f t="shared" si="0"/>
        <v>39567684</v>
      </c>
      <c r="F13" s="60">
        <f>'TIE-OUT'!V13+RECLASS!T13</f>
        <v>0</v>
      </c>
      <c r="G13" s="38">
        <f>'TIE-OUT'!W13+RECLASS!U13</f>
        <v>0</v>
      </c>
      <c r="H13" s="118">
        <v>7918621</v>
      </c>
      <c r="I13" s="119">
        <v>39567684</v>
      </c>
      <c r="J13" s="118">
        <v>0</v>
      </c>
      <c r="K13" s="119"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1662722</v>
      </c>
      <c r="F15" s="81">
        <f>'TIE-OUT'!V15+RECLASS!T15</f>
        <v>0</v>
      </c>
      <c r="G15" s="82">
        <f>'TIE-OUT'!W15+RECLASS!U15</f>
        <v>0</v>
      </c>
      <c r="H15" s="118">
        <v>0</v>
      </c>
      <c r="I15" s="119">
        <v>1662722</v>
      </c>
      <c r="J15" s="118">
        <v>0</v>
      </c>
      <c r="K15" s="119"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22151682</v>
      </c>
      <c r="E16" s="39">
        <f t="shared" si="1"/>
        <v>110279299.89</v>
      </c>
      <c r="F16" s="61">
        <f t="shared" si="1"/>
        <v>0</v>
      </c>
      <c r="G16" s="39">
        <f t="shared" si="1"/>
        <v>2367352.2000000002</v>
      </c>
      <c r="H16" s="61">
        <f t="shared" si="1"/>
        <v>21929075</v>
      </c>
      <c r="I16" s="39">
        <f t="shared" si="1"/>
        <v>106847185.25999999</v>
      </c>
      <c r="J16" s="61">
        <f t="shared" si="1"/>
        <v>222607</v>
      </c>
      <c r="K16" s="39">
        <f t="shared" si="1"/>
        <v>1064762.43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-7060365</v>
      </c>
      <c r="E19" s="38">
        <f t="shared" si="3"/>
        <v>-32707038.210000001</v>
      </c>
      <c r="F19" s="64">
        <f>'TIE-OUT'!V19+RECLASS!T19</f>
        <v>0</v>
      </c>
      <c r="G19" s="68">
        <f>'TIE-OUT'!W19+RECLASS!U19</f>
        <v>0</v>
      </c>
      <c r="H19" s="118">
        <v>-6887356</v>
      </c>
      <c r="I19" s="119">
        <v>-31926894.050000001</v>
      </c>
      <c r="J19" s="118">
        <v>-173009</v>
      </c>
      <c r="K19" s="119">
        <v>-780144.16</v>
      </c>
      <c r="L19" s="118">
        <f>+Actuals!I449</f>
        <v>0</v>
      </c>
      <c r="M19" s="119">
        <f>+Actuals!J449</f>
        <v>0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140603.04</v>
      </c>
      <c r="F20" s="60">
        <f>'TIE-OUT'!V20+RECLASS!T20</f>
        <v>0</v>
      </c>
      <c r="G20" s="38">
        <f>'TIE-OUT'!W20+RECLASS!U20</f>
        <v>140603.04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-7928621</v>
      </c>
      <c r="E21" s="38">
        <f t="shared" si="3"/>
        <v>-39617885</v>
      </c>
      <c r="F21" s="60">
        <f>'TIE-OUT'!V21+RECLASS!T21</f>
        <v>0</v>
      </c>
      <c r="G21" s="38">
        <f>'TIE-OUT'!W21+RECLASS!U21</f>
        <v>0</v>
      </c>
      <c r="H21" s="118">
        <v>-7928621</v>
      </c>
      <c r="I21" s="119">
        <v>-39617885</v>
      </c>
      <c r="J21" s="118">
        <v>0</v>
      </c>
      <c r="K21" s="119">
        <v>0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25371</v>
      </c>
      <c r="E23" s="38">
        <f t="shared" si="3"/>
        <v>115209.72</v>
      </c>
      <c r="F23" s="81">
        <f>'TIE-OUT'!V23+RECLASS!T23</f>
        <v>0</v>
      </c>
      <c r="G23" s="82">
        <f>'TIE-OUT'!W23+RECLASS!U23</f>
        <v>0</v>
      </c>
      <c r="H23" s="118">
        <v>12716</v>
      </c>
      <c r="I23" s="119">
        <v>57743.360000000001</v>
      </c>
      <c r="J23" s="118">
        <v>12655</v>
      </c>
      <c r="K23" s="119">
        <v>57466.36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-14963615</v>
      </c>
      <c r="E24" s="39">
        <f t="shared" si="4"/>
        <v>-72069110.450000003</v>
      </c>
      <c r="F24" s="61">
        <f t="shared" si="4"/>
        <v>0</v>
      </c>
      <c r="G24" s="39">
        <f t="shared" si="4"/>
        <v>140603.04</v>
      </c>
      <c r="H24" s="61">
        <f t="shared" si="4"/>
        <v>-14803261</v>
      </c>
      <c r="I24" s="39">
        <f t="shared" si="4"/>
        <v>-71487035.689999998</v>
      </c>
      <c r="J24" s="61">
        <f t="shared" si="4"/>
        <v>-160354</v>
      </c>
      <c r="K24" s="39">
        <f t="shared" si="4"/>
        <v>-722677.8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11052186</v>
      </c>
      <c r="E27" s="38">
        <f>SUM(G27,I27,K27,M27,O27,Q27,S27,U27,W27,Y27,AA27,AC27,AE27)</f>
        <v>54591730.93</v>
      </c>
      <c r="F27" s="64">
        <f>'TIE-OUT'!V27+RECLASS!T27</f>
        <v>0</v>
      </c>
      <c r="G27" s="68">
        <f>'TIE-OUT'!W27+RECLASS!U27</f>
        <v>0</v>
      </c>
      <c r="H27" s="118">
        <v>10330784</v>
      </c>
      <c r="I27" s="119">
        <v>50979205.399999999</v>
      </c>
      <c r="J27" s="118">
        <v>721402</v>
      </c>
      <c r="K27" s="119">
        <v>3612525.53</v>
      </c>
      <c r="L27" s="118">
        <f>+Actuals!I454</f>
        <v>0</v>
      </c>
      <c r="M27" s="119">
        <f>+Actuals!J454</f>
        <v>0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-17259868</v>
      </c>
      <c r="E28" s="38">
        <f>SUM(G28,I28,K28,M28,O28,Q28,S28,U28,W28,Y28,AA28,AC28,AE28)</f>
        <v>-86994471.219999999</v>
      </c>
      <c r="F28" s="81">
        <f>'TIE-OUT'!V28+RECLASS!T28</f>
        <v>0</v>
      </c>
      <c r="G28" s="82">
        <f>'TIE-OUT'!W28+RECLASS!U28</f>
        <v>0</v>
      </c>
      <c r="H28" s="118">
        <v>-16761066</v>
      </c>
      <c r="I28" s="119">
        <v>-80826388.349999994</v>
      </c>
      <c r="J28" s="118">
        <v>-498802</v>
      </c>
      <c r="K28" s="119">
        <v>-6168082.8700000001</v>
      </c>
      <c r="L28" s="118">
        <f>+Actuals!I455</f>
        <v>0</v>
      </c>
      <c r="M28" s="119">
        <f>+Actuals!J455</f>
        <v>0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K29" si="6">SUM(D27:D28)</f>
        <v>-6207682</v>
      </c>
      <c r="E29" s="39">
        <f t="shared" si="6"/>
        <v>-32402740.289999999</v>
      </c>
      <c r="F29" s="61">
        <f t="shared" si="6"/>
        <v>0</v>
      </c>
      <c r="G29" s="39">
        <f t="shared" si="6"/>
        <v>0</v>
      </c>
      <c r="H29" s="61">
        <f t="shared" si="6"/>
        <v>-6430282</v>
      </c>
      <c r="I29" s="39">
        <f t="shared" si="6"/>
        <v>-29847182.949999996</v>
      </c>
      <c r="J29" s="61">
        <f t="shared" si="6"/>
        <v>222600</v>
      </c>
      <c r="K29" s="39">
        <f t="shared" si="6"/>
        <v>-2555557.3400000003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46712</v>
      </c>
      <c r="E32" s="38">
        <f t="shared" si="8"/>
        <v>211673.82000000007</v>
      </c>
      <c r="F32" s="64">
        <f>'TIE-OUT'!V32+RECLASS!T32</f>
        <v>0</v>
      </c>
      <c r="G32" s="68">
        <f>'TIE-OUT'!W32+RECLASS!U32</f>
        <v>0</v>
      </c>
      <c r="H32" s="118">
        <v>250637</v>
      </c>
      <c r="I32" s="119">
        <v>1138142.6200000001</v>
      </c>
      <c r="J32" s="118">
        <v>-203925</v>
      </c>
      <c r="K32" s="119">
        <v>-926468.8</v>
      </c>
      <c r="L32" s="118">
        <f>+Actuals!I456</f>
        <v>0</v>
      </c>
      <c r="M32" s="119">
        <f>+Actuals!J456</f>
        <v>0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-20835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v>-57057</v>
      </c>
      <c r="I35" s="119">
        <v>0</v>
      </c>
      <c r="J35" s="118">
        <v>36222</v>
      </c>
      <c r="K35" s="119"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K36" si="9">SUM(D32:D35)</f>
        <v>25877</v>
      </c>
      <c r="E36" s="39">
        <f t="shared" si="9"/>
        <v>211673.82000000007</v>
      </c>
      <c r="F36" s="61">
        <f t="shared" si="9"/>
        <v>0</v>
      </c>
      <c r="G36" s="39">
        <f t="shared" si="9"/>
        <v>0</v>
      </c>
      <c r="H36" s="61">
        <f t="shared" si="9"/>
        <v>193580</v>
      </c>
      <c r="I36" s="39">
        <f t="shared" si="9"/>
        <v>1138142.6200000001</v>
      </c>
      <c r="J36" s="61">
        <f t="shared" si="9"/>
        <v>-167703</v>
      </c>
      <c r="K36" s="39">
        <f t="shared" si="9"/>
        <v>-926468.8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-20400</v>
      </c>
      <c r="E40" s="38">
        <f t="shared" si="11"/>
        <v>-50210.21</v>
      </c>
      <c r="F40" s="60">
        <f>'TIE-OUT'!V40+RECLASS!T40</f>
        <v>0</v>
      </c>
      <c r="G40" s="38">
        <f>'TIE-OUT'!W40+RECLASS!U40</f>
        <v>0</v>
      </c>
      <c r="H40" s="118">
        <v>-20000</v>
      </c>
      <c r="I40" s="119">
        <v>-49258.21</v>
      </c>
      <c r="J40" s="118">
        <v>-400</v>
      </c>
      <c r="K40" s="119">
        <v>-952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K42" si="12">SUM(D40:D41)</f>
        <v>-20400</v>
      </c>
      <c r="E42" s="39">
        <f t="shared" si="12"/>
        <v>-50210.21</v>
      </c>
      <c r="F42" s="61">
        <f t="shared" si="12"/>
        <v>0</v>
      </c>
      <c r="G42" s="39">
        <f t="shared" si="12"/>
        <v>0</v>
      </c>
      <c r="H42" s="61">
        <f t="shared" si="12"/>
        <v>-20000</v>
      </c>
      <c r="I42" s="39">
        <f t="shared" si="12"/>
        <v>-49258.21</v>
      </c>
      <c r="J42" s="61">
        <f t="shared" si="12"/>
        <v>-400</v>
      </c>
      <c r="K42" s="39">
        <f t="shared" si="12"/>
        <v>-952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4">D42+D39</f>
        <v>-20400</v>
      </c>
      <c r="E43" s="39">
        <f t="shared" si="14"/>
        <v>-50210.21</v>
      </c>
      <c r="F43" s="61">
        <f t="shared" si="14"/>
        <v>0</v>
      </c>
      <c r="G43" s="39">
        <f t="shared" si="14"/>
        <v>0</v>
      </c>
      <c r="H43" s="61">
        <f t="shared" si="14"/>
        <v>-20000</v>
      </c>
      <c r="I43" s="39">
        <f t="shared" si="14"/>
        <v>-49258.21</v>
      </c>
      <c r="J43" s="61">
        <f t="shared" si="14"/>
        <v>-400</v>
      </c>
      <c r="K43" s="39">
        <f t="shared" si="14"/>
        <v>-952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-985862</v>
      </c>
      <c r="E49" s="38">
        <f>SUM(G49,I49,K49,M49,O49,Q49,S49,U49,W49,Y49,AA49,AC49,AE49)</f>
        <v>-4476799.34</v>
      </c>
      <c r="F49" s="60">
        <f>'TIE-OUT'!V49+RECLASS!T49</f>
        <v>0</v>
      </c>
      <c r="G49" s="38">
        <f>'TIE-OUT'!W49+RECLASS!U49</f>
        <v>0</v>
      </c>
      <c r="H49" s="118">
        <v>-869112</v>
      </c>
      <c r="I49" s="119">
        <v>-3946637.59</v>
      </c>
      <c r="J49" s="118">
        <v>-116750</v>
      </c>
      <c r="K49" s="119">
        <v>-530161.75</v>
      </c>
      <c r="L49" s="118">
        <f>+Actuals!I465</f>
        <v>0</v>
      </c>
      <c r="M49" s="119">
        <f>+Actuals!J465</f>
        <v>0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-25371</v>
      </c>
      <c r="E51" s="38">
        <f>SUM(G51,I51,K51,M51,O51,Q51,S51,U51,W51,Y51,AA51,AC51,AE51)</f>
        <v>-115209.72</v>
      </c>
      <c r="F51" s="60">
        <f>'TIE-OUT'!V51+RECLASS!T51</f>
        <v>0</v>
      </c>
      <c r="G51" s="38">
        <f>'TIE-OUT'!W51+RECLASS!U51</f>
        <v>0</v>
      </c>
      <c r="H51" s="118">
        <v>-12716</v>
      </c>
      <c r="I51" s="119">
        <v>-57743.360000000001</v>
      </c>
      <c r="J51" s="118">
        <v>-12655</v>
      </c>
      <c r="K51" s="119">
        <v>-57466.36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-20352206</v>
      </c>
      <c r="E54" s="38">
        <f>SUM(G54,I54,K54,M54,O54,Q54,S54,U54,W54,Y54,AA54,AC54,AE54)</f>
        <v>-308763.77</v>
      </c>
      <c r="F54" s="64">
        <f>'TIE-OUT'!V54+RECLASS!T54</f>
        <v>0</v>
      </c>
      <c r="G54" s="68">
        <f>'TIE-OUT'!W54+RECLASS!U54</f>
        <v>0</v>
      </c>
      <c r="H54" s="118">
        <v>-9714550</v>
      </c>
      <c r="I54" s="119">
        <v>-137762.25</v>
      </c>
      <c r="J54" s="118">
        <v>-10637656</v>
      </c>
      <c r="K54" s="119">
        <v>-171001.52</v>
      </c>
      <c r="L54" s="118">
        <f>+Actuals!I467</f>
        <v>0</v>
      </c>
      <c r="M54" s="119">
        <f>+Actuals!J467</f>
        <v>0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-221631.35</v>
      </c>
      <c r="F55" s="81">
        <f>'TIE-OUT'!V55+RECLASS!T55</f>
        <v>0</v>
      </c>
      <c r="G55" s="82">
        <f>'TIE-OUT'!W55+RECLASS!U55</f>
        <v>0</v>
      </c>
      <c r="H55" s="118">
        <v>0</v>
      </c>
      <c r="I55" s="119">
        <v>-1850</v>
      </c>
      <c r="J55" s="118">
        <v>0</v>
      </c>
      <c r="K55" s="119">
        <v>-219781.35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K56" si="16">SUM(D54:D55)</f>
        <v>-20352206</v>
      </c>
      <c r="E56" s="39">
        <f t="shared" si="16"/>
        <v>-530395.12</v>
      </c>
      <c r="F56" s="61">
        <f t="shared" si="16"/>
        <v>0</v>
      </c>
      <c r="G56" s="39">
        <f t="shared" si="16"/>
        <v>0</v>
      </c>
      <c r="H56" s="61">
        <f t="shared" si="16"/>
        <v>-9714550</v>
      </c>
      <c r="I56" s="39">
        <f t="shared" si="16"/>
        <v>-139612.25</v>
      </c>
      <c r="J56" s="61">
        <f t="shared" si="16"/>
        <v>-10637656</v>
      </c>
      <c r="K56" s="39">
        <f t="shared" si="16"/>
        <v>-390782.87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3738745</v>
      </c>
      <c r="F70" s="64">
        <f>'TIE-OUT'!V70+RECLASS!T70</f>
        <v>0</v>
      </c>
      <c r="G70" s="68">
        <f>'TIE-OUT'!W70+RECLASS!U70</f>
        <v>3738745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-707476</v>
      </c>
      <c r="F71" s="81">
        <f>'TIE-OUT'!V71+RECLASS!T71</f>
        <v>0</v>
      </c>
      <c r="G71" s="82">
        <f>'TIE-OUT'!W71+RECLASS!U71</f>
        <v>0</v>
      </c>
      <c r="H71" s="118">
        <v>0</v>
      </c>
      <c r="I71" s="119">
        <v>-707476</v>
      </c>
      <c r="J71" s="118">
        <v>0</v>
      </c>
      <c r="K71" s="119"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3031269</v>
      </c>
      <c r="F72" s="61">
        <f t="shared" si="22"/>
        <v>0</v>
      </c>
      <c r="G72" s="39">
        <f t="shared" si="22"/>
        <v>3738745</v>
      </c>
      <c r="H72" s="61">
        <f t="shared" si="22"/>
        <v>0</v>
      </c>
      <c r="I72" s="39">
        <f t="shared" si="22"/>
        <v>-707476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-8697.6299999999992</v>
      </c>
      <c r="F74" s="60">
        <f>'TIE-OUT'!V74+RECLASS!T74</f>
        <v>0</v>
      </c>
      <c r="G74" s="60">
        <f>'TIE-OUT'!W74+RECLASS!U74</f>
        <v>-8697.6299999999992</v>
      </c>
      <c r="H74" s="118">
        <v>0</v>
      </c>
      <c r="I74" s="119">
        <v>0</v>
      </c>
      <c r="J74" s="118">
        <v>0</v>
      </c>
      <c r="K74" s="139"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-752.5</v>
      </c>
      <c r="F76" s="60">
        <f>'TIE-OUT'!V76+RECLASS!T76</f>
        <v>0</v>
      </c>
      <c r="G76" s="60">
        <f>'TIE-OUT'!W76+RECLASS!U76</f>
        <v>0</v>
      </c>
      <c r="H76" s="118">
        <v>0</v>
      </c>
      <c r="I76" s="119">
        <v>-752.5</v>
      </c>
      <c r="J76" s="118">
        <v>0</v>
      </c>
      <c r="K76" s="119"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3868327.450000003</v>
      </c>
      <c r="F82" s="91">
        <f>F16+F24+F29+F36+F43+F45+F47+F49</f>
        <v>0</v>
      </c>
      <c r="G82" s="92">
        <f>SUM(G72:G81)+G16+G24+G29+G36+G43+G45+G47+G49+G51+G56+G61+G66</f>
        <v>6238002.6100000003</v>
      </c>
      <c r="H82" s="91">
        <f>H16+H24+H29+H36+H43+H45+H47+H49</f>
        <v>0</v>
      </c>
      <c r="I82" s="92">
        <f>SUM(I72:I81)+I16+I24+I29+I36+I43+I45+I47+I49+I51+I56+I61+I66</f>
        <v>1749629.3299999975</v>
      </c>
      <c r="J82" s="91">
        <f>J16+J24+J29+J36+J43+J45+J47+J49</f>
        <v>0</v>
      </c>
      <c r="K82" s="140">
        <f>SUM(K72:K81)+K16+K24+K29+K36+K43+K45+K47+K49+K51+K56+K61+K66</f>
        <v>-4119304.4900000007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V82" s="96"/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3868327.450000003</v>
      </c>
      <c r="F91" s="155">
        <f t="shared" si="29"/>
        <v>0</v>
      </c>
      <c r="G91" s="155">
        <f t="shared" si="29"/>
        <v>6238002.6100000003</v>
      </c>
      <c r="H91" s="155">
        <f t="shared" si="29"/>
        <v>0</v>
      </c>
      <c r="I91" s="155">
        <f t="shared" si="29"/>
        <v>1749629.3299999975</v>
      </c>
      <c r="J91" s="155">
        <f t="shared" si="29"/>
        <v>0</v>
      </c>
      <c r="K91" s="155">
        <f t="shared" si="29"/>
        <v>-4119304.4900000007</v>
      </c>
      <c r="L91" s="155">
        <f t="shared" si="29"/>
        <v>0</v>
      </c>
      <c r="M91" s="155">
        <f t="shared" si="29"/>
        <v>0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G56" activePane="bottomRight" state="frozen"/>
      <selection activeCell="H13" sqref="H13"/>
      <selection pane="topRight" activeCell="H13" sqref="H13"/>
      <selection pane="bottomLeft" activeCell="H13" sqref="H13"/>
      <selection pane="bottomRight" activeCell="K88" sqref="K88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118722</v>
      </c>
      <c r="E11" s="38">
        <f>SUM(G11,I11,K11,M11,O11,Q11,S11,U11,W11,Y11,AA11,AC11,AE11)</f>
        <v>553363.24</v>
      </c>
      <c r="F11" s="60">
        <f>'TIE-OUT'!T11+RECLASS!R11</f>
        <v>0</v>
      </c>
      <c r="G11" s="38">
        <f>'TIE-OUT'!U11+RECLASS!S11</f>
        <v>0</v>
      </c>
      <c r="H11" s="118">
        <v>116846</v>
      </c>
      <c r="I11" s="119">
        <v>544619.21</v>
      </c>
      <c r="J11" s="118">
        <v>1876</v>
      </c>
      <c r="K11" s="119">
        <v>8744.0300000000007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-1998</v>
      </c>
      <c r="F12" s="60">
        <f>'TIE-OUT'!T12+RECLASS!R12</f>
        <v>0</v>
      </c>
      <c r="G12" s="38">
        <f>'TIE-OUT'!U12+RECLASS!S12</f>
        <v>-1998</v>
      </c>
      <c r="H12" s="118">
        <v>0</v>
      </c>
      <c r="I12" s="119">
        <v>0</v>
      </c>
      <c r="J12" s="118">
        <v>0</v>
      </c>
      <c r="K12" s="119"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118722</v>
      </c>
      <c r="E16" s="39">
        <f t="shared" si="1"/>
        <v>551365.24</v>
      </c>
      <c r="F16" s="61">
        <f t="shared" si="1"/>
        <v>0</v>
      </c>
      <c r="G16" s="39">
        <f t="shared" si="1"/>
        <v>-1998</v>
      </c>
      <c r="H16" s="61">
        <f t="shared" si="1"/>
        <v>116846</v>
      </c>
      <c r="I16" s="39">
        <f t="shared" si="1"/>
        <v>544619.21</v>
      </c>
      <c r="J16" s="61">
        <f t="shared" si="1"/>
        <v>1876</v>
      </c>
      <c r="K16" s="39">
        <f t="shared" si="1"/>
        <v>8744.0300000000007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'TIE-OUT'!T19+RECLASS!R19</f>
        <v>0</v>
      </c>
      <c r="G19" s="68">
        <f>'TIE-OUT'!U19+RECLASS!S19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25607.88</v>
      </c>
      <c r="F27" s="64">
        <f>'TIE-OUT'!T27+RECLASS!R27</f>
        <v>0</v>
      </c>
      <c r="G27" s="68">
        <f>'TIE-OUT'!U27+RECLASS!S27</f>
        <v>0</v>
      </c>
      <c r="H27" s="118">
        <v>0</v>
      </c>
      <c r="I27" s="119">
        <v>0</v>
      </c>
      <c r="J27" s="118">
        <v>0</v>
      </c>
      <c r="K27" s="119">
        <v>25607.88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-1876</v>
      </c>
      <c r="E28" s="38">
        <f>SUM(G28,I28,K28,M28,O28,Q28,S28,U28,W28,Y28,AA28,AC28,AE28)</f>
        <v>-8704.64</v>
      </c>
      <c r="F28" s="81">
        <f>'TIE-OUT'!T28+RECLASS!R28</f>
        <v>0</v>
      </c>
      <c r="G28" s="82">
        <f>'TIE-OUT'!U28+RECLASS!S28</f>
        <v>0</v>
      </c>
      <c r="H28" s="118">
        <v>0</v>
      </c>
      <c r="I28" s="119">
        <v>0</v>
      </c>
      <c r="J28" s="118">
        <v>-1876</v>
      </c>
      <c r="K28" s="119">
        <v>-8704.64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-1876</v>
      </c>
      <c r="E29" s="39">
        <f t="shared" si="4"/>
        <v>16903.240000000002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-1876</v>
      </c>
      <c r="K29" s="39">
        <f t="shared" si="4"/>
        <v>16903.240000000002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-116846</v>
      </c>
      <c r="E49" s="38">
        <f>SUM(G49,I49,K49,M49,O49,Q49,S49,U49,W49,Y49,AA49,AC49,AE49)</f>
        <v>-542165.43999999994</v>
      </c>
      <c r="F49" s="60">
        <f>'TIE-OUT'!T49+RECLASS!R49</f>
        <v>0</v>
      </c>
      <c r="G49" s="38">
        <f>'TIE-OUT'!U49+RECLASS!S49</f>
        <v>0</v>
      </c>
      <c r="H49" s="118">
        <v>-116846</v>
      </c>
      <c r="I49" s="119">
        <v>-542165.43999999994</v>
      </c>
      <c r="J49" s="118">
        <v>0</v>
      </c>
      <c r="K49" s="119"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-200099</v>
      </c>
      <c r="E54" s="38">
        <f>SUM(G54,I54,K54,M54,O54,Q54,S54,U54,W54,Y54,AA54,AC54,AE54)</f>
        <v>-916453.42</v>
      </c>
      <c r="F54" s="64">
        <f>'TIE-OUT'!T54+RECLASS!R54</f>
        <v>0</v>
      </c>
      <c r="G54" s="68">
        <f>'TIE-OUT'!U54+RECLASS!S54</f>
        <v>0</v>
      </c>
      <c r="H54" s="118">
        <v>0</v>
      </c>
      <c r="I54" s="119">
        <v>0</v>
      </c>
      <c r="J54" s="118">
        <v>-200099</v>
      </c>
      <c r="K54" s="119">
        <v>-916453.42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-200099</v>
      </c>
      <c r="E56" s="39">
        <f t="shared" si="10"/>
        <v>-916453.42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-200099</v>
      </c>
      <c r="K56" s="39">
        <f t="shared" si="10"/>
        <v>-916453.42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-890350.38</v>
      </c>
      <c r="F82" s="91">
        <f>F16+F24+F29+F36+F43+F45+F47+F49</f>
        <v>0</v>
      </c>
      <c r="G82" s="92">
        <f>SUM(G72:G81)+G16+G24+G29+G36+G43+G45+G47+G49+G51+G56+G61+G66</f>
        <v>-1998</v>
      </c>
      <c r="H82" s="91">
        <f>H16+H24+H29+H36+H43+H45+H47+H49</f>
        <v>0</v>
      </c>
      <c r="I82" s="92">
        <f>SUM(I72:I81)+I16+I24+I29+I36+I43+I45+I47+I49+I51+I56+I61+I66</f>
        <v>2453.7700000000186</v>
      </c>
      <c r="J82" s="91">
        <f>J16+J24+J29+J36+J43+J45+J47+J49</f>
        <v>0</v>
      </c>
      <c r="K82" s="110">
        <f>SUM(K72:K81)+K16+K24+K29+K36+K43+K45+K47+K49+K51+K56+K61+K66</f>
        <v>-890806.15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E10" activePane="bottomRight" state="frozen"/>
      <selection activeCell="H13" sqref="H13"/>
      <selection pane="topRight" activeCell="H13" sqref="H13"/>
      <selection pane="bottomLeft" activeCell="H13" sqref="H13"/>
      <selection pane="bottomRight" activeCell="J20" sqref="J20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3" width="10.28515625" hidden="1" customWidth="1"/>
    <col min="44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48024124</v>
      </c>
      <c r="E11" s="38">
        <f>SUM(G11,I11,K11,M11,O11,Q11,S11,U11,W11,Y11,AA11,AC11,AE11)</f>
        <v>222349752.42000002</v>
      </c>
      <c r="F11" s="60">
        <f>'TIE-OUT'!X11+RECLASS!V11</f>
        <v>0</v>
      </c>
      <c r="G11" s="38">
        <f>'TIE-OUT'!Y11+RECLASS!W11</f>
        <v>0</v>
      </c>
      <c r="H11" s="118">
        <v>47675069</v>
      </c>
      <c r="I11" s="119">
        <v>221156099.62</v>
      </c>
      <c r="J11" s="118">
        <f>310517+38538</f>
        <v>349055</v>
      </c>
      <c r="K11" s="119">
        <f>998950.52+194702.28</f>
        <v>1193652.8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3076226.92</v>
      </c>
      <c r="F12" s="60">
        <f>'TIE-OUT'!X12+RECLASS!V12</f>
        <v>0</v>
      </c>
      <c r="G12" s="38">
        <f>'TIE-OUT'!Y12+RECLASS!W12</f>
        <v>3726476.9</v>
      </c>
      <c r="H12" s="118">
        <v>0</v>
      </c>
      <c r="I12" s="119">
        <v>0</v>
      </c>
      <c r="J12" s="118">
        <v>0</v>
      </c>
      <c r="K12" s="139">
        <v>-650249.98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366572.38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9">
        <v>382634.85</v>
      </c>
      <c r="J15" s="118">
        <v>0</v>
      </c>
      <c r="K15" s="119">
        <v>-16062.47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48024124</v>
      </c>
      <c r="E16" s="39">
        <f t="shared" si="1"/>
        <v>225792551.72</v>
      </c>
      <c r="F16" s="61">
        <f t="shared" si="1"/>
        <v>0</v>
      </c>
      <c r="G16" s="39">
        <f t="shared" si="1"/>
        <v>3726476.9</v>
      </c>
      <c r="H16" s="61">
        <f t="shared" si="1"/>
        <v>47675069</v>
      </c>
      <c r="I16" s="39">
        <f t="shared" si="1"/>
        <v>221538734.47</v>
      </c>
      <c r="J16" s="61">
        <f t="shared" si="1"/>
        <v>349055</v>
      </c>
      <c r="K16" s="39">
        <f t="shared" si="1"/>
        <v>527340.35000000009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-54159444</v>
      </c>
      <c r="E19" s="38">
        <f t="shared" si="2"/>
        <v>-250811238.22999999</v>
      </c>
      <c r="F19" s="64">
        <f>'TIE-OUT'!X19+RECLASS!V19</f>
        <v>0</v>
      </c>
      <c r="G19" s="68">
        <f>'TIE-OUT'!Y19+RECLASS!W19</f>
        <v>0</v>
      </c>
      <c r="H19" s="118">
        <v>-53866909</v>
      </c>
      <c r="I19" s="119">
        <f>-249532060.47-342750</f>
        <v>-249874810.47</v>
      </c>
      <c r="J19" s="118">
        <f>-238997-53538</f>
        <v>-292535</v>
      </c>
      <c r="K19" s="119">
        <f>-470649.8-465777.96</f>
        <v>-936427.76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-1742721.6099999994</v>
      </c>
      <c r="F20" s="60">
        <f>'TIE-OUT'!X20+RECLASS!V20</f>
        <v>0</v>
      </c>
      <c r="G20" s="38">
        <f>'TIE-OUT'!Y20+RECLASS!W20</f>
        <v>-10333821.609999999</v>
      </c>
      <c r="H20" s="118">
        <v>0</v>
      </c>
      <c r="I20" s="119">
        <v>0</v>
      </c>
      <c r="J20" s="118">
        <v>0</v>
      </c>
      <c r="K20" s="139">
        <v>8591100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146648</v>
      </c>
      <c r="E23" s="38">
        <f t="shared" si="2"/>
        <v>680446.72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9">
        <v>0</v>
      </c>
      <c r="J23" s="118">
        <v>146648</v>
      </c>
      <c r="K23" s="119">
        <v>680446.72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-54012796</v>
      </c>
      <c r="E24" s="39">
        <f t="shared" si="3"/>
        <v>-251873513.11999997</v>
      </c>
      <c r="F24" s="61">
        <f t="shared" si="3"/>
        <v>0</v>
      </c>
      <c r="G24" s="39">
        <f t="shared" si="3"/>
        <v>-10333821.609999999</v>
      </c>
      <c r="H24" s="61">
        <f t="shared" si="3"/>
        <v>-53866909</v>
      </c>
      <c r="I24" s="39">
        <f t="shared" si="3"/>
        <v>-249874810.47</v>
      </c>
      <c r="J24" s="61">
        <f t="shared" si="3"/>
        <v>-145887</v>
      </c>
      <c r="K24" s="39">
        <f t="shared" si="3"/>
        <v>8335118.96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21176410</v>
      </c>
      <c r="E27" s="38">
        <f>SUM(G27,I27,K27,M27,O27,Q27,S27,U27,W27,Y27,AA27,AC27,AE27)</f>
        <v>105979094.65000001</v>
      </c>
      <c r="F27" s="64">
        <f>'TIE-OUT'!X27+RECLASS!V27</f>
        <v>0</v>
      </c>
      <c r="G27" s="68">
        <f>'TIE-OUT'!Y27+RECLASS!W27</f>
        <v>0</v>
      </c>
      <c r="H27" s="118">
        <v>19893701</v>
      </c>
      <c r="I27" s="119">
        <v>96306250.810000002</v>
      </c>
      <c r="J27" s="118">
        <v>1282709</v>
      </c>
      <c r="K27" s="119">
        <v>9672843.8399999999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-14452370</v>
      </c>
      <c r="E28" s="38">
        <f>SUM(G28,I28,K28,M28,O28,Q28,S28,U28,W28,Y28,AA28,AC28,AE28)</f>
        <v>-71086167.329999998</v>
      </c>
      <c r="F28" s="81">
        <f>'TIE-OUT'!X28+RECLASS!V28</f>
        <v>0</v>
      </c>
      <c r="G28" s="82">
        <f>'TIE-OUT'!Y28+RECLASS!W28</f>
        <v>0</v>
      </c>
      <c r="H28" s="118">
        <v>-13026797</v>
      </c>
      <c r="I28" s="119">
        <v>-64361572</v>
      </c>
      <c r="J28" s="118">
        <v>-1425573</v>
      </c>
      <c r="K28" s="119">
        <v>-6724595.3300000001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6724040</v>
      </c>
      <c r="E29" s="39">
        <f t="shared" si="4"/>
        <v>34892927.320000008</v>
      </c>
      <c r="F29" s="61">
        <f t="shared" si="4"/>
        <v>0</v>
      </c>
      <c r="G29" s="39">
        <f t="shared" si="4"/>
        <v>0</v>
      </c>
      <c r="H29" s="61">
        <f t="shared" si="4"/>
        <v>6866904</v>
      </c>
      <c r="I29" s="39">
        <f t="shared" si="4"/>
        <v>31944678.810000002</v>
      </c>
      <c r="J29" s="61">
        <f t="shared" si="4"/>
        <v>-142864</v>
      </c>
      <c r="K29" s="39">
        <f t="shared" si="4"/>
        <v>2948248.51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59053</v>
      </c>
      <c r="E32" s="38">
        <f t="shared" si="5"/>
        <v>268159.67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9">
        <v>0</v>
      </c>
      <c r="J32" s="118">
        <v>59053</v>
      </c>
      <c r="K32" s="119">
        <v>268159.67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59053</v>
      </c>
      <c r="E36" s="39">
        <f t="shared" si="6"/>
        <v>268159.67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59053</v>
      </c>
      <c r="K36" s="39">
        <f t="shared" si="6"/>
        <v>268159.67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-637736</v>
      </c>
      <c r="E40" s="38">
        <f t="shared" si="7"/>
        <v>-1755368.3399999999</v>
      </c>
      <c r="F40" s="60">
        <f>'TIE-OUT'!X40+RECLASS!V40</f>
        <v>0</v>
      </c>
      <c r="G40" s="38">
        <f>'TIE-OUT'!Y40+RECLASS!W40</f>
        <v>0</v>
      </c>
      <c r="H40" s="118">
        <v>-644885</v>
      </c>
      <c r="I40" s="119">
        <v>-1775045.96</v>
      </c>
      <c r="J40" s="118">
        <v>7149</v>
      </c>
      <c r="K40" s="119">
        <v>19677.62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-30179</v>
      </c>
      <c r="E41" s="38">
        <f t="shared" si="7"/>
        <v>-14311.839999999997</v>
      </c>
      <c r="F41" s="81">
        <f>'TIE-OUT'!X41+RECLASS!V41</f>
        <v>0</v>
      </c>
      <c r="G41" s="82">
        <f>'TIE-OUT'!Y41+RECLASS!W41</f>
        <v>122731</v>
      </c>
      <c r="H41" s="118">
        <v>-30179</v>
      </c>
      <c r="I41" s="119">
        <v>-137042.84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-667915</v>
      </c>
      <c r="E42" s="39">
        <f t="shared" si="8"/>
        <v>-1769680.18</v>
      </c>
      <c r="F42" s="61">
        <f t="shared" si="8"/>
        <v>0</v>
      </c>
      <c r="G42" s="39">
        <f t="shared" si="8"/>
        <v>122731</v>
      </c>
      <c r="H42" s="61">
        <f t="shared" si="8"/>
        <v>-675064</v>
      </c>
      <c r="I42" s="39">
        <f t="shared" si="8"/>
        <v>-1912088.8</v>
      </c>
      <c r="J42" s="61">
        <f t="shared" si="8"/>
        <v>7149</v>
      </c>
      <c r="K42" s="39">
        <f t="shared" si="8"/>
        <v>19677.62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-667915</v>
      </c>
      <c r="E43" s="39">
        <f t="shared" si="9"/>
        <v>-1769680.18</v>
      </c>
      <c r="F43" s="61">
        <f t="shared" si="9"/>
        <v>0</v>
      </c>
      <c r="G43" s="39">
        <f t="shared" si="9"/>
        <v>122731</v>
      </c>
      <c r="H43" s="61">
        <f t="shared" si="9"/>
        <v>-675064</v>
      </c>
      <c r="I43" s="39">
        <f t="shared" si="9"/>
        <v>-1912088.8</v>
      </c>
      <c r="J43" s="61">
        <f t="shared" si="9"/>
        <v>7149</v>
      </c>
      <c r="K43" s="39">
        <f t="shared" si="9"/>
        <v>19677.62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-126506</v>
      </c>
      <c r="E49" s="38">
        <f>SUM(G49,I49,K49,M49,O49,Q49,S49,U49,W49,Y49,AA49,AC49,AE49)</f>
        <v>-574463.75</v>
      </c>
      <c r="F49" s="60">
        <f>'TIE-OUT'!X49+RECLASS!V49</f>
        <v>0</v>
      </c>
      <c r="G49" s="38">
        <f>'TIE-OUT'!Y49+RECLASS!W49</f>
        <v>0</v>
      </c>
      <c r="H49" s="118">
        <v>0</v>
      </c>
      <c r="I49" s="119">
        <v>0</v>
      </c>
      <c r="J49" s="118">
        <f>-141506+15000</f>
        <v>-126506</v>
      </c>
      <c r="K49" s="119">
        <f>-642578.75+68115</f>
        <v>-574463.75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-150738845</v>
      </c>
      <c r="E54" s="38">
        <f>SUM(G54,I54,K54,M54,O54,Q54,S54,U54,W54,Y54,AA54,AC54,AE54)</f>
        <v>-2484475.79</v>
      </c>
      <c r="F54" s="64">
        <f>'TIE-OUT'!X54+RECLASS!V54</f>
        <v>0</v>
      </c>
      <c r="G54" s="68">
        <f>'TIE-OUT'!Y54+RECLASS!W54</f>
        <v>0</v>
      </c>
      <c r="H54" s="118">
        <v>-147250068</v>
      </c>
      <c r="I54" s="119">
        <v>-2413877.83</v>
      </c>
      <c r="J54" s="118">
        <v>-3488777</v>
      </c>
      <c r="K54" s="119">
        <v>-70597.960000000006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-1223542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9">
        <v>-1194625</v>
      </c>
      <c r="J55" s="118">
        <v>0</v>
      </c>
      <c r="K55" s="119">
        <v>-28917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-150738845</v>
      </c>
      <c r="E56" s="39">
        <f t="shared" si="10"/>
        <v>-3708017.79</v>
      </c>
      <c r="F56" s="61">
        <f t="shared" si="10"/>
        <v>0</v>
      </c>
      <c r="G56" s="39">
        <f t="shared" si="10"/>
        <v>0</v>
      </c>
      <c r="H56" s="61">
        <f t="shared" si="10"/>
        <v>-147250068</v>
      </c>
      <c r="I56" s="39">
        <f t="shared" si="10"/>
        <v>-3608502.83</v>
      </c>
      <c r="J56" s="61">
        <f t="shared" si="10"/>
        <v>-3488777</v>
      </c>
      <c r="K56" s="39">
        <f t="shared" si="10"/>
        <v>-99514.96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16791294.640000001</v>
      </c>
      <c r="F74" s="60">
        <f>'TIE-OUT'!X74+RECLASS!V74</f>
        <v>0</v>
      </c>
      <c r="G74" s="60">
        <f>'TIE-OUT'!Y74+RECLASS!W74</f>
        <v>-3197662.36</v>
      </c>
      <c r="H74" s="118">
        <v>0</v>
      </c>
      <c r="I74" s="119">
        <v>0</v>
      </c>
      <c r="J74" s="118">
        <v>0</v>
      </c>
      <c r="K74" s="139">
        <f>-9336105+29325062</f>
        <v>19988957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70305</v>
      </c>
      <c r="F75" s="60">
        <f>'TIE-OUT'!X75+RECLASS!V75</f>
        <v>0</v>
      </c>
      <c r="G75" s="60">
        <f>'TIE-OUT'!Y75+RECLASS!W75</f>
        <v>70305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7629.55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9">
        <v>50</v>
      </c>
      <c r="J81" s="118">
        <v>0</v>
      </c>
      <c r="K81" s="119">
        <v>7579.55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19897193.060000032</v>
      </c>
      <c r="F82" s="91">
        <f>F16+F24+F29+F36+F43+F45+F47+F49</f>
        <v>0</v>
      </c>
      <c r="G82" s="92">
        <f>SUM(G72:G81)+G16+G24+G29+G36+G43+G45+G47+G49+G51+G56+G61+G66</f>
        <v>-9611971.0700000003</v>
      </c>
      <c r="H82" s="91">
        <f>H16+H24+H29+H36+H43+H45+H47+H49</f>
        <v>0</v>
      </c>
      <c r="I82" s="92">
        <f>SUM(I72:I81)+I16+I24+I29+I36+I43+I45+I47+I49+I51+I56+I61+I66</f>
        <v>-1911938.8199999977</v>
      </c>
      <c r="J82" s="91">
        <f>J16+J24+J29+J36+J43+J45+J47+J49</f>
        <v>0</v>
      </c>
      <c r="K82" s="110">
        <f>SUM(K72:K81)+K16+K24+K29+K36+K43+K45+K47+K49+K51+K56+K61+K66</f>
        <v>31421102.950000007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1030915</v>
      </c>
      <c r="F86" s="145">
        <f>'TIE-OUT'!X86+RECLASS!V86</f>
        <v>0</v>
      </c>
      <c r="G86" s="146">
        <f>'TIE-OUT'!Y86+RECLASS!W86</f>
        <v>520701</v>
      </c>
      <c r="H86" s="145">
        <v>0</v>
      </c>
      <c r="I86" s="227">
        <v>-1934073</v>
      </c>
      <c r="J86" s="145">
        <v>0</v>
      </c>
      <c r="K86" s="227">
        <v>2444287</v>
      </c>
      <c r="L86" s="145">
        <v>0</v>
      </c>
      <c r="M86" s="145">
        <v>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-18840966.129999999</v>
      </c>
      <c r="F87" s="146">
        <f>'TIE-OUT'!X87+RECLASS!V87</f>
        <v>0</v>
      </c>
      <c r="G87" s="146">
        <f>'TIE-OUT'!Y87+RECLASS!W87</f>
        <v>-18840966.129999999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-1185949</v>
      </c>
      <c r="F88" s="147">
        <f>'TIE-OUT'!X88+RECLASS!V88</f>
        <v>0</v>
      </c>
      <c r="G88" s="147">
        <f>'TIE-OUT'!Y88+RECLASS!W88</f>
        <v>-1185949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-18996000.129999999</v>
      </c>
      <c r="F89" s="155">
        <f t="shared" si="16"/>
        <v>0</v>
      </c>
      <c r="G89" s="155">
        <f t="shared" si="16"/>
        <v>-19506214.129999999</v>
      </c>
      <c r="H89" s="155">
        <f t="shared" si="16"/>
        <v>0</v>
      </c>
      <c r="I89" s="155">
        <f t="shared" si="16"/>
        <v>-1934073</v>
      </c>
      <c r="J89" s="155">
        <f t="shared" si="16"/>
        <v>0</v>
      </c>
      <c r="K89" s="155">
        <f t="shared" si="16"/>
        <v>2444287</v>
      </c>
      <c r="L89" s="155">
        <f>SUM(L86:L88)</f>
        <v>0</v>
      </c>
      <c r="M89" s="155">
        <f>SUM(M86:M88)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901192.93000003323</v>
      </c>
      <c r="F91" s="155">
        <f t="shared" si="17"/>
        <v>0</v>
      </c>
      <c r="G91" s="155">
        <f t="shared" si="17"/>
        <v>-29118185.199999999</v>
      </c>
      <c r="H91" s="155">
        <f t="shared" si="17"/>
        <v>0</v>
      </c>
      <c r="I91" s="155">
        <f t="shared" si="17"/>
        <v>-3846011.8199999975</v>
      </c>
      <c r="J91" s="155">
        <f t="shared" si="17"/>
        <v>0</v>
      </c>
      <c r="K91" s="155">
        <f t="shared" si="17"/>
        <v>33865389.950000003</v>
      </c>
      <c r="L91" s="155">
        <f>+L82+L89</f>
        <v>0</v>
      </c>
      <c r="M91" s="155">
        <f>+M82+M89</f>
        <v>0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E64" activePane="bottomRight" state="frozen"/>
      <selection activeCell="G71" sqref="G71"/>
      <selection pane="topRight" activeCell="G71" sqref="G71"/>
      <selection pane="bottomLeft" activeCell="G71" sqref="G71"/>
      <selection pane="bottomRight" activeCell="K74" sqref="K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62375907</v>
      </c>
      <c r="E11" s="38">
        <f>SUM(G11,I11,K11,M11,O11,Q11,S11,U11,W11,Y11,AA11,AC11,AE11)</f>
        <v>289584657.35000002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61802369</v>
      </c>
      <c r="I11" s="38">
        <f>'TX-EGM-GL'!I11+'TX-HPLR-GL '!I11+'TX-HPLC-GL'!I11</f>
        <v>287317498.09000003</v>
      </c>
      <c r="J11" s="60">
        <f>'TX-EGM-GL'!J11+'TX-HPLR-GL '!J11+'TX-HPLC-GL'!J11</f>
        <v>573538</v>
      </c>
      <c r="K11" s="38">
        <f>'TX-EGM-GL'!K11+'TX-HPLR-GL '!K11+'TX-HPLC-GL'!K11</f>
        <v>2267159.2599999998</v>
      </c>
      <c r="L11" s="60">
        <f>'TX-EGM-GL'!L11+'TX-HPLR-GL '!L11+'TX-HPLC-GL'!L11</f>
        <v>0</v>
      </c>
      <c r="M11" s="38">
        <f>'TX-EGM-GL'!M11+'TX-HPLR-GL '!M11+'TX-HPLC-GL'!M11</f>
        <v>0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5441581.1199999992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6091831.0999999996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-650249.98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7918621</v>
      </c>
      <c r="E13" s="38">
        <f t="shared" si="0"/>
        <v>39567684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7918621</v>
      </c>
      <c r="I13" s="38">
        <f>'TX-EGM-GL'!I13+'TX-HPLR-GL '!I13+'TX-HPLC-GL'!I13</f>
        <v>39567684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2029294.3800000001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2045356.85</v>
      </c>
      <c r="J15" s="60">
        <f>'TX-EGM-GL'!J15+'TX-HPLR-GL '!J15+'TX-HPLC-GL'!J15</f>
        <v>0</v>
      </c>
      <c r="K15" s="38">
        <f>'TX-EGM-GL'!K15+'TX-HPLR-GL '!K15+'TX-HPLC-GL'!K15</f>
        <v>-16062.47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70294528</v>
      </c>
      <c r="E16" s="39">
        <f t="shared" si="1"/>
        <v>336623216.85000002</v>
      </c>
      <c r="F16" s="61">
        <f t="shared" si="1"/>
        <v>0</v>
      </c>
      <c r="G16" s="39">
        <f t="shared" si="1"/>
        <v>6091831.0999999996</v>
      </c>
      <c r="H16" s="61">
        <f t="shared" si="1"/>
        <v>69720990</v>
      </c>
      <c r="I16" s="39">
        <f t="shared" si="1"/>
        <v>328930538.94000006</v>
      </c>
      <c r="J16" s="61">
        <f t="shared" si="1"/>
        <v>573538</v>
      </c>
      <c r="K16" s="39">
        <f t="shared" si="1"/>
        <v>1600846.8099999998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-61219809</v>
      </c>
      <c r="E19" s="38">
        <f t="shared" si="2"/>
        <v>-283518276.44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-60754265</v>
      </c>
      <c r="I19" s="38">
        <f>'TX-EGM-GL'!I19+'TX-HPLR-GL '!I19+'TX-HPLC-GL'!I19</f>
        <v>-281801704.51999998</v>
      </c>
      <c r="J19" s="60">
        <f>'TX-EGM-GL'!J19+'TX-HPLR-GL '!J19+'TX-HPLC-GL'!J19</f>
        <v>-465544</v>
      </c>
      <c r="K19" s="38">
        <f>'TX-EGM-GL'!K19+'TX-HPLR-GL '!K19+'TX-HPLC-GL'!K19</f>
        <v>-1716571.92</v>
      </c>
      <c r="L19" s="60">
        <f>'TX-EGM-GL'!L19+'TX-HPLR-GL '!L19+'TX-HPLC-GL'!L19</f>
        <v>0</v>
      </c>
      <c r="M19" s="38">
        <f>'TX-EGM-GL'!M19+'TX-HPLR-GL '!M19+'TX-HPLC-GL'!M19</f>
        <v>0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-1602118.5700000003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-10193218.57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8591100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-7928621</v>
      </c>
      <c r="E21" s="38">
        <f t="shared" si="2"/>
        <v>-39617885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-7928621</v>
      </c>
      <c r="I21" s="38">
        <f>'TX-EGM-GL'!I21+'TX-HPLR-GL '!I21+'TX-HPLC-GL'!I21</f>
        <v>-39617885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172019</v>
      </c>
      <c r="E23" s="38">
        <f t="shared" si="2"/>
        <v>795656.44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12716</v>
      </c>
      <c r="I23" s="38">
        <f>'TX-EGM-GL'!I23+'TX-HPLR-GL '!I23+'TX-HPLC-GL'!I23</f>
        <v>57743.360000000001</v>
      </c>
      <c r="J23" s="60">
        <f>'TX-EGM-GL'!J23+'TX-HPLR-GL '!J23+'TX-HPLC-GL'!J23</f>
        <v>159303</v>
      </c>
      <c r="K23" s="38">
        <f>'TX-EGM-GL'!K23+'TX-HPLR-GL '!K23+'TX-HPLC-GL'!K23</f>
        <v>737913.08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-68976411</v>
      </c>
      <c r="E24" s="39">
        <f t="shared" si="3"/>
        <v>-323942623.56999999</v>
      </c>
      <c r="F24" s="61">
        <f t="shared" si="3"/>
        <v>0</v>
      </c>
      <c r="G24" s="39">
        <f t="shared" si="3"/>
        <v>-10193218.57</v>
      </c>
      <c r="H24" s="61">
        <f t="shared" si="3"/>
        <v>-68670170</v>
      </c>
      <c r="I24" s="39">
        <f t="shared" si="3"/>
        <v>-321361846.15999997</v>
      </c>
      <c r="J24" s="61">
        <f t="shared" si="3"/>
        <v>-306241</v>
      </c>
      <c r="K24" s="39">
        <f t="shared" si="3"/>
        <v>7612441.1600000001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32228596</v>
      </c>
      <c r="E27" s="38">
        <f>SUM(G27,I27,K27,M27,O27,Q27,S27,U27,W27,Y27,AA27,AC27,AE27)</f>
        <v>160596433.46000001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30224485</v>
      </c>
      <c r="I27" s="38">
        <f>'TX-EGM-GL'!I27+'TX-HPLR-GL '!I27+'TX-HPLC-GL'!I27</f>
        <v>147285456.21000001</v>
      </c>
      <c r="J27" s="60">
        <f>'TX-EGM-GL'!J27+'TX-HPLR-GL '!J27+'TX-HPLC-GL'!J27</f>
        <v>2004111</v>
      </c>
      <c r="K27" s="38">
        <f>'TX-EGM-GL'!K27+'TX-HPLR-GL '!K27+'TX-HPLC-GL'!K27</f>
        <v>13310977.25</v>
      </c>
      <c r="L27" s="60">
        <f>'TX-EGM-GL'!L27+'TX-HPLR-GL '!L27+'TX-HPLC-GL'!L27</f>
        <v>0</v>
      </c>
      <c r="M27" s="38">
        <f>'TX-EGM-GL'!M27+'TX-HPLR-GL '!M27+'TX-HPLC-GL'!M27</f>
        <v>0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-31714114</v>
      </c>
      <c r="E28" s="38">
        <f>SUM(G28,I28,K28,M28,O28,Q28,S28,U28,W28,Y28,AA28,AC28,AE28)</f>
        <v>-158089343.19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-29787863</v>
      </c>
      <c r="I28" s="38">
        <f>'TX-EGM-GL'!I28+'TX-HPLR-GL '!I28+'TX-HPLC-GL'!I28</f>
        <v>-145187960.34999999</v>
      </c>
      <c r="J28" s="60">
        <f>'TX-EGM-GL'!J28+'TX-HPLR-GL '!J28+'TX-HPLC-GL'!J28</f>
        <v>-1926251</v>
      </c>
      <c r="K28" s="38">
        <f>'TX-EGM-GL'!K28+'TX-HPLR-GL '!K28+'TX-HPLC-GL'!K28</f>
        <v>-12901382.84</v>
      </c>
      <c r="L28" s="60">
        <f>'TX-EGM-GL'!L28+'TX-HPLR-GL '!L28+'TX-HPLC-GL'!L28</f>
        <v>0</v>
      </c>
      <c r="M28" s="38">
        <f>'TX-EGM-GL'!M28+'TX-HPLR-GL '!M28+'TX-HPLC-GL'!M28</f>
        <v>0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514482</v>
      </c>
      <c r="E29" s="39">
        <f t="shared" si="4"/>
        <v>2507090.2700000107</v>
      </c>
      <c r="F29" s="61">
        <f t="shared" si="4"/>
        <v>0</v>
      </c>
      <c r="G29" s="39">
        <f t="shared" si="4"/>
        <v>0</v>
      </c>
      <c r="H29" s="61">
        <f t="shared" si="4"/>
        <v>436622</v>
      </c>
      <c r="I29" s="39">
        <f t="shared" si="4"/>
        <v>2097495.8600000143</v>
      </c>
      <c r="J29" s="61">
        <f t="shared" si="4"/>
        <v>77860</v>
      </c>
      <c r="K29" s="39">
        <f t="shared" si="4"/>
        <v>409594.41000000015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105765</v>
      </c>
      <c r="E32" s="38">
        <f t="shared" si="5"/>
        <v>479833.49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250637</v>
      </c>
      <c r="I32" s="38">
        <f>'TX-EGM-GL'!I32+'TX-HPLR-GL '!I32+'TX-HPLC-GL'!I32</f>
        <v>1138142.6200000001</v>
      </c>
      <c r="J32" s="60">
        <f>'TX-EGM-GL'!J32+'TX-HPLR-GL '!J32+'TX-HPLC-GL'!J32</f>
        <v>-144872</v>
      </c>
      <c r="K32" s="38">
        <f>'TX-EGM-GL'!K32+'TX-HPLR-GL '!K32+'TX-HPLC-GL'!K32</f>
        <v>-658309.13000000012</v>
      </c>
      <c r="L32" s="60">
        <f>'TX-EGM-GL'!L32+'TX-HPLR-GL '!L32+'TX-HPLC-GL'!L32</f>
        <v>0</v>
      </c>
      <c r="M32" s="38">
        <f>'TX-EGM-GL'!M32+'TX-HPLR-GL '!M32+'TX-HPLC-GL'!M32</f>
        <v>0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-20835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-57057</v>
      </c>
      <c r="I35" s="38">
        <f>'TX-EGM-GL'!I35+'TX-HPLR-GL '!I35+'TX-HPLC-GL'!I35</f>
        <v>0</v>
      </c>
      <c r="J35" s="60">
        <f>'TX-EGM-GL'!J35+'TX-HPLR-GL '!J35+'TX-HPLC-GL'!J35</f>
        <v>36222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84930</v>
      </c>
      <c r="E36" s="39">
        <f t="shared" si="6"/>
        <v>479833.49</v>
      </c>
      <c r="F36" s="61">
        <f t="shared" si="6"/>
        <v>0</v>
      </c>
      <c r="G36" s="39">
        <f t="shared" si="6"/>
        <v>0</v>
      </c>
      <c r="H36" s="61">
        <f t="shared" si="6"/>
        <v>193580</v>
      </c>
      <c r="I36" s="39">
        <f t="shared" si="6"/>
        <v>1138142.6200000001</v>
      </c>
      <c r="J36" s="61">
        <f t="shared" si="6"/>
        <v>-108650</v>
      </c>
      <c r="K36" s="39">
        <f t="shared" si="6"/>
        <v>-658309.13000000012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-658136</v>
      </c>
      <c r="E40" s="38">
        <f t="shared" si="7"/>
        <v>-1805578.5499999998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-664885</v>
      </c>
      <c r="I40" s="38">
        <f>'TX-EGM-GL'!I40+'TX-HPLR-GL '!I40+'TX-HPLC-GL'!I40</f>
        <v>-1824304.17</v>
      </c>
      <c r="J40" s="60">
        <f>'TX-EGM-GL'!J40+'TX-HPLR-GL '!J40+'TX-HPLC-GL'!J40</f>
        <v>6749</v>
      </c>
      <c r="K40" s="38">
        <f>'TX-EGM-GL'!K40+'TX-HPLR-GL '!K40+'TX-HPLC-GL'!K40</f>
        <v>18725.62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-30179</v>
      </c>
      <c r="E41" s="38">
        <f t="shared" si="7"/>
        <v>-14311.839999999997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122731</v>
      </c>
      <c r="H41" s="60">
        <f>'TX-EGM-GL'!H41+'TX-HPLR-GL '!H41+'TX-HPLC-GL'!H41</f>
        <v>-30179</v>
      </c>
      <c r="I41" s="38">
        <f>'TX-EGM-GL'!I41+'TX-HPLR-GL '!I41+'TX-HPLC-GL'!I41</f>
        <v>-137042.84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-688315</v>
      </c>
      <c r="E42" s="39">
        <f t="shared" si="8"/>
        <v>-1819890.39</v>
      </c>
      <c r="F42" s="61">
        <f t="shared" si="8"/>
        <v>0</v>
      </c>
      <c r="G42" s="39">
        <f t="shared" si="8"/>
        <v>122731</v>
      </c>
      <c r="H42" s="61">
        <f t="shared" si="8"/>
        <v>-695064</v>
      </c>
      <c r="I42" s="39">
        <f t="shared" si="8"/>
        <v>-1961347.01</v>
      </c>
      <c r="J42" s="61">
        <f t="shared" si="8"/>
        <v>6749</v>
      </c>
      <c r="K42" s="39">
        <f t="shared" si="8"/>
        <v>18725.62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-688315</v>
      </c>
      <c r="E43" s="39">
        <f t="shared" si="9"/>
        <v>-1819890.39</v>
      </c>
      <c r="F43" s="61">
        <f t="shared" si="9"/>
        <v>0</v>
      </c>
      <c r="G43" s="39">
        <f t="shared" si="9"/>
        <v>122731</v>
      </c>
      <c r="H43" s="61">
        <f t="shared" si="9"/>
        <v>-695064</v>
      </c>
      <c r="I43" s="39">
        <f t="shared" si="9"/>
        <v>-1961347.01</v>
      </c>
      <c r="J43" s="61">
        <f t="shared" si="9"/>
        <v>6749</v>
      </c>
      <c r="K43" s="39">
        <f t="shared" si="9"/>
        <v>18725.62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-1229214</v>
      </c>
      <c r="E49" s="38">
        <f>SUM(G49,I49,K49,M49,O49,Q49,S49,U49,W49,Y49,AA49,AC49,AE49)</f>
        <v>-5593428.5299999993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-985958</v>
      </c>
      <c r="I49" s="38">
        <f>'TX-EGM-GL'!I49+'TX-HPLR-GL '!I49+'TX-HPLC-GL'!I49</f>
        <v>-4488803.0299999993</v>
      </c>
      <c r="J49" s="60">
        <f>'TX-EGM-GL'!J49+'TX-HPLR-GL '!J49+'TX-HPLC-GL'!J49</f>
        <v>-243256</v>
      </c>
      <c r="K49" s="38">
        <f>'TX-EGM-GL'!K49+'TX-HPLR-GL '!K49+'TX-HPLC-GL'!K49</f>
        <v>-1104625.5</v>
      </c>
      <c r="L49" s="60">
        <f>'TX-EGM-GL'!L49+'TX-HPLR-GL '!L49+'TX-HPLC-GL'!L49</f>
        <v>0</v>
      </c>
      <c r="M49" s="38">
        <f>'TX-EGM-GL'!M49+'TX-HPLR-GL '!M49+'TX-HPLC-GL'!M49</f>
        <v>0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-25371</v>
      </c>
      <c r="E51" s="38">
        <f>SUM(G51,I51,K51,M51,O51,Q51,S51,U51,W51,Y51,AA51,AC51,AE51)</f>
        <v>-115209.72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-12716</v>
      </c>
      <c r="I51" s="38">
        <f>'TX-EGM-GL'!I51+'TX-HPLR-GL '!I51+'TX-HPLC-GL'!I51</f>
        <v>-57743.360000000001</v>
      </c>
      <c r="J51" s="60">
        <f>'TX-EGM-GL'!J51+'TX-HPLR-GL '!J51+'TX-HPLC-GL'!J51</f>
        <v>-12655</v>
      </c>
      <c r="K51" s="38">
        <f>'TX-EGM-GL'!K51+'TX-HPLR-GL '!K51+'TX-HPLC-GL'!K51</f>
        <v>-57466.36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-171291150</v>
      </c>
      <c r="E54" s="38">
        <f>SUM(G54,I54,K54,M54,O54,Q54,S54,U54,W54,Y54,AA54,AC54,AE54)</f>
        <v>-3709692.98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0</v>
      </c>
      <c r="H54" s="60">
        <f>'TX-EGM-GL'!H54+'TX-HPLR-GL '!H54+'TX-HPLC-GL'!H54</f>
        <v>-156964618</v>
      </c>
      <c r="I54" s="38">
        <f>'TX-EGM-GL'!I54+'TX-HPLR-GL '!I54+'TX-HPLC-GL'!I54</f>
        <v>-2551640.08</v>
      </c>
      <c r="J54" s="60">
        <f>'TX-EGM-GL'!J54+'TX-HPLR-GL '!J54+'TX-HPLC-GL'!J54</f>
        <v>-14326532</v>
      </c>
      <c r="K54" s="38">
        <f>'TX-EGM-GL'!K54+'TX-HPLR-GL '!K54+'TX-HPLC-GL'!K54</f>
        <v>-1158052.8999999999</v>
      </c>
      <c r="L54" s="60">
        <f>'TX-EGM-GL'!L54+'TX-HPLR-GL '!L54+'TX-HPLC-GL'!L54</f>
        <v>0</v>
      </c>
      <c r="M54" s="38">
        <f>'TX-EGM-GL'!M54+'TX-HPLR-GL '!M54+'TX-HPLC-GL'!M54</f>
        <v>0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-1445173.35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-1196475</v>
      </c>
      <c r="J55" s="60">
        <f>'TX-EGM-GL'!J55+'TX-HPLR-GL '!J55+'TX-HPLC-GL'!J55</f>
        <v>0</v>
      </c>
      <c r="K55" s="38">
        <f>'TX-EGM-GL'!K55+'TX-HPLR-GL '!K55+'TX-HPLC-GL'!K55</f>
        <v>-248698.35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-171291150</v>
      </c>
      <c r="E56" s="39">
        <f t="shared" si="10"/>
        <v>-5154866.33</v>
      </c>
      <c r="F56" s="61">
        <f t="shared" si="10"/>
        <v>0</v>
      </c>
      <c r="G56" s="39">
        <f t="shared" si="10"/>
        <v>0</v>
      </c>
      <c r="H56" s="61">
        <f t="shared" si="10"/>
        <v>-156964618</v>
      </c>
      <c r="I56" s="39">
        <f t="shared" si="10"/>
        <v>-3748115.08</v>
      </c>
      <c r="J56" s="61">
        <f t="shared" si="10"/>
        <v>-14326532</v>
      </c>
      <c r="K56" s="39">
        <f t="shared" si="10"/>
        <v>-1406751.25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3738745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3738745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-707476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0</v>
      </c>
      <c r="H71" s="60">
        <f>'TX-EGM-GL'!H71+'TX-HPLR-GL '!H71+'TX-HPLC-GL'!H71</f>
        <v>0</v>
      </c>
      <c r="I71" s="38">
        <f>'TX-EGM-GL'!I71+'TX-HPLR-GL '!I71+'TX-HPLC-GL'!I71</f>
        <v>-707476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3031269</v>
      </c>
      <c r="F72" s="61">
        <f t="shared" si="13"/>
        <v>0</v>
      </c>
      <c r="G72" s="39">
        <f t="shared" si="13"/>
        <v>3738745</v>
      </c>
      <c r="H72" s="61">
        <f t="shared" si="13"/>
        <v>0</v>
      </c>
      <c r="I72" s="39">
        <f t="shared" si="13"/>
        <v>-707476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16782597.010000002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-3206359.9899999998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19988957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70305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70305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-752.5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-752.5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7629.55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50</v>
      </c>
      <c r="J81" s="60">
        <f>'TX-EGM-GL'!J81+'TX-HPLR-GL '!J81+'TX-HPLC-GL'!J81</f>
        <v>0</v>
      </c>
      <c r="K81" s="38">
        <f>'TX-EGM-GL'!K81+'TX-HPLR-GL '!K81+'TX-HPLC-GL'!K81</f>
        <v>7579.55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22875170.130000047</v>
      </c>
      <c r="F82" s="91">
        <f>F16+F24+F29+F36+F43+F45+F47+F49</f>
        <v>0</v>
      </c>
      <c r="G82" s="92">
        <f>SUM(G72:G81)+G16+G24+G29+G36+G43+G45+G47+G49+G51+G56+G61+G66</f>
        <v>-3375966.4600000009</v>
      </c>
      <c r="H82" s="91">
        <f>H16+H24+H29+H36+H43+H45+H47+H49</f>
        <v>0</v>
      </c>
      <c r="I82" s="92">
        <f>SUM(I72:I81)+I16+I24+I29+I36+I43+I45+I47+I49+I51+I56+I61+I66</f>
        <v>-159855.7199998931</v>
      </c>
      <c r="J82" s="91">
        <f>J16+J24+J29+J36+J43+J45+J47+J49</f>
        <v>0</v>
      </c>
      <c r="K82" s="92">
        <f>SUM(K72:K81)+K16+K24+K29+K36+K43+K45+K47+K49+K51+K56+K61+K66</f>
        <v>26410992.310000002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1030915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520701</v>
      </c>
      <c r="H86" s="145">
        <f>'TX-EGM-GL'!H86+'TX-HPLR-GL '!H86+'TX-HPLC-GL'!H86</f>
        <v>0</v>
      </c>
      <c r="I86" s="145">
        <f>'TX-EGM-GL'!I86+'TX-HPLR-GL '!I86+'TX-HPLC-GL'!I86</f>
        <v>-1934073</v>
      </c>
      <c r="J86" s="145">
        <f>'TX-EGM-GL'!J86+'TX-HPLR-GL '!J86+'TX-HPLC-GL'!J86</f>
        <v>0</v>
      </c>
      <c r="K86" s="145">
        <f>'TX-EGM-GL'!K86+'TX-HPLR-GL '!K86+'TX-HPLC-GL'!K86</f>
        <v>2444287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-18840966.129999999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-18840966.129999999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-1185949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-1185949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-18996000.129999999</v>
      </c>
      <c r="F89" s="155">
        <f t="shared" si="16"/>
        <v>0</v>
      </c>
      <c r="G89" s="155">
        <f t="shared" si="16"/>
        <v>-19506214.129999999</v>
      </c>
      <c r="H89" s="155">
        <f t="shared" si="16"/>
        <v>0</v>
      </c>
      <c r="I89" s="155">
        <f t="shared" si="16"/>
        <v>-1934073</v>
      </c>
      <c r="J89" s="155">
        <f>SUM(J86:J88)</f>
        <v>0</v>
      </c>
      <c r="K89" s="155">
        <f>SUM(K86:K88)</f>
        <v>2444287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3879170.0000000484</v>
      </c>
      <c r="F91" s="155">
        <f t="shared" si="19"/>
        <v>0</v>
      </c>
      <c r="G91" s="155">
        <f t="shared" si="19"/>
        <v>-22882180.59</v>
      </c>
      <c r="H91" s="155">
        <f t="shared" si="19"/>
        <v>0</v>
      </c>
      <c r="I91" s="155">
        <f t="shared" si="19"/>
        <v>-2093928.7199998931</v>
      </c>
      <c r="J91" s="155">
        <f>+J82+J89</f>
        <v>0</v>
      </c>
      <c r="K91" s="155">
        <f>+K82+K89</f>
        <v>28855279.310000002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BY179"/>
  <sheetViews>
    <sheetView zoomScale="75" workbookViewId="0">
      <pane xSplit="3" ySplit="9" topLeftCell="E59" activePane="bottomRight" state="frozen"/>
      <selection activeCell="H13" sqref="H13"/>
      <selection pane="topRight" activeCell="H13" sqref="H13"/>
      <selection pane="bottomLeft" activeCell="H13" sqref="H13"/>
      <selection pane="bottomRight" activeCell="K73" sqref="K7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66599194</v>
      </c>
      <c r="E11" s="38">
        <f>SUM(G11,I11,K11,M11,O11,Q11,S11,U11,W11,Y11,AA11,AC11,AE11)</f>
        <v>346182285.79000002</v>
      </c>
      <c r="F11" s="60">
        <f>'TIE-OUT'!P11+RECLASS!N11</f>
        <v>0</v>
      </c>
      <c r="G11" s="38">
        <f>'TIE-OUT'!Q11+RECLASS!O11</f>
        <v>0</v>
      </c>
      <c r="H11" s="118">
        <v>67098837</v>
      </c>
      <c r="I11" s="119">
        <v>348683379.13</v>
      </c>
      <c r="J11" s="118">
        <v>-499643</v>
      </c>
      <c r="K11" s="119">
        <v>-2501093.34</v>
      </c>
      <c r="L11" s="118">
        <f>+Actuals!I484</f>
        <v>0</v>
      </c>
      <c r="M11" s="119">
        <f>+Actuals!J484</f>
        <v>0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7896974.5899999999</v>
      </c>
      <c r="F12" s="60">
        <f>'TIE-OUT'!P12+RECLASS!N12</f>
        <v>0</v>
      </c>
      <c r="G12" s="38">
        <f>'TIE-OUT'!Q12+RECLASS!O12</f>
        <v>8030924.5899999999</v>
      </c>
      <c r="H12" s="118">
        <v>0</v>
      </c>
      <c r="I12" s="119">
        <v>0</v>
      </c>
      <c r="J12" s="118">
        <v>0</v>
      </c>
      <c r="K12" s="139">
        <v>-133950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15663646</v>
      </c>
      <c r="E13" s="38">
        <f t="shared" si="0"/>
        <v>79909637</v>
      </c>
      <c r="F13" s="60">
        <f>'TIE-OUT'!P13+RECLASS!N13</f>
        <v>0</v>
      </c>
      <c r="G13" s="38">
        <f>'TIE-OUT'!Q13+RECLASS!O13</f>
        <v>0</v>
      </c>
      <c r="H13" s="118">
        <v>15663646</v>
      </c>
      <c r="I13" s="119">
        <v>79909637</v>
      </c>
      <c r="J13" s="118">
        <v>0</v>
      </c>
      <c r="K13" s="119"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604971</v>
      </c>
      <c r="F15" s="60">
        <f>'TIE-OUT'!P15+RECLASS!N15</f>
        <v>0</v>
      </c>
      <c r="G15" s="38">
        <f>'TIE-OUT'!Q15+RECLASS!O15</f>
        <v>0</v>
      </c>
      <c r="H15" s="118">
        <v>0</v>
      </c>
      <c r="I15" s="119">
        <v>494143</v>
      </c>
      <c r="J15" s="118">
        <v>0</v>
      </c>
      <c r="K15" s="119">
        <v>110828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82262840</v>
      </c>
      <c r="E16" s="39">
        <f t="shared" si="1"/>
        <v>434593868.38</v>
      </c>
      <c r="F16" s="61">
        <f t="shared" si="1"/>
        <v>0</v>
      </c>
      <c r="G16" s="39">
        <f t="shared" si="1"/>
        <v>8030924.5899999999</v>
      </c>
      <c r="H16" s="61">
        <f t="shared" si="1"/>
        <v>82762483</v>
      </c>
      <c r="I16" s="39">
        <f t="shared" si="1"/>
        <v>429087159.13</v>
      </c>
      <c r="J16" s="61">
        <f t="shared" si="1"/>
        <v>-499643</v>
      </c>
      <c r="K16" s="39">
        <f t="shared" si="1"/>
        <v>-2524215.34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-65537673</v>
      </c>
      <c r="E19" s="38">
        <f t="shared" si="3"/>
        <v>-327048188.86000001</v>
      </c>
      <c r="F19" s="60">
        <f>'TIE-OUT'!P19+RECLASS!N19</f>
        <v>0</v>
      </c>
      <c r="G19" s="38">
        <f>'TIE-OUT'!Q19+RECLASS!O19</f>
        <v>0</v>
      </c>
      <c r="H19" s="118">
        <v>-65653926</v>
      </c>
      <c r="I19" s="119">
        <v>-326407092.19</v>
      </c>
      <c r="J19" s="118">
        <v>116253</v>
      </c>
      <c r="K19" s="119">
        <v>-641096.67000000004</v>
      </c>
      <c r="L19" s="118">
        <f>+Actuals!I489</f>
        <v>0</v>
      </c>
      <c r="M19" s="119">
        <f>+Actuals!J489</f>
        <v>0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-27165689.280000001</v>
      </c>
      <c r="F20" s="60">
        <f>'TIE-OUT'!P20+RECLASS!N20</f>
        <v>0</v>
      </c>
      <c r="G20" s="38">
        <f>'TIE-OUT'!Q20+RECLASS!O20</f>
        <v>-27165689.280000001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-15633799</v>
      </c>
      <c r="E21" s="38">
        <f t="shared" si="3"/>
        <v>-79788414</v>
      </c>
      <c r="F21" s="60">
        <f>'TIE-OUT'!P21+RECLASS!N21</f>
        <v>0</v>
      </c>
      <c r="G21" s="38">
        <f>'TIE-OUT'!Q21+RECLASS!O21</f>
        <v>0</v>
      </c>
      <c r="H21" s="118">
        <v>-15633799</v>
      </c>
      <c r="I21" s="119">
        <v>-79788414</v>
      </c>
      <c r="J21" s="118">
        <v>0</v>
      </c>
      <c r="K21" s="119">
        <v>0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328452</v>
      </c>
      <c r="E23" s="38">
        <f t="shared" si="3"/>
        <v>1586423.16</v>
      </c>
      <c r="F23" s="60">
        <f>'TIE-OUT'!P23+RECLASS!N23</f>
        <v>0</v>
      </c>
      <c r="G23" s="38">
        <f>'TIE-OUT'!Q23+RECLASS!O23</f>
        <v>0</v>
      </c>
      <c r="H23" s="118">
        <v>329278</v>
      </c>
      <c r="I23" s="119">
        <v>1590412.74</v>
      </c>
      <c r="J23" s="118">
        <v>-826</v>
      </c>
      <c r="K23" s="119">
        <v>-3989.58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-80843020</v>
      </c>
      <c r="E24" s="39">
        <f t="shared" si="4"/>
        <v>-432415868.97999996</v>
      </c>
      <c r="F24" s="61">
        <f t="shared" si="4"/>
        <v>0</v>
      </c>
      <c r="G24" s="39">
        <f t="shared" si="4"/>
        <v>-27165689.280000001</v>
      </c>
      <c r="H24" s="61">
        <f t="shared" si="4"/>
        <v>-80958447</v>
      </c>
      <c r="I24" s="39">
        <f t="shared" si="4"/>
        <v>-404605093.44999999</v>
      </c>
      <c r="J24" s="61">
        <f t="shared" si="4"/>
        <v>115427</v>
      </c>
      <c r="K24" s="39">
        <f t="shared" si="4"/>
        <v>-645086.25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1812694</v>
      </c>
      <c r="E27" s="38">
        <f>SUM(G27,I27,K27,M27,O27,Q27,S27,U27,W27,Y27,AA27,AC27,AE27)</f>
        <v>9039370.1099999994</v>
      </c>
      <c r="F27" s="60">
        <f>'TIE-OUT'!P27+RECLASS!N27</f>
        <v>0</v>
      </c>
      <c r="G27" s="38">
        <f>'TIE-OUT'!Q27+RECLASS!O27</f>
        <v>0</v>
      </c>
      <c r="H27" s="118">
        <v>1829380</v>
      </c>
      <c r="I27" s="119">
        <v>9125619</v>
      </c>
      <c r="J27" s="118">
        <v>-16686</v>
      </c>
      <c r="K27" s="119">
        <v>-86248.89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-2670272</v>
      </c>
      <c r="E28" s="38">
        <f>SUM(G28,I28,K28,M28,O28,Q28,S28,U28,W28,Y28,AA28,AC28,AE28)</f>
        <v>-13374835.029999999</v>
      </c>
      <c r="F28" s="60">
        <f>'TIE-OUT'!P28+RECLASS!N28</f>
        <v>0</v>
      </c>
      <c r="G28" s="38">
        <f>'TIE-OUT'!Q28+RECLASS!O28</f>
        <v>0</v>
      </c>
      <c r="H28" s="118">
        <v>-2601938</v>
      </c>
      <c r="I28" s="119">
        <v>-13024662.85</v>
      </c>
      <c r="J28" s="118">
        <v>-68334</v>
      </c>
      <c r="K28" s="119">
        <v>-350172.18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K29" si="6">SUM(D27:D28)</f>
        <v>-857578</v>
      </c>
      <c r="E29" s="39">
        <f t="shared" si="6"/>
        <v>-4335464.92</v>
      </c>
      <c r="F29" s="61">
        <f t="shared" si="6"/>
        <v>0</v>
      </c>
      <c r="G29" s="39">
        <f t="shared" si="6"/>
        <v>0</v>
      </c>
      <c r="H29" s="61">
        <f t="shared" si="6"/>
        <v>-772558</v>
      </c>
      <c r="I29" s="39">
        <f t="shared" si="6"/>
        <v>-3899043.8499999996</v>
      </c>
      <c r="J29" s="61">
        <f t="shared" si="6"/>
        <v>-85020</v>
      </c>
      <c r="K29" s="39">
        <f t="shared" si="6"/>
        <v>-436421.07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229716</v>
      </c>
      <c r="E32" s="38">
        <f t="shared" si="8"/>
        <v>1109528.2799999998</v>
      </c>
      <c r="F32" s="60">
        <f>'TIE-OUT'!P32+RECLASS!N32</f>
        <v>0</v>
      </c>
      <c r="G32" s="38">
        <f>'TIE-OUT'!Q32+RECLASS!O32</f>
        <v>0</v>
      </c>
      <c r="H32" s="118">
        <v>-110855</v>
      </c>
      <c r="I32" s="119">
        <v>-535429.65</v>
      </c>
      <c r="J32" s="118">
        <v>340571</v>
      </c>
      <c r="K32" s="119">
        <v>1644957.93</v>
      </c>
      <c r="L32" s="118">
        <f>+Actuals!I496</f>
        <v>0</v>
      </c>
      <c r="M32" s="119">
        <f>+Actuals!J496</f>
        <v>0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-18793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v>0</v>
      </c>
      <c r="I33" s="119">
        <v>0</v>
      </c>
      <c r="J33" s="118">
        <v>-18793</v>
      </c>
      <c r="K33" s="119"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4219</v>
      </c>
      <c r="E34" s="38">
        <f t="shared" si="8"/>
        <v>18441.25</v>
      </c>
      <c r="F34" s="60">
        <f>'TIE-OUT'!P34+RECLASS!N34</f>
        <v>0</v>
      </c>
      <c r="G34" s="38">
        <f>'TIE-OUT'!Q34+RECLASS!O34</f>
        <v>0</v>
      </c>
      <c r="H34" s="118">
        <v>0</v>
      </c>
      <c r="I34" s="119">
        <v>0</v>
      </c>
      <c r="J34" s="118">
        <v>4219</v>
      </c>
      <c r="K34" s="119">
        <v>18441.25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-1018597</v>
      </c>
      <c r="E35" s="38">
        <f t="shared" si="8"/>
        <v>0</v>
      </c>
      <c r="F35" s="60">
        <f>'TIE-OUT'!P35+RECLASS!N35</f>
        <v>0</v>
      </c>
      <c r="G35" s="38">
        <f>'TIE-OUT'!Q35+RECLASS!O35</f>
        <v>0</v>
      </c>
      <c r="H35" s="118">
        <v>-1018607</v>
      </c>
      <c r="I35" s="119">
        <v>0</v>
      </c>
      <c r="J35" s="118">
        <v>10</v>
      </c>
      <c r="K35" s="119"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K36" si="9">SUM(D32:D35)</f>
        <v>-803455</v>
      </c>
      <c r="E36" s="39">
        <f t="shared" si="9"/>
        <v>1127969.5299999998</v>
      </c>
      <c r="F36" s="61">
        <f t="shared" si="9"/>
        <v>0</v>
      </c>
      <c r="G36" s="39">
        <f t="shared" si="9"/>
        <v>0</v>
      </c>
      <c r="H36" s="61">
        <f t="shared" si="9"/>
        <v>-1129462</v>
      </c>
      <c r="I36" s="39">
        <f t="shared" si="9"/>
        <v>-535429.65</v>
      </c>
      <c r="J36" s="61">
        <f t="shared" si="9"/>
        <v>326007</v>
      </c>
      <c r="K36" s="39">
        <f t="shared" si="9"/>
        <v>1663399.18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213412</v>
      </c>
      <c r="E39" s="38">
        <f t="shared" si="11"/>
        <v>1030236.35</v>
      </c>
      <c r="F39" s="60">
        <f>'TIE-OUT'!P39+RECLASS!N39</f>
        <v>0</v>
      </c>
      <c r="G39" s="38">
        <f>'TIE-OUT'!Q39+RECLASS!O39</f>
        <v>0</v>
      </c>
      <c r="H39" s="118">
        <v>194798</v>
      </c>
      <c r="I39" s="119">
        <v>940330.73</v>
      </c>
      <c r="J39" s="118">
        <v>18614</v>
      </c>
      <c r="K39" s="119">
        <v>89905.62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-338009</v>
      </c>
      <c r="E40" s="38">
        <f t="shared" si="11"/>
        <v>-1632583.47</v>
      </c>
      <c r="F40" s="60">
        <f>'TIE-OUT'!P40+RECLASS!N40</f>
        <v>0</v>
      </c>
      <c r="G40" s="38">
        <f>'TIE-OUT'!Q40+RECLASS!O40</f>
        <v>0</v>
      </c>
      <c r="H40" s="118">
        <v>-360357</v>
      </c>
      <c r="I40" s="119">
        <v>-815127.53</v>
      </c>
      <c r="J40" s="118">
        <v>22348</v>
      </c>
      <c r="K40" s="119">
        <v>-817455.94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K42" si="12">SUM(D40:D41)</f>
        <v>-338009</v>
      </c>
      <c r="E42" s="39">
        <f t="shared" si="12"/>
        <v>-1632583.47</v>
      </c>
      <c r="F42" s="61">
        <f t="shared" si="12"/>
        <v>0</v>
      </c>
      <c r="G42" s="39">
        <f t="shared" si="12"/>
        <v>0</v>
      </c>
      <c r="H42" s="61">
        <f t="shared" si="12"/>
        <v>-360357</v>
      </c>
      <c r="I42" s="39">
        <f t="shared" si="12"/>
        <v>-815127.53</v>
      </c>
      <c r="J42" s="61">
        <f t="shared" si="12"/>
        <v>22348</v>
      </c>
      <c r="K42" s="39">
        <f t="shared" si="12"/>
        <v>-817455.94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4">D42+D39</f>
        <v>-124597</v>
      </c>
      <c r="E43" s="39">
        <f t="shared" si="14"/>
        <v>-602347.12</v>
      </c>
      <c r="F43" s="61">
        <f t="shared" si="14"/>
        <v>0</v>
      </c>
      <c r="G43" s="39">
        <f t="shared" si="14"/>
        <v>0</v>
      </c>
      <c r="H43" s="61">
        <f t="shared" si="14"/>
        <v>-165559</v>
      </c>
      <c r="I43" s="39">
        <f t="shared" si="14"/>
        <v>125203.19999999995</v>
      </c>
      <c r="J43" s="61">
        <f t="shared" si="14"/>
        <v>40962</v>
      </c>
      <c r="K43" s="39">
        <f t="shared" si="14"/>
        <v>-727550.32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365810</v>
      </c>
      <c r="E49" s="38">
        <f>SUM(G49,I49,K49,M49,O49,Q49,S49,U49,W49,Y49,AA49,AC49,AE49)</f>
        <v>1766862.2999999998</v>
      </c>
      <c r="F49" s="60">
        <f>'TIE-OUT'!P49+RECLASS!N49</f>
        <v>0</v>
      </c>
      <c r="G49" s="38">
        <f>'TIE-OUT'!Q49+RECLASS!O49</f>
        <v>0</v>
      </c>
      <c r="H49" s="118">
        <v>263543</v>
      </c>
      <c r="I49" s="119">
        <v>1272912.69</v>
      </c>
      <c r="J49" s="118">
        <v>102267</v>
      </c>
      <c r="K49" s="119">
        <v>493949.61</v>
      </c>
      <c r="L49" s="118">
        <f>+Actuals!I505</f>
        <v>0</v>
      </c>
      <c r="M49" s="119">
        <f>+Actuals!J505</f>
        <v>0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-328452</v>
      </c>
      <c r="E51" s="38">
        <f>SUM(G51,I51,K51,M51,O51,Q51,S51,U51,W51,Y51,AA51,AC51,AE51)</f>
        <v>-1586423.16</v>
      </c>
      <c r="F51" s="60">
        <f>'TIE-OUT'!P51+RECLASS!N51</f>
        <v>0</v>
      </c>
      <c r="G51" s="38">
        <f>'TIE-OUT'!Q51+RECLASS!O51</f>
        <v>0</v>
      </c>
      <c r="H51" s="118">
        <v>-329278</v>
      </c>
      <c r="I51" s="119">
        <v>-1590412.74</v>
      </c>
      <c r="J51" s="118">
        <v>826</v>
      </c>
      <c r="K51" s="119">
        <v>3989.58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-23720145</v>
      </c>
      <c r="E54" s="38">
        <f>SUM(G54,I54,K54,M54,O54,Q54,S54,U54,W54,Y54,AA54,AC54,AE54)</f>
        <v>-741856.7</v>
      </c>
      <c r="F54" s="60">
        <f>'TIE-OUT'!P54+RECLASS!N54</f>
        <v>0</v>
      </c>
      <c r="G54" s="38">
        <f>'TIE-OUT'!Q54+RECLASS!O54</f>
        <v>0</v>
      </c>
      <c r="H54" s="118">
        <v>-31950651</v>
      </c>
      <c r="I54" s="119">
        <v>-966433.96</v>
      </c>
      <c r="J54" s="118">
        <v>8230506</v>
      </c>
      <c r="K54" s="119">
        <v>224577.26</v>
      </c>
      <c r="L54" s="118">
        <f>+Actuals!I507</f>
        <v>0</v>
      </c>
      <c r="M54" s="119">
        <f>+Actuals!J507</f>
        <v>0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-2074186.46</v>
      </c>
      <c r="F55" s="60">
        <f>'TIE-OUT'!P55+RECLASS!N55</f>
        <v>0</v>
      </c>
      <c r="G55" s="38">
        <f>'TIE-OUT'!Q55+RECLASS!O55</f>
        <v>0</v>
      </c>
      <c r="H55" s="118">
        <v>0</v>
      </c>
      <c r="I55" s="119">
        <v>-2127536.13</v>
      </c>
      <c r="J55" s="118">
        <v>0</v>
      </c>
      <c r="K55" s="119">
        <v>53349.67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K56" si="16">SUM(D54:D55)</f>
        <v>-23720145</v>
      </c>
      <c r="E56" s="39">
        <f t="shared" si="16"/>
        <v>-2816043.16</v>
      </c>
      <c r="F56" s="61">
        <f t="shared" si="16"/>
        <v>0</v>
      </c>
      <c r="G56" s="39">
        <f t="shared" si="16"/>
        <v>0</v>
      </c>
      <c r="H56" s="61">
        <f t="shared" si="16"/>
        <v>-31950651</v>
      </c>
      <c r="I56" s="39">
        <f t="shared" si="16"/>
        <v>-3093970.09</v>
      </c>
      <c r="J56" s="61">
        <f t="shared" si="16"/>
        <v>8230506</v>
      </c>
      <c r="K56" s="39">
        <f t="shared" si="16"/>
        <v>277926.93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1803667</v>
      </c>
      <c r="F70" s="60">
        <f>'TIE-OUT'!P70+RECLASS!N70</f>
        <v>0</v>
      </c>
      <c r="G70" s="38">
        <f>'TIE-OUT'!Q70+RECLASS!O70</f>
        <v>1803667</v>
      </c>
      <c r="H70" s="118">
        <v>0</v>
      </c>
      <c r="I70" s="119">
        <v>0</v>
      </c>
      <c r="J70" s="118">
        <v>0</v>
      </c>
      <c r="K70" s="119"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-3366769</v>
      </c>
      <c r="F71" s="60">
        <f>'TIE-OUT'!P71+RECLASS!N71</f>
        <v>0</v>
      </c>
      <c r="G71" s="38">
        <f>'TIE-OUT'!Q71+RECLASS!O71</f>
        <v>-3366769</v>
      </c>
      <c r="H71" s="118">
        <v>0</v>
      </c>
      <c r="I71" s="119">
        <v>0</v>
      </c>
      <c r="J71" s="118">
        <v>0</v>
      </c>
      <c r="K71" s="119"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-1563102</v>
      </c>
      <c r="F72" s="61">
        <f t="shared" si="22"/>
        <v>0</v>
      </c>
      <c r="G72" s="39">
        <f t="shared" si="22"/>
        <v>-1563102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-4331819.0199999996</v>
      </c>
      <c r="F74" s="60">
        <f>'TIE-OUT'!P74+RECLASS!N74</f>
        <v>0</v>
      </c>
      <c r="G74" s="38">
        <f>'TIE-OUT'!Q74+RECLASS!O74</f>
        <v>-4331819.0199999996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-1957.54</v>
      </c>
      <c r="F76" s="60">
        <f>'TIE-OUT'!P76+RECLASS!N76</f>
        <v>0</v>
      </c>
      <c r="G76" s="38">
        <f>'TIE-OUT'!Q76+RECLASS!O76</f>
        <v>0</v>
      </c>
      <c r="H76" s="118">
        <v>0</v>
      </c>
      <c r="I76" s="119">
        <v>-1957.54</v>
      </c>
      <c r="J76" s="118">
        <v>0</v>
      </c>
      <c r="K76" s="119"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-7118.16</v>
      </c>
      <c r="F81" s="60">
        <f>'TIE-OUT'!P81+RECLASS!N81</f>
        <v>0</v>
      </c>
      <c r="G81" s="38">
        <f>'TIE-OUT'!Q81+RECLASS!O81</f>
        <v>0</v>
      </c>
      <c r="H81" s="118">
        <v>0</v>
      </c>
      <c r="I81" s="119">
        <v>7142.84</v>
      </c>
      <c r="J81" s="118">
        <v>0</v>
      </c>
      <c r="K81" s="119">
        <v>-14261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-10171443.849999994</v>
      </c>
      <c r="F82" s="91">
        <f>F16+F24+F29+F36+F43+F45+F47+F49</f>
        <v>0</v>
      </c>
      <c r="G82" s="92">
        <f>SUM(G72:G81)+G16+G24+G29+G36+G43+G45+G47+G49+G51+G56+G61+G66</f>
        <v>-25029685.710000001</v>
      </c>
      <c r="H82" s="91">
        <f>H16+H24+H29+H36+H43+H45+H47+H49</f>
        <v>0</v>
      </c>
      <c r="I82" s="92">
        <f>SUM(I72:I81)+I16+I24+I29+I36+I43+I45+I47+I49+I51+I56+I61+I66</f>
        <v>16766510.540000021</v>
      </c>
      <c r="J82" s="91">
        <f>J16+J24+J29+J36+J43+J45+J47+J49</f>
        <v>0</v>
      </c>
      <c r="K82" s="137">
        <f>SUM(K72:K81)+K16+K24+K29+K36+K43+K45+K47+K49+K51+K56+K61+K66</f>
        <v>-1908268.68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167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-42776386</v>
      </c>
      <c r="F86" s="145">
        <f>'TIE-OUT'!P86</f>
        <v>0</v>
      </c>
      <c r="G86" s="184">
        <f>'TIE-OUT'!Q86</f>
        <v>-43939663</v>
      </c>
      <c r="H86" s="145">
        <v>0</v>
      </c>
      <c r="I86" s="145">
        <v>1163277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37343103.130000003</v>
      </c>
      <c r="F87" s="146">
        <f>'TIE-OUT'!P87</f>
        <v>0</v>
      </c>
      <c r="G87" s="185">
        <f>'TIE-OUT'!Q87</f>
        <v>37343103.130000003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-22991</v>
      </c>
      <c r="F88" s="147">
        <f>'TIE-OUT'!P88</f>
        <v>0</v>
      </c>
      <c r="G88" s="186">
        <f>'TIE-OUT'!Q88</f>
        <v>-22991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-5456273.8699999973</v>
      </c>
      <c r="F89" s="155">
        <f t="shared" si="26"/>
        <v>0</v>
      </c>
      <c r="G89" s="155">
        <f t="shared" si="26"/>
        <v>-6619550.8699999973</v>
      </c>
      <c r="H89" s="155">
        <f t="shared" si="26"/>
        <v>0</v>
      </c>
      <c r="I89" s="155">
        <f t="shared" si="26"/>
        <v>1163277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-15627717.719999991</v>
      </c>
      <c r="F91" s="155">
        <f t="shared" si="27"/>
        <v>0</v>
      </c>
      <c r="G91" s="155">
        <f t="shared" si="27"/>
        <v>-31649236.579999998</v>
      </c>
      <c r="H91" s="155">
        <f t="shared" si="27"/>
        <v>0</v>
      </c>
      <c r="I91" s="155">
        <f t="shared" si="27"/>
        <v>17929787.540000021</v>
      </c>
      <c r="J91" s="155">
        <f t="shared" si="27"/>
        <v>0</v>
      </c>
      <c r="K91" s="155">
        <f t="shared" si="27"/>
        <v>-1908268.68</v>
      </c>
      <c r="L91" s="155">
        <f t="shared" si="27"/>
        <v>0</v>
      </c>
      <c r="M91" s="155">
        <f t="shared" si="27"/>
        <v>0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E57" activePane="bottomRight" state="frozen"/>
      <selection activeCell="H13" sqref="H13"/>
      <selection pane="topRight" activeCell="H13" sqref="H13"/>
      <selection pane="bottomLeft" activeCell="H13" sqref="H13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5782788</v>
      </c>
      <c r="E11" s="38">
        <f>SUM(G11,I11,K11,M11,O11,Q11,S11,U11,W11,Y11,AA11,AC11,AE11)</f>
        <v>20059006.270000003</v>
      </c>
      <c r="F11" s="60">
        <f>'TIE-OUT'!R11+RECLASS!P11</f>
        <v>0</v>
      </c>
      <c r="G11" s="38">
        <f>'TIE-OUT'!S11+RECLASS!Q11</f>
        <v>0</v>
      </c>
      <c r="H11" s="118">
        <v>5152525</v>
      </c>
      <c r="I11" s="119">
        <v>18015426.420000002</v>
      </c>
      <c r="J11" s="118">
        <v>630263</v>
      </c>
      <c r="K11" s="119">
        <v>2043579.85</v>
      </c>
      <c r="L11" s="118">
        <f>+Actuals!I204</f>
        <v>0</v>
      </c>
      <c r="M11" s="119">
        <f>+Actuals!J204</f>
        <v>0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-252184.3</v>
      </c>
      <c r="F12" s="60">
        <f>'TIE-OUT'!R12+RECLASS!P12</f>
        <v>0</v>
      </c>
      <c r="G12" s="38">
        <f>'TIE-OUT'!S12+RECLASS!Q12</f>
        <v>-252184.3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5027654</v>
      </c>
      <c r="E13" s="38">
        <f t="shared" si="0"/>
        <v>21119650</v>
      </c>
      <c r="F13" s="60">
        <f>'TIE-OUT'!R13+RECLASS!P13</f>
        <v>0</v>
      </c>
      <c r="G13" s="38">
        <f>'TIE-OUT'!S13+RECLASS!Q13</f>
        <v>0</v>
      </c>
      <c r="H13" s="118">
        <v>5027654</v>
      </c>
      <c r="I13" s="119">
        <v>21119650</v>
      </c>
      <c r="J13" s="118">
        <v>0</v>
      </c>
      <c r="K13" s="119"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10810442</v>
      </c>
      <c r="E16" s="39">
        <f t="shared" si="1"/>
        <v>40926471.969999999</v>
      </c>
      <c r="F16" s="61">
        <f t="shared" si="1"/>
        <v>0</v>
      </c>
      <c r="G16" s="39">
        <f t="shared" si="1"/>
        <v>-252184.3</v>
      </c>
      <c r="H16" s="61">
        <f t="shared" si="1"/>
        <v>10180179</v>
      </c>
      <c r="I16" s="39">
        <f t="shared" si="1"/>
        <v>39135076.420000002</v>
      </c>
      <c r="J16" s="61">
        <f t="shared" si="1"/>
        <v>630263</v>
      </c>
      <c r="K16" s="39">
        <f t="shared" si="1"/>
        <v>2043579.85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-6875234</v>
      </c>
      <c r="E19" s="38">
        <f t="shared" si="3"/>
        <v>-22984885.190000001</v>
      </c>
      <c r="F19" s="64">
        <f>'TIE-OUT'!R19+RECLASS!P19</f>
        <v>0</v>
      </c>
      <c r="G19" s="68">
        <f>'TIE-OUT'!S19+RECLASS!Q19</f>
        <v>0</v>
      </c>
      <c r="H19" s="118">
        <v>-6193836</v>
      </c>
      <c r="I19" s="119">
        <v>-20776803.210000001</v>
      </c>
      <c r="J19" s="118">
        <v>-681398</v>
      </c>
      <c r="K19" s="119">
        <v>-2208081.98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736914.54</v>
      </c>
      <c r="F20" s="60">
        <f>'TIE-OUT'!R20+RECLASS!P20</f>
        <v>0</v>
      </c>
      <c r="G20" s="38">
        <f>'TIE-OUT'!S20+RECLASS!Q20</f>
        <v>736914.54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-4307501</v>
      </c>
      <c r="E21" s="38">
        <f t="shared" si="3"/>
        <v>-17768523</v>
      </c>
      <c r="F21" s="60">
        <f>'TIE-OUT'!R21+RECLASS!P21</f>
        <v>0</v>
      </c>
      <c r="G21" s="38">
        <f>'TIE-OUT'!S21+RECLASS!Q21</f>
        <v>0</v>
      </c>
      <c r="H21" s="118">
        <v>-4307501</v>
      </c>
      <c r="I21" s="119">
        <v>-17768523</v>
      </c>
      <c r="J21" s="118">
        <v>0</v>
      </c>
      <c r="K21" s="119">
        <v>0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-11182735</v>
      </c>
      <c r="E24" s="39">
        <f t="shared" si="4"/>
        <v>-40016493.650000006</v>
      </c>
      <c r="F24" s="61">
        <f t="shared" si="4"/>
        <v>0</v>
      </c>
      <c r="G24" s="39">
        <f t="shared" si="4"/>
        <v>736914.54</v>
      </c>
      <c r="H24" s="61">
        <f t="shared" si="4"/>
        <v>-10501337</v>
      </c>
      <c r="I24" s="39">
        <f t="shared" si="4"/>
        <v>-38545326.210000001</v>
      </c>
      <c r="J24" s="61">
        <f t="shared" si="4"/>
        <v>-681398</v>
      </c>
      <c r="K24" s="39">
        <f t="shared" si="4"/>
        <v>-2208081.98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9128</v>
      </c>
      <c r="E32" s="38">
        <f t="shared" si="7"/>
        <v>29656.87</v>
      </c>
      <c r="F32" s="64">
        <f>'TIE-OUT'!R32+RECLASS!P32</f>
        <v>0</v>
      </c>
      <c r="G32" s="68">
        <f>'TIE-OUT'!S32+RECLASS!Q32</f>
        <v>0</v>
      </c>
      <c r="H32" s="118">
        <v>0</v>
      </c>
      <c r="I32" s="119">
        <v>0</v>
      </c>
      <c r="J32" s="118">
        <v>9128</v>
      </c>
      <c r="K32" s="119">
        <v>29656.87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K36" si="8">SUM(D32:D35)</f>
        <v>9128</v>
      </c>
      <c r="E36" s="39">
        <f t="shared" si="8"/>
        <v>29656.87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si="8"/>
        <v>9128</v>
      </c>
      <c r="K36" s="39">
        <f t="shared" si="8"/>
        <v>29656.87</v>
      </c>
      <c r="L36" s="61">
        <f t="shared" ref="L36:AO36" si="9">SUM(L32:L35)</f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v>103596</v>
      </c>
      <c r="I39" s="119">
        <v>500368.68</v>
      </c>
      <c r="J39" s="118">
        <v>-103596</v>
      </c>
      <c r="K39" s="119">
        <v>-500368.68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K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si="11"/>
        <v>0</v>
      </c>
      <c r="K42" s="39">
        <f t="shared" si="11"/>
        <v>0</v>
      </c>
      <c r="L42" s="61">
        <f t="shared" ref="L42:AO42" si="12">SUM(L40:L41)</f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103596</v>
      </c>
      <c r="I43" s="39">
        <f t="shared" si="13"/>
        <v>500368.68</v>
      </c>
      <c r="J43" s="61">
        <f t="shared" si="13"/>
        <v>-103596</v>
      </c>
      <c r="K43" s="39">
        <f t="shared" si="13"/>
        <v>-500368.68</v>
      </c>
      <c r="L43" s="61">
        <f t="shared" ref="L43:AO43" si="14">L42+L39</f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363165</v>
      </c>
      <c r="E49" s="38">
        <f>SUM(G49,I49,K49,M49,O49,Q49,S49,U49,W49,Y49,AA49,AC49,AE49)</f>
        <v>1179923.0900000001</v>
      </c>
      <c r="F49" s="60">
        <f>'TIE-OUT'!R49+RECLASS!P49</f>
        <v>0</v>
      </c>
      <c r="G49" s="38">
        <f>'TIE-OUT'!S49+RECLASS!Q49</f>
        <v>0</v>
      </c>
      <c r="H49" s="118">
        <v>217562</v>
      </c>
      <c r="I49" s="119">
        <v>606780.42000000004</v>
      </c>
      <c r="J49" s="118">
        <v>145603</v>
      </c>
      <c r="K49" s="119">
        <v>573142.67000000004</v>
      </c>
      <c r="L49" s="118">
        <f>+Actuals!I225</f>
        <v>0</v>
      </c>
      <c r="M49" s="119">
        <f>+Actuals!J225</f>
        <v>0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-12750582</v>
      </c>
      <c r="E54" s="38">
        <f>SUM(G54,I54,K54,M54,O54,Q54,S54,U54,W54,Y54,AA54,AC54,AE54)</f>
        <v>-332682.04000000004</v>
      </c>
      <c r="F54" s="64">
        <f>'TIE-OUT'!R54+RECLASS!P54</f>
        <v>0</v>
      </c>
      <c r="G54" s="68">
        <f>'TIE-OUT'!S54+RECLASS!Q54</f>
        <v>0</v>
      </c>
      <c r="H54" s="118">
        <v>-4700898</v>
      </c>
      <c r="I54" s="119">
        <v>-461760.4</v>
      </c>
      <c r="J54" s="118">
        <v>-8049684</v>
      </c>
      <c r="K54" s="119">
        <v>129078.36</v>
      </c>
      <c r="L54" s="118">
        <f>+Actuals!I227</f>
        <v>0</v>
      </c>
      <c r="M54" s="119">
        <f>+Actuals!J227</f>
        <v>0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-533211.53</v>
      </c>
      <c r="F55" s="81">
        <f>'TIE-OUT'!R55+RECLASS!P55</f>
        <v>0</v>
      </c>
      <c r="G55" s="82">
        <f>'TIE-OUT'!S55+RECLASS!Q55</f>
        <v>0</v>
      </c>
      <c r="H55" s="118">
        <v>0</v>
      </c>
      <c r="I55" s="119">
        <v>-803070.12</v>
      </c>
      <c r="J55" s="118">
        <v>0</v>
      </c>
      <c r="K55" s="119">
        <v>269858.59000000003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-12750582</v>
      </c>
      <c r="E56" s="39">
        <f t="shared" si="15"/>
        <v>-865893.57000000007</v>
      </c>
      <c r="F56" s="61">
        <f t="shared" si="15"/>
        <v>0</v>
      </c>
      <c r="G56" s="39">
        <f t="shared" si="15"/>
        <v>0</v>
      </c>
      <c r="H56" s="61">
        <f t="shared" si="15"/>
        <v>-4700898</v>
      </c>
      <c r="I56" s="39">
        <f t="shared" si="15"/>
        <v>-1264830.52</v>
      </c>
      <c r="J56" s="61">
        <f t="shared" si="15"/>
        <v>-8049684</v>
      </c>
      <c r="K56" s="39">
        <f t="shared" si="15"/>
        <v>398936.95</v>
      </c>
      <c r="L56" s="61">
        <f t="shared" si="15"/>
        <v>0</v>
      </c>
      <c r="M56" s="39">
        <f t="shared" si="15"/>
        <v>0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-238000</v>
      </c>
      <c r="F71" s="81">
        <f>'TIE-OUT'!R71+RECLASS!P71</f>
        <v>0</v>
      </c>
      <c r="G71" s="82">
        <f>'TIE-OUT'!S71+RECLASS!Q71</f>
        <v>0</v>
      </c>
      <c r="H71" s="118">
        <v>0</v>
      </c>
      <c r="I71" s="119">
        <v>-238000</v>
      </c>
      <c r="J71" s="118">
        <v>0</v>
      </c>
      <c r="K71" s="119"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K72" si="18">SUM(D70:D71)</f>
        <v>0</v>
      </c>
      <c r="E72" s="39">
        <f t="shared" si="18"/>
        <v>-238000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-238000</v>
      </c>
      <c r="J72" s="61">
        <f t="shared" si="18"/>
        <v>0</v>
      </c>
      <c r="K72" s="39">
        <f t="shared" si="18"/>
        <v>0</v>
      </c>
      <c r="L72" s="61">
        <f t="shared" ref="L72:AO72" si="19">SUM(L70:L71)</f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-644653.53</v>
      </c>
      <c r="F74" s="60">
        <f>'TIE-OUT'!R74+RECLASS!P74</f>
        <v>0</v>
      </c>
      <c r="G74" s="60">
        <f>'TIE-OUT'!S74+RECLASS!Q74</f>
        <v>-644653.53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371011.17999999155</v>
      </c>
      <c r="F82" s="91">
        <f>F16+F24+F29+F36+F43+F45+F47+F49</f>
        <v>0</v>
      </c>
      <c r="G82" s="92">
        <f>SUM(G72:G81)+G16+G24+G29+G36+G43+G45+G47+G49+G51+G56+G61+G66</f>
        <v>-159923.29000000004</v>
      </c>
      <c r="H82" s="91">
        <f>H16+H24+H29+H36+H43+H45+H47+H49</f>
        <v>0</v>
      </c>
      <c r="I82" s="92">
        <f>SUM(I72:I81)+I16+I24+I29+I36+I43+I45+I47+I49+I51+I56+I61+I66</f>
        <v>194068.79000000097</v>
      </c>
      <c r="J82" s="91">
        <f>J16+J24+J29+J36+J43+J45+J47+J49</f>
        <v>0</v>
      </c>
      <c r="K82" s="137">
        <f>SUM(K72:K81)+K16+K24+K29+K36+K43+K45+K47+K49+K51+K56+K61+K66</f>
        <v>336865.68000000011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4212853</v>
      </c>
      <c r="F86" s="145">
        <f>'TIE-OUT'!R86+RECLASS!P86</f>
        <v>0</v>
      </c>
      <c r="G86" s="184">
        <f>'TIE-OUT'!S86+RECLASS!Q86</f>
        <v>4214261</v>
      </c>
      <c r="H86" s="145">
        <v>0</v>
      </c>
      <c r="I86" s="145">
        <v>-47326</v>
      </c>
      <c r="J86" s="145">
        <v>0</v>
      </c>
      <c r="K86" s="145">
        <v>45918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154147.46</v>
      </c>
      <c r="F87" s="146">
        <f>'TIE-OUT'!R87+RECLASS!P87</f>
        <v>0</v>
      </c>
      <c r="G87" s="185">
        <f>'TIE-OUT'!S87+RECLASS!Q87</f>
        <v>154147.46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-5500000</v>
      </c>
      <c r="F88" s="147">
        <f>'TIE-OUT'!R88+RECLASS!P88</f>
        <v>0</v>
      </c>
      <c r="G88" s="186">
        <f>'TIE-OUT'!S88+RECLASS!Q88</f>
        <v>-5500000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-1132999.54</v>
      </c>
      <c r="F89" s="155">
        <f t="shared" si="22"/>
        <v>0</v>
      </c>
      <c r="G89" s="155">
        <f t="shared" si="22"/>
        <v>-1131591.54</v>
      </c>
      <c r="H89" s="155">
        <f t="shared" si="22"/>
        <v>0</v>
      </c>
      <c r="I89" s="155">
        <f t="shared" si="22"/>
        <v>-47326</v>
      </c>
      <c r="J89" s="155">
        <f t="shared" si="22"/>
        <v>0</v>
      </c>
      <c r="K89" s="155">
        <f t="shared" si="22"/>
        <v>45918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-761988.36000000848</v>
      </c>
      <c r="F91" s="155">
        <f t="shared" si="23"/>
        <v>0</v>
      </c>
      <c r="G91" s="155">
        <f t="shared" si="23"/>
        <v>-1291514.83</v>
      </c>
      <c r="H91" s="155">
        <f t="shared" si="23"/>
        <v>0</v>
      </c>
      <c r="I91" s="155">
        <f t="shared" si="23"/>
        <v>146742.79000000097</v>
      </c>
      <c r="J91" s="155">
        <f t="shared" si="23"/>
        <v>0</v>
      </c>
      <c r="K91" s="155">
        <f t="shared" si="23"/>
        <v>382783.68000000011</v>
      </c>
      <c r="L91" s="155">
        <f t="shared" si="23"/>
        <v>0</v>
      </c>
      <c r="M91" s="155">
        <f t="shared" si="23"/>
        <v>0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80" activePane="bottomRight" state="frozen"/>
      <selection activeCell="H13" sqref="H13"/>
      <selection pane="topRight" activeCell="H13" sqref="H13"/>
      <selection pane="bottomLeft" activeCell="H13" sqref="H13"/>
      <selection pane="bottomRight" activeCell="H80" sqref="H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18">
        <v>0</v>
      </c>
      <c r="I12" s="119">
        <v>0</v>
      </c>
      <c r="J12" s="118">
        <v>0</v>
      </c>
      <c r="K12" s="119"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18">
        <v>0</v>
      </c>
      <c r="I13" s="119">
        <v>0</v>
      </c>
      <c r="J13" s="118">
        <v>0</v>
      </c>
      <c r="K13" s="119"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18">
        <v>0</v>
      </c>
      <c r="I14" s="119">
        <v>0</v>
      </c>
      <c r="J14" s="118">
        <v>0</v>
      </c>
      <c r="K14" s="119"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18">
        <v>0</v>
      </c>
      <c r="I15" s="119">
        <v>0</v>
      </c>
      <c r="J15" s="118">
        <v>0</v>
      </c>
      <c r="K15" s="119"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K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18">
        <v>0</v>
      </c>
      <c r="I19" s="119">
        <v>0</v>
      </c>
      <c r="J19" s="118">
        <v>0</v>
      </c>
      <c r="K19" s="119"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18">
        <v>0</v>
      </c>
      <c r="I20" s="119">
        <v>0</v>
      </c>
      <c r="J20" s="118">
        <v>0</v>
      </c>
      <c r="K20" s="119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18">
        <v>0</v>
      </c>
      <c r="I21" s="119">
        <v>0</v>
      </c>
      <c r="J21" s="118">
        <v>0</v>
      </c>
      <c r="K21" s="119"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18">
        <v>0</v>
      </c>
      <c r="I22" s="119">
        <v>0</v>
      </c>
      <c r="J22" s="118">
        <v>0</v>
      </c>
      <c r="K22" s="119"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18">
        <v>0</v>
      </c>
      <c r="I23" s="119">
        <v>0</v>
      </c>
      <c r="J23" s="118">
        <v>0</v>
      </c>
      <c r="K23" s="119"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K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18">
        <v>0</v>
      </c>
      <c r="I27" s="119">
        <v>0</v>
      </c>
      <c r="J27" s="118">
        <v>0</v>
      </c>
      <c r="K27" s="119"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18">
        <v>0</v>
      </c>
      <c r="I28" s="119">
        <v>0</v>
      </c>
      <c r="J28" s="118">
        <v>0</v>
      </c>
      <c r="K28" s="119"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K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18">
        <v>0</v>
      </c>
      <c r="I32" s="119">
        <v>0</v>
      </c>
      <c r="J32" s="118">
        <v>0</v>
      </c>
      <c r="K32" s="119"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18">
        <v>0</v>
      </c>
      <c r="I33" s="119">
        <v>0</v>
      </c>
      <c r="J33" s="118">
        <v>0</v>
      </c>
      <c r="K33" s="119"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18">
        <v>0</v>
      </c>
      <c r="I34" s="119">
        <v>0</v>
      </c>
      <c r="J34" s="118">
        <v>0</v>
      </c>
      <c r="K34" s="119"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18">
        <v>0</v>
      </c>
      <c r="I35" s="119">
        <v>0</v>
      </c>
      <c r="J35" s="118">
        <v>0</v>
      </c>
      <c r="K35" s="119"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K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18">
        <v>0</v>
      </c>
      <c r="I39" s="119">
        <v>0</v>
      </c>
      <c r="J39" s="118">
        <v>0</v>
      </c>
      <c r="K39" s="119"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18">
        <v>0</v>
      </c>
      <c r="I40" s="119">
        <v>0</v>
      </c>
      <c r="J40" s="118">
        <v>0</v>
      </c>
      <c r="K40" s="119"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18">
        <v>0</v>
      </c>
      <c r="I41" s="119">
        <v>0</v>
      </c>
      <c r="J41" s="118">
        <v>0</v>
      </c>
      <c r="K41" s="119"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K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K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18">
        <v>0</v>
      </c>
      <c r="I45" s="119">
        <v>0</v>
      </c>
      <c r="J45" s="118">
        <v>0</v>
      </c>
      <c r="K45" s="119"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18">
        <v>0</v>
      </c>
      <c r="I47" s="119">
        <v>0</v>
      </c>
      <c r="J47" s="118">
        <v>0</v>
      </c>
      <c r="K47" s="119"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18">
        <v>0</v>
      </c>
      <c r="I49" s="119">
        <v>0</v>
      </c>
      <c r="J49" s="118">
        <v>0</v>
      </c>
      <c r="K49" s="119"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18">
        <v>0</v>
      </c>
      <c r="I51" s="119">
        <v>0</v>
      </c>
      <c r="J51" s="118">
        <v>0</v>
      </c>
      <c r="K51" s="119"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18">
        <v>0</v>
      </c>
      <c r="I54" s="119">
        <v>0</v>
      </c>
      <c r="J54" s="118">
        <v>0</v>
      </c>
      <c r="K54" s="119"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18">
        <v>0</v>
      </c>
      <c r="I55" s="119">
        <v>0</v>
      </c>
      <c r="J55" s="118">
        <v>0</v>
      </c>
      <c r="K55" s="119"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K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18">
        <v>0</v>
      </c>
      <c r="I59" s="119">
        <v>0</v>
      </c>
      <c r="J59" s="118">
        <v>0</v>
      </c>
      <c r="K59" s="119"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18">
        <v>0</v>
      </c>
      <c r="I60" s="119">
        <v>0</v>
      </c>
      <c r="J60" s="118">
        <v>0</v>
      </c>
      <c r="K60" s="119"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18">
        <v>0</v>
      </c>
      <c r="I64" s="119">
        <v>0</v>
      </c>
      <c r="J64" s="118">
        <v>0</v>
      </c>
      <c r="K64" s="119"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18">
        <v>0</v>
      </c>
      <c r="I65" s="119">
        <v>0</v>
      </c>
      <c r="J65" s="118">
        <v>0</v>
      </c>
      <c r="K65" s="119"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18">
        <v>0</v>
      </c>
      <c r="I70" s="119">
        <v>0</v>
      </c>
      <c r="J70" s="118">
        <v>0</v>
      </c>
      <c r="K70" s="119"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18">
        <v>0</v>
      </c>
      <c r="I71" s="119">
        <v>0</v>
      </c>
      <c r="J71" s="118">
        <v>0</v>
      </c>
      <c r="K71" s="119"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18">
        <v>0</v>
      </c>
      <c r="I73" s="119">
        <v>0</v>
      </c>
      <c r="J73" s="118">
        <v>0</v>
      </c>
      <c r="K73" s="119"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'TIE-OUT'!AH74+RECLASS!AH74</f>
        <v>0</v>
      </c>
      <c r="G74" s="60">
        <f>'TIE-OUT'!AI74+RECLASS!AI74</f>
        <v>0</v>
      </c>
      <c r="H74" s="118">
        <v>0</v>
      </c>
      <c r="I74" s="119">
        <v>0</v>
      </c>
      <c r="J74" s="118">
        <v>0</v>
      </c>
      <c r="K74" s="119"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18">
        <v>0</v>
      </c>
      <c r="I75" s="119">
        <v>0</v>
      </c>
      <c r="J75" s="118">
        <v>0</v>
      </c>
      <c r="K75" s="119"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18">
        <v>0</v>
      </c>
      <c r="I76" s="119">
        <v>0</v>
      </c>
      <c r="J76" s="118">
        <v>0</v>
      </c>
      <c r="K76" s="119"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18">
        <v>0</v>
      </c>
      <c r="I77" s="119">
        <v>0</v>
      </c>
      <c r="J77" s="118">
        <v>0</v>
      </c>
      <c r="K77" s="119"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18">
        <v>0</v>
      </c>
      <c r="I78" s="119">
        <v>0</v>
      </c>
      <c r="J78" s="118">
        <v>0</v>
      </c>
      <c r="K78" s="119"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18">
        <v>0</v>
      </c>
      <c r="I79" s="119">
        <v>0</v>
      </c>
      <c r="J79" s="118">
        <v>0</v>
      </c>
      <c r="K79" s="119"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18">
        <v>0</v>
      </c>
      <c r="I80" s="119">
        <v>0</v>
      </c>
      <c r="J80" s="118">
        <v>0</v>
      </c>
      <c r="K80" s="119"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18">
        <v>0</v>
      </c>
      <c r="I81" s="119">
        <v>0</v>
      </c>
      <c r="J81" s="118">
        <v>0</v>
      </c>
      <c r="K81" s="119"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D48" activePane="bottomRight" state="frozen"/>
      <selection activeCell="H13" sqref="H13"/>
      <selection pane="topRight" activeCell="H13" sqref="H13"/>
      <selection pane="bottomLeft" activeCell="H13" sqref="H13"/>
      <selection pane="bottomRight" activeCell="I65" sqref="I6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118">
        <v>0</v>
      </c>
      <c r="I11" s="119">
        <v>0</v>
      </c>
      <c r="J11" s="118">
        <v>0</v>
      </c>
      <c r="K11" s="119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118">
        <v>0</v>
      </c>
      <c r="I12" s="119">
        <v>0</v>
      </c>
      <c r="J12" s="118">
        <v>0</v>
      </c>
      <c r="K12" s="119">
        <v>0</v>
      </c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1984844</v>
      </c>
      <c r="F13" s="60">
        <f>'TIE-OUT'!Z13+RECLASS!X13</f>
        <v>0</v>
      </c>
      <c r="G13" s="38">
        <f>'TIE-OUT'!AA13+RECLASS!Y13</f>
        <v>1675327</v>
      </c>
      <c r="H13" s="118">
        <v>0</v>
      </c>
      <c r="I13" s="119">
        <v>0</v>
      </c>
      <c r="J13" s="118">
        <v>0</v>
      </c>
      <c r="K13" s="119">
        <v>309517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118">
        <v>0</v>
      </c>
      <c r="I14" s="119">
        <v>0</v>
      </c>
      <c r="J14" s="118">
        <v>0</v>
      </c>
      <c r="K14" s="119">
        <v>0</v>
      </c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118">
        <v>0</v>
      </c>
      <c r="I15" s="119">
        <v>0</v>
      </c>
      <c r="J15" s="118">
        <v>0</v>
      </c>
      <c r="K15" s="119">
        <v>0</v>
      </c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1984844</v>
      </c>
      <c r="F16" s="61">
        <f t="shared" si="1"/>
        <v>0</v>
      </c>
      <c r="G16" s="39">
        <f t="shared" si="1"/>
        <v>1675327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309517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118">
        <v>0</v>
      </c>
      <c r="I19" s="119">
        <v>0</v>
      </c>
      <c r="J19" s="118">
        <v>0</v>
      </c>
      <c r="K19" s="119">
        <v>0</v>
      </c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118">
        <v>0</v>
      </c>
      <c r="I20" s="119">
        <v>0</v>
      </c>
      <c r="J20" s="118">
        <v>0</v>
      </c>
      <c r="K20" s="119">
        <v>0</v>
      </c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118">
        <v>0</v>
      </c>
      <c r="I21" s="119">
        <v>0</v>
      </c>
      <c r="J21" s="118">
        <v>0</v>
      </c>
      <c r="K21" s="119">
        <v>0</v>
      </c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118">
        <v>0</v>
      </c>
      <c r="I22" s="119">
        <v>0</v>
      </c>
      <c r="J22" s="118">
        <v>0</v>
      </c>
      <c r="K22" s="119">
        <v>0</v>
      </c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118">
        <v>0</v>
      </c>
      <c r="I23" s="119">
        <v>0</v>
      </c>
      <c r="J23" s="118">
        <v>0</v>
      </c>
      <c r="K23" s="119">
        <v>0</v>
      </c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118">
        <v>0</v>
      </c>
      <c r="I27" s="119">
        <v>0</v>
      </c>
      <c r="J27" s="118">
        <v>0</v>
      </c>
      <c r="K27" s="119">
        <v>0</v>
      </c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118">
        <v>0</v>
      </c>
      <c r="I28" s="119">
        <v>0</v>
      </c>
      <c r="J28" s="118">
        <v>0</v>
      </c>
      <c r="K28" s="119">
        <v>0</v>
      </c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118">
        <v>0</v>
      </c>
      <c r="I32" s="119">
        <v>0</v>
      </c>
      <c r="J32" s="118">
        <v>0</v>
      </c>
      <c r="K32" s="119">
        <v>0</v>
      </c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118">
        <v>0</v>
      </c>
      <c r="I33" s="119">
        <v>0</v>
      </c>
      <c r="J33" s="118">
        <v>0</v>
      </c>
      <c r="K33" s="119">
        <v>0</v>
      </c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118">
        <v>0</v>
      </c>
      <c r="I34" s="119">
        <v>0</v>
      </c>
      <c r="J34" s="118">
        <v>0</v>
      </c>
      <c r="K34" s="119">
        <v>0</v>
      </c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118">
        <v>0</v>
      </c>
      <c r="I35" s="119">
        <v>0</v>
      </c>
      <c r="J35" s="118">
        <v>0</v>
      </c>
      <c r="K35" s="119">
        <v>0</v>
      </c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118">
        <v>0</v>
      </c>
      <c r="I39" s="119">
        <v>0</v>
      </c>
      <c r="J39" s="118">
        <v>0</v>
      </c>
      <c r="K39" s="119">
        <v>0</v>
      </c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118">
        <v>0</v>
      </c>
      <c r="I40" s="119">
        <v>0</v>
      </c>
      <c r="J40" s="118">
        <v>0</v>
      </c>
      <c r="K40" s="119">
        <v>0</v>
      </c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-122731</v>
      </c>
      <c r="F41" s="81">
        <f>'TIE-OUT'!Z41+RECLASS!X41</f>
        <v>0</v>
      </c>
      <c r="G41" s="82">
        <f>'TIE-OUT'!AA41+RECLASS!Y41</f>
        <v>-122731</v>
      </c>
      <c r="H41" s="118">
        <v>0</v>
      </c>
      <c r="I41" s="119">
        <v>0</v>
      </c>
      <c r="J41" s="118">
        <v>0</v>
      </c>
      <c r="K41" s="119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-122731</v>
      </c>
      <c r="F42" s="61">
        <f t="shared" si="8"/>
        <v>0</v>
      </c>
      <c r="G42" s="39">
        <f t="shared" si="8"/>
        <v>-122731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-122731</v>
      </c>
      <c r="F43" s="61">
        <f t="shared" si="9"/>
        <v>0</v>
      </c>
      <c r="G43" s="39">
        <f t="shared" si="9"/>
        <v>-122731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118">
        <v>0</v>
      </c>
      <c r="I45" s="119">
        <v>0</v>
      </c>
      <c r="J45" s="118">
        <v>0</v>
      </c>
      <c r="K45" s="119">
        <v>0</v>
      </c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118">
        <v>0</v>
      </c>
      <c r="I47" s="119">
        <v>0</v>
      </c>
      <c r="J47" s="118">
        <v>0</v>
      </c>
      <c r="K47" s="119">
        <v>0</v>
      </c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118">
        <v>0</v>
      </c>
      <c r="I49" s="119">
        <v>0</v>
      </c>
      <c r="J49" s="118">
        <v>0</v>
      </c>
      <c r="K49" s="119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-53502.94</v>
      </c>
      <c r="F51" s="60">
        <f>'TIE-OUT'!Z51+RECLASS!X51</f>
        <v>0</v>
      </c>
      <c r="G51" s="38">
        <f>'TIE-OUT'!AA51+RECLASS!Y51</f>
        <v>0</v>
      </c>
      <c r="H51" s="118">
        <v>0</v>
      </c>
      <c r="I51" s="119">
        <v>0</v>
      </c>
      <c r="J51" s="118">
        <v>0</v>
      </c>
      <c r="K51" s="119">
        <v>-53502.94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118">
        <v>0</v>
      </c>
      <c r="I54" s="119">
        <v>0</v>
      </c>
      <c r="J54" s="118">
        <v>0</v>
      </c>
      <c r="K54" s="119">
        <v>0</v>
      </c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118">
        <v>0</v>
      </c>
      <c r="I55" s="119">
        <v>0</v>
      </c>
      <c r="J55" s="118">
        <v>0</v>
      </c>
      <c r="K55" s="119">
        <v>0</v>
      </c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118">
        <v>0</v>
      </c>
      <c r="I59" s="119">
        <v>0</v>
      </c>
      <c r="J59" s="118">
        <v>0</v>
      </c>
      <c r="K59" s="119">
        <v>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118">
        <v>0</v>
      </c>
      <c r="I60" s="119">
        <v>0</v>
      </c>
      <c r="J60" s="118">
        <v>0</v>
      </c>
      <c r="K60" s="119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118">
        <v>0</v>
      </c>
      <c r="I64" s="119">
        <v>0</v>
      </c>
      <c r="J64" s="118">
        <v>0</v>
      </c>
      <c r="K64" s="119">
        <v>0</v>
      </c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118">
        <v>0</v>
      </c>
      <c r="I65" s="119">
        <v>0</v>
      </c>
      <c r="J65" s="118">
        <v>0</v>
      </c>
      <c r="K65" s="119">
        <v>0</v>
      </c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110689518</v>
      </c>
      <c r="F70" s="64">
        <f>'TIE-OUT'!Z70+RECLASS!X70</f>
        <v>0</v>
      </c>
      <c r="G70" s="68">
        <f>'TIE-OUT'!AA70+RECLASS!Y70</f>
        <v>110689518</v>
      </c>
      <c r="H70" s="118">
        <v>0</v>
      </c>
      <c r="I70" s="119">
        <v>0</v>
      </c>
      <c r="J70" s="118">
        <v>0</v>
      </c>
      <c r="K70" s="119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-111790736</v>
      </c>
      <c r="F71" s="81">
        <f>'TIE-OUT'!Z71+RECLASS!X71</f>
        <v>0</v>
      </c>
      <c r="G71" s="82">
        <f>'TIE-OUT'!AA71+RECLASS!Y71</f>
        <v>-111790736</v>
      </c>
      <c r="H71" s="118">
        <v>0</v>
      </c>
      <c r="I71" s="119">
        <v>0</v>
      </c>
      <c r="J71" s="118">
        <v>0</v>
      </c>
      <c r="K71" s="119">
        <v>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-1101218</v>
      </c>
      <c r="F72" s="61">
        <f t="shared" si="13"/>
        <v>0</v>
      </c>
      <c r="G72" s="39">
        <f t="shared" si="13"/>
        <v>-1101218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118">
        <v>0</v>
      </c>
      <c r="I73" s="119">
        <v>0</v>
      </c>
      <c r="J73" s="118">
        <v>0</v>
      </c>
      <c r="K73" s="119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12639847.99</v>
      </c>
      <c r="F74" s="60">
        <f>'TIE-OUT'!Z74+RECLASS!X74</f>
        <v>0</v>
      </c>
      <c r="G74" s="60">
        <f>'TIE-OUT'!AA74+RECLASS!Y74</f>
        <v>3303742.99</v>
      </c>
      <c r="H74" s="118">
        <v>0</v>
      </c>
      <c r="I74" s="119">
        <v>0</v>
      </c>
      <c r="J74" s="118">
        <v>0</v>
      </c>
      <c r="K74" s="139">
        <f>9336105</f>
        <v>9336105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229</v>
      </c>
      <c r="D75" s="60">
        <f t="shared" si="14"/>
        <v>0</v>
      </c>
      <c r="E75" s="38">
        <f t="shared" si="14"/>
        <v>-591641</v>
      </c>
      <c r="F75" s="60">
        <f>'TIE-OUT'!Z75+RECLASS!X75</f>
        <v>0</v>
      </c>
      <c r="G75" s="60">
        <f>'TIE-OUT'!AA75+RECLASS!Y75</f>
        <v>-591641</v>
      </c>
      <c r="H75" s="118">
        <v>0</v>
      </c>
      <c r="I75" s="119">
        <v>0</v>
      </c>
      <c r="J75" s="118">
        <v>0</v>
      </c>
      <c r="K75" s="119">
        <v>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'TIE-OUT'!Z76+RECLASS!X76</f>
        <v>0</v>
      </c>
      <c r="G76" s="60">
        <f>'TIE-OUT'!AA76+RECLASS!Y76</f>
        <v>0</v>
      </c>
      <c r="H76" s="118">
        <v>0</v>
      </c>
      <c r="I76" s="119">
        <v>0</v>
      </c>
      <c r="J76" s="118">
        <v>0</v>
      </c>
      <c r="K76" s="119">
        <v>0</v>
      </c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118">
        <v>0</v>
      </c>
      <c r="I77" s="119">
        <v>-376583</v>
      </c>
      <c r="J77" s="118">
        <v>0</v>
      </c>
      <c r="K77" s="119">
        <v>0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118">
        <v>0</v>
      </c>
      <c r="I78" s="119">
        <v>0</v>
      </c>
      <c r="J78" s="118">
        <v>0</v>
      </c>
      <c r="K78" s="119">
        <v>0</v>
      </c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118">
        <v>0</v>
      </c>
      <c r="I79" s="119">
        <v>-89995</v>
      </c>
      <c r="J79" s="118">
        <v>0</v>
      </c>
      <c r="K79" s="119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118">
        <v>0</v>
      </c>
      <c r="I80" s="119">
        <v>0</v>
      </c>
      <c r="J80" s="118">
        <v>0</v>
      </c>
      <c r="K80" s="119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118">
        <v>0</v>
      </c>
      <c r="I81" s="119">
        <v>0</v>
      </c>
      <c r="J81" s="118">
        <v>0</v>
      </c>
      <c r="K81" s="11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12289021.050000001</v>
      </c>
      <c r="F82" s="91">
        <f>F16+F24+F29+F36+F43+F45+F47+F49</f>
        <v>0</v>
      </c>
      <c r="G82" s="92">
        <f>SUM(G72:G81)+G16+G24+G29+G36+G43+G45+G47+G49+G51+G56+G61+G66</f>
        <v>3163479.99</v>
      </c>
      <c r="H82" s="91">
        <f>H16+H24+H29+H36+H43+H45+H47+H49</f>
        <v>0</v>
      </c>
      <c r="I82" s="140">
        <f>SUM(I72:I81)+I16+I24+I29+I36+I43+I45+I47+I49+I51+I56+I61+I66</f>
        <v>-466578</v>
      </c>
      <c r="J82" s="91">
        <f>J16+J24+J29+J36+J43+J45+J47+J49</f>
        <v>0</v>
      </c>
      <c r="K82" s="140">
        <f>SUM(K72:K81)+K16+K24+K29+K36+K43+K45+K47+K49+K51+K56+K61+K66</f>
        <v>9592119.0600000005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-1101218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E10" activePane="bottomRight" state="frozen"/>
      <selection activeCell="H13" sqref="H13"/>
      <selection pane="topRight" activeCell="H13" sqref="H13"/>
      <selection pane="bottomLeft" activeCell="H13" sqref="H13"/>
      <selection pane="bottomRight" activeCell="AW31" sqref="AW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7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40166314</v>
      </c>
      <c r="E11" s="38">
        <f>SUM(G11,I11,K11,M11,O11,Q11,S11,U11,W11,Y11,AA11,AC11,AE11)</f>
        <v>193007125.49000001</v>
      </c>
      <c r="F11" s="60">
        <f>'TIE-OUT'!AB11+RECLASS!Z11</f>
        <v>0</v>
      </c>
      <c r="G11" s="38">
        <f>'TIE-OUT'!AC11+RECLASS!AA11</f>
        <v>0</v>
      </c>
      <c r="H11" s="118">
        <v>40257411</v>
      </c>
      <c r="I11" s="119">
        <v>193601918.71000001</v>
      </c>
      <c r="J11" s="118">
        <v>-91097</v>
      </c>
      <c r="K11" s="119">
        <v>-594793.22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18887454.280000001</v>
      </c>
      <c r="F12" s="60">
        <f>'TIE-OUT'!AB12+RECLASS!Z12</f>
        <v>0</v>
      </c>
      <c r="G12" s="38">
        <f>'TIE-OUT'!AC12+RECLASS!AA12</f>
        <v>18887454.280000001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3515098</v>
      </c>
      <c r="E13" s="38">
        <f t="shared" si="0"/>
        <v>16930287</v>
      </c>
      <c r="F13" s="60">
        <f>'TIE-OUT'!AB13+RECLASS!Z13</f>
        <v>0</v>
      </c>
      <c r="G13" s="38">
        <f>'TIE-OUT'!AC13+RECLASS!AA13</f>
        <v>0</v>
      </c>
      <c r="H13" s="118">
        <v>3515098</v>
      </c>
      <c r="I13" s="119">
        <v>16930287</v>
      </c>
      <c r="J13" s="118">
        <v>0</v>
      </c>
      <c r="K13" s="119">
        <v>0</v>
      </c>
      <c r="L13" s="118">
        <f>+Actuals!I286</f>
        <v>0</v>
      </c>
      <c r="M13" s="119">
        <f>+Actuals!J286</f>
        <v>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43681412</v>
      </c>
      <c r="E16" s="39">
        <f t="shared" si="1"/>
        <v>228824866.77000001</v>
      </c>
      <c r="F16" s="61">
        <f t="shared" si="1"/>
        <v>0</v>
      </c>
      <c r="G16" s="39">
        <f t="shared" si="1"/>
        <v>18887454.280000001</v>
      </c>
      <c r="H16" s="61">
        <f t="shared" si="1"/>
        <v>43772509</v>
      </c>
      <c r="I16" s="39">
        <f t="shared" si="1"/>
        <v>210532205.71000001</v>
      </c>
      <c r="J16" s="61">
        <f t="shared" si="1"/>
        <v>-91097</v>
      </c>
      <c r="K16" s="39">
        <f t="shared" si="1"/>
        <v>-594793.22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-41397087</v>
      </c>
      <c r="E19" s="38">
        <f t="shared" si="2"/>
        <v>-206466129.90000001</v>
      </c>
      <c r="F19" s="64">
        <f>'TIE-OUT'!AB19+RECLASS!Z19</f>
        <v>0</v>
      </c>
      <c r="G19" s="68">
        <f>'TIE-OUT'!AC19+RECLASS!AA19</f>
        <v>0</v>
      </c>
      <c r="H19" s="118">
        <v>-41507051</v>
      </c>
      <c r="I19" s="119">
        <v>-201096470.53999999</v>
      </c>
      <c r="J19" s="118">
        <v>109964</v>
      </c>
      <c r="K19" s="119">
        <v>-5369659.3600000003</v>
      </c>
      <c r="L19" s="118">
        <f>+Actuals!I289</f>
        <v>0</v>
      </c>
      <c r="M19" s="119">
        <f>+Actuals!J289</f>
        <v>0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-18585956.09</v>
      </c>
      <c r="F20" s="60">
        <f>'TIE-OUT'!AB20+RECLASS!Z20</f>
        <v>0</v>
      </c>
      <c r="G20" s="38">
        <f>'TIE-OUT'!AC20+RECLASS!AA20</f>
        <v>-20582184.629999999</v>
      </c>
      <c r="H20" s="118">
        <v>0</v>
      </c>
      <c r="I20" s="119">
        <v>0</v>
      </c>
      <c r="J20" s="118">
        <v>0</v>
      </c>
      <c r="K20" s="139">
        <v>1996228.54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-2007549</v>
      </c>
      <c r="E21" s="38">
        <f t="shared" si="2"/>
        <v>-10213246</v>
      </c>
      <c r="F21" s="60">
        <f>'TIE-OUT'!AB21+RECLASS!Z21</f>
        <v>0</v>
      </c>
      <c r="G21" s="38">
        <f>'TIE-OUT'!AC21+RECLASS!AA21</f>
        <v>0</v>
      </c>
      <c r="H21" s="118">
        <v>-2007549</v>
      </c>
      <c r="I21" s="119">
        <v>-10213246</v>
      </c>
      <c r="J21" s="118">
        <v>0</v>
      </c>
      <c r="K21" s="119"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182524</v>
      </c>
      <c r="E23" s="38">
        <f t="shared" si="2"/>
        <v>1022134.4</v>
      </c>
      <c r="F23" s="81">
        <f>'TIE-OUT'!AB23+RECLASS!Z23</f>
        <v>0</v>
      </c>
      <c r="G23" s="82">
        <f>'TIE-OUT'!AC23+RECLASS!AA23</f>
        <v>0</v>
      </c>
      <c r="H23" s="118">
        <v>244813</v>
      </c>
      <c r="I23" s="119">
        <v>1370952.8</v>
      </c>
      <c r="J23" s="118">
        <v>-62289</v>
      </c>
      <c r="K23" s="119">
        <v>-348818.4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-43222112</v>
      </c>
      <c r="E24" s="39">
        <f t="shared" si="3"/>
        <v>-234243197.59</v>
      </c>
      <c r="F24" s="61">
        <f t="shared" si="3"/>
        <v>0</v>
      </c>
      <c r="G24" s="39">
        <f t="shared" si="3"/>
        <v>-20582184.629999999</v>
      </c>
      <c r="H24" s="61">
        <f t="shared" si="3"/>
        <v>-43269787</v>
      </c>
      <c r="I24" s="39">
        <f t="shared" si="3"/>
        <v>-209938763.73999998</v>
      </c>
      <c r="J24" s="61">
        <f t="shared" si="3"/>
        <v>47675</v>
      </c>
      <c r="K24" s="39">
        <f t="shared" si="3"/>
        <v>-3722249.22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-16809</v>
      </c>
      <c r="E32" s="38">
        <f t="shared" si="5"/>
        <v>-94130.399999999907</v>
      </c>
      <c r="F32" s="64">
        <f>'TIE-OUT'!AB32+RECLASS!Z32</f>
        <v>0</v>
      </c>
      <c r="G32" s="68">
        <f>'TIE-OUT'!AC32+RECLASS!AA32</f>
        <v>0</v>
      </c>
      <c r="H32" s="118">
        <v>702370</v>
      </c>
      <c r="I32" s="119">
        <v>3933272</v>
      </c>
      <c r="J32" s="118">
        <v>-719179</v>
      </c>
      <c r="K32" s="119">
        <v>-4027402.4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-16809</v>
      </c>
      <c r="E36" s="39">
        <f t="shared" si="6"/>
        <v>-94130.399999999907</v>
      </c>
      <c r="F36" s="61">
        <f t="shared" si="6"/>
        <v>0</v>
      </c>
      <c r="G36" s="39">
        <f t="shared" si="6"/>
        <v>0</v>
      </c>
      <c r="H36" s="61">
        <f t="shared" si="6"/>
        <v>702370</v>
      </c>
      <c r="I36" s="39">
        <f t="shared" si="6"/>
        <v>3933272</v>
      </c>
      <c r="J36" s="61">
        <f t="shared" si="6"/>
        <v>-719179</v>
      </c>
      <c r="K36" s="39">
        <f t="shared" si="6"/>
        <v>-4027402.4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-442491</v>
      </c>
      <c r="E49" s="38">
        <f>SUM(G49,I49,K49,M49,O49,Q49,S49,U49,W49,Y49,AA49,AC49,AE49)</f>
        <v>-2477949.6000000006</v>
      </c>
      <c r="F49" s="60">
        <f>'TIE-OUT'!AB49+RECLASS!Z49</f>
        <v>0</v>
      </c>
      <c r="G49" s="38">
        <f>'TIE-OUT'!AC49+RECLASS!AA49</f>
        <v>0</v>
      </c>
      <c r="H49" s="118">
        <v>-1205092</v>
      </c>
      <c r="I49" s="119">
        <v>-6748515.2000000002</v>
      </c>
      <c r="J49" s="118">
        <v>762601</v>
      </c>
      <c r="K49" s="119">
        <v>4270565.5999999996</v>
      </c>
      <c r="L49" s="118">
        <f>+Actuals!I305</f>
        <v>0</v>
      </c>
      <c r="M49" s="119">
        <f>+Actuals!J305</f>
        <v>0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-182524</v>
      </c>
      <c r="E51" s="38">
        <f>SUM(G51,I51,K51,M51,O51,Q51,S51,U51,W51,Y51,AA51,AC51,AE51)</f>
        <v>-1022134.4</v>
      </c>
      <c r="F51" s="60">
        <f>'TIE-OUT'!AB51+RECLASS!Z51</f>
        <v>0</v>
      </c>
      <c r="G51" s="38">
        <f>'TIE-OUT'!AC51+RECLASS!AA51</f>
        <v>0</v>
      </c>
      <c r="H51" s="118">
        <v>-244813</v>
      </c>
      <c r="I51" s="119">
        <v>-1370952.8</v>
      </c>
      <c r="J51" s="118">
        <v>62289</v>
      </c>
      <c r="K51" s="119">
        <v>348818.4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-7676950.7300000004</v>
      </c>
      <c r="E54" s="38">
        <f>SUM(G54,I54,K54,M54,O54,Q54,S54,U54,W54,Y54,AA54,AC54,AE54)</f>
        <v>1271466.1600000001</v>
      </c>
      <c r="F54" s="64">
        <f>'TIE-OUT'!AB54+RECLASS!Z54</f>
        <v>0</v>
      </c>
      <c r="G54" s="68">
        <f>'TIE-OUT'!AC54+RECLASS!AA54</f>
        <v>0</v>
      </c>
      <c r="H54" s="118">
        <v>-7676950.7300000004</v>
      </c>
      <c r="I54" s="119">
        <v>-75491.41</v>
      </c>
      <c r="J54" s="118">
        <v>0</v>
      </c>
      <c r="K54" s="119">
        <v>1346957.57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-697002.18</v>
      </c>
      <c r="F55" s="81">
        <f>'TIE-OUT'!AB55+RECLASS!Z55</f>
        <v>0</v>
      </c>
      <c r="G55" s="82">
        <f>'TIE-OUT'!AC55+RECLASS!AA55</f>
        <v>0</v>
      </c>
      <c r="H55" s="118">
        <v>0</v>
      </c>
      <c r="I55" s="119">
        <v>0</v>
      </c>
      <c r="J55" s="118">
        <v>0</v>
      </c>
      <c r="K55" s="119">
        <v>-697002.18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-7676950.7300000004</v>
      </c>
      <c r="E56" s="39">
        <f t="shared" si="10"/>
        <v>574463.9800000001</v>
      </c>
      <c r="F56" s="61">
        <f t="shared" si="10"/>
        <v>0</v>
      </c>
      <c r="G56" s="39">
        <f t="shared" si="10"/>
        <v>0</v>
      </c>
      <c r="H56" s="61">
        <f t="shared" si="10"/>
        <v>-7676950.7300000004</v>
      </c>
      <c r="I56" s="39">
        <f t="shared" si="10"/>
        <v>-75491.41</v>
      </c>
      <c r="J56" s="61">
        <f t="shared" si="10"/>
        <v>0</v>
      </c>
      <c r="K56" s="39">
        <f t="shared" si="10"/>
        <v>649955.39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-645965</v>
      </c>
      <c r="F70" s="64">
        <f>'TIE-OUT'!AB70+RECLASS!Z70</f>
        <v>0</v>
      </c>
      <c r="G70" s="68">
        <f>'TIE-OUT'!AC70+RECLASS!AA70</f>
        <v>-645965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689852</v>
      </c>
      <c r="F71" s="81">
        <f>'TIE-OUT'!AB71+RECLASS!Z71</f>
        <v>0</v>
      </c>
      <c r="G71" s="82">
        <f>'TIE-OUT'!AC71+RECLASS!AA71</f>
        <v>1900947</v>
      </c>
      <c r="H71" s="118">
        <v>0</v>
      </c>
      <c r="I71" s="119">
        <v>-1211095</v>
      </c>
      <c r="J71" s="118">
        <v>0</v>
      </c>
      <c r="K71" s="119"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43887</v>
      </c>
      <c r="F72" s="61">
        <f t="shared" si="13"/>
        <v>0</v>
      </c>
      <c r="G72" s="183">
        <f t="shared" si="13"/>
        <v>1254982</v>
      </c>
      <c r="H72" s="61">
        <f t="shared" si="13"/>
        <v>0</v>
      </c>
      <c r="I72" s="39">
        <f t="shared" si="13"/>
        <v>-1211095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445355.82</v>
      </c>
      <c r="F74" s="60">
        <f>'TIE-OUT'!AB74+RECLASS!Z74</f>
        <v>0</v>
      </c>
      <c r="G74" s="60">
        <f>'TIE-OUT'!AC74+RECLASS!AA74</f>
        <v>445355.82</v>
      </c>
      <c r="H74" s="118">
        <v>0</v>
      </c>
      <c r="I74" s="119">
        <v>0</v>
      </c>
      <c r="J74" s="118">
        <v>0</v>
      </c>
      <c r="K74" s="139"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-1380744.88</v>
      </c>
      <c r="F76" s="60">
        <f>'TIE-OUT'!AB76+RECLASS!Z76</f>
        <v>0</v>
      </c>
      <c r="G76" s="60">
        <f>'TIE-OUT'!AC76+RECLASS!AA76</f>
        <v>0</v>
      </c>
      <c r="H76" s="118">
        <v>0</v>
      </c>
      <c r="I76" s="119">
        <v>-1380744.88</v>
      </c>
      <c r="J76" s="118">
        <v>0</v>
      </c>
      <c r="K76" s="119"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-9329583.2999999952</v>
      </c>
      <c r="F82" s="91">
        <f>F16+F24+F29+F36+F43+F45+F47+F49</f>
        <v>0</v>
      </c>
      <c r="G82" s="92">
        <f>SUM(G72:G81)+G16+G24+G29+G36+G43+G45+G47+G49+G51+G56+G61+G66</f>
        <v>5607.4700000025332</v>
      </c>
      <c r="H82" s="91">
        <f>H16+H24+H29+H36+H43+H45+H47+H49</f>
        <v>0</v>
      </c>
      <c r="I82" s="92">
        <f>SUM(I72:I81)+I16+I24+I29+I36+I43+I45+I47+I49+I51+I56+I61+I66</f>
        <v>-6260085.3199999668</v>
      </c>
      <c r="J82" s="91">
        <f>J16+J24+J29+J36+J43+J45+J47+J49</f>
        <v>0</v>
      </c>
      <c r="K82" s="140">
        <f>SUM(K72:K81)+K16+K24+K29+K36+K43+K45+K47+K49+K51+K56+K61+K66</f>
        <v>-3075105.45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1559324</v>
      </c>
      <c r="F86" s="145">
        <f>'TIE-OUT'!AB86+RECLASS!Z86</f>
        <v>0</v>
      </c>
      <c r="G86" s="184">
        <f>'TIE-OUT'!AC86+RECLASS!AA86</f>
        <v>2344278</v>
      </c>
      <c r="H86" s="145">
        <v>0</v>
      </c>
      <c r="I86" s="145">
        <v>3332098</v>
      </c>
      <c r="J86" s="145">
        <v>0</v>
      </c>
      <c r="K86" s="145">
        <v>-4117052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-99500.300000000047</v>
      </c>
      <c r="F87" s="146">
        <f>'TIE-OUT'!AB87+RECLASS!Z87</f>
        <v>0</v>
      </c>
      <c r="G87" s="185">
        <f>'TIE-OUT'!AC87+RECLASS!AA87</f>
        <v>-99500.300000000047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-17824</v>
      </c>
      <c r="F88" s="147">
        <f>'TIE-OUT'!AB88+RECLASS!Z88</f>
        <v>0</v>
      </c>
      <c r="G88" s="186">
        <f>'TIE-OUT'!AC88+RECLASS!AA88</f>
        <v>-17824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1441999.7</v>
      </c>
      <c r="F89" s="155">
        <f t="shared" si="16"/>
        <v>0</v>
      </c>
      <c r="G89" s="155">
        <f t="shared" si="16"/>
        <v>2226953.7000000002</v>
      </c>
      <c r="H89" s="155">
        <f t="shared" si="16"/>
        <v>0</v>
      </c>
      <c r="I89" s="155">
        <f t="shared" si="16"/>
        <v>3332098</v>
      </c>
      <c r="J89" s="155">
        <f t="shared" si="16"/>
        <v>0</v>
      </c>
      <c r="K89" s="155">
        <f t="shared" si="16"/>
        <v>-4117052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-7887583.599999995</v>
      </c>
      <c r="F91" s="155">
        <f t="shared" si="19"/>
        <v>0</v>
      </c>
      <c r="G91" s="155">
        <f t="shared" si="19"/>
        <v>2232561.1700000027</v>
      </c>
      <c r="H91" s="155">
        <f t="shared" si="19"/>
        <v>0</v>
      </c>
      <c r="I91" s="155">
        <f t="shared" si="19"/>
        <v>-2927987.3199999668</v>
      </c>
      <c r="J91" s="155">
        <f t="shared" si="19"/>
        <v>0</v>
      </c>
      <c r="K91" s="155">
        <f t="shared" si="19"/>
        <v>-7192157.4500000002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2" activePane="bottomRight" state="frozen"/>
      <selection activeCell="G97" sqref="G97"/>
      <selection pane="topRight" activeCell="G97" sqref="G97"/>
      <selection pane="bottomLeft" activeCell="G97" sqref="G97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110344621</v>
      </c>
      <c r="E11" s="66">
        <f>'CE-FLSH'!M11</f>
        <v>533032627</v>
      </c>
      <c r="F11" s="60">
        <f>CE_GL!D11</f>
        <v>107187149</v>
      </c>
      <c r="G11" s="38">
        <f>CE_GL!E11</f>
        <v>504065978.66000003</v>
      </c>
      <c r="H11" s="60">
        <f>F11-D11</f>
        <v>-3157472</v>
      </c>
      <c r="I11" s="38">
        <f>G11-E11</f>
        <v>-28966648.339999974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17906959.460000001</v>
      </c>
      <c r="H12" s="60">
        <f>F12-D12</f>
        <v>0</v>
      </c>
      <c r="I12" s="38">
        <f>G12-E12</f>
        <v>17906959.460000001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56074096</v>
      </c>
      <c r="E13" s="66">
        <f>'CE-FLSH'!M13</f>
        <v>272624066</v>
      </c>
      <c r="F13" s="60">
        <f>CE_GL!D13</f>
        <v>56074096</v>
      </c>
      <c r="G13" s="38">
        <f>CE_GL!E13</f>
        <v>272624066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50062</v>
      </c>
      <c r="H15" s="60">
        <f t="shared" si="0"/>
        <v>0</v>
      </c>
      <c r="I15" s="38">
        <f t="shared" si="0"/>
        <v>50062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166418717</v>
      </c>
      <c r="E16" s="39">
        <f t="shared" si="1"/>
        <v>805656693</v>
      </c>
      <c r="F16" s="61">
        <f t="shared" si="1"/>
        <v>163261245</v>
      </c>
      <c r="G16" s="39">
        <f t="shared" si="1"/>
        <v>794647066.12</v>
      </c>
      <c r="H16" s="61">
        <f t="shared" si="1"/>
        <v>-3157472</v>
      </c>
      <c r="I16" s="39">
        <f t="shared" si="1"/>
        <v>-11009626.879999973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-115103902</v>
      </c>
      <c r="E19" s="66">
        <f>'CE-FLSH'!M19</f>
        <v>-548715789</v>
      </c>
      <c r="F19" s="60">
        <f>CE_GL!D19</f>
        <v>-113012393</v>
      </c>
      <c r="G19" s="38">
        <f>CE_GL!E19</f>
        <v>-530677550.58999997</v>
      </c>
      <c r="H19" s="60">
        <f>F19-D19</f>
        <v>2091509</v>
      </c>
      <c r="I19" s="38">
        <f>G19-E19</f>
        <v>18038238.410000026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-15078437.310000001</v>
      </c>
      <c r="H20" s="60">
        <f>F20-D20</f>
        <v>0</v>
      </c>
      <c r="I20" s="38">
        <f>G20-E20</f>
        <v>-15078437.310000001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-52022484</v>
      </c>
      <c r="E21" s="66">
        <f>'CE-FLSH'!M21</f>
        <v>-254568799</v>
      </c>
      <c r="F21" s="60">
        <f>CE_GL!D21</f>
        <v>-47203682</v>
      </c>
      <c r="G21" s="38">
        <f>CE_GL!E21</f>
        <v>-230887065</v>
      </c>
      <c r="H21" s="60">
        <f t="shared" ref="H21:I23" si="2">F21-D21</f>
        <v>4818802</v>
      </c>
      <c r="I21" s="38">
        <f t="shared" si="2"/>
        <v>23681734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216104</v>
      </c>
      <c r="E23" s="66">
        <f>'CE-FLSH'!M23</f>
        <v>1046756</v>
      </c>
      <c r="F23" s="60">
        <f>CE_GL!D23</f>
        <v>358926</v>
      </c>
      <c r="G23" s="38">
        <f>CE_GL!E23</f>
        <v>1618191.8099999998</v>
      </c>
      <c r="H23" s="60">
        <f t="shared" si="2"/>
        <v>142822</v>
      </c>
      <c r="I23" s="38">
        <f t="shared" si="2"/>
        <v>571435.80999999982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-166910282</v>
      </c>
      <c r="E24" s="39">
        <f t="shared" si="3"/>
        <v>-802237832</v>
      </c>
      <c r="F24" s="61">
        <f t="shared" si="3"/>
        <v>-159857149</v>
      </c>
      <c r="G24" s="39">
        <f t="shared" si="3"/>
        <v>-775024861.09000003</v>
      </c>
      <c r="H24" s="61">
        <f t="shared" si="3"/>
        <v>7053133</v>
      </c>
      <c r="I24" s="39">
        <f t="shared" si="3"/>
        <v>27212970.910000023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243300</v>
      </c>
      <c r="G27" s="38">
        <f>CE_GL!E27</f>
        <v>1166328</v>
      </c>
      <c r="H27" s="60">
        <f>F27-D27</f>
        <v>243300</v>
      </c>
      <c r="I27" s="38">
        <f>G27-E27</f>
        <v>1166328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243300</v>
      </c>
      <c r="G29" s="70">
        <f t="shared" si="4"/>
        <v>1166328</v>
      </c>
      <c r="H29" s="69">
        <f t="shared" si="4"/>
        <v>243300</v>
      </c>
      <c r="I29" s="70">
        <f t="shared" si="4"/>
        <v>1166328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-2936</v>
      </c>
      <c r="E32" s="66">
        <f>'CE-FLSH'!M32</f>
        <v>-15917</v>
      </c>
      <c r="F32" s="60">
        <f>CE_GL!D32</f>
        <v>-822060</v>
      </c>
      <c r="G32" s="38">
        <f>CE_GL!E32</f>
        <v>-3706136.88</v>
      </c>
      <c r="H32" s="60">
        <f>F32-D32</f>
        <v>-819124</v>
      </c>
      <c r="I32" s="38">
        <f>G32-E32</f>
        <v>-3690219.88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-8984</v>
      </c>
      <c r="G33" s="38">
        <f>CE_GL!E33</f>
        <v>-10076.59</v>
      </c>
      <c r="H33" s="60">
        <f t="shared" ref="H33:I35" si="5">F33-D33</f>
        <v>-8984</v>
      </c>
      <c r="I33" s="38">
        <f t="shared" si="5"/>
        <v>-10076.59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45752</v>
      </c>
      <c r="G34" s="38">
        <f>CE_GL!E34</f>
        <v>189561.26</v>
      </c>
      <c r="H34" s="60">
        <f t="shared" si="5"/>
        <v>45752</v>
      </c>
      <c r="I34" s="38">
        <f t="shared" si="5"/>
        <v>189561.26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142473</v>
      </c>
      <c r="E35" s="66">
        <f>'CE-FLSH'!M35</f>
        <v>682500</v>
      </c>
      <c r="F35" s="60">
        <f>CE_GL!D35</f>
        <v>140986</v>
      </c>
      <c r="G35" s="38">
        <f>CE_GL!E35</f>
        <v>0</v>
      </c>
      <c r="H35" s="60">
        <f t="shared" si="5"/>
        <v>-1487</v>
      </c>
      <c r="I35" s="38">
        <f t="shared" si="5"/>
        <v>-682500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139537</v>
      </c>
      <c r="E36" s="39">
        <f t="shared" si="6"/>
        <v>666583</v>
      </c>
      <c r="F36" s="61">
        <f t="shared" si="6"/>
        <v>-644306</v>
      </c>
      <c r="G36" s="39">
        <f t="shared" si="6"/>
        <v>-3526652.21</v>
      </c>
      <c r="H36" s="61">
        <f t="shared" si="6"/>
        <v>-783843</v>
      </c>
      <c r="I36" s="39">
        <f t="shared" si="6"/>
        <v>-4193235.21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527795</v>
      </c>
      <c r="E39" s="66">
        <f>'CE-FLSH'!M39</f>
        <v>2539147</v>
      </c>
      <c r="F39" s="60">
        <f>CE_GL!D39</f>
        <v>309621</v>
      </c>
      <c r="G39" s="38">
        <f>CE_GL!E39</f>
        <v>1395864.35</v>
      </c>
      <c r="H39" s="60">
        <f t="shared" ref="H39:I41" si="7">F39-D39</f>
        <v>-218174</v>
      </c>
      <c r="I39" s="38">
        <f t="shared" si="7"/>
        <v>-1143282.6499999999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-198009</v>
      </c>
      <c r="E40" s="66">
        <f>'CE-FLSH'!M40</f>
        <v>-1046477</v>
      </c>
      <c r="F40" s="60">
        <f>CE_GL!D40</f>
        <v>0</v>
      </c>
      <c r="G40" s="38">
        <f>CE_GL!E40</f>
        <v>0</v>
      </c>
      <c r="H40" s="60">
        <f t="shared" si="7"/>
        <v>198009</v>
      </c>
      <c r="I40" s="38">
        <f t="shared" si="7"/>
        <v>1046477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-198009</v>
      </c>
      <c r="E42" s="70">
        <f t="shared" si="8"/>
        <v>-1046477</v>
      </c>
      <c r="F42" s="69">
        <f t="shared" si="8"/>
        <v>0</v>
      </c>
      <c r="G42" s="70">
        <f t="shared" si="8"/>
        <v>0</v>
      </c>
      <c r="H42" s="69">
        <f t="shared" si="8"/>
        <v>198009</v>
      </c>
      <c r="I42" s="70">
        <f t="shared" si="8"/>
        <v>1046477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329786</v>
      </c>
      <c r="E43" s="39">
        <f t="shared" si="9"/>
        <v>1492670</v>
      </c>
      <c r="F43" s="61">
        <f t="shared" si="9"/>
        <v>309621</v>
      </c>
      <c r="G43" s="39">
        <f t="shared" si="9"/>
        <v>1395864.35</v>
      </c>
      <c r="H43" s="61">
        <f t="shared" si="9"/>
        <v>-20165</v>
      </c>
      <c r="I43" s="39">
        <f t="shared" si="9"/>
        <v>-96805.649999999907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22242</v>
      </c>
      <c r="E49" s="66">
        <f>'CE-FLSH'!M49</f>
        <v>103669.10839999998</v>
      </c>
      <c r="F49" s="60">
        <f>CE_GL!D49</f>
        <v>-3312711</v>
      </c>
      <c r="G49" s="38">
        <f>CE_GL!E49</f>
        <v>-14934695</v>
      </c>
      <c r="H49" s="60">
        <f>F49-D49</f>
        <v>-3334953</v>
      </c>
      <c r="I49" s="38">
        <f>G49-E49</f>
        <v>-15038364.1084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-216104</v>
      </c>
      <c r="E51" s="66">
        <f>'CE-FLSH'!M51</f>
        <v>-1046756</v>
      </c>
      <c r="F51" s="60">
        <f>CE_GL!D51</f>
        <v>-358926</v>
      </c>
      <c r="G51" s="38">
        <f>CE_GL!E51</f>
        <v>-1618191.8099999998</v>
      </c>
      <c r="H51" s="60">
        <f>F51-D51</f>
        <v>-142822</v>
      </c>
      <c r="I51" s="38">
        <f>G51-E51</f>
        <v>-571435.80999999982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-254413.10600000015</v>
      </c>
      <c r="F54" s="60">
        <f>CE_GL!D54</f>
        <v>-145517850</v>
      </c>
      <c r="G54" s="38">
        <f>CE_GL!E54</f>
        <v>-908443.07</v>
      </c>
      <c r="H54" s="60">
        <f>F54-D54</f>
        <v>-145517850</v>
      </c>
      <c r="I54" s="38">
        <f>G54-E54</f>
        <v>-654029.9639999998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-2104644</v>
      </c>
      <c r="F55" s="60">
        <f>CE_GL!D55</f>
        <v>0</v>
      </c>
      <c r="G55" s="38">
        <f>CE_GL!E55</f>
        <v>-1514175.87</v>
      </c>
      <c r="H55" s="60">
        <f>F55-D55</f>
        <v>0</v>
      </c>
      <c r="I55" s="38">
        <f>G55-E55</f>
        <v>590468.12999999989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-2359057.1060000001</v>
      </c>
      <c r="F56" s="61">
        <f t="shared" si="10"/>
        <v>-145517850</v>
      </c>
      <c r="G56" s="39">
        <f t="shared" si="10"/>
        <v>-2422618.94</v>
      </c>
      <c r="H56" s="61">
        <f t="shared" si="10"/>
        <v>-145517850</v>
      </c>
      <c r="I56" s="39">
        <f t="shared" si="10"/>
        <v>-63561.833999999915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-2986963</v>
      </c>
      <c r="F70" s="60">
        <f>CE_GL!D70</f>
        <v>0</v>
      </c>
      <c r="G70" s="38">
        <f>CE_GL!E70</f>
        <v>-2986963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1331208</v>
      </c>
      <c r="F71" s="60">
        <f>CE_GL!D71</f>
        <v>0</v>
      </c>
      <c r="G71" s="38">
        <f>CE_GL!E71</f>
        <v>1331208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-1655755</v>
      </c>
      <c r="F72" s="69">
        <f t="shared" si="13"/>
        <v>0</v>
      </c>
      <c r="G72" s="70">
        <f t="shared" si="13"/>
        <v>-1655755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-438426</v>
      </c>
      <c r="F74" s="60">
        <f>CE_GL!D74</f>
        <v>0</v>
      </c>
      <c r="G74" s="38">
        <f>CE_GL!E74</f>
        <v>569099.07999999996</v>
      </c>
      <c r="H74" s="60">
        <f t="shared" ref="H74:I79" si="14">F74-D74</f>
        <v>0</v>
      </c>
      <c r="I74" s="38">
        <f t="shared" si="14"/>
        <v>1007525.08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35576</v>
      </c>
      <c r="F75" s="60">
        <f>CE_GL!D75</f>
        <v>0</v>
      </c>
      <c r="G75" s="38">
        <f>CE_GL!E75</f>
        <v>35564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-1633</v>
      </c>
      <c r="F76" s="60">
        <f>CE_GL!D76</f>
        <v>0</v>
      </c>
      <c r="G76" s="38">
        <f>CE_GL!E76</f>
        <v>-147.25</v>
      </c>
      <c r="H76" s="60">
        <f t="shared" si="14"/>
        <v>0</v>
      </c>
      <c r="I76" s="38">
        <f t="shared" si="14"/>
        <v>1485.75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1162932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-1162932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293323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-293323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1051312.06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-1051312.06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2723299.0623999429</v>
      </c>
      <c r="F82" s="71">
        <f>F16+F24+F29+F36+F43+F45+F47+F49</f>
        <v>0</v>
      </c>
      <c r="G82" s="72">
        <f>SUM(G72:G81)+G16+G24+G29+G36+G43+G45+G47+G49+G51+G56+G61+G66</f>
        <v>-1368999.7499999849</v>
      </c>
      <c r="H82" s="71">
        <f>H16+H24+H29+H36+H43+H45+H47+H49</f>
        <v>0</v>
      </c>
      <c r="I82" s="72">
        <f>SUM(I72:I81)+I16+I24+I29+I36+I43+I45+I47+I49+I51+I56+I61+I66</f>
        <v>-4092298.8123999517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235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'CE-FLSH'!L86</f>
        <v>0</v>
      </c>
      <c r="E86" s="214">
        <f>'CE-FLSH'!M86</f>
        <v>3024381</v>
      </c>
      <c r="F86" s="64">
        <f>CE_GL!D86</f>
        <v>0</v>
      </c>
      <c r="G86" s="68">
        <f>CE_GL!E86</f>
        <v>3259035</v>
      </c>
      <c r="H86" s="64">
        <f t="shared" ref="H86:I88" si="15">F86-D86</f>
        <v>0</v>
      </c>
      <c r="I86" s="68">
        <f t="shared" si="15"/>
        <v>234654</v>
      </c>
    </row>
    <row r="87" spans="1:63" x14ac:dyDescent="0.2">
      <c r="A87" s="144"/>
      <c r="B87" s="3"/>
      <c r="C87" s="10" t="s">
        <v>71</v>
      </c>
      <c r="D87" s="65">
        <f>'CE-FLSH'!L87</f>
        <v>0</v>
      </c>
      <c r="E87" s="66">
        <f>'CE-FLSH'!M87</f>
        <v>0</v>
      </c>
      <c r="F87" s="60">
        <f>CE_GL!D87</f>
        <v>0</v>
      </c>
      <c r="G87" s="38">
        <f>CE_GL!E87</f>
        <v>-2563513.37</v>
      </c>
      <c r="H87" s="60">
        <f t="shared" si="15"/>
        <v>0</v>
      </c>
      <c r="I87" s="38">
        <f t="shared" si="15"/>
        <v>-2563513.37</v>
      </c>
    </row>
    <row r="88" spans="1:63" x14ac:dyDescent="0.2">
      <c r="A88" s="144"/>
      <c r="B88" s="3"/>
      <c r="C88" s="10" t="s">
        <v>72</v>
      </c>
      <c r="D88" s="215">
        <f>'CE-FLSH'!L88</f>
        <v>0</v>
      </c>
      <c r="E88" s="216">
        <f>'CE-FLSH'!M88</f>
        <v>0</v>
      </c>
      <c r="F88" s="81">
        <f>CE_GL!D88</f>
        <v>0</v>
      </c>
      <c r="G88" s="82">
        <f>CE_GL!E88</f>
        <v>-9121</v>
      </c>
      <c r="H88" s="81">
        <f t="shared" si="15"/>
        <v>0</v>
      </c>
      <c r="I88" s="82">
        <f t="shared" si="15"/>
        <v>-9121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3024381</v>
      </c>
      <c r="F89" s="160">
        <f t="shared" si="16"/>
        <v>0</v>
      </c>
      <c r="G89" s="160">
        <f t="shared" si="16"/>
        <v>686400.62999999989</v>
      </c>
      <c r="H89" s="160">
        <f t="shared" si="16"/>
        <v>0</v>
      </c>
      <c r="I89" s="160">
        <f t="shared" si="16"/>
        <v>-2337980.37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5747680.0623999424</v>
      </c>
      <c r="F91" s="160">
        <f t="shared" si="17"/>
        <v>0</v>
      </c>
      <c r="G91" s="160">
        <f t="shared" si="17"/>
        <v>-682599.11999998498</v>
      </c>
      <c r="H91" s="160">
        <f t="shared" si="17"/>
        <v>0</v>
      </c>
      <c r="I91" s="160">
        <f t="shared" si="17"/>
        <v>-6430279.1823999519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5642583</v>
      </c>
      <c r="E11" s="66">
        <f>'SITHE-FLSH'!M11</f>
        <v>25632151</v>
      </c>
      <c r="F11" s="60">
        <f>SITHE_GL!D11</f>
        <v>5656031</v>
      </c>
      <c r="G11" s="38">
        <f>SITHE_GL!E11</f>
        <v>27200328.73</v>
      </c>
      <c r="H11" s="60">
        <f>F11-D11</f>
        <v>13448</v>
      </c>
      <c r="I11" s="38">
        <f>G11-E11</f>
        <v>1568177.7300000004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-900610.98</v>
      </c>
      <c r="H12" s="60">
        <f>F12-D12</f>
        <v>0</v>
      </c>
      <c r="I12" s="38">
        <f>G12-E12</f>
        <v>-900610.98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5640045</v>
      </c>
      <c r="E13" s="66">
        <f>'SITHE-FLSH'!M13</f>
        <v>28305855</v>
      </c>
      <c r="F13" s="60">
        <f>SITHE_GL!D13</f>
        <v>5640045</v>
      </c>
      <c r="G13" s="38">
        <f>SITHE_GL!E13</f>
        <v>28305855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11282628</v>
      </c>
      <c r="E16" s="39">
        <f t="shared" si="1"/>
        <v>53938006</v>
      </c>
      <c r="F16" s="61">
        <f t="shared" si="1"/>
        <v>11296076</v>
      </c>
      <c r="G16" s="39">
        <f t="shared" si="1"/>
        <v>54605572.75</v>
      </c>
      <c r="H16" s="61">
        <f t="shared" si="1"/>
        <v>13448</v>
      </c>
      <c r="I16" s="39">
        <f t="shared" si="1"/>
        <v>667566.75000000047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-889950</v>
      </c>
      <c r="E19" s="66">
        <f>'SITHE-FLSH'!M19</f>
        <v>-4261570</v>
      </c>
      <c r="F19" s="60">
        <f>SITHE_GL!D19</f>
        <v>-878797</v>
      </c>
      <c r="G19" s="38">
        <f>SITHE_GL!E19</f>
        <v>-3941990.99</v>
      </c>
      <c r="H19" s="60">
        <f>F19-D19</f>
        <v>11153</v>
      </c>
      <c r="I19" s="38">
        <f>G19-E19</f>
        <v>319579.00999999978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279024.83</v>
      </c>
      <c r="H20" s="60">
        <f>F20-D20</f>
        <v>0</v>
      </c>
      <c r="I20" s="38">
        <f>G20-E20</f>
        <v>279024.83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-10093592</v>
      </c>
      <c r="E21" s="66">
        <f>'SITHE-FLSH'!M21</f>
        <v>-48851980</v>
      </c>
      <c r="F21" s="60">
        <f>SITHE_GL!D21</f>
        <v>-10093592</v>
      </c>
      <c r="G21" s="38">
        <f>SITHE_GL!E21</f>
        <v>-48851980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802</v>
      </c>
      <c r="E23" s="66">
        <f>'SITHE-FLSH'!M23</f>
        <v>3977</v>
      </c>
      <c r="F23" s="60">
        <f>SITHE_GL!D23</f>
        <v>0</v>
      </c>
      <c r="G23" s="38">
        <f>SITHE_GL!E23</f>
        <v>0</v>
      </c>
      <c r="H23" s="60">
        <f t="shared" si="2"/>
        <v>-802</v>
      </c>
      <c r="I23" s="38">
        <f t="shared" si="2"/>
        <v>-3977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-10982740</v>
      </c>
      <c r="E24" s="39">
        <f t="shared" si="3"/>
        <v>-53109573</v>
      </c>
      <c r="F24" s="61">
        <f t="shared" si="3"/>
        <v>-10972389</v>
      </c>
      <c r="G24" s="39">
        <f t="shared" si="3"/>
        <v>-52514946.159999996</v>
      </c>
      <c r="H24" s="61">
        <f t="shared" si="3"/>
        <v>10351</v>
      </c>
      <c r="I24" s="39">
        <f t="shared" si="3"/>
        <v>594626.83999999985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-82809</v>
      </c>
      <c r="E32" s="66">
        <f>'SITHE-FLSH'!M32</f>
        <v>4</v>
      </c>
      <c r="F32" s="60">
        <f>SITHE_GL!D32</f>
        <v>0</v>
      </c>
      <c r="G32" s="38">
        <f>SITHE_GL!E32</f>
        <v>0</v>
      </c>
      <c r="H32" s="60">
        <f>F32-D32</f>
        <v>82809</v>
      </c>
      <c r="I32" s="38">
        <f>G32-E32</f>
        <v>-4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-82809</v>
      </c>
      <c r="E36" s="39">
        <f t="shared" si="6"/>
        <v>4</v>
      </c>
      <c r="F36" s="61">
        <f t="shared" si="6"/>
        <v>0</v>
      </c>
      <c r="G36" s="39">
        <f t="shared" si="6"/>
        <v>0</v>
      </c>
      <c r="H36" s="61">
        <f t="shared" si="6"/>
        <v>82809</v>
      </c>
      <c r="I36" s="39">
        <f t="shared" si="6"/>
        <v>-4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39213</v>
      </c>
      <c r="E39" s="66">
        <f>'SITHE-FLSH'!M39</f>
        <v>186379</v>
      </c>
      <c r="F39" s="60">
        <f>SITHE_GL!D39</f>
        <v>0</v>
      </c>
      <c r="G39" s="38">
        <f>SITHE_GL!E39</f>
        <v>0</v>
      </c>
      <c r="H39" s="60">
        <f t="shared" ref="H39:I41" si="7">F39-D39</f>
        <v>-39213</v>
      </c>
      <c r="I39" s="38">
        <f t="shared" si="7"/>
        <v>-186379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-227035</v>
      </c>
      <c r="E40" s="66">
        <f>'SITHE-FLSH'!M40</f>
        <v>-1082957</v>
      </c>
      <c r="F40" s="60">
        <f>SITHE_GL!D40</f>
        <v>-189797</v>
      </c>
      <c r="G40" s="38">
        <f>SITHE_GL!E40</f>
        <v>-606459.05999999994</v>
      </c>
      <c r="H40" s="60">
        <f t="shared" si="7"/>
        <v>37238</v>
      </c>
      <c r="I40" s="38">
        <f t="shared" si="7"/>
        <v>476497.94000000006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-71540</v>
      </c>
      <c r="G41" s="38">
        <f>SITHE_GL!E41</f>
        <v>-324863.14</v>
      </c>
      <c r="H41" s="60">
        <f t="shared" si="7"/>
        <v>-71540</v>
      </c>
      <c r="I41" s="38">
        <f t="shared" si="7"/>
        <v>-324863.14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-227035</v>
      </c>
      <c r="E42" s="70">
        <f t="shared" si="8"/>
        <v>-1082957</v>
      </c>
      <c r="F42" s="69">
        <f t="shared" si="8"/>
        <v>-261337</v>
      </c>
      <c r="G42" s="70">
        <f t="shared" si="8"/>
        <v>-931322.2</v>
      </c>
      <c r="H42" s="69">
        <f t="shared" si="8"/>
        <v>-34302</v>
      </c>
      <c r="I42" s="70">
        <f t="shared" si="8"/>
        <v>151634.80000000005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-187822</v>
      </c>
      <c r="E43" s="39">
        <f t="shared" si="9"/>
        <v>-896578</v>
      </c>
      <c r="F43" s="61">
        <f t="shared" si="9"/>
        <v>-261337</v>
      </c>
      <c r="G43" s="39">
        <f t="shared" si="9"/>
        <v>-931322.2</v>
      </c>
      <c r="H43" s="61">
        <f t="shared" si="9"/>
        <v>-73515</v>
      </c>
      <c r="I43" s="39">
        <f t="shared" si="9"/>
        <v>-34744.199999999953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-29257</v>
      </c>
      <c r="E49" s="66">
        <f>'SITHE-FLSH'!M49</f>
        <v>-132853.11129999999</v>
      </c>
      <c r="F49" s="60">
        <f>SITHE_GL!D49</f>
        <v>-62350</v>
      </c>
      <c r="G49" s="38">
        <f>SITHE_GL!E49</f>
        <v>-283131.34999999998</v>
      </c>
      <c r="H49" s="60">
        <f>F49-D49</f>
        <v>-33093</v>
      </c>
      <c r="I49" s="38">
        <f>G49-E49</f>
        <v>-150278.23869999999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-802</v>
      </c>
      <c r="E51" s="66">
        <f>'SITHE-FLSH'!M51</f>
        <v>-3977</v>
      </c>
      <c r="F51" s="60">
        <f>SITHE_GL!D51</f>
        <v>0</v>
      </c>
      <c r="G51" s="38">
        <f>SITHE_GL!E51</f>
        <v>0</v>
      </c>
      <c r="H51" s="60">
        <f>F51-D51</f>
        <v>802</v>
      </c>
      <c r="I51" s="38">
        <f>G51-E51</f>
        <v>3977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-7738</v>
      </c>
      <c r="F54" s="60">
        <f>SITHE_GL!D54</f>
        <v>-378908.65999999642</v>
      </c>
      <c r="G54" s="38">
        <f>SITHE_GL!E54</f>
        <v>-662518.98</v>
      </c>
      <c r="H54" s="60">
        <f>F54-D54</f>
        <v>-378908.65999999642</v>
      </c>
      <c r="I54" s="38">
        <f>G54-E54</f>
        <v>-654780.98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-7738</v>
      </c>
      <c r="F56" s="61">
        <f t="shared" si="10"/>
        <v>-378908.65999999642</v>
      </c>
      <c r="G56" s="39">
        <f t="shared" si="10"/>
        <v>-662518.98</v>
      </c>
      <c r="H56" s="61">
        <f t="shared" si="10"/>
        <v>-378908.65999999642</v>
      </c>
      <c r="I56" s="39">
        <f t="shared" si="10"/>
        <v>-654780.98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57177.999299999967</v>
      </c>
      <c r="F70" s="60">
        <f>SITHE_GL!D70</f>
        <v>0</v>
      </c>
      <c r="G70" s="38">
        <f>SITHE_GL!E70</f>
        <v>57178</v>
      </c>
      <c r="H70" s="60">
        <f>F70-D70</f>
        <v>0</v>
      </c>
      <c r="I70" s="38">
        <f>G70-E70</f>
        <v>7.0000003324821591E-4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-33816.247799999983</v>
      </c>
      <c r="F71" s="60">
        <f>SITHE_GL!D71</f>
        <v>0</v>
      </c>
      <c r="G71" s="38">
        <f>SITHE_GL!E71</f>
        <v>-33816</v>
      </c>
      <c r="H71" s="60">
        <f>F71-D71</f>
        <v>0</v>
      </c>
      <c r="I71" s="38">
        <f>G71-E71</f>
        <v>0.2477999999828171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23361.751499999984</v>
      </c>
      <c r="F72" s="69">
        <f t="shared" si="13"/>
        <v>0</v>
      </c>
      <c r="G72" s="70">
        <f t="shared" si="13"/>
        <v>23362</v>
      </c>
      <c r="H72" s="69">
        <f t="shared" si="13"/>
        <v>0</v>
      </c>
      <c r="I72" s="70">
        <f t="shared" si="13"/>
        <v>0.24850000001606531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872032</v>
      </c>
      <c r="F74" s="60">
        <f>SITHE_GL!D74</f>
        <v>0</v>
      </c>
      <c r="G74" s="38">
        <f>SITHE_GL!E74</f>
        <v>832932.76</v>
      </c>
      <c r="H74" s="60">
        <f t="shared" ref="H74:I79" si="14">F74-D74</f>
        <v>0</v>
      </c>
      <c r="I74" s="38">
        <f t="shared" si="14"/>
        <v>-39099.239999999991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-849784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849784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-167099.35979999695</v>
      </c>
      <c r="F82" s="71">
        <f>F16+F24+F29+F36+F43+F45+F47+F49</f>
        <v>0</v>
      </c>
      <c r="G82" s="72">
        <f>SUM(G72:G81)+G16+G24+G29+G36+G43+G45+G47+G49+G51+G56+G61+G66</f>
        <v>1069948.8200000017</v>
      </c>
      <c r="H82" s="71">
        <f>H16+H24+H29+H36+H43+H45+H47+H49</f>
        <v>0</v>
      </c>
      <c r="I82" s="72">
        <f>SUM(I72:I81)+I16+I24+I29+I36+I43+I45+I47+I49+I51+I56+I61+I66</f>
        <v>1237048.1798000005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G97" sqref="G9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6704796</v>
      </c>
      <c r="E11" s="66">
        <f>'ARUBA-FLSH'!M11</f>
        <v>32931072</v>
      </c>
      <c r="F11" s="60">
        <f>ARUBA_GL!D11</f>
        <v>6704796</v>
      </c>
      <c r="G11" s="38">
        <f>ARUBA_GL!E11</f>
        <v>32844381.690000001</v>
      </c>
      <c r="H11" s="60">
        <f>F11-D11</f>
        <v>0</v>
      </c>
      <c r="I11" s="38">
        <f>G11-E11</f>
        <v>-86690.309999998659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760.5</v>
      </c>
      <c r="H12" s="60">
        <f>F12-D12</f>
        <v>0</v>
      </c>
      <c r="I12" s="38">
        <f>G12-E12</f>
        <v>760.5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27782001</v>
      </c>
      <c r="E13" s="66">
        <f>'ARUBA-FLSH'!M13</f>
        <v>138485881</v>
      </c>
      <c r="F13" s="60">
        <f>ARUBA_GL!D13</f>
        <v>27782001</v>
      </c>
      <c r="G13" s="38">
        <f>ARUBA_GL!E13</f>
        <v>138485882</v>
      </c>
      <c r="H13" s="60">
        <f t="shared" ref="H13:I15" si="0">F13-D13</f>
        <v>0</v>
      </c>
      <c r="I13" s="38">
        <f t="shared" si="0"/>
        <v>1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1389607</v>
      </c>
      <c r="F15" s="60">
        <f>ARUBA_GL!D15</f>
        <v>0</v>
      </c>
      <c r="G15" s="38">
        <f>ARUBA_GL!E15</f>
        <v>1389607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34486797</v>
      </c>
      <c r="E16" s="39">
        <f t="shared" si="1"/>
        <v>172806560</v>
      </c>
      <c r="F16" s="61">
        <f t="shared" si="1"/>
        <v>34486797</v>
      </c>
      <c r="G16" s="39">
        <f t="shared" si="1"/>
        <v>172720631.19</v>
      </c>
      <c r="H16" s="61">
        <f t="shared" si="1"/>
        <v>0</v>
      </c>
      <c r="I16" s="39">
        <f t="shared" si="1"/>
        <v>-85928.809999998659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-3506499</v>
      </c>
      <c r="E19" s="66">
        <f>'ARUBA-FLSH'!M19</f>
        <v>-15932751</v>
      </c>
      <c r="F19" s="60">
        <f>ARUBA_GL!D19</f>
        <v>-3506499</v>
      </c>
      <c r="G19" s="38">
        <f>ARUBA_GL!E19</f>
        <v>-16035409.92</v>
      </c>
      <c r="H19" s="60">
        <f>F19-D19</f>
        <v>0</v>
      </c>
      <c r="I19" s="38">
        <f>G19-E19</f>
        <v>-102658.91999999993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3750</v>
      </c>
      <c r="H20" s="60">
        <f>F20-D20</f>
        <v>0</v>
      </c>
      <c r="I20" s="38">
        <f>G20-E20</f>
        <v>3750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-31131503</v>
      </c>
      <c r="E21" s="66">
        <f>'ARUBA-FLSH'!M21</f>
        <v>-153700145</v>
      </c>
      <c r="F21" s="60">
        <f>ARUBA_GL!D21</f>
        <v>-31131503</v>
      </c>
      <c r="G21" s="38">
        <f>ARUBA_GL!E21</f>
        <v>-153873665</v>
      </c>
      <c r="H21" s="60">
        <f t="shared" ref="H21:I23" si="2">F21-D21</f>
        <v>0</v>
      </c>
      <c r="I21" s="38">
        <f t="shared" si="2"/>
        <v>-173520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152406</v>
      </c>
      <c r="E23" s="66">
        <f>'ARUBA-FLSH'!M23</f>
        <v>761543</v>
      </c>
      <c r="F23" s="60">
        <f>ARUBA_GL!D23</f>
        <v>152406</v>
      </c>
      <c r="G23" s="38">
        <f>ARUBA_GL!E23</f>
        <v>691923.24</v>
      </c>
      <c r="H23" s="60">
        <f t="shared" si="2"/>
        <v>0</v>
      </c>
      <c r="I23" s="38">
        <f t="shared" si="2"/>
        <v>-69619.760000000009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-34485596</v>
      </c>
      <c r="E24" s="39">
        <f t="shared" si="3"/>
        <v>-168871353</v>
      </c>
      <c r="F24" s="61">
        <f t="shared" si="3"/>
        <v>-34485596</v>
      </c>
      <c r="G24" s="39">
        <f t="shared" si="3"/>
        <v>-169213401.67999998</v>
      </c>
      <c r="H24" s="61">
        <f t="shared" si="3"/>
        <v>0</v>
      </c>
      <c r="I24" s="39">
        <f t="shared" si="3"/>
        <v>-342048.67999999993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-1201</v>
      </c>
      <c r="E49" s="66">
        <f>'ARUBA-FLSH'!M49</f>
        <v>-5452.54</v>
      </c>
      <c r="F49" s="60">
        <f>ARUBA_GL!D49</f>
        <v>-1201</v>
      </c>
      <c r="G49" s="38">
        <f>ARUBA_GL!E49</f>
        <v>-5452.5400000000373</v>
      </c>
      <c r="H49" s="60">
        <f>F49-D49</f>
        <v>0</v>
      </c>
      <c r="I49" s="38">
        <f>G49-E49</f>
        <v>-3.7289282772690058E-11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-152406</v>
      </c>
      <c r="E51" s="66">
        <f>'ARUBA-FLSH'!M51</f>
        <v>-761543</v>
      </c>
      <c r="F51" s="60">
        <f>ARUBA_GL!D51</f>
        <v>-152406</v>
      </c>
      <c r="G51" s="38">
        <f>ARUBA_GL!E51</f>
        <v>-691923.24</v>
      </c>
      <c r="H51" s="60">
        <f>F51-D51</f>
        <v>0</v>
      </c>
      <c r="I51" s="38">
        <f>G51-E51</f>
        <v>69619.760000000009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-40899</v>
      </c>
      <c r="F54" s="60">
        <f>ARUBA_GL!D54</f>
        <v>-11779467</v>
      </c>
      <c r="G54" s="38">
        <f>ARUBA_GL!E54</f>
        <v>-40600.83</v>
      </c>
      <c r="H54" s="60">
        <f>F54-D54</f>
        <v>-11779467</v>
      </c>
      <c r="I54" s="38">
        <f>G54-E54</f>
        <v>298.16999999999825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-1389607</v>
      </c>
      <c r="F55" s="60">
        <f>ARUBA_GL!D55</f>
        <v>0</v>
      </c>
      <c r="G55" s="38">
        <f>ARUBA_GL!E55</f>
        <v>-1389607.1099999999</v>
      </c>
      <c r="H55" s="60">
        <f>F55-D55</f>
        <v>0</v>
      </c>
      <c r="I55" s="38">
        <f>G55-E55</f>
        <v>-0.10999999986961484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-1430506</v>
      </c>
      <c r="F56" s="61">
        <f t="shared" si="10"/>
        <v>-11779467</v>
      </c>
      <c r="G56" s="39">
        <f t="shared" si="10"/>
        <v>-1430207.94</v>
      </c>
      <c r="H56" s="61">
        <f t="shared" si="10"/>
        <v>-11779467</v>
      </c>
      <c r="I56" s="39">
        <f t="shared" si="10"/>
        <v>298.06000000012864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10826623.561400004</v>
      </c>
      <c r="F70" s="60">
        <f>ARUBA_GL!D70</f>
        <v>0</v>
      </c>
      <c r="G70" s="38">
        <f>ARUBA_GL!E70</f>
        <v>10826624</v>
      </c>
      <c r="H70" s="60">
        <f>F70-D70</f>
        <v>0</v>
      </c>
      <c r="I70" s="38">
        <f>G70-E70</f>
        <v>0.43859999626874924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-9772632.8874999955</v>
      </c>
      <c r="F71" s="60">
        <f>ARUBA_GL!D71</f>
        <v>0</v>
      </c>
      <c r="G71" s="38">
        <f>ARUBA_GL!E71</f>
        <v>-9707949</v>
      </c>
      <c r="H71" s="60">
        <f>F71-D71</f>
        <v>0</v>
      </c>
      <c r="I71" s="38">
        <f>G71-E71</f>
        <v>64683.88749999553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1053990.6739000082</v>
      </c>
      <c r="F72" s="69">
        <f t="shared" si="13"/>
        <v>0</v>
      </c>
      <c r="G72" s="70">
        <f t="shared" si="13"/>
        <v>1118675</v>
      </c>
      <c r="H72" s="69">
        <f t="shared" si="13"/>
        <v>0</v>
      </c>
      <c r="I72" s="70">
        <f t="shared" si="13"/>
        <v>64684.326099991798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-583972.89610000001</v>
      </c>
      <c r="F74" s="60">
        <f>ARUBA_GL!D74</f>
        <v>0</v>
      </c>
      <c r="G74" s="38">
        <f>ARUBA_GL!E74</f>
        <v>-1116000.48</v>
      </c>
      <c r="H74" s="60">
        <f t="shared" ref="H74:I79" si="14">F74-D74</f>
        <v>0</v>
      </c>
      <c r="I74" s="38">
        <f t="shared" si="14"/>
        <v>-532027.58389999997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-1319014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1319014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888709.23779999372</v>
      </c>
      <c r="F82" s="71">
        <f>F16+F24+F29+F36+F43+F45+F47+F49</f>
        <v>0</v>
      </c>
      <c r="G82" s="72">
        <f>SUM(G72:G81)+G16+G24+G29+G36+G43+G45+G47+G49+G51+G56+G61+G66</f>
        <v>1382320.3100000308</v>
      </c>
      <c r="H82" s="71">
        <f>H16+H24+H29+H36+H43+H45+H47+H49</f>
        <v>0</v>
      </c>
      <c r="I82" s="72">
        <f>SUM(I72:I81)+I16+I24+I29+I36+I43+I45+I47+I49+I51+I56+I61+I66</f>
        <v>493611.0721999933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48" zoomScale="75" workbookViewId="0">
      <selection activeCell="I81" activeCellId="3" sqref="I70 I74 I78 I8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4748274</v>
      </c>
      <c r="E11" s="66">
        <f>'MidMarket-FLSH'!M11</f>
        <v>14390023</v>
      </c>
      <c r="F11" s="60">
        <f>MidMarket_GL!D11</f>
        <v>5278270</v>
      </c>
      <c r="G11" s="38">
        <f>MidMarket_GL!E11</f>
        <v>5537875.9900000002</v>
      </c>
      <c r="H11" s="60">
        <f>F11-D11</f>
        <v>529996</v>
      </c>
      <c r="I11" s="38">
        <f>G11-E11</f>
        <v>-8852147.0099999998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11648960.24</v>
      </c>
      <c r="H12" s="60">
        <f>F12-D12</f>
        <v>0</v>
      </c>
      <c r="I12" s="38">
        <f>G12-E12</f>
        <v>11648960.24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4748274</v>
      </c>
      <c r="E16" s="39">
        <f t="shared" si="1"/>
        <v>14390023</v>
      </c>
      <c r="F16" s="61">
        <f t="shared" si="1"/>
        <v>5278270</v>
      </c>
      <c r="G16" s="39">
        <f t="shared" si="1"/>
        <v>17186836.23</v>
      </c>
      <c r="H16" s="61">
        <f t="shared" si="1"/>
        <v>529996</v>
      </c>
      <c r="I16" s="39">
        <f t="shared" si="1"/>
        <v>2796813.2300000004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-4373063</v>
      </c>
      <c r="E19" s="66">
        <f>'MidMarket-FLSH'!M19</f>
        <v>-18960349</v>
      </c>
      <c r="F19" s="60">
        <f>MidMarket_GL!D19</f>
        <v>-4903064</v>
      </c>
      <c r="G19" s="38">
        <f>MidMarket_GL!E19</f>
        <v>-5886174.9000000004</v>
      </c>
      <c r="H19" s="60">
        <f>F19-D19</f>
        <v>-530001</v>
      </c>
      <c r="I19" s="38">
        <f>G19-E19</f>
        <v>13074174.1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-15871099.950000001</v>
      </c>
      <c r="H20" s="60">
        <f>F20-D20</f>
        <v>0</v>
      </c>
      <c r="I20" s="38">
        <f>G20-E20</f>
        <v>-15871099.950000001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-4373063</v>
      </c>
      <c r="E24" s="39">
        <f t="shared" si="3"/>
        <v>-18960349</v>
      </c>
      <c r="F24" s="61">
        <f t="shared" si="3"/>
        <v>-4903064</v>
      </c>
      <c r="G24" s="39">
        <f t="shared" si="3"/>
        <v>-21757274.850000001</v>
      </c>
      <c r="H24" s="61">
        <f t="shared" si="3"/>
        <v>-530001</v>
      </c>
      <c r="I24" s="39">
        <f t="shared" si="3"/>
        <v>-2796925.8500000015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3799543</v>
      </c>
      <c r="E27" s="66">
        <f>'MidMarket-FLSH'!M27</f>
        <v>17504738</v>
      </c>
      <c r="F27" s="60">
        <f>MidMarket_GL!D27</f>
        <v>3799544</v>
      </c>
      <c r="G27" s="38">
        <f>MidMarket_GL!E27</f>
        <v>17457719.260000002</v>
      </c>
      <c r="H27" s="60">
        <f>F27-D27</f>
        <v>1</v>
      </c>
      <c r="I27" s="38">
        <f>G27-E27</f>
        <v>-47018.739999998361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-4193428</v>
      </c>
      <c r="E28" s="66">
        <f>'MidMarket-FLSH'!M28</f>
        <v>-19979092</v>
      </c>
      <c r="F28" s="60">
        <f>MidMarket_GL!D28</f>
        <v>-4193425</v>
      </c>
      <c r="G28" s="38">
        <f>MidMarket_GL!E28</f>
        <v>-19979141.619999997</v>
      </c>
      <c r="H28" s="60">
        <f>F28-D28</f>
        <v>3</v>
      </c>
      <c r="I28" s="38">
        <f>G28-E28</f>
        <v>-49.619999997317791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-393885</v>
      </c>
      <c r="E29" s="70">
        <f t="shared" si="4"/>
        <v>-2474354</v>
      </c>
      <c r="F29" s="69">
        <f t="shared" si="4"/>
        <v>-393881</v>
      </c>
      <c r="G29" s="70">
        <f t="shared" si="4"/>
        <v>-2521422.3599999957</v>
      </c>
      <c r="H29" s="69">
        <f t="shared" si="4"/>
        <v>4</v>
      </c>
      <c r="I29" s="70">
        <f t="shared" si="4"/>
        <v>-47068.359999995679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10" x14ac:dyDescent="0.2">
      <c r="A49" s="9">
        <v>22</v>
      </c>
      <c r="B49" s="11" t="s">
        <v>52</v>
      </c>
      <c r="C49" s="6"/>
      <c r="D49" s="65">
        <f>'MidMarket-FLSH'!L49</f>
        <v>18661</v>
      </c>
      <c r="E49" s="66">
        <f>'MidMarket-FLSH'!M49</f>
        <v>99463.13</v>
      </c>
      <c r="F49" s="60">
        <f>MidMarket_GL!D49</f>
        <v>18675</v>
      </c>
      <c r="G49" s="38">
        <f>MidMarket_GL!E49</f>
        <v>99537.750000000015</v>
      </c>
      <c r="H49" s="60">
        <f>F49-D49</f>
        <v>14</v>
      </c>
      <c r="I49" s="38">
        <f>G49-E49</f>
        <v>74.620000000009895</v>
      </c>
      <c r="J49" s="228"/>
    </row>
    <row r="50" spans="1:10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10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10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10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10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10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10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10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10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10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10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10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10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10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10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16172723.7709</v>
      </c>
      <c r="F70" s="60">
        <f>MidMarket_GL!D70</f>
        <v>0</v>
      </c>
      <c r="G70" s="38">
        <f>MidMarket_GL!E70</f>
        <v>14823515.24</v>
      </c>
      <c r="H70" s="60">
        <f>F70-D70</f>
        <v>0</v>
      </c>
      <c r="I70" s="38">
        <f>G70-E70</f>
        <v>-1349208.5308999997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-14029526</v>
      </c>
      <c r="F71" s="60">
        <f>MidMarket_GL!D71</f>
        <v>0</v>
      </c>
      <c r="G71" s="38">
        <f>MidMarket_GL!E71</f>
        <v>-14029525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2143197.7708999999</v>
      </c>
      <c r="F72" s="69">
        <f t="shared" si="13"/>
        <v>0</v>
      </c>
      <c r="G72" s="70">
        <f t="shared" si="13"/>
        <v>793990.24000000022</v>
      </c>
      <c r="H72" s="69">
        <f t="shared" si="13"/>
        <v>0</v>
      </c>
      <c r="I72" s="70">
        <f t="shared" si="13"/>
        <v>-1349207.5308999997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5792813</v>
      </c>
      <c r="F74" s="60">
        <f>MidMarket_GL!D74</f>
        <v>0</v>
      </c>
      <c r="G74" s="38">
        <f>MidMarket_GL!E74</f>
        <v>11785.049999999814</v>
      </c>
      <c r="H74" s="60">
        <f t="shared" ref="H74:I79" si="14">F74-D74</f>
        <v>0</v>
      </c>
      <c r="I74" s="38">
        <f t="shared" si="14"/>
        <v>-5781027.9500000002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-29713</v>
      </c>
      <c r="F75" s="60">
        <f>MidMarket_GL!D75</f>
        <v>0</v>
      </c>
      <c r="G75" s="38">
        <f>MidMarket_GL!E75</f>
        <v>-29713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239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-8600557.0999999996</v>
      </c>
      <c r="H78" s="60">
        <f t="shared" si="14"/>
        <v>0</v>
      </c>
      <c r="I78" s="38">
        <f t="shared" si="14"/>
        <v>-8600557.0999999996</v>
      </c>
    </row>
    <row r="79" spans="1:9" x14ac:dyDescent="0.2">
      <c r="A79" s="9">
        <v>38</v>
      </c>
      <c r="B79" s="3"/>
      <c r="C79" s="10" t="s">
        <v>237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0.5</v>
      </c>
      <c r="H79" s="60">
        <f t="shared" si="14"/>
        <v>0</v>
      </c>
      <c r="I79" s="38">
        <f t="shared" si="14"/>
        <v>0.5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238</v>
      </c>
      <c r="D81" s="65">
        <f>'MidMarket-FLSH'!L81</f>
        <v>0</v>
      </c>
      <c r="E81" s="66">
        <f>'MidMarket-FLSH'!M81</f>
        <v>-743288.375</v>
      </c>
      <c r="F81" s="60">
        <f>MidMarket_GL!D81</f>
        <v>0</v>
      </c>
      <c r="G81" s="38">
        <f>MidMarket_GL!E81</f>
        <v>13419087.859999999</v>
      </c>
      <c r="H81" s="60">
        <f>F81-D81</f>
        <v>0</v>
      </c>
      <c r="I81" s="38">
        <f>G81-E81</f>
        <v>14162376.234999999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-13</v>
      </c>
      <c r="E82" s="72">
        <f>SUM(E72:E81)+E16+E24+E29+E36+E43+E45+E47+E49+E51+E56+E61+E66</f>
        <v>217792.52589999989</v>
      </c>
      <c r="F82" s="71">
        <f>F16+F24+F29+F36+F43+F45+F47+F49</f>
        <v>0</v>
      </c>
      <c r="G82" s="72">
        <f>SUM(G72:G81)+G16+G24+G29+G36+G43+G45+G47+G49+G51+G56+G61+G66</f>
        <v>-1397729.679999996</v>
      </c>
      <c r="H82" s="71">
        <f>H16+H24+H29+H36+H43+H45+H47+H49</f>
        <v>13</v>
      </c>
      <c r="I82" s="72">
        <f>SUM(I72:I81)+I16+I24+I29+I36+I43+I45+I47+I49+I51+I56+I61+I66</f>
        <v>-1615522.2058999958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6"/>
  <sheetViews>
    <sheetView zoomScale="75" workbookViewId="0">
      <pane xSplit="3" ySplit="9" topLeftCell="D67" activePane="bottomRight" state="frozen"/>
      <selection activeCell="G97" sqref="G97"/>
      <selection pane="topRight" activeCell="G97" sqref="G97"/>
      <selection pane="bottomLeft" activeCell="G97" sqref="G97"/>
      <selection pane="bottomRight" activeCell="I94" sqref="I9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21">
        <f>+E11/D11</f>
        <v>4.7860474984933274</v>
      </c>
      <c r="F7" s="33"/>
      <c r="G7" s="221">
        <f>+G11/F11</f>
        <v>4.7571851206725011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115390018</v>
      </c>
      <c r="E11" s="66">
        <f>'EAST-EGM-FLSH'!M11</f>
        <v>552262107</v>
      </c>
      <c r="F11" s="60">
        <f>'EAST-EGM-GL'!D11</f>
        <v>119286332</v>
      </c>
      <c r="G11" s="38">
        <f>'EAST-EGM-GL'!E11</f>
        <v>567467163.69000006</v>
      </c>
      <c r="H11" s="60">
        <f>F11-D11</f>
        <v>3896314</v>
      </c>
      <c r="I11" s="38">
        <f>G11-E11</f>
        <v>15205056.690000057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48215141.68</v>
      </c>
      <c r="H12" s="60">
        <f>F12-D12</f>
        <v>0</v>
      </c>
      <c r="I12" s="38">
        <f>G12-E12</f>
        <v>48215141.68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94289528</v>
      </c>
      <c r="E13" s="66">
        <f>'EAST-EGM-FLSH'!M13</f>
        <v>478297973</v>
      </c>
      <c r="F13" s="60">
        <f>'EAST-EGM-GL'!D13</f>
        <v>94289528</v>
      </c>
      <c r="G13" s="38">
        <f>'EAST-EGM-GL'!E13</f>
        <v>478297973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328693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-328693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2448761.1799999997</v>
      </c>
      <c r="H15" s="60">
        <f t="shared" si="0"/>
        <v>0</v>
      </c>
      <c r="I15" s="38">
        <f t="shared" si="0"/>
        <v>2448761.1799999997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209679546</v>
      </c>
      <c r="E16" s="39">
        <f t="shared" si="1"/>
        <v>1030888773</v>
      </c>
      <c r="F16" s="61">
        <f t="shared" si="1"/>
        <v>213575860</v>
      </c>
      <c r="G16" s="39">
        <f t="shared" si="1"/>
        <v>1096429039.55</v>
      </c>
      <c r="H16" s="61">
        <f t="shared" si="1"/>
        <v>3896314</v>
      </c>
      <c r="I16" s="39">
        <f t="shared" si="1"/>
        <v>65540266.550000057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-125159045</v>
      </c>
      <c r="E19" s="66">
        <f>'EAST-EGM-FLSH'!M19</f>
        <v>-587897917</v>
      </c>
      <c r="F19" s="60">
        <f>'EAST-EGM-GL'!D19</f>
        <v>-129083467</v>
      </c>
      <c r="G19" s="38">
        <f>'EAST-EGM-GL'!E19</f>
        <v>-598262328.54000008</v>
      </c>
      <c r="H19" s="60">
        <f>F19-D19</f>
        <v>-3924422</v>
      </c>
      <c r="I19" s="38">
        <f>G19-E19</f>
        <v>-10364411.540000081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-27545132.149999999</v>
      </c>
      <c r="H20" s="60">
        <f>F20-D20</f>
        <v>0</v>
      </c>
      <c r="I20" s="38">
        <f>G20-E20</f>
        <v>-27545132.149999999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-85943454</v>
      </c>
      <c r="E21" s="66">
        <f>'EAST-EGM-FLSH'!M21</f>
        <v>-433469456</v>
      </c>
      <c r="F21" s="60">
        <f>'EAST-EGM-GL'!D21</f>
        <v>-86551744</v>
      </c>
      <c r="G21" s="38">
        <f>'EAST-EGM-GL'!E21</f>
        <v>-436477697</v>
      </c>
      <c r="H21" s="60">
        <f t="shared" ref="H21:I23" si="2">F21-D21</f>
        <v>-608290</v>
      </c>
      <c r="I21" s="38">
        <f t="shared" si="2"/>
        <v>-3008241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527887</v>
      </c>
      <c r="E23" s="66">
        <f>'EAST-EGM-FLSH'!M23</f>
        <v>2631825</v>
      </c>
      <c r="F23" s="60">
        <f>'EAST-EGM-GL'!D23</f>
        <v>614034</v>
      </c>
      <c r="G23" s="38">
        <f>'EAST-EGM-GL'!E23</f>
        <v>2809205.5500000007</v>
      </c>
      <c r="H23" s="60">
        <f t="shared" si="2"/>
        <v>86147</v>
      </c>
      <c r="I23" s="38">
        <f t="shared" si="2"/>
        <v>177380.55000000075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-210574612</v>
      </c>
      <c r="E24" s="39">
        <f t="shared" si="3"/>
        <v>-1018735548</v>
      </c>
      <c r="F24" s="61">
        <f t="shared" si="3"/>
        <v>-215021177</v>
      </c>
      <c r="G24" s="39">
        <f t="shared" si="3"/>
        <v>-1059475952.1400001</v>
      </c>
      <c r="H24" s="61">
        <f t="shared" si="3"/>
        <v>-4446565</v>
      </c>
      <c r="I24" s="39">
        <f t="shared" si="3"/>
        <v>-40740404.140000075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911404</v>
      </c>
      <c r="G27" s="38">
        <f>'EAST-EGM-GL'!E27</f>
        <v>3767070.3899999997</v>
      </c>
      <c r="H27" s="60">
        <f>F27-D27</f>
        <v>911404</v>
      </c>
      <c r="I27" s="38">
        <f>G27-E27</f>
        <v>3767070.3899999997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-338499</v>
      </c>
      <c r="G28" s="38">
        <f>'EAST-EGM-GL'!E28</f>
        <v>-1580790.3299999998</v>
      </c>
      <c r="H28" s="60">
        <f>F28-D28</f>
        <v>-338499</v>
      </c>
      <c r="I28" s="38">
        <f>G28-E28</f>
        <v>-1580790.3299999998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572905</v>
      </c>
      <c r="G29" s="70">
        <f t="shared" si="4"/>
        <v>2186280.0599999996</v>
      </c>
      <c r="H29" s="69">
        <f t="shared" si="4"/>
        <v>572905</v>
      </c>
      <c r="I29" s="70">
        <f t="shared" si="4"/>
        <v>2186280.0599999996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28856</v>
      </c>
      <c r="E32" s="66">
        <f>'EAST-EGM-FLSH'!M32</f>
        <v>154255</v>
      </c>
      <c r="F32" s="60">
        <f>'EAST-EGM-GL'!D32</f>
        <v>-3324058</v>
      </c>
      <c r="G32" s="38">
        <f>'EAST-EGM-GL'!E32</f>
        <v>-15207565.35</v>
      </c>
      <c r="H32" s="60">
        <f>F32-D32</f>
        <v>-3352914</v>
      </c>
      <c r="I32" s="38">
        <f>G32-E32</f>
        <v>-15361820.35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738220</v>
      </c>
      <c r="E33" s="66">
        <f>'EAST-EGM-FLSH'!M33</f>
        <v>3077467</v>
      </c>
      <c r="F33" s="60">
        <f>'EAST-EGM-GL'!D33</f>
        <v>-967047</v>
      </c>
      <c r="G33" s="38">
        <f>'EAST-EGM-GL'!E33</f>
        <v>-1834877.45</v>
      </c>
      <c r="H33" s="60">
        <f t="shared" ref="H33:I35" si="5">F33-D33</f>
        <v>-1705267</v>
      </c>
      <c r="I33" s="38">
        <f t="shared" si="5"/>
        <v>-4912344.45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-671117</v>
      </c>
      <c r="E34" s="66">
        <f>'EAST-EGM-FLSH'!M34</f>
        <v>-3209533</v>
      </c>
      <c r="F34" s="60">
        <f>'EAST-EGM-GL'!D34</f>
        <v>882391</v>
      </c>
      <c r="G34" s="38">
        <f>'EAST-EGM-GL'!E34</f>
        <v>1241055.56</v>
      </c>
      <c r="H34" s="60">
        <f t="shared" si="5"/>
        <v>1553508</v>
      </c>
      <c r="I34" s="38">
        <f t="shared" si="5"/>
        <v>4450588.5600000005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-359961</v>
      </c>
      <c r="E35" s="66">
        <f>'EAST-EGM-FLSH'!M35</f>
        <v>3993212</v>
      </c>
      <c r="F35" s="60">
        <f>'EAST-EGM-GL'!D35</f>
        <v>-360000</v>
      </c>
      <c r="G35" s="38">
        <f>'EAST-EGM-GL'!E35</f>
        <v>0</v>
      </c>
      <c r="H35" s="60">
        <f t="shared" si="5"/>
        <v>-39</v>
      </c>
      <c r="I35" s="38">
        <f t="shared" si="5"/>
        <v>-3993212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-264002</v>
      </c>
      <c r="E36" s="39">
        <f t="shared" si="6"/>
        <v>4015401</v>
      </c>
      <c r="F36" s="61">
        <f t="shared" si="6"/>
        <v>-3768714</v>
      </c>
      <c r="G36" s="39">
        <f t="shared" si="6"/>
        <v>-15801387.24</v>
      </c>
      <c r="H36" s="61">
        <f t="shared" si="6"/>
        <v>-3504712</v>
      </c>
      <c r="I36" s="39">
        <f t="shared" si="6"/>
        <v>-19816788.240000002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1324662</v>
      </c>
      <c r="E39" s="66">
        <f>'EAST-EGM-FLSH'!M39</f>
        <v>6109948</v>
      </c>
      <c r="F39" s="60">
        <f>'EAST-EGM-GL'!D39</f>
        <v>718163</v>
      </c>
      <c r="G39" s="38">
        <f>'EAST-EGM-GL'!E39</f>
        <v>3285595.49</v>
      </c>
      <c r="H39" s="60">
        <f t="shared" ref="H39:I41" si="7">F39-D39</f>
        <v>-606499</v>
      </c>
      <c r="I39" s="38">
        <f t="shared" si="7"/>
        <v>-2824352.51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-792900</v>
      </c>
      <c r="E40" s="66">
        <f>'EAST-EGM-FLSH'!M40</f>
        <v>-3660171</v>
      </c>
      <c r="F40" s="60">
        <f>'EAST-EGM-GL'!D40</f>
        <v>-1120185</v>
      </c>
      <c r="G40" s="38">
        <f>'EAST-EGM-GL'!E40</f>
        <v>-3979365</v>
      </c>
      <c r="H40" s="60">
        <f t="shared" si="7"/>
        <v>-327285</v>
      </c>
      <c r="I40" s="38">
        <f t="shared" si="7"/>
        <v>-319194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-792900</v>
      </c>
      <c r="E42" s="70">
        <f t="shared" si="8"/>
        <v>-3660171</v>
      </c>
      <c r="F42" s="69">
        <f t="shared" si="8"/>
        <v>-1120185</v>
      </c>
      <c r="G42" s="70">
        <f t="shared" si="8"/>
        <v>-3979365</v>
      </c>
      <c r="H42" s="69">
        <f t="shared" si="8"/>
        <v>-327285</v>
      </c>
      <c r="I42" s="70">
        <f t="shared" si="8"/>
        <v>-319194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531762</v>
      </c>
      <c r="E43" s="39">
        <f t="shared" si="9"/>
        <v>2449777</v>
      </c>
      <c r="F43" s="61">
        <f t="shared" si="9"/>
        <v>-402022</v>
      </c>
      <c r="G43" s="39">
        <f t="shared" si="9"/>
        <v>-693769.50999999978</v>
      </c>
      <c r="H43" s="61">
        <f t="shared" si="9"/>
        <v>-933784</v>
      </c>
      <c r="I43" s="39">
        <f t="shared" si="9"/>
        <v>-3143546.51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627306</v>
      </c>
      <c r="E49" s="66">
        <f>'EAST-EGM-FLSH'!M49</f>
        <v>2869924.95</v>
      </c>
      <c r="F49" s="60">
        <f>'EAST-EGM-GL'!D49</f>
        <v>5043148</v>
      </c>
      <c r="G49" s="38">
        <f>'EAST-EGM-GL'!E49</f>
        <v>23072402.099999998</v>
      </c>
      <c r="H49" s="60">
        <f>F49-D49</f>
        <v>4415842</v>
      </c>
      <c r="I49" s="38">
        <f>G49-E49</f>
        <v>20202477.149999999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-527887</v>
      </c>
      <c r="E51" s="66">
        <f>'EAST-EGM-FLSH'!M51</f>
        <v>-2631825</v>
      </c>
      <c r="F51" s="60">
        <f>'EAST-EGM-GL'!D51</f>
        <v>-614034</v>
      </c>
      <c r="G51" s="38">
        <f>'EAST-EGM-GL'!E51</f>
        <v>-2809205.5500000007</v>
      </c>
      <c r="H51" s="60">
        <f>F51-D51</f>
        <v>-86147</v>
      </c>
      <c r="I51" s="38">
        <f>G51-E51</f>
        <v>-177380.55000000075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-2103544</v>
      </c>
      <c r="F54" s="60">
        <f>'EAST-EGM-GL'!D54</f>
        <v>-121171921</v>
      </c>
      <c r="G54" s="38">
        <f>'EAST-EGM-GL'!E54</f>
        <v>-3331615.4200000004</v>
      </c>
      <c r="H54" s="60">
        <f>F54-D54</f>
        <v>-121171921</v>
      </c>
      <c r="I54" s="38">
        <f>G54-E54</f>
        <v>-1228071.4200000004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-2761982.5</v>
      </c>
      <c r="F55" s="60">
        <f>'EAST-EGM-GL'!D55</f>
        <v>0</v>
      </c>
      <c r="G55" s="38">
        <f>'EAST-EGM-GL'!E55</f>
        <v>-3884761.8600000003</v>
      </c>
      <c r="H55" s="60">
        <f>F55-D55</f>
        <v>0</v>
      </c>
      <c r="I55" s="38">
        <f>G55-E55</f>
        <v>-1122779.3600000003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-4865526.5</v>
      </c>
      <c r="F56" s="61">
        <f t="shared" si="10"/>
        <v>-121171921</v>
      </c>
      <c r="G56" s="39">
        <f t="shared" si="10"/>
        <v>-7216377.2800000012</v>
      </c>
      <c r="H56" s="61">
        <f t="shared" si="10"/>
        <v>-121171921</v>
      </c>
      <c r="I56" s="39">
        <f t="shared" si="10"/>
        <v>-2350850.7800000007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6003890.3136000019</v>
      </c>
      <c r="F70" s="60">
        <f>'EAST-EGM-GL'!D70</f>
        <v>0</v>
      </c>
      <c r="G70" s="38">
        <f>'EAST-EGM-GL'!E70</f>
        <v>6003890</v>
      </c>
      <c r="H70" s="60">
        <f>F70-D70</f>
        <v>0</v>
      </c>
      <c r="I70" s="38">
        <f>G70-E70</f>
        <v>-0.31360000185668468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-13901698</v>
      </c>
      <c r="F71" s="60">
        <f>'EAST-EGM-GL'!D71</f>
        <v>0</v>
      </c>
      <c r="G71" s="38">
        <f>'EAST-EGM-GL'!E71</f>
        <v>-12412374</v>
      </c>
      <c r="H71" s="60">
        <f>F71-D71</f>
        <v>0</v>
      </c>
      <c r="I71" s="38">
        <f>G71-E71</f>
        <v>1489324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-7897807.6863999981</v>
      </c>
      <c r="F72" s="69">
        <f t="shared" si="13"/>
        <v>0</v>
      </c>
      <c r="G72" s="70">
        <f t="shared" si="13"/>
        <v>-6408484</v>
      </c>
      <c r="H72" s="69">
        <f t="shared" si="13"/>
        <v>0</v>
      </c>
      <c r="I72" s="70">
        <f t="shared" si="13"/>
        <v>1489323.6863999981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-7164164</v>
      </c>
      <c r="F74" s="60">
        <f>'EAST-EGM-GL'!D74</f>
        <v>0</v>
      </c>
      <c r="G74" s="38">
        <f>'EAST-EGM-GL'!E74</f>
        <v>-25694545.789999999</v>
      </c>
      <c r="H74" s="60">
        <f t="shared" ref="H74:I79" si="14">F74-D74</f>
        <v>0</v>
      </c>
      <c r="I74" s="38">
        <f t="shared" si="14"/>
        <v>-18530381.789999999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53300</v>
      </c>
      <c r="F75" s="60">
        <f>'EAST-EGM-GL'!D75</f>
        <v>0</v>
      </c>
      <c r="G75" s="38">
        <f>'EAST-EGM-GL'!E75</f>
        <v>85264</v>
      </c>
      <c r="H75" s="60">
        <f t="shared" si="14"/>
        <v>0</v>
      </c>
      <c r="I75" s="38">
        <f t="shared" si="14"/>
        <v>31964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-4496</v>
      </c>
      <c r="F76" s="60">
        <f>'EAST-EGM-GL'!D76</f>
        <v>0</v>
      </c>
      <c r="G76" s="38">
        <f>'EAST-EGM-GL'!E76</f>
        <v>-4520.6099999999997</v>
      </c>
      <c r="H76" s="60">
        <f t="shared" si="14"/>
        <v>0</v>
      </c>
      <c r="I76" s="38">
        <f t="shared" si="14"/>
        <v>-24.609999999999673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23732.85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-23732.85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1095949</v>
      </c>
      <c r="F81" s="60">
        <f>'EAST-EGM-GL'!D81</f>
        <v>8276537</v>
      </c>
      <c r="G81" s="38">
        <f>'EAST-EGM-GL'!E81</f>
        <v>493565.12</v>
      </c>
      <c r="H81" s="60">
        <f>F81-D81</f>
        <v>8276537</v>
      </c>
      <c r="I81" s="38">
        <f>G81-E81</f>
        <v>-602383.88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50740.613599968143</v>
      </c>
      <c r="F82" s="71">
        <f>F16+F24+F29+F36+F43+F45+F47+F49</f>
        <v>0</v>
      </c>
      <c r="G82" s="72">
        <f>SUM(G72:G81)+G16+G24+G29+G36+G43+G45+G47+G49+G51+G56+G61+G66</f>
        <v>4162308.7099998705</v>
      </c>
      <c r="H82" s="71">
        <f>H16+H24+H29+H36+H43+H45+H47+H49</f>
        <v>0</v>
      </c>
      <c r="I82" s="72">
        <f>SUM(I72:I81)+I16+I24+I29+I36+I43+I45+I47+I49+I51+I56+I61+I66</f>
        <v>4111568.0963999764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-102792</v>
      </c>
      <c r="F86" s="145">
        <f>'EAST-EGM-GL'!D86</f>
        <v>0</v>
      </c>
      <c r="G86" s="145">
        <f>'EAST-EGM-GL'!E86</f>
        <v>-230132</v>
      </c>
      <c r="H86" s="145">
        <f t="shared" ref="H86:I88" si="15">F86-D86</f>
        <v>0</v>
      </c>
      <c r="I86" s="145">
        <f t="shared" si="15"/>
        <v>-127340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128132.13</v>
      </c>
      <c r="H87" s="146">
        <f t="shared" si="15"/>
        <v>0</v>
      </c>
      <c r="I87" s="146">
        <f t="shared" si="15"/>
        <v>128132.13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-102792</v>
      </c>
      <c r="F89" s="160">
        <f t="shared" si="16"/>
        <v>0</v>
      </c>
      <c r="G89" s="160">
        <f t="shared" si="16"/>
        <v>-101999.87</v>
      </c>
      <c r="H89" s="160">
        <f t="shared" si="16"/>
        <v>0</v>
      </c>
      <c r="I89" s="160">
        <f t="shared" si="16"/>
        <v>792.13000000000466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-52051.386400031857</v>
      </c>
      <c r="F91" s="160">
        <f t="shared" si="17"/>
        <v>0</v>
      </c>
      <c r="G91" s="160">
        <f t="shared" si="17"/>
        <v>4060308.8399998704</v>
      </c>
      <c r="H91" s="160">
        <f t="shared" si="17"/>
        <v>0</v>
      </c>
      <c r="I91" s="160">
        <f t="shared" si="17"/>
        <v>4112360.2263999763</v>
      </c>
    </row>
    <row r="92" spans="1:63" x14ac:dyDescent="0.2">
      <c r="A92" s="4"/>
      <c r="B92" s="3"/>
    </row>
    <row r="93" spans="1:63" x14ac:dyDescent="0.2">
      <c r="A93" s="4" t="s">
        <v>240</v>
      </c>
      <c r="B93" s="3"/>
      <c r="F93" s="31"/>
      <c r="G93" s="31"/>
      <c r="H93" s="31"/>
      <c r="I93" s="31"/>
    </row>
    <row r="94" spans="1:63" x14ac:dyDescent="0.2">
      <c r="A94" s="144"/>
      <c r="B94" s="3"/>
      <c r="C94" s="10" t="s">
        <v>162</v>
      </c>
      <c r="D94" s="145">
        <f>'EAST-EGM-FLSH'!L94</f>
        <v>0</v>
      </c>
      <c r="E94" s="145">
        <f>'EAST-EGM-FLSH'!M94</f>
        <v>-412000</v>
      </c>
      <c r="F94" s="145">
        <f>'EAST-EGM-GL'!D94</f>
        <v>0</v>
      </c>
      <c r="G94" s="145">
        <f>'EAST-EGM-GL'!E94</f>
        <v>1125135</v>
      </c>
      <c r="H94" s="145">
        <f t="shared" ref="H94:I96" si="18">F94-D94</f>
        <v>0</v>
      </c>
      <c r="I94" s="145">
        <f t="shared" si="18"/>
        <v>1537135</v>
      </c>
    </row>
    <row r="95" spans="1:63" x14ac:dyDescent="0.2">
      <c r="A95" s="144"/>
      <c r="B95" s="3"/>
      <c r="C95" s="10" t="s">
        <v>71</v>
      </c>
      <c r="D95" s="146">
        <f>'EAST-EGM-FLSH'!L95</f>
        <v>0</v>
      </c>
      <c r="E95" s="146">
        <f>'EAST-EGM-FLSH'!M95</f>
        <v>0</v>
      </c>
      <c r="F95" s="146">
        <f>'EAST-EGM-GL'!D95</f>
        <v>0</v>
      </c>
      <c r="G95" s="146">
        <f>'EAST-EGM-GL'!E95</f>
        <v>0</v>
      </c>
      <c r="H95" s="146">
        <f t="shared" si="18"/>
        <v>0</v>
      </c>
      <c r="I95" s="146">
        <f t="shared" si="18"/>
        <v>0</v>
      </c>
    </row>
    <row r="96" spans="1:63" x14ac:dyDescent="0.2">
      <c r="A96" s="144"/>
      <c r="B96" s="3"/>
      <c r="C96" s="10" t="s">
        <v>72</v>
      </c>
      <c r="D96" s="147">
        <f>'EAST-EGM-FLSH'!L96</f>
        <v>0</v>
      </c>
      <c r="E96" s="147">
        <f>'EAST-EGM-FLSH'!M96</f>
        <v>0</v>
      </c>
      <c r="F96" s="147">
        <f>'EAST-EGM-GL'!D96</f>
        <v>0</v>
      </c>
      <c r="G96" s="147">
        <f>'EAST-EGM-GL'!E96</f>
        <v>2667154</v>
      </c>
      <c r="H96" s="147">
        <f t="shared" si="18"/>
        <v>0</v>
      </c>
      <c r="I96" s="147">
        <f t="shared" si="18"/>
        <v>2667154</v>
      </c>
    </row>
    <row r="97" spans="1:9" s="127" customFormat="1" x14ac:dyDescent="0.2">
      <c r="A97" s="158"/>
      <c r="B97" s="159"/>
      <c r="C97" s="157" t="s">
        <v>165</v>
      </c>
      <c r="D97" s="160">
        <f t="shared" ref="D97:I97" si="19">SUM(D94:D96)</f>
        <v>0</v>
      </c>
      <c r="E97" s="160">
        <f t="shared" si="19"/>
        <v>-412000</v>
      </c>
      <c r="F97" s="160">
        <f t="shared" si="19"/>
        <v>0</v>
      </c>
      <c r="G97" s="160">
        <f t="shared" si="19"/>
        <v>3792289</v>
      </c>
      <c r="H97" s="160">
        <f t="shared" si="19"/>
        <v>0</v>
      </c>
      <c r="I97" s="160">
        <f t="shared" si="19"/>
        <v>4204289</v>
      </c>
    </row>
    <row r="98" spans="1:9" s="127" customFormat="1" x14ac:dyDescent="0.2">
      <c r="A98" s="162"/>
      <c r="B98" s="159"/>
      <c r="D98" s="163"/>
      <c r="E98" s="163"/>
      <c r="F98" s="163"/>
      <c r="G98" s="163"/>
      <c r="H98" s="163"/>
      <c r="I98" s="163"/>
    </row>
    <row r="99" spans="1:9" x14ac:dyDescent="0.2">
      <c r="A99" s="4"/>
      <c r="B99" s="3"/>
    </row>
    <row r="100" spans="1:9" x14ac:dyDescent="0.2">
      <c r="A100" s="4"/>
      <c r="B100" s="3"/>
    </row>
    <row r="101" spans="1:9" x14ac:dyDescent="0.2">
      <c r="A101" s="4"/>
      <c r="B101" s="3"/>
    </row>
    <row r="102" spans="1:9" x14ac:dyDescent="0.2">
      <c r="A102" s="4"/>
      <c r="B102" s="3"/>
    </row>
    <row r="103" spans="1:9" x14ac:dyDescent="0.2">
      <c r="A103" s="4"/>
      <c r="B103" s="3"/>
    </row>
    <row r="104" spans="1:9" x14ac:dyDescent="0.2">
      <c r="A104" s="4"/>
      <c r="B104" s="3"/>
    </row>
    <row r="105" spans="1:9" x14ac:dyDescent="0.2">
      <c r="A105" s="4"/>
      <c r="B105" s="3"/>
    </row>
    <row r="106" spans="1:9" x14ac:dyDescent="0.2">
      <c r="A106" s="4"/>
      <c r="B106" s="3"/>
    </row>
    <row r="107" spans="1:9" x14ac:dyDescent="0.2">
      <c r="A107" s="4"/>
      <c r="B107" s="3"/>
    </row>
    <row r="108" spans="1:9" x14ac:dyDescent="0.2">
      <c r="A108" s="4"/>
      <c r="B108" s="3"/>
    </row>
    <row r="109" spans="1:9" x14ac:dyDescent="0.2">
      <c r="A109" s="4"/>
      <c r="B109" s="3"/>
    </row>
    <row r="110" spans="1:9" x14ac:dyDescent="0.2">
      <c r="A110" s="4"/>
      <c r="B110" s="3"/>
    </row>
    <row r="111" spans="1:9" x14ac:dyDescent="0.2">
      <c r="A111" s="4"/>
      <c r="B111" s="3"/>
    </row>
    <row r="112" spans="1:9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>
      <selection activeCell="G97" sqref="G9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94713376</v>
      </c>
      <c r="E11" s="66">
        <f>'EAST-MKT-FLSH'!M11</f>
        <v>473320441</v>
      </c>
      <c r="F11" s="60">
        <f>'EAST-MKT-GL'!D11</f>
        <v>94741502</v>
      </c>
      <c r="G11" s="38">
        <f>'EAST-MKT-GL'!E11</f>
        <v>456091593.62</v>
      </c>
      <c r="H11" s="60">
        <f>F11-D11</f>
        <v>28126</v>
      </c>
      <c r="I11" s="38">
        <f>G11-E11</f>
        <v>-17228847.379999995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8235434.54</v>
      </c>
      <c r="H12" s="60">
        <f>F12-D12</f>
        <v>0</v>
      </c>
      <c r="I12" s="38">
        <f>G12-E12</f>
        <v>8235434.54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10891162</v>
      </c>
      <c r="E13" s="66">
        <f>'EAST-MKT-FLSH'!M13</f>
        <v>57916986</v>
      </c>
      <c r="F13" s="60">
        <f>'EAST-MKT-GL'!D13</f>
        <v>10891162</v>
      </c>
      <c r="G13" s="38">
        <f>'EAST-MKT-GL'!E13</f>
        <v>57916986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1064090.04</v>
      </c>
      <c r="H15" s="60">
        <f t="shared" si="0"/>
        <v>0</v>
      </c>
      <c r="I15" s="38">
        <f t="shared" si="0"/>
        <v>1064090.04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105604538</v>
      </c>
      <c r="E16" s="39">
        <f t="shared" si="1"/>
        <v>531237427</v>
      </c>
      <c r="F16" s="61">
        <f t="shared" si="1"/>
        <v>105632664</v>
      </c>
      <c r="G16" s="39">
        <f t="shared" si="1"/>
        <v>523308104.20000005</v>
      </c>
      <c r="H16" s="61">
        <f t="shared" si="1"/>
        <v>28126</v>
      </c>
      <c r="I16" s="39">
        <f t="shared" si="1"/>
        <v>-7929322.7999999961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-86651070</v>
      </c>
      <c r="E19" s="66">
        <f>'EAST-MKT-FLSH'!M19</f>
        <v>-428205264</v>
      </c>
      <c r="F19" s="60">
        <f>'EAST-MKT-GL'!D19</f>
        <v>-84932202</v>
      </c>
      <c r="G19" s="38">
        <f>'EAST-MKT-GL'!E19</f>
        <v>-401105707.05000001</v>
      </c>
      <c r="H19" s="60">
        <f>F19-D19</f>
        <v>1718868</v>
      </c>
      <c r="I19" s="38">
        <f>G19-E19</f>
        <v>27099556.949999988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-6551698.3700000001</v>
      </c>
      <c r="H20" s="60">
        <f>F20-D20</f>
        <v>0</v>
      </c>
      <c r="I20" s="38">
        <f>G20-E20</f>
        <v>-6551698.3700000001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-18686518</v>
      </c>
      <c r="E21" s="66">
        <f>'EAST-MKT-FLSH'!M21</f>
        <v>-99288706</v>
      </c>
      <c r="F21" s="60">
        <f>'EAST-MKT-GL'!D21</f>
        <v>-21943860</v>
      </c>
      <c r="G21" s="38">
        <f>'EAST-MKT-GL'!E21</f>
        <v>-115679544</v>
      </c>
      <c r="H21" s="60">
        <f t="shared" ref="H21:I23" si="2">F21-D21</f>
        <v>-3257342</v>
      </c>
      <c r="I21" s="38">
        <f t="shared" si="2"/>
        <v>-16390838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111100</v>
      </c>
      <c r="E23" s="66">
        <f>'EAST-MKT-FLSH'!M23</f>
        <v>576322</v>
      </c>
      <c r="F23" s="60">
        <f>'EAST-MKT-GL'!D23</f>
        <v>111100</v>
      </c>
      <c r="G23" s="38">
        <f>'EAST-MKT-GL'!E23</f>
        <v>531058</v>
      </c>
      <c r="H23" s="60">
        <f t="shared" si="2"/>
        <v>0</v>
      </c>
      <c r="I23" s="38">
        <f t="shared" si="2"/>
        <v>-45264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-105226488</v>
      </c>
      <c r="E24" s="39">
        <f t="shared" si="3"/>
        <v>-526917648</v>
      </c>
      <c r="F24" s="61">
        <f t="shared" si="3"/>
        <v>-106764962</v>
      </c>
      <c r="G24" s="39">
        <f t="shared" si="3"/>
        <v>-522805891.42000002</v>
      </c>
      <c r="H24" s="61">
        <f t="shared" si="3"/>
        <v>-1538474</v>
      </c>
      <c r="I24" s="39">
        <f t="shared" si="3"/>
        <v>4111756.579999987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146820</v>
      </c>
      <c r="E32" s="66">
        <f>'EAST-MKT-FLSH'!M32</f>
        <v>733951</v>
      </c>
      <c r="F32" s="60">
        <f>'EAST-MKT-GL'!D32</f>
        <v>0</v>
      </c>
      <c r="G32" s="38">
        <f>'EAST-MKT-GL'!E32</f>
        <v>0</v>
      </c>
      <c r="H32" s="60">
        <f>F32-D32</f>
        <v>-146820</v>
      </c>
      <c r="I32" s="38">
        <f>G32-E32</f>
        <v>-733951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32754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-32754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-3</v>
      </c>
      <c r="E34" s="66">
        <f>'EAST-MKT-FLSH'!M34</f>
        <v>-15</v>
      </c>
      <c r="F34" s="60">
        <f>'EAST-MKT-GL'!D34</f>
        <v>0</v>
      </c>
      <c r="G34" s="38">
        <f>'EAST-MKT-GL'!E34</f>
        <v>0</v>
      </c>
      <c r="H34" s="60">
        <f t="shared" si="5"/>
        <v>3</v>
      </c>
      <c r="I34" s="38">
        <f t="shared" si="5"/>
        <v>15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21704</v>
      </c>
      <c r="E35" s="66">
        <f>'EAST-MKT-FLSH'!M35</f>
        <v>-2157</v>
      </c>
      <c r="F35" s="60">
        <f>'EAST-MKT-GL'!D35</f>
        <v>0</v>
      </c>
      <c r="G35" s="38">
        <f>'EAST-MKT-GL'!E35</f>
        <v>0</v>
      </c>
      <c r="H35" s="60">
        <f t="shared" si="5"/>
        <v>-21704</v>
      </c>
      <c r="I35" s="38">
        <f t="shared" si="5"/>
        <v>2157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201275</v>
      </c>
      <c r="E36" s="39">
        <f t="shared" si="6"/>
        <v>731779</v>
      </c>
      <c r="F36" s="61">
        <f t="shared" si="6"/>
        <v>0</v>
      </c>
      <c r="G36" s="39">
        <f t="shared" si="6"/>
        <v>0</v>
      </c>
      <c r="H36" s="61">
        <f t="shared" si="6"/>
        <v>-201275</v>
      </c>
      <c r="I36" s="39">
        <f t="shared" si="6"/>
        <v>-731779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48720</v>
      </c>
      <c r="E39" s="66">
        <f>'EAST-MKT-FLSH'!M39</f>
        <v>234343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-48720</v>
      </c>
      <c r="I39" s="38">
        <f t="shared" si="7"/>
        <v>-234343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0</v>
      </c>
      <c r="E40" s="66">
        <f>'EAST-MKT-FLSH'!M40</f>
        <v>0</v>
      </c>
      <c r="F40" s="60">
        <f>'EAST-MKT-GL'!D40</f>
        <v>0</v>
      </c>
      <c r="G40" s="38">
        <f>'EAST-MKT-GL'!E40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48720</v>
      </c>
      <c r="E43" s="39">
        <f t="shared" si="9"/>
        <v>234343</v>
      </c>
      <c r="F43" s="61">
        <f t="shared" si="9"/>
        <v>0</v>
      </c>
      <c r="G43" s="39">
        <f t="shared" si="9"/>
        <v>0</v>
      </c>
      <c r="H43" s="61">
        <f t="shared" si="9"/>
        <v>-48720</v>
      </c>
      <c r="I43" s="39">
        <f t="shared" si="9"/>
        <v>-234343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-628045</v>
      </c>
      <c r="E49" s="66">
        <f>'EAST-MKT-FLSH'!M49</f>
        <v>-3002055.1</v>
      </c>
      <c r="F49" s="60">
        <f>'EAST-MKT-GL'!D49</f>
        <v>1132298</v>
      </c>
      <c r="G49" s="38">
        <f>'EAST-MKT-GL'!E49</f>
        <v>5412384.4399999995</v>
      </c>
      <c r="H49" s="60">
        <f>F49-D49</f>
        <v>1760343</v>
      </c>
      <c r="I49" s="38">
        <f>G49-E49</f>
        <v>8414439.5399999991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-111100</v>
      </c>
      <c r="E51" s="66">
        <f>'EAST-MKT-FLSH'!M51</f>
        <v>-576322</v>
      </c>
      <c r="F51" s="60">
        <f>'EAST-MKT-GL'!D51</f>
        <v>-111100</v>
      </c>
      <c r="G51" s="38">
        <f>'EAST-MKT-GL'!E51</f>
        <v>-531058</v>
      </c>
      <c r="H51" s="60">
        <f>F51-D51</f>
        <v>0</v>
      </c>
      <c r="I51" s="38">
        <f>G51-E51</f>
        <v>45264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-279589</v>
      </c>
      <c r="F54" s="60">
        <f>'EAST-MKT-GL'!D54</f>
        <v>-6149226</v>
      </c>
      <c r="G54" s="38">
        <f>'EAST-MKT-GL'!E54</f>
        <v>-480685</v>
      </c>
      <c r="H54" s="60">
        <f>F54-D54</f>
        <v>-6149226</v>
      </c>
      <c r="I54" s="38">
        <f>G54-E54</f>
        <v>-201096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-478059</v>
      </c>
      <c r="F55" s="60">
        <f>'EAST-MKT-GL'!D55</f>
        <v>0</v>
      </c>
      <c r="G55" s="38">
        <f>'EAST-MKT-GL'!E55</f>
        <v>-1760949.0399999998</v>
      </c>
      <c r="H55" s="60">
        <f>F55-D55</f>
        <v>0</v>
      </c>
      <c r="I55" s="38">
        <f>G55-E55</f>
        <v>-1282890.0399999998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-757648</v>
      </c>
      <c r="F56" s="61">
        <f t="shared" si="10"/>
        <v>-6149226</v>
      </c>
      <c r="G56" s="39">
        <f t="shared" si="10"/>
        <v>-2241634.04</v>
      </c>
      <c r="H56" s="61">
        <f t="shared" si="10"/>
        <v>-6149226</v>
      </c>
      <c r="I56" s="39">
        <f t="shared" si="10"/>
        <v>-1483986.0399999998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6148832.3931</v>
      </c>
      <c r="F70" s="60">
        <f>'EAST-MKT-GL'!D70</f>
        <v>0</v>
      </c>
      <c r="G70" s="38">
        <f>'EAST-MKT-GL'!E70</f>
        <v>6148832</v>
      </c>
      <c r="H70" s="60">
        <f>F70-D70</f>
        <v>0</v>
      </c>
      <c r="I70" s="38">
        <f>G70-E70</f>
        <v>-0.39309999998658895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-3230224.9819</v>
      </c>
      <c r="F71" s="60">
        <f>'EAST-MKT-GL'!D71</f>
        <v>0</v>
      </c>
      <c r="G71" s="38">
        <f>'EAST-MKT-GL'!E71</f>
        <v>-3230225</v>
      </c>
      <c r="H71" s="60">
        <f>F71-D71</f>
        <v>0</v>
      </c>
      <c r="I71" s="38">
        <f>G71-E71</f>
        <v>-1.8099999986588955E-2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2918607.4112</v>
      </c>
      <c r="F72" s="69">
        <f t="shared" si="13"/>
        <v>0</v>
      </c>
      <c r="G72" s="70">
        <f t="shared" si="13"/>
        <v>2918607</v>
      </c>
      <c r="H72" s="69">
        <f t="shared" si="13"/>
        <v>0</v>
      </c>
      <c r="I72" s="70">
        <f t="shared" si="13"/>
        <v>-0.41119999997317791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-2603179</v>
      </c>
      <c r="F74" s="60">
        <f>'EAST-MKT-GL'!D74</f>
        <v>0</v>
      </c>
      <c r="G74" s="38">
        <f>'EAST-MKT-GL'!E74</f>
        <v>-5457255.0599999996</v>
      </c>
      <c r="H74" s="60">
        <f t="shared" ref="H74:I79" si="14">F74-D74</f>
        <v>0</v>
      </c>
      <c r="I74" s="38">
        <f t="shared" si="14"/>
        <v>-2854076.0599999996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31959.919999999998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-31959.919999999998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-4553</v>
      </c>
      <c r="F76" s="60">
        <f>'EAST-MKT-GL'!D76</f>
        <v>0</v>
      </c>
      <c r="G76" s="38">
        <f>'EAST-MKT-GL'!E76</f>
        <v>-4527.5</v>
      </c>
      <c r="H76" s="60">
        <f t="shared" si="14"/>
        <v>0</v>
      </c>
      <c r="I76" s="38">
        <f t="shared" si="14"/>
        <v>25.5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-89953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89953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1202758.2312000035</v>
      </c>
      <c r="F82" s="71">
        <f>F16+F24+F29+F36+F43+F45+F47+F49</f>
        <v>0</v>
      </c>
      <c r="G82" s="72">
        <f>SUM(G72:G81)+G16+G24+G29+G36+G43+G45+G47+G49+G51+G56+G61+G66</f>
        <v>598729.62000002805</v>
      </c>
      <c r="H82" s="71">
        <f>H16+H24+H29+H36+H43+H45+H47+H49</f>
        <v>0</v>
      </c>
      <c r="I82" s="72">
        <f>SUM(I72:I81)+I16+I24+I29+I36+I43+I45+I47+I49+I51+I56+I61+I66</f>
        <v>-604028.61120000924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-52077</v>
      </c>
      <c r="H12" s="60">
        <f>F12-D12</f>
        <v>0</v>
      </c>
      <c r="I12" s="38">
        <f>G12-E12</f>
        <v>-52077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-52077</v>
      </c>
      <c r="H16" s="61">
        <f t="shared" si="1"/>
        <v>0</v>
      </c>
      <c r="I16" s="39">
        <f t="shared" si="1"/>
        <v>-52077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-52077</v>
      </c>
      <c r="H82" s="71">
        <f>H16+H24+H29+H36+H43+H45+H47+H49</f>
        <v>0</v>
      </c>
      <c r="I82" s="72">
        <f>SUM(I72:I81)+I16+I24+I29+I36+I43+I45+I47+I49+I51+I56+I61+I66</f>
        <v>-52077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44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115390018</v>
      </c>
      <c r="E11" s="66">
        <f>'EAST-CON-FLSH'!M11</f>
        <v>552262107</v>
      </c>
      <c r="F11" s="60">
        <f>'EAST-CON-GL '!D11</f>
        <v>119286332</v>
      </c>
      <c r="G11" s="38">
        <f>'EAST-CON-GL '!E11</f>
        <v>567467163.69000006</v>
      </c>
      <c r="H11" s="60">
        <f>F11-D11</f>
        <v>3896314</v>
      </c>
      <c r="I11" s="38">
        <f>G11-E11</f>
        <v>15205056.690000057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48163064.68</v>
      </c>
      <c r="H12" s="60">
        <f>F12-D12</f>
        <v>0</v>
      </c>
      <c r="I12" s="38">
        <f>G12-E12</f>
        <v>48163064.68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94289528</v>
      </c>
      <c r="E13" s="66">
        <f>'EAST-CON-FLSH'!M13</f>
        <v>478297973</v>
      </c>
      <c r="F13" s="60">
        <f>'EAST-CON-GL '!D13</f>
        <v>94289528</v>
      </c>
      <c r="G13" s="38">
        <f>'EAST-CON-GL '!E13</f>
        <v>478297973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328693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-328693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2448761.1799999997</v>
      </c>
      <c r="H15" s="60">
        <f t="shared" si="0"/>
        <v>0</v>
      </c>
      <c r="I15" s="38">
        <f t="shared" si="0"/>
        <v>2448761.1799999997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209679546</v>
      </c>
      <c r="E16" s="39">
        <f t="shared" si="1"/>
        <v>1030888773</v>
      </c>
      <c r="F16" s="61">
        <f t="shared" si="1"/>
        <v>213575860</v>
      </c>
      <c r="G16" s="39">
        <f t="shared" si="1"/>
        <v>1096376962.55</v>
      </c>
      <c r="H16" s="61">
        <f t="shared" si="1"/>
        <v>3896314</v>
      </c>
      <c r="I16" s="39">
        <f t="shared" si="1"/>
        <v>65488189.550000057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-125159045</v>
      </c>
      <c r="E19" s="66">
        <f>'EAST-CON-FLSH'!M19</f>
        <v>-587897917</v>
      </c>
      <c r="F19" s="60">
        <f>'EAST-CON-GL '!D19</f>
        <v>-129083467</v>
      </c>
      <c r="G19" s="38">
        <f>'EAST-CON-GL '!E19</f>
        <v>-598262328.54000008</v>
      </c>
      <c r="H19" s="60">
        <f>F19-D19</f>
        <v>-3924422</v>
      </c>
      <c r="I19" s="38">
        <f>G19-E19</f>
        <v>-10364411.540000081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-27545132.149999999</v>
      </c>
      <c r="H20" s="60">
        <f>F20-D20</f>
        <v>0</v>
      </c>
      <c r="I20" s="38">
        <f>G20-E20</f>
        <v>-27545132.149999999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-85943454</v>
      </c>
      <c r="E21" s="66">
        <f>'EAST-CON-FLSH'!M21</f>
        <v>-433469456</v>
      </c>
      <c r="F21" s="60">
        <f>'EAST-CON-GL '!D21</f>
        <v>-86551744</v>
      </c>
      <c r="G21" s="38">
        <f>'EAST-CON-GL '!E21</f>
        <v>-436477697</v>
      </c>
      <c r="H21" s="60">
        <f t="shared" ref="H21:I23" si="2">F21-D21</f>
        <v>-608290</v>
      </c>
      <c r="I21" s="38">
        <f t="shared" si="2"/>
        <v>-3008241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527887</v>
      </c>
      <c r="E23" s="66">
        <f>'EAST-CON-FLSH'!M23</f>
        <v>2631825</v>
      </c>
      <c r="F23" s="60">
        <f>'EAST-CON-GL '!D23</f>
        <v>614034</v>
      </c>
      <c r="G23" s="38">
        <f>'EAST-CON-GL '!E23</f>
        <v>2809205.5500000007</v>
      </c>
      <c r="H23" s="60">
        <f t="shared" si="2"/>
        <v>86147</v>
      </c>
      <c r="I23" s="38">
        <f t="shared" si="2"/>
        <v>177380.55000000075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-210574612</v>
      </c>
      <c r="E24" s="39">
        <f t="shared" si="3"/>
        <v>-1018735548</v>
      </c>
      <c r="F24" s="61">
        <f t="shared" si="3"/>
        <v>-215021177</v>
      </c>
      <c r="G24" s="39">
        <f t="shared" si="3"/>
        <v>-1059475952.1400001</v>
      </c>
      <c r="H24" s="61">
        <f t="shared" si="3"/>
        <v>-4446565</v>
      </c>
      <c r="I24" s="39">
        <f t="shared" si="3"/>
        <v>-40740404.140000075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911404</v>
      </c>
      <c r="G27" s="38">
        <f>'EAST-CON-GL '!E27</f>
        <v>3767070.3899999997</v>
      </c>
      <c r="H27" s="60">
        <f>F27-D27</f>
        <v>911404</v>
      </c>
      <c r="I27" s="38">
        <f>G27-E27</f>
        <v>3767070.3899999997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-338499</v>
      </c>
      <c r="G28" s="38">
        <f>'EAST-CON-GL '!E28</f>
        <v>-1580790.3299999998</v>
      </c>
      <c r="H28" s="60">
        <f>F28-D28</f>
        <v>-338499</v>
      </c>
      <c r="I28" s="38">
        <f>G28-E28</f>
        <v>-1580790.3299999998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572905</v>
      </c>
      <c r="G29" s="70">
        <f t="shared" si="4"/>
        <v>2186280.0599999996</v>
      </c>
      <c r="H29" s="69">
        <f t="shared" si="4"/>
        <v>572905</v>
      </c>
      <c r="I29" s="70">
        <f t="shared" si="4"/>
        <v>2186280.0599999996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28856</v>
      </c>
      <c r="E32" s="66">
        <f>'EAST-CON-FLSH'!M32</f>
        <v>154255</v>
      </c>
      <c r="F32" s="60">
        <f>'EAST-CON-GL '!D32</f>
        <v>-3324058</v>
      </c>
      <c r="G32" s="38">
        <f>'EAST-CON-GL '!E32</f>
        <v>-15207565.35</v>
      </c>
      <c r="H32" s="60">
        <f>F32-D32</f>
        <v>-3352914</v>
      </c>
      <c r="I32" s="38">
        <f>G32-E32</f>
        <v>-15361820.35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738220</v>
      </c>
      <c r="E33" s="66">
        <f>'EAST-CON-FLSH'!M33</f>
        <v>3077467</v>
      </c>
      <c r="F33" s="60">
        <f>'EAST-CON-GL '!D33</f>
        <v>-967047</v>
      </c>
      <c r="G33" s="38">
        <f>'EAST-CON-GL '!E33</f>
        <v>-1834877.45</v>
      </c>
      <c r="H33" s="60">
        <f t="shared" ref="H33:I35" si="5">F33-D33</f>
        <v>-1705267</v>
      </c>
      <c r="I33" s="38">
        <f t="shared" si="5"/>
        <v>-4912344.45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-671117</v>
      </c>
      <c r="E34" s="66">
        <f>'EAST-CON-FLSH'!M34</f>
        <v>-3209533</v>
      </c>
      <c r="F34" s="60">
        <f>'EAST-CON-GL '!D34</f>
        <v>882391</v>
      </c>
      <c r="G34" s="38">
        <f>'EAST-CON-GL '!E34</f>
        <v>1241055.56</v>
      </c>
      <c r="H34" s="60">
        <f t="shared" si="5"/>
        <v>1553508</v>
      </c>
      <c r="I34" s="38">
        <f t="shared" si="5"/>
        <v>4450588.5600000005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-359961</v>
      </c>
      <c r="E35" s="66">
        <f>'EAST-CON-FLSH'!M35</f>
        <v>3993212</v>
      </c>
      <c r="F35" s="60">
        <f>'EAST-CON-GL '!D35</f>
        <v>-360000</v>
      </c>
      <c r="G35" s="38">
        <f>'EAST-CON-GL '!E35</f>
        <v>0</v>
      </c>
      <c r="H35" s="60">
        <f t="shared" si="5"/>
        <v>-39</v>
      </c>
      <c r="I35" s="38">
        <f t="shared" si="5"/>
        <v>-3993212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-264002</v>
      </c>
      <c r="E36" s="39">
        <f t="shared" si="6"/>
        <v>4015401</v>
      </c>
      <c r="F36" s="61">
        <f t="shared" si="6"/>
        <v>-3768714</v>
      </c>
      <c r="G36" s="39">
        <f t="shared" si="6"/>
        <v>-15801387.24</v>
      </c>
      <c r="H36" s="61">
        <f t="shared" si="6"/>
        <v>-3504712</v>
      </c>
      <c r="I36" s="39">
        <f t="shared" si="6"/>
        <v>-19816788.240000002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1324662</v>
      </c>
      <c r="E39" s="66">
        <f>'EAST-CON-FLSH'!M39</f>
        <v>6109948</v>
      </c>
      <c r="F39" s="60">
        <f>'EAST-CON-GL '!D39</f>
        <v>718163</v>
      </c>
      <c r="G39" s="38">
        <f>'EAST-CON-GL '!E39</f>
        <v>3285595.49</v>
      </c>
      <c r="H39" s="60">
        <f t="shared" ref="H39:I41" si="7">F39-D39</f>
        <v>-606499</v>
      </c>
      <c r="I39" s="38">
        <f t="shared" si="7"/>
        <v>-2824352.51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-792900</v>
      </c>
      <c r="E40" s="66">
        <f>'EAST-CON-FLSH'!M40</f>
        <v>-3660171</v>
      </c>
      <c r="F40" s="60">
        <f>'EAST-CON-GL '!D40</f>
        <v>-1120185</v>
      </c>
      <c r="G40" s="38">
        <f>'EAST-CON-GL '!E40</f>
        <v>-3979365</v>
      </c>
      <c r="H40" s="60">
        <f t="shared" si="7"/>
        <v>-327285</v>
      </c>
      <c r="I40" s="38">
        <f t="shared" si="7"/>
        <v>-319194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-792900</v>
      </c>
      <c r="E42" s="70">
        <f t="shared" si="8"/>
        <v>-3660171</v>
      </c>
      <c r="F42" s="69">
        <f t="shared" si="8"/>
        <v>-1120185</v>
      </c>
      <c r="G42" s="70">
        <f t="shared" si="8"/>
        <v>-3979365</v>
      </c>
      <c r="H42" s="69">
        <f t="shared" si="8"/>
        <v>-327285</v>
      </c>
      <c r="I42" s="70">
        <f t="shared" si="8"/>
        <v>-319194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531762</v>
      </c>
      <c r="E43" s="39">
        <f t="shared" si="9"/>
        <v>2449777</v>
      </c>
      <c r="F43" s="61">
        <f t="shared" si="9"/>
        <v>-402022</v>
      </c>
      <c r="G43" s="39">
        <f t="shared" si="9"/>
        <v>-693769.50999999978</v>
      </c>
      <c r="H43" s="61">
        <f t="shared" si="9"/>
        <v>-933784</v>
      </c>
      <c r="I43" s="39">
        <f t="shared" si="9"/>
        <v>-3143546.51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627306</v>
      </c>
      <c r="E49" s="66">
        <f>'EAST-CON-FLSH'!M49</f>
        <v>2869924.95</v>
      </c>
      <c r="F49" s="60">
        <f>'EAST-CON-GL '!D49</f>
        <v>5043148</v>
      </c>
      <c r="G49" s="38">
        <f>'EAST-CON-GL '!E49</f>
        <v>23072402.099999998</v>
      </c>
      <c r="H49" s="60">
        <f>F49-D49</f>
        <v>4415842</v>
      </c>
      <c r="I49" s="38">
        <f>G49-E49</f>
        <v>20202477.149999999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-527887</v>
      </c>
      <c r="E51" s="66">
        <f>'EAST-CON-FLSH'!M51</f>
        <v>-2631825</v>
      </c>
      <c r="F51" s="60">
        <f>'EAST-CON-GL '!D51</f>
        <v>-614034</v>
      </c>
      <c r="G51" s="38">
        <f>'EAST-CON-GL '!E51</f>
        <v>-2809205.5500000007</v>
      </c>
      <c r="H51" s="60">
        <f>F51-D51</f>
        <v>-86147</v>
      </c>
      <c r="I51" s="38">
        <f>G51-E51</f>
        <v>-177380.55000000075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-2103544</v>
      </c>
      <c r="F54" s="60">
        <f>'EAST-CON-GL '!D54</f>
        <v>-121171921</v>
      </c>
      <c r="G54" s="38">
        <f>'EAST-CON-GL '!E54</f>
        <v>-3331615.4200000004</v>
      </c>
      <c r="H54" s="60">
        <f>F54-D54</f>
        <v>-121171921</v>
      </c>
      <c r="I54" s="38">
        <f>G54-E54</f>
        <v>-1228071.4200000004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-2761982.5</v>
      </c>
      <c r="F55" s="60">
        <f>'EAST-CON-GL '!D55</f>
        <v>0</v>
      </c>
      <c r="G55" s="38">
        <f>'EAST-CON-GL '!E55</f>
        <v>-3884761.8600000003</v>
      </c>
      <c r="H55" s="60">
        <f>F55-D55</f>
        <v>0</v>
      </c>
      <c r="I55" s="38">
        <f>G55-E55</f>
        <v>-1122779.3600000003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-4865526.5</v>
      </c>
      <c r="F56" s="61">
        <f t="shared" si="10"/>
        <v>-121171921</v>
      </c>
      <c r="G56" s="39">
        <f t="shared" si="10"/>
        <v>-7216377.2800000012</v>
      </c>
      <c r="H56" s="61">
        <f t="shared" si="10"/>
        <v>-121171921</v>
      </c>
      <c r="I56" s="39">
        <f t="shared" si="10"/>
        <v>-2350850.7800000007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6003890.3136000019</v>
      </c>
      <c r="F70" s="60">
        <f>'EAST-CON-GL '!D70</f>
        <v>0</v>
      </c>
      <c r="G70" s="38">
        <f>'EAST-CON-GL '!E70</f>
        <v>6003890</v>
      </c>
      <c r="H70" s="60">
        <f>F70-D70</f>
        <v>0</v>
      </c>
      <c r="I70" s="38">
        <f>G70-E70</f>
        <v>-0.31360000185668468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-13901698</v>
      </c>
      <c r="F71" s="60">
        <f>'EAST-CON-GL '!D71</f>
        <v>0</v>
      </c>
      <c r="G71" s="38">
        <f>'EAST-CON-GL '!E71</f>
        <v>-12412374</v>
      </c>
      <c r="H71" s="60">
        <f>F71-D71</f>
        <v>0</v>
      </c>
      <c r="I71" s="38">
        <f>G71-E71</f>
        <v>1489324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-7897807.6863999981</v>
      </c>
      <c r="F72" s="69">
        <f t="shared" si="13"/>
        <v>0</v>
      </c>
      <c r="G72" s="70">
        <f t="shared" si="13"/>
        <v>-6408484</v>
      </c>
      <c r="H72" s="69">
        <f t="shared" si="13"/>
        <v>0</v>
      </c>
      <c r="I72" s="70">
        <f t="shared" si="13"/>
        <v>1489323.6863999981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-7164164</v>
      </c>
      <c r="F74" s="60">
        <f>'EAST-CON-GL '!D74</f>
        <v>0</v>
      </c>
      <c r="G74" s="38">
        <f>'EAST-CON-GL '!E74</f>
        <v>-25694545.789999999</v>
      </c>
      <c r="H74" s="60">
        <f t="shared" ref="H74:I79" si="14">F74-D74</f>
        <v>0</v>
      </c>
      <c r="I74" s="38">
        <f t="shared" si="14"/>
        <v>-18530381.789999999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53300</v>
      </c>
      <c r="F75" s="60">
        <f>'EAST-CON-GL '!D75</f>
        <v>0</v>
      </c>
      <c r="G75" s="38">
        <f>'EAST-CON-GL '!E75</f>
        <v>85264</v>
      </c>
      <c r="H75" s="60">
        <f t="shared" si="14"/>
        <v>0</v>
      </c>
      <c r="I75" s="38">
        <f t="shared" si="14"/>
        <v>31964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-4496</v>
      </c>
      <c r="F76" s="60">
        <f>'EAST-CON-GL '!D76</f>
        <v>0</v>
      </c>
      <c r="G76" s="38">
        <f>'EAST-CON-GL '!E76</f>
        <v>-4520.6099999999997</v>
      </c>
      <c r="H76" s="60">
        <f t="shared" si="14"/>
        <v>0</v>
      </c>
      <c r="I76" s="38">
        <f t="shared" si="14"/>
        <v>-24.609999999999673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23732.85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-23732.85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1095949</v>
      </c>
      <c r="F81" s="60">
        <f>'EAST-CON-GL '!D81</f>
        <v>8276537</v>
      </c>
      <c r="G81" s="38">
        <f>'EAST-CON-GL '!E81</f>
        <v>493565.12</v>
      </c>
      <c r="H81" s="60">
        <f>F81-D81</f>
        <v>8276537</v>
      </c>
      <c r="I81" s="38">
        <f>G81-E81</f>
        <v>-602383.88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50740.613599968143</v>
      </c>
      <c r="F82" s="109">
        <f>F16+F24+F29+F36+F43+F45+F47+F49</f>
        <v>0</v>
      </c>
      <c r="G82" s="110">
        <f>SUM(G72:G81)+G16+G24+G29+G36+G43+G45+G47+G49+G51+G56+G61+G66</f>
        <v>4110231.7099998705</v>
      </c>
      <c r="H82" s="109">
        <f>H16+H24+H29+H36+H43+H45+H47+H49</f>
        <v>0</v>
      </c>
      <c r="I82" s="110">
        <f>SUM(I72:I81)+I16+I24+I29+I36+I43+I45+I47+I49+I51+I56+I61+I66</f>
        <v>4059491.0963999764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-102792</v>
      </c>
      <c r="F86" s="145">
        <f>'EAST-CON-GL '!D86</f>
        <v>0</v>
      </c>
      <c r="G86" s="145">
        <f>'EAST-CON-GL '!E86</f>
        <v>-230132</v>
      </c>
      <c r="H86" s="145">
        <f t="shared" ref="H86:I88" si="15">F86-D86</f>
        <v>0</v>
      </c>
      <c r="I86" s="145">
        <f t="shared" si="15"/>
        <v>-127340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128132.13</v>
      </c>
      <c r="H87" s="146">
        <f t="shared" si="15"/>
        <v>0</v>
      </c>
      <c r="I87" s="146">
        <f t="shared" si="15"/>
        <v>128132.13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-102792</v>
      </c>
      <c r="F89" s="155">
        <f t="shared" si="16"/>
        <v>0</v>
      </c>
      <c r="G89" s="155">
        <f t="shared" si="16"/>
        <v>-101999.87</v>
      </c>
      <c r="H89" s="155">
        <f t="shared" si="16"/>
        <v>0</v>
      </c>
      <c r="I89" s="155">
        <f t="shared" si="16"/>
        <v>792.13000000000466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-52051.386400031857</v>
      </c>
      <c r="F91" s="160">
        <f t="shared" si="17"/>
        <v>0</v>
      </c>
      <c r="G91" s="160">
        <f t="shared" si="17"/>
        <v>4008231.8399998704</v>
      </c>
      <c r="H91" s="160">
        <f t="shared" si="17"/>
        <v>0</v>
      </c>
      <c r="I91" s="160">
        <f t="shared" si="17"/>
        <v>4060283.2263999763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-52051.386400031857</v>
      </c>
      <c r="G94" s="14">
        <f>+'EAST-EGM-VAR'!G91+'EAST-LRC-VAR'!G82</f>
        <v>4008231.8399998704</v>
      </c>
      <c r="I94" s="14">
        <f>+'EAST-EGM-VAR'!I91+'EAST-LRC-VAR'!I82</f>
        <v>4060283.2263999763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58" activePane="bottomRight" state="frozen"/>
      <selection activeCell="G97" sqref="G97"/>
      <selection pane="topRight" activeCell="G97" sqref="G97"/>
      <selection pane="bottomLeft" activeCell="G97" sqref="G97"/>
      <selection pane="bottomRight" activeCell="G58" sqref="G5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G97" sqref="G97"/>
      <selection pane="topRight" activeCell="G97" sqref="G97"/>
      <selection pane="bottomLeft" activeCell="G97" sqref="G97"/>
      <selection pane="bottomRight" activeCell="E83" sqref="E8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14233061</v>
      </c>
      <c r="G11" s="38">
        <f>'TX-EGM-GL'!E11</f>
        <v>66681541.689999998</v>
      </c>
      <c r="H11" s="60">
        <f>F11-D11</f>
        <v>2174992</v>
      </c>
      <c r="I11" s="38">
        <f>G11-E11</f>
        <v>28251541.180000007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2367352.2000000002</v>
      </c>
      <c r="H12" s="60">
        <f>F12-D12</f>
        <v>0</v>
      </c>
      <c r="I12" s="38">
        <f>G12-E12</f>
        <v>2367352.2000000002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7918621</v>
      </c>
      <c r="G13" s="38">
        <f>'TX-EGM-GL'!E13</f>
        <v>39567684</v>
      </c>
      <c r="H13" s="60">
        <f t="shared" ref="H13:I15" si="0">F13-D13</f>
        <v>7918621</v>
      </c>
      <c r="I13" s="38">
        <f t="shared" si="0"/>
        <v>39567684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1662722</v>
      </c>
      <c r="H15" s="60">
        <f t="shared" si="0"/>
        <v>0</v>
      </c>
      <c r="I15" s="38">
        <f t="shared" si="0"/>
        <v>1662722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22151682</v>
      </c>
      <c r="G16" s="39">
        <f t="shared" si="1"/>
        <v>110279299.89</v>
      </c>
      <c r="H16" s="61">
        <f t="shared" si="1"/>
        <v>10093613</v>
      </c>
      <c r="I16" s="39">
        <f t="shared" si="1"/>
        <v>71849299.38000001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-7060365</v>
      </c>
      <c r="G19" s="38">
        <f>'TX-EGM-GL'!E19</f>
        <v>-32707038.210000001</v>
      </c>
      <c r="H19" s="60">
        <f>F19-D19</f>
        <v>656540</v>
      </c>
      <c r="I19" s="38">
        <f>G19-E19</f>
        <v>-7939471.4500000104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140603.04</v>
      </c>
      <c r="H20" s="60">
        <f>F20-D20</f>
        <v>0</v>
      </c>
      <c r="I20" s="38">
        <f>G20-E20</f>
        <v>140603.04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-7928621</v>
      </c>
      <c r="G21" s="38">
        <f>'TX-EGM-GL'!E21</f>
        <v>-39617885</v>
      </c>
      <c r="H21" s="60">
        <f t="shared" ref="H21:I23" si="2">F21-D21</f>
        <v>-7928621</v>
      </c>
      <c r="I21" s="38">
        <f t="shared" si="2"/>
        <v>-39617885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25371</v>
      </c>
      <c r="G23" s="38">
        <f>'TX-EGM-GL'!E23</f>
        <v>115209.72</v>
      </c>
      <c r="H23" s="60">
        <f t="shared" si="2"/>
        <v>8584</v>
      </c>
      <c r="I23" s="38">
        <f t="shared" si="2"/>
        <v>57137.72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-14963615</v>
      </c>
      <c r="G24" s="39">
        <f t="shared" si="3"/>
        <v>-72069110.450000003</v>
      </c>
      <c r="H24" s="61">
        <f t="shared" si="3"/>
        <v>-7263497</v>
      </c>
      <c r="I24" s="39">
        <f t="shared" si="3"/>
        <v>-47359615.690000013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11052186</v>
      </c>
      <c r="G27" s="38">
        <f>'TX-EGM-GL'!E27</f>
        <v>54591730.93</v>
      </c>
      <c r="H27" s="60">
        <f>F27-D27</f>
        <v>-11276710</v>
      </c>
      <c r="I27" s="38">
        <f>G27-E27</f>
        <v>-23965987.590000011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-17259868</v>
      </c>
      <c r="G28" s="38">
        <f>'TX-EGM-GL'!E28</f>
        <v>-86994471.219999999</v>
      </c>
      <c r="H28" s="60">
        <f>F28-D28</f>
        <v>5764008</v>
      </c>
      <c r="I28" s="38">
        <f>G28-E28</f>
        <v>-5937500.4099999964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-6207682</v>
      </c>
      <c r="G29" s="70">
        <f t="shared" si="4"/>
        <v>-32402740.289999999</v>
      </c>
      <c r="H29" s="69">
        <f t="shared" si="4"/>
        <v>-5512702</v>
      </c>
      <c r="I29" s="70">
        <f t="shared" si="4"/>
        <v>-29903488.000000007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46712</v>
      </c>
      <c r="G32" s="38">
        <f>'TX-EGM-GL'!E32</f>
        <v>211673.82000000007</v>
      </c>
      <c r="H32" s="60">
        <f>F32-D32</f>
        <v>46712</v>
      </c>
      <c r="I32" s="38">
        <f>G32-E32</f>
        <v>211673.82000000007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-20835</v>
      </c>
      <c r="G35" s="38">
        <f>'TX-EGM-GL'!E35</f>
        <v>0</v>
      </c>
      <c r="H35" s="60">
        <f t="shared" si="5"/>
        <v>-20835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25877</v>
      </c>
      <c r="G36" s="39">
        <f t="shared" si="6"/>
        <v>211673.82000000007</v>
      </c>
      <c r="H36" s="61">
        <f t="shared" si="6"/>
        <v>25877</v>
      </c>
      <c r="I36" s="39">
        <f t="shared" si="6"/>
        <v>211673.82000000007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-20400</v>
      </c>
      <c r="G40" s="38">
        <f>'TX-EGM-GL'!E40</f>
        <v>-50210.21</v>
      </c>
      <c r="H40" s="60">
        <f t="shared" si="7"/>
        <v>-20400</v>
      </c>
      <c r="I40" s="38">
        <f t="shared" si="7"/>
        <v>-50210.21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-20400</v>
      </c>
      <c r="G42" s="70">
        <f t="shared" si="8"/>
        <v>-50210.21</v>
      </c>
      <c r="H42" s="69">
        <f t="shared" si="8"/>
        <v>-20400</v>
      </c>
      <c r="I42" s="70">
        <f t="shared" si="8"/>
        <v>-50210.21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-20400</v>
      </c>
      <c r="G43" s="39">
        <f t="shared" si="9"/>
        <v>-50210.21</v>
      </c>
      <c r="H43" s="61">
        <f t="shared" si="9"/>
        <v>-20400</v>
      </c>
      <c r="I43" s="39">
        <f t="shared" si="9"/>
        <v>-50210.21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-16634209.880580327</v>
      </c>
      <c r="F49" s="60">
        <f>'TX-EGM-GL'!D49</f>
        <v>-985862</v>
      </c>
      <c r="G49" s="38">
        <f>'TX-EGM-GL'!E49</f>
        <v>-4476799.34</v>
      </c>
      <c r="H49" s="60">
        <f>F49-D49</f>
        <v>2677109</v>
      </c>
      <c r="I49" s="38">
        <f>G49-E49</f>
        <v>12157410.540580327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-25371</v>
      </c>
      <c r="G51" s="38">
        <f>'TX-EGM-GL'!E51</f>
        <v>-115209.72</v>
      </c>
      <c r="H51" s="60">
        <f>F51-D51</f>
        <v>-8584</v>
      </c>
      <c r="I51" s="38">
        <f>G51-E51</f>
        <v>-115209.72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0</v>
      </c>
      <c r="F54" s="60">
        <f>'TX-EGM-GL'!D54</f>
        <v>-20352206</v>
      </c>
      <c r="G54" s="38">
        <f>'TX-EGM-GL'!E54</f>
        <v>-308763.77</v>
      </c>
      <c r="H54" s="60">
        <f>F54-D54</f>
        <v>-20352206</v>
      </c>
      <c r="I54" s="38">
        <f>G54-E54</f>
        <v>-308763.77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-221631.35</v>
      </c>
      <c r="H55" s="60">
        <f>F55-D55</f>
        <v>0</v>
      </c>
      <c r="I55" s="38">
        <f>G55-E55</f>
        <v>-221631.35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-20352206</v>
      </c>
      <c r="G56" s="39">
        <f t="shared" si="10"/>
        <v>-530395.12</v>
      </c>
      <c r="H56" s="61">
        <f t="shared" si="10"/>
        <v>-20352206</v>
      </c>
      <c r="I56" s="39">
        <f t="shared" si="10"/>
        <v>-530395.12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3738744.55</v>
      </c>
      <c r="F70" s="60">
        <f>'TX-EGM-GL'!D70</f>
        <v>0</v>
      </c>
      <c r="G70" s="38">
        <f>'TX-EGM-GL'!E70</f>
        <v>3738745</v>
      </c>
      <c r="H70" s="60">
        <f>F70-D70</f>
        <v>0</v>
      </c>
      <c r="I70" s="38">
        <f>G70-E70</f>
        <v>0.45000000018626451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-707475</v>
      </c>
      <c r="F71" s="60">
        <f>'TX-EGM-GL'!D71</f>
        <v>0</v>
      </c>
      <c r="G71" s="38">
        <f>'TX-EGM-GL'!E71</f>
        <v>-707476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3031269.55</v>
      </c>
      <c r="F72" s="69">
        <f t="shared" si="13"/>
        <v>0</v>
      </c>
      <c r="G72" s="70">
        <f t="shared" si="13"/>
        <v>3031269</v>
      </c>
      <c r="H72" s="69">
        <f t="shared" si="13"/>
        <v>0</v>
      </c>
      <c r="I72" s="70">
        <f t="shared" si="13"/>
        <v>-0.54999999981373549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18763672.010000002</v>
      </c>
      <c r="F74" s="60">
        <f>'TX-EGM-GL'!D74</f>
        <v>0</v>
      </c>
      <c r="G74" s="38">
        <f>'TX-EGM-GL'!E74</f>
        <v>-8697.6299999999992</v>
      </c>
      <c r="H74" s="60">
        <f t="shared" ref="H74:I79" si="14">F74-D74</f>
        <v>0</v>
      </c>
      <c r="I74" s="38">
        <f t="shared" si="14"/>
        <v>-18772369.640000001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70305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-70305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753</v>
      </c>
      <c r="F76" s="60">
        <f>'TX-EGM-GL'!D76</f>
        <v>0</v>
      </c>
      <c r="G76" s="38">
        <f>'TX-EGM-GL'!E76</f>
        <v>-752.5</v>
      </c>
      <c r="H76" s="60">
        <f t="shared" si="14"/>
        <v>0</v>
      </c>
      <c r="I76" s="38">
        <f t="shared" si="14"/>
        <v>-1505.5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-380082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380082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15974661.139419684</v>
      </c>
      <c r="F82" s="109">
        <f>F16+F24+F29+F36+F43+F45+F47+F49</f>
        <v>0</v>
      </c>
      <c r="G82" s="110">
        <f>SUM(G72:G81)+G16+G24+G29+G36+G43+G45+G47+G49+G51+G56+G61+G66</f>
        <v>3868327.450000003</v>
      </c>
      <c r="H82" s="109">
        <f>H16+H24+H29+H36+H43+H45+H47+H49</f>
        <v>0</v>
      </c>
      <c r="I82" s="110">
        <f>SUM(I72:I81)+I16+I24+I29+I36+I43+I45+I47+I49+I51+I56+I61+I66</f>
        <v>-12106333.689419681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-18996413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18996413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-18996413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18996413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-3021751.8605803158</v>
      </c>
      <c r="F91" s="160">
        <f t="shared" si="17"/>
        <v>0</v>
      </c>
      <c r="G91" s="160">
        <f t="shared" si="17"/>
        <v>3868327.450000003</v>
      </c>
      <c r="H91" s="160">
        <f t="shared" si="17"/>
        <v>0</v>
      </c>
      <c r="I91" s="160">
        <f t="shared" si="17"/>
        <v>6890079.3105803188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58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2274248</v>
      </c>
      <c r="E11" s="66">
        <f>'TX-HPLR-FLSH'!M11</f>
        <v>29756110.49000001</v>
      </c>
      <c r="F11" s="60">
        <f>'TX-HPLR-GL '!D11</f>
        <v>118722</v>
      </c>
      <c r="G11" s="38">
        <f>'TX-HPLR-GL '!E11</f>
        <v>553363.24</v>
      </c>
      <c r="H11" s="60">
        <f>F11-D11</f>
        <v>-2155526</v>
      </c>
      <c r="I11" s="38">
        <f>G11-E11</f>
        <v>-29202747.250000011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-1998</v>
      </c>
      <c r="H12" s="60">
        <f>F12-D12</f>
        <v>0</v>
      </c>
      <c r="I12" s="38">
        <f>G12-E12</f>
        <v>-1998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2274248</v>
      </c>
      <c r="E16" s="39">
        <f t="shared" si="1"/>
        <v>29756110.49000001</v>
      </c>
      <c r="F16" s="61">
        <f t="shared" si="1"/>
        <v>118722</v>
      </c>
      <c r="G16" s="39">
        <f t="shared" si="1"/>
        <v>551365.24</v>
      </c>
      <c r="H16" s="61">
        <f t="shared" si="1"/>
        <v>-2155526</v>
      </c>
      <c r="I16" s="39">
        <f t="shared" si="1"/>
        <v>-29204745.250000011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702011</v>
      </c>
      <c r="E19" s="66">
        <f>'TX-HPLR-FLSH'!M19</f>
        <v>-7762061.2400000095</v>
      </c>
      <c r="F19" s="60">
        <f>'TX-HPLR-GL '!D19</f>
        <v>0</v>
      </c>
      <c r="G19" s="38">
        <f>'TX-HPLR-GL '!E19</f>
        <v>0</v>
      </c>
      <c r="H19" s="60">
        <f>F19-D19</f>
        <v>-702011</v>
      </c>
      <c r="I19" s="38">
        <f>G19-E19</f>
        <v>7762061.2400000095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-10000</v>
      </c>
      <c r="E21" s="66">
        <f>'TX-HPLR-FLSH'!M21</f>
        <v>-50200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10000</v>
      </c>
      <c r="I21" s="38">
        <f t="shared" si="2"/>
        <v>50200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-14000</v>
      </c>
      <c r="E23" s="66">
        <f>'TX-HPLR-FLSH'!M23</f>
        <v>-44304</v>
      </c>
      <c r="F23" s="60">
        <f>'TX-HPLR-GL '!D23</f>
        <v>0</v>
      </c>
      <c r="G23" s="38">
        <f>'TX-HPLR-GL '!E23</f>
        <v>0</v>
      </c>
      <c r="H23" s="60">
        <f t="shared" si="2"/>
        <v>14000</v>
      </c>
      <c r="I23" s="38">
        <f t="shared" si="2"/>
        <v>44304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678011</v>
      </c>
      <c r="E24" s="39">
        <f t="shared" si="3"/>
        <v>-7856565.2400000095</v>
      </c>
      <c r="F24" s="61">
        <f t="shared" si="3"/>
        <v>0</v>
      </c>
      <c r="G24" s="39">
        <f t="shared" si="3"/>
        <v>0</v>
      </c>
      <c r="H24" s="61">
        <f t="shared" si="3"/>
        <v>-678011</v>
      </c>
      <c r="I24" s="39">
        <f t="shared" si="3"/>
        <v>7856565.2400000095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-4091458</v>
      </c>
      <c r="E27" s="66">
        <f>'TX-HPLR-FLSH'!M27</f>
        <v>11913078.480000019</v>
      </c>
      <c r="F27" s="60">
        <f>'TX-HPLR-GL '!D27</f>
        <v>0</v>
      </c>
      <c r="G27" s="38">
        <f>'TX-HPLR-GL '!E27</f>
        <v>25607.88</v>
      </c>
      <c r="H27" s="60">
        <f>F27-D27</f>
        <v>4091458</v>
      </c>
      <c r="I27" s="38">
        <f>G27-E27</f>
        <v>-11887470.600000018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4776359</v>
      </c>
      <c r="E28" s="66">
        <f>'TX-HPLR-FLSH'!M28</f>
        <v>-10497179.189999998</v>
      </c>
      <c r="F28" s="60">
        <f>'TX-HPLR-GL '!D28</f>
        <v>-1876</v>
      </c>
      <c r="G28" s="38">
        <f>'TX-HPLR-GL '!E28</f>
        <v>-8704.64</v>
      </c>
      <c r="H28" s="60">
        <f>F28-D28</f>
        <v>-4778235</v>
      </c>
      <c r="I28" s="38">
        <f>G28-E28</f>
        <v>10488474.549999997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684901</v>
      </c>
      <c r="E29" s="70">
        <f t="shared" si="4"/>
        <v>1415899.2900000215</v>
      </c>
      <c r="F29" s="69">
        <f t="shared" si="4"/>
        <v>-1876</v>
      </c>
      <c r="G29" s="70">
        <f t="shared" si="4"/>
        <v>16903.240000000002</v>
      </c>
      <c r="H29" s="69">
        <f t="shared" si="4"/>
        <v>-686777</v>
      </c>
      <c r="I29" s="70">
        <f t="shared" si="4"/>
        <v>-1398996.0500000212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416707</v>
      </c>
      <c r="E39" s="66">
        <f>'TX-HPLR-FLSH'!M39</f>
        <v>9725</v>
      </c>
      <c r="F39" s="60">
        <f>'TX-HPLR-GL '!D39</f>
        <v>0</v>
      </c>
      <c r="G39" s="38">
        <f>'TX-HPLR-GL '!E39</f>
        <v>0</v>
      </c>
      <c r="H39" s="60">
        <f t="shared" ref="H39:I41" si="7">F39-D39</f>
        <v>-416707</v>
      </c>
      <c r="I39" s="38">
        <f t="shared" si="7"/>
        <v>-9725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-416707</v>
      </c>
      <c r="E40" s="66">
        <f>'TX-HPLR-FLSH'!M40</f>
        <v>-2782</v>
      </c>
      <c r="F40" s="60">
        <f>'TX-HPLR-GL '!D40</f>
        <v>0</v>
      </c>
      <c r="G40" s="38">
        <f>'TX-HPLR-GL '!E40</f>
        <v>0</v>
      </c>
      <c r="H40" s="60">
        <f t="shared" si="7"/>
        <v>416707</v>
      </c>
      <c r="I40" s="38">
        <f t="shared" si="7"/>
        <v>2782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-416707</v>
      </c>
      <c r="E42" s="70">
        <f t="shared" si="8"/>
        <v>-2782</v>
      </c>
      <c r="F42" s="69">
        <f t="shared" si="8"/>
        <v>0</v>
      </c>
      <c r="G42" s="70">
        <f t="shared" si="8"/>
        <v>0</v>
      </c>
      <c r="H42" s="69">
        <f t="shared" si="8"/>
        <v>416707</v>
      </c>
      <c r="I42" s="70">
        <f t="shared" si="8"/>
        <v>2782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6943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-6943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-3637160</v>
      </c>
      <c r="E49" s="66">
        <f>'TX-HPLR-FLSH'!M49</f>
        <v>-16516997.488992279</v>
      </c>
      <c r="F49" s="60">
        <f>'TX-HPLR-GL '!D49</f>
        <v>-116846</v>
      </c>
      <c r="G49" s="38">
        <f>'TX-HPLR-GL '!E49</f>
        <v>-542165.43999999994</v>
      </c>
      <c r="H49" s="60">
        <f>F49-D49</f>
        <v>3520314</v>
      </c>
      <c r="I49" s="38">
        <f>G49-E49</f>
        <v>15974832.04899228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-200099</v>
      </c>
      <c r="G54" s="38">
        <f>'TX-HPLR-GL '!E54</f>
        <v>-916453.42</v>
      </c>
      <c r="H54" s="60">
        <f>F54-D54</f>
        <v>-200099</v>
      </c>
      <c r="I54" s="38">
        <f>G54-E54</f>
        <v>-916453.42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-200099</v>
      </c>
      <c r="G56" s="39">
        <f t="shared" si="10"/>
        <v>-916453.42</v>
      </c>
      <c r="H56" s="61">
        <f t="shared" si="10"/>
        <v>-200099</v>
      </c>
      <c r="I56" s="39">
        <f t="shared" si="10"/>
        <v>-916453.42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6805390.0510077421</v>
      </c>
      <c r="F82" s="109">
        <f>F16+F24+F29+F36+F43+F45+F47+F49</f>
        <v>0</v>
      </c>
      <c r="G82" s="110">
        <f>SUM(G72:G81)+G16+G24+G29+G36+G43+G45+G47+G49+G51+G56+G61+G66</f>
        <v>-890350.38</v>
      </c>
      <c r="H82" s="109">
        <f>H16+H24+H29+H36+H43+H45+H47+H49</f>
        <v>0</v>
      </c>
      <c r="I82" s="110">
        <f>SUM(I72:I81)+I16+I24+I29+I36+I43+I45+I47+I49+I51+I56+I61+I66</f>
        <v>-7695740.4310077447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66" zoomScale="75" workbookViewId="0">
      <selection activeCell="E86" sqref="E8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48787667</v>
      </c>
      <c r="E11" s="66">
        <f>'TX-HPLC-FLSH'!M11</f>
        <v>230002158</v>
      </c>
      <c r="F11" s="60">
        <f>'TX-HPLC-GL'!D11</f>
        <v>48024124</v>
      </c>
      <c r="G11" s="38">
        <f>'TX-HPLC-GL'!E11</f>
        <v>222349752.42000002</v>
      </c>
      <c r="H11" s="60">
        <f>F11-D11</f>
        <v>-763543</v>
      </c>
      <c r="I11" s="38">
        <f>G11-E11</f>
        <v>-7652405.5799999833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3076226.92</v>
      </c>
      <c r="H12" s="60">
        <f>F12-D12</f>
        <v>0</v>
      </c>
      <c r="I12" s="38">
        <f>G12-E12</f>
        <v>3076226.92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2111677</v>
      </c>
      <c r="E13" s="66">
        <f>'TX-HPLC-FLSH'!M13</f>
        <v>10517579</v>
      </c>
      <c r="F13" s="60">
        <f>'TX-HPLC-GL'!D13</f>
        <v>0</v>
      </c>
      <c r="G13" s="38">
        <f>'TX-HPLC-GL'!E13</f>
        <v>0</v>
      </c>
      <c r="H13" s="60">
        <f t="shared" ref="H13:I15" si="0">F13-D13</f>
        <v>-2111677</v>
      </c>
      <c r="I13" s="38">
        <f t="shared" si="0"/>
        <v>-10517579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366572.38</v>
      </c>
      <c r="H15" s="60">
        <f t="shared" si="0"/>
        <v>0</v>
      </c>
      <c r="I15" s="38">
        <f t="shared" si="0"/>
        <v>366572.38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50899344</v>
      </c>
      <c r="E16" s="39">
        <f t="shared" si="1"/>
        <v>240519737</v>
      </c>
      <c r="F16" s="61">
        <f t="shared" si="1"/>
        <v>48024124</v>
      </c>
      <c r="G16" s="39">
        <f t="shared" si="1"/>
        <v>225792551.72</v>
      </c>
      <c r="H16" s="61">
        <f t="shared" si="1"/>
        <v>-2875220</v>
      </c>
      <c r="I16" s="39">
        <f t="shared" si="1"/>
        <v>-14727185.279999983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-55110380</v>
      </c>
      <c r="E19" s="66">
        <f>'TX-HPLC-FLSH'!M19</f>
        <v>-256512519</v>
      </c>
      <c r="F19" s="60">
        <f>'TX-HPLC-GL'!D19</f>
        <v>-54159444</v>
      </c>
      <c r="G19" s="38">
        <f>'TX-HPLC-GL'!E19</f>
        <v>-250811238.22999999</v>
      </c>
      <c r="H19" s="60">
        <f>F19-D19</f>
        <v>950936</v>
      </c>
      <c r="I19" s="38">
        <f>G19-E19</f>
        <v>5701280.7700000107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-1742721.6099999994</v>
      </c>
      <c r="H20" s="60">
        <f>F20-D20</f>
        <v>0</v>
      </c>
      <c r="I20" s="38">
        <f>G20-E20</f>
        <v>-1742721.6099999994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-2696013</v>
      </c>
      <c r="E21" s="66">
        <f>'TX-HPLC-FLSH'!M21</f>
        <v>-13380254</v>
      </c>
      <c r="F21" s="60">
        <f>'TX-HPLC-GL'!D21</f>
        <v>0</v>
      </c>
      <c r="G21" s="38">
        <f>'TX-HPLC-GL'!E21</f>
        <v>0</v>
      </c>
      <c r="H21" s="60">
        <f t="shared" ref="H21:I23" si="2">F21-D21</f>
        <v>2696013</v>
      </c>
      <c r="I21" s="38">
        <f t="shared" si="2"/>
        <v>13380254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18622765</v>
      </c>
      <c r="E23" s="66">
        <f>'TX-HPLC-FLSH'!M23</f>
        <v>86432767</v>
      </c>
      <c r="F23" s="60">
        <f>'TX-HPLC-GL'!D23</f>
        <v>146648</v>
      </c>
      <c r="G23" s="38">
        <f>'TX-HPLC-GL'!E23</f>
        <v>680446.72</v>
      </c>
      <c r="H23" s="60">
        <f t="shared" si="2"/>
        <v>-18476117</v>
      </c>
      <c r="I23" s="38">
        <f t="shared" si="2"/>
        <v>-85752320.280000001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-39183628</v>
      </c>
      <c r="E24" s="39">
        <f t="shared" si="3"/>
        <v>-183460006</v>
      </c>
      <c r="F24" s="61">
        <f t="shared" si="3"/>
        <v>-54012796</v>
      </c>
      <c r="G24" s="39">
        <f t="shared" si="3"/>
        <v>-251873513.11999997</v>
      </c>
      <c r="H24" s="61">
        <f t="shared" si="3"/>
        <v>-14829168</v>
      </c>
      <c r="I24" s="39">
        <f t="shared" si="3"/>
        <v>-68413507.11999999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64010931</v>
      </c>
      <c r="E27" s="66">
        <f>'TX-HPLC-FLSH'!M27</f>
        <v>319840398</v>
      </c>
      <c r="F27" s="60">
        <f>'TX-HPLC-GL'!D27</f>
        <v>21176410</v>
      </c>
      <c r="G27" s="38">
        <f>'TX-HPLC-GL'!E27</f>
        <v>105979094.65000001</v>
      </c>
      <c r="H27" s="60">
        <f>F27-D27</f>
        <v>-42834521</v>
      </c>
      <c r="I27" s="38">
        <f>G27-E27</f>
        <v>-213861303.34999999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-81914955</v>
      </c>
      <c r="E28" s="66">
        <f>'TX-HPLC-FLSH'!M28</f>
        <v>-401896181</v>
      </c>
      <c r="F28" s="60">
        <f>'TX-HPLC-GL'!D28</f>
        <v>-14452370</v>
      </c>
      <c r="G28" s="38">
        <f>'TX-HPLC-GL'!E28</f>
        <v>-71086167.329999998</v>
      </c>
      <c r="H28" s="60">
        <f>F28-D28</f>
        <v>67462585</v>
      </c>
      <c r="I28" s="38">
        <f>G28-E28</f>
        <v>330810013.67000002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-17904024</v>
      </c>
      <c r="E29" s="70">
        <f t="shared" si="4"/>
        <v>-82055783</v>
      </c>
      <c r="F29" s="69">
        <f t="shared" si="4"/>
        <v>6724040</v>
      </c>
      <c r="G29" s="70">
        <f t="shared" si="4"/>
        <v>34892927.320000008</v>
      </c>
      <c r="H29" s="69">
        <f t="shared" si="4"/>
        <v>24628064</v>
      </c>
      <c r="I29" s="70">
        <f t="shared" si="4"/>
        <v>116948710.32000002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59053</v>
      </c>
      <c r="G32" s="38">
        <f>'TX-HPLC-GL'!E32</f>
        <v>268159.67</v>
      </c>
      <c r="H32" s="60">
        <f>F32-D32</f>
        <v>59053</v>
      </c>
      <c r="I32" s="38">
        <f>G32-E32</f>
        <v>268159.67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59053</v>
      </c>
      <c r="G36" s="39">
        <f t="shared" si="6"/>
        <v>268159.67</v>
      </c>
      <c r="H36" s="61">
        <f t="shared" si="6"/>
        <v>59053</v>
      </c>
      <c r="I36" s="39">
        <f t="shared" si="6"/>
        <v>268159.67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5741672</v>
      </c>
      <c r="E39" s="66">
        <f>'TX-HPLC-FLSH'!M39</f>
        <v>27963176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-5741672</v>
      </c>
      <c r="I39" s="38">
        <f t="shared" si="7"/>
        <v>-27963176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-6373815</v>
      </c>
      <c r="E40" s="66">
        <f>'TX-HPLC-FLSH'!M40</f>
        <v>-29767097</v>
      </c>
      <c r="F40" s="60">
        <f>'TX-HPLC-GL'!D40</f>
        <v>-637736</v>
      </c>
      <c r="G40" s="38">
        <f>'TX-HPLC-GL'!E40</f>
        <v>-1755368.3399999999</v>
      </c>
      <c r="H40" s="60">
        <f t="shared" si="7"/>
        <v>5736079</v>
      </c>
      <c r="I40" s="38">
        <f t="shared" si="7"/>
        <v>28011728.66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-30179</v>
      </c>
      <c r="G41" s="38">
        <f>'TX-HPLC-GL'!E41</f>
        <v>-14311.839999999997</v>
      </c>
      <c r="H41" s="60">
        <f t="shared" si="7"/>
        <v>-30179</v>
      </c>
      <c r="I41" s="38">
        <f t="shared" si="7"/>
        <v>-14311.839999999997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-6373815</v>
      </c>
      <c r="E42" s="70">
        <f t="shared" si="8"/>
        <v>-29767097</v>
      </c>
      <c r="F42" s="69">
        <f t="shared" si="8"/>
        <v>-667915</v>
      </c>
      <c r="G42" s="70">
        <f t="shared" si="8"/>
        <v>-1769680.18</v>
      </c>
      <c r="H42" s="69">
        <f t="shared" si="8"/>
        <v>5705900</v>
      </c>
      <c r="I42" s="70">
        <f t="shared" si="8"/>
        <v>27997416.82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-632143</v>
      </c>
      <c r="E43" s="39">
        <f t="shared" si="9"/>
        <v>-1803921</v>
      </c>
      <c r="F43" s="61">
        <f t="shared" si="9"/>
        <v>-667915</v>
      </c>
      <c r="G43" s="39">
        <f t="shared" si="9"/>
        <v>-1769680.18</v>
      </c>
      <c r="H43" s="61">
        <f t="shared" si="9"/>
        <v>-35772</v>
      </c>
      <c r="I43" s="39">
        <f t="shared" si="9"/>
        <v>34240.820000000298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6820451</v>
      </c>
      <c r="E49" s="66">
        <f>'TX-HPLC-FLSH'!M49</f>
        <v>30972894.247378416</v>
      </c>
      <c r="F49" s="60">
        <f>'TX-HPLC-GL'!D49</f>
        <v>-126506</v>
      </c>
      <c r="G49" s="38">
        <f>'TX-HPLC-GL'!E49</f>
        <v>-574463.75</v>
      </c>
      <c r="H49" s="60">
        <f>F49-D49</f>
        <v>-6946957</v>
      </c>
      <c r="I49" s="38">
        <f>G49-E49</f>
        <v>-31547357.997378416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-2408210.7599999998</v>
      </c>
      <c r="F54" s="60">
        <f>'TX-HPLC-GL'!D54</f>
        <v>-150738845</v>
      </c>
      <c r="G54" s="38">
        <f>'TX-HPLC-GL'!E54</f>
        <v>-2484475.79</v>
      </c>
      <c r="H54" s="60">
        <f>F54-D54</f>
        <v>-150738845</v>
      </c>
      <c r="I54" s="38">
        <f>G54-E54</f>
        <v>-76265.030000000261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-1223542</v>
      </c>
      <c r="H55" s="60">
        <f>F55-D55</f>
        <v>0</v>
      </c>
      <c r="I55" s="38">
        <f>G55-E55</f>
        <v>-1223542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-2408210.7599999998</v>
      </c>
      <c r="F56" s="61">
        <f t="shared" si="10"/>
        <v>-150738845</v>
      </c>
      <c r="G56" s="39">
        <f t="shared" si="10"/>
        <v>-3708017.79</v>
      </c>
      <c r="H56" s="61">
        <f t="shared" si="10"/>
        <v>-150738845</v>
      </c>
      <c r="I56" s="39">
        <f t="shared" si="10"/>
        <v>-1299807.0300000003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16791294.640000001</v>
      </c>
      <c r="H74" s="60">
        <f t="shared" ref="H74:I79" si="14">F74-D74</f>
        <v>0</v>
      </c>
      <c r="I74" s="38">
        <f t="shared" si="14"/>
        <v>16791294.640000001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70305</v>
      </c>
      <c r="H75" s="60">
        <f t="shared" si="14"/>
        <v>0</v>
      </c>
      <c r="I75" s="38">
        <f t="shared" si="14"/>
        <v>70305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7629.55</v>
      </c>
      <c r="H81" s="60">
        <f>F81-D81</f>
        <v>0</v>
      </c>
      <c r="I81" s="38">
        <f>G81-E81</f>
        <v>7629.55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1764710.4873784166</v>
      </c>
      <c r="F82" s="109">
        <f>F16+F24+F29+F36+F43+F45+F47+F49</f>
        <v>0</v>
      </c>
      <c r="G82" s="110">
        <f>SUM(G72:G81)+G16+G24+G29+G36+G43+G45+G47+G49+G51+G56+G61+G66</f>
        <v>19897193.060000032</v>
      </c>
      <c r="H82" s="109">
        <f>H16+H24+H29+H36+H43+H45+H47+H49</f>
        <v>0</v>
      </c>
      <c r="I82" s="110">
        <f>SUM(I72:I81)+I16+I24+I29+I36+I43+I45+I47+I49+I51+I56+I61+I66</f>
        <v>18132482.572621636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1030915</v>
      </c>
      <c r="H86" s="145">
        <f t="shared" ref="H86:I88" si="15">F86-D86</f>
        <v>0</v>
      </c>
      <c r="I86" s="145">
        <f t="shared" si="15"/>
        <v>1030915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-18840966.129999999</v>
      </c>
      <c r="H87" s="146">
        <f t="shared" si="15"/>
        <v>0</v>
      </c>
      <c r="I87" s="146">
        <f t="shared" si="15"/>
        <v>-18840966.129999999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-1185949</v>
      </c>
      <c r="H88" s="147">
        <f t="shared" si="15"/>
        <v>0</v>
      </c>
      <c r="I88" s="147">
        <f t="shared" si="15"/>
        <v>-1185949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-18996000.129999999</v>
      </c>
      <c r="H89" s="160">
        <f t="shared" si="16"/>
        <v>0</v>
      </c>
      <c r="I89" s="160">
        <f t="shared" si="16"/>
        <v>-18996000.129999999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1764710.4873784166</v>
      </c>
      <c r="F91" s="160">
        <f t="shared" si="17"/>
        <v>0</v>
      </c>
      <c r="G91" s="160">
        <f t="shared" si="17"/>
        <v>901192.93000003323</v>
      </c>
      <c r="H91" s="160">
        <f t="shared" si="17"/>
        <v>0</v>
      </c>
      <c r="I91" s="160">
        <f t="shared" si="17"/>
        <v>-863517.55737836286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6" activePane="bottomRight" state="frozen"/>
      <selection activeCell="G97" sqref="G97"/>
      <selection pane="topRight" activeCell="G97" sqref="G97"/>
      <selection pane="bottomLeft" activeCell="G97" sqref="G97"/>
      <selection pane="bottomRight" activeCell="G74" sqref="G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63119984</v>
      </c>
      <c r="E11" s="66">
        <f>'TX-CON-FLSH'!M11</f>
        <v>298188269</v>
      </c>
      <c r="F11" s="60">
        <f>'TX-CON-GL '!D11</f>
        <v>62375907</v>
      </c>
      <c r="G11" s="38">
        <f>'TX-CON-GL '!E11</f>
        <v>289584657.35000002</v>
      </c>
      <c r="H11" s="60">
        <f>F11-D11</f>
        <v>-744077</v>
      </c>
      <c r="I11" s="38">
        <f>G11-E11</f>
        <v>-8603611.6499999762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5441581.1199999992</v>
      </c>
      <c r="H12" s="60">
        <f>F12-D12</f>
        <v>0</v>
      </c>
      <c r="I12" s="38">
        <f>G12-E12</f>
        <v>5441581.1199999992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2111677</v>
      </c>
      <c r="E13" s="66">
        <f>'TX-CON-FLSH'!M13</f>
        <v>10517579</v>
      </c>
      <c r="F13" s="60">
        <f>'TX-CON-GL '!D13</f>
        <v>7918621</v>
      </c>
      <c r="G13" s="38">
        <f>'TX-CON-GL '!E13</f>
        <v>39567684</v>
      </c>
      <c r="H13" s="60">
        <f t="shared" ref="H13:I15" si="0">F13-D13</f>
        <v>5806944</v>
      </c>
      <c r="I13" s="38">
        <f t="shared" si="0"/>
        <v>29050105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2029294.3800000001</v>
      </c>
      <c r="H15" s="60">
        <f t="shared" si="0"/>
        <v>0</v>
      </c>
      <c r="I15" s="38">
        <f t="shared" si="0"/>
        <v>2029294.3800000001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65231661</v>
      </c>
      <c r="E16" s="39">
        <f t="shared" si="1"/>
        <v>308705848</v>
      </c>
      <c r="F16" s="61">
        <f t="shared" si="1"/>
        <v>70294528</v>
      </c>
      <c r="G16" s="39">
        <f t="shared" si="1"/>
        <v>336623216.85000002</v>
      </c>
      <c r="H16" s="61">
        <f t="shared" si="1"/>
        <v>5062867</v>
      </c>
      <c r="I16" s="39">
        <f t="shared" si="1"/>
        <v>27917368.85000002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-62125274</v>
      </c>
      <c r="E19" s="66">
        <f>'TX-CON-FLSH'!M19</f>
        <v>-289042147</v>
      </c>
      <c r="F19" s="60">
        <f>'TX-CON-GL '!D19</f>
        <v>-61219809</v>
      </c>
      <c r="G19" s="38">
        <f>'TX-CON-GL '!E19</f>
        <v>-283518276.44</v>
      </c>
      <c r="H19" s="60">
        <f>F19-D19</f>
        <v>905465</v>
      </c>
      <c r="I19" s="38">
        <f>G19-E19</f>
        <v>5523870.5600000024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-1602118.5700000003</v>
      </c>
      <c r="H20" s="60">
        <f>F20-D20</f>
        <v>0</v>
      </c>
      <c r="I20" s="38">
        <f>G20-E20</f>
        <v>-1602118.5700000003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-2706013</v>
      </c>
      <c r="E21" s="66">
        <f>'TX-CON-FLSH'!M21</f>
        <v>-13430454</v>
      </c>
      <c r="F21" s="60">
        <f>'TX-CON-GL '!D21</f>
        <v>-7928621</v>
      </c>
      <c r="G21" s="38">
        <f>'TX-CON-GL '!E21</f>
        <v>-39617885</v>
      </c>
      <c r="H21" s="60">
        <f t="shared" ref="H21:I23" si="2">F21-D21</f>
        <v>-5222608</v>
      </c>
      <c r="I21" s="38">
        <f t="shared" si="2"/>
        <v>-26187431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18625552</v>
      </c>
      <c r="E23" s="66">
        <f>'TX-CON-FLSH'!M23</f>
        <v>86446535</v>
      </c>
      <c r="F23" s="60">
        <f>'TX-CON-GL '!D23</f>
        <v>172019</v>
      </c>
      <c r="G23" s="38">
        <f>'TX-CON-GL '!E23</f>
        <v>795656.44</v>
      </c>
      <c r="H23" s="60">
        <f t="shared" si="2"/>
        <v>-18453533</v>
      </c>
      <c r="I23" s="38">
        <f t="shared" si="2"/>
        <v>-85650878.560000002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-46205735</v>
      </c>
      <c r="E24" s="39">
        <f t="shared" si="3"/>
        <v>-216026066</v>
      </c>
      <c r="F24" s="61">
        <f t="shared" si="3"/>
        <v>-68976411</v>
      </c>
      <c r="G24" s="39">
        <f t="shared" si="3"/>
        <v>-323942623.56999999</v>
      </c>
      <c r="H24" s="61">
        <f t="shared" si="3"/>
        <v>-22770676</v>
      </c>
      <c r="I24" s="39">
        <f t="shared" si="3"/>
        <v>-107916557.56999999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82248369</v>
      </c>
      <c r="E27" s="66">
        <f>'TX-CON-FLSH'!M27</f>
        <v>410311195</v>
      </c>
      <c r="F27" s="60">
        <f>'TX-CON-GL '!D27</f>
        <v>32228596</v>
      </c>
      <c r="G27" s="38">
        <f>'TX-CON-GL '!E27</f>
        <v>160596433.46000001</v>
      </c>
      <c r="H27" s="60">
        <f>F27-D27</f>
        <v>-50019773</v>
      </c>
      <c r="I27" s="38">
        <f>G27-E27</f>
        <v>-249714761.53999999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-100162472</v>
      </c>
      <c r="E28" s="66">
        <f>'TX-CON-FLSH'!M28</f>
        <v>-493450331</v>
      </c>
      <c r="F28" s="60">
        <f>'TX-CON-GL '!D28</f>
        <v>-31714114</v>
      </c>
      <c r="G28" s="38">
        <f>'TX-CON-GL '!E28</f>
        <v>-158089343.19</v>
      </c>
      <c r="H28" s="60">
        <f>F28-D28</f>
        <v>68448358</v>
      </c>
      <c r="I28" s="38">
        <f>G28-E28</f>
        <v>335360987.81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-17914103</v>
      </c>
      <c r="E29" s="70">
        <f t="shared" si="4"/>
        <v>-83139136</v>
      </c>
      <c r="F29" s="69">
        <f t="shared" si="4"/>
        <v>514482</v>
      </c>
      <c r="G29" s="70">
        <f t="shared" si="4"/>
        <v>2507090.2700000107</v>
      </c>
      <c r="H29" s="69">
        <f t="shared" si="4"/>
        <v>18428585</v>
      </c>
      <c r="I29" s="70">
        <f t="shared" si="4"/>
        <v>85646226.270000011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105765</v>
      </c>
      <c r="G32" s="38">
        <f>'TX-CON-GL '!E32</f>
        <v>479833.49</v>
      </c>
      <c r="H32" s="60">
        <f>F32-D32</f>
        <v>105765</v>
      </c>
      <c r="I32" s="38">
        <f>G32-E32</f>
        <v>479833.49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-20835</v>
      </c>
      <c r="G35" s="38">
        <f>'TX-CON-GL '!E35</f>
        <v>0</v>
      </c>
      <c r="H35" s="60">
        <f t="shared" si="5"/>
        <v>-20835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84930</v>
      </c>
      <c r="G36" s="39">
        <f t="shared" si="6"/>
        <v>479833.49</v>
      </c>
      <c r="H36" s="61">
        <f t="shared" si="6"/>
        <v>84930</v>
      </c>
      <c r="I36" s="39">
        <f t="shared" si="6"/>
        <v>479833.49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6158379</v>
      </c>
      <c r="E39" s="66">
        <f>'TX-CON-FLSH'!M39</f>
        <v>27972901</v>
      </c>
      <c r="F39" s="60">
        <f>'TX-CON-GL '!D39</f>
        <v>0</v>
      </c>
      <c r="G39" s="38">
        <f>'TX-CON-GL '!E39</f>
        <v>0</v>
      </c>
      <c r="H39" s="60">
        <f t="shared" ref="H39:I41" si="7">F39-D39</f>
        <v>-6158379</v>
      </c>
      <c r="I39" s="38">
        <f t="shared" si="7"/>
        <v>-27972901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-6790522</v>
      </c>
      <c r="E40" s="66">
        <f>'TX-CON-FLSH'!M40</f>
        <v>-29769879</v>
      </c>
      <c r="F40" s="60">
        <f>'TX-CON-GL '!D40</f>
        <v>-658136</v>
      </c>
      <c r="G40" s="38">
        <f>'TX-CON-GL '!E40</f>
        <v>-1805578.5499999998</v>
      </c>
      <c r="H40" s="60">
        <f t="shared" si="7"/>
        <v>6132386</v>
      </c>
      <c r="I40" s="38">
        <f t="shared" si="7"/>
        <v>27964300.449999999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-30179</v>
      </c>
      <c r="G41" s="38">
        <f>'TX-CON-GL '!E41</f>
        <v>-14311.839999999997</v>
      </c>
      <c r="H41" s="60">
        <f t="shared" si="7"/>
        <v>-30179</v>
      </c>
      <c r="I41" s="38">
        <f t="shared" si="7"/>
        <v>-14311.839999999997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-6790522</v>
      </c>
      <c r="E42" s="70">
        <f t="shared" si="8"/>
        <v>-29769879</v>
      </c>
      <c r="F42" s="69">
        <f t="shared" si="8"/>
        <v>-688315</v>
      </c>
      <c r="G42" s="70">
        <f t="shared" si="8"/>
        <v>-1819890.39</v>
      </c>
      <c r="H42" s="69">
        <f t="shared" si="8"/>
        <v>6102207</v>
      </c>
      <c r="I42" s="70">
        <f t="shared" si="8"/>
        <v>27949988.609999999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-632143</v>
      </c>
      <c r="E43" s="39">
        <f t="shared" si="9"/>
        <v>-1796978</v>
      </c>
      <c r="F43" s="61">
        <f t="shared" si="9"/>
        <v>-688315</v>
      </c>
      <c r="G43" s="39">
        <f t="shared" si="9"/>
        <v>-1819890.39</v>
      </c>
      <c r="H43" s="61">
        <f t="shared" si="9"/>
        <v>-56172</v>
      </c>
      <c r="I43" s="39">
        <f t="shared" si="9"/>
        <v>-22912.390000000596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-479680</v>
      </c>
      <c r="E49" s="66">
        <f>'TX-CON-FLSH'!M49</f>
        <v>-2178313.1221941896</v>
      </c>
      <c r="F49" s="60">
        <f>'TX-CON-GL '!D49</f>
        <v>-1229214</v>
      </c>
      <c r="G49" s="38">
        <f>'TX-CON-GL '!E49</f>
        <v>-5593428.5299999993</v>
      </c>
      <c r="H49" s="60">
        <f>F49-D49</f>
        <v>-749534</v>
      </c>
      <c r="I49" s="38">
        <f>G49-E49</f>
        <v>-3415115.4078058098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-25371</v>
      </c>
      <c r="G51" s="38">
        <f>'TX-CON-GL '!E51</f>
        <v>-115209.72</v>
      </c>
      <c r="H51" s="60">
        <f>F51-D51</f>
        <v>-25371</v>
      </c>
      <c r="I51" s="38">
        <f>G51-E51</f>
        <v>-115209.72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-2408210.7599999998</v>
      </c>
      <c r="F54" s="60">
        <f>'TX-CON-GL '!D54</f>
        <v>-171291150</v>
      </c>
      <c r="G54" s="38">
        <f>'TX-CON-GL '!E54</f>
        <v>-3709692.98</v>
      </c>
      <c r="H54" s="60">
        <f>F54-D54</f>
        <v>-171291150</v>
      </c>
      <c r="I54" s="38">
        <f>G54-E54</f>
        <v>-1301482.2200000002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-1445173.35</v>
      </c>
      <c r="H55" s="60">
        <f>F55-D55</f>
        <v>0</v>
      </c>
      <c r="I55" s="38">
        <f>G55-E55</f>
        <v>-1445173.35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-2408210.7599999998</v>
      </c>
      <c r="F56" s="61">
        <f t="shared" si="10"/>
        <v>-171291150</v>
      </c>
      <c r="G56" s="39">
        <f t="shared" si="10"/>
        <v>-5154866.33</v>
      </c>
      <c r="H56" s="61">
        <f t="shared" si="10"/>
        <v>-171291150</v>
      </c>
      <c r="I56" s="39">
        <f t="shared" si="10"/>
        <v>-2746655.5700000003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3738744.55</v>
      </c>
      <c r="F70" s="60">
        <f>'TX-CON-GL '!D70</f>
        <v>0</v>
      </c>
      <c r="G70" s="38">
        <f>'TX-CON-GL '!E70</f>
        <v>3738745</v>
      </c>
      <c r="H70" s="60">
        <f>F70-D70</f>
        <v>0</v>
      </c>
      <c r="I70" s="38">
        <f>G70-E70</f>
        <v>0.45000000018626451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-707475</v>
      </c>
      <c r="F71" s="60">
        <f>'TX-CON-GL '!D71</f>
        <v>0</v>
      </c>
      <c r="G71" s="38">
        <f>'TX-CON-GL '!E71</f>
        <v>-707476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3031269.55</v>
      </c>
      <c r="F72" s="69">
        <f t="shared" si="13"/>
        <v>0</v>
      </c>
      <c r="G72" s="70">
        <f t="shared" si="13"/>
        <v>3031269</v>
      </c>
      <c r="H72" s="69">
        <f t="shared" si="13"/>
        <v>0</v>
      </c>
      <c r="I72" s="70">
        <f t="shared" si="13"/>
        <v>-0.54999999981373549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18763672.010000002</v>
      </c>
      <c r="F74" s="60">
        <f>'TX-CON-GL '!D74</f>
        <v>0</v>
      </c>
      <c r="G74" s="38">
        <f>'TX-CON-GL '!E74</f>
        <v>16782597.010000002</v>
      </c>
      <c r="H74" s="60">
        <f t="shared" ref="H74:I79" si="14">F74-D74</f>
        <v>0</v>
      </c>
      <c r="I74" s="38">
        <f t="shared" si="14"/>
        <v>-1981075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70305</v>
      </c>
      <c r="F75" s="60">
        <f>'TX-CON-GL '!D75</f>
        <v>0</v>
      </c>
      <c r="G75" s="38">
        <f>'TX-CON-GL '!E75</f>
        <v>70305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753</v>
      </c>
      <c r="F76" s="60">
        <f>'TX-CON-GL '!D76</f>
        <v>0</v>
      </c>
      <c r="G76" s="38">
        <f>'TX-CON-GL '!E76</f>
        <v>-752.5</v>
      </c>
      <c r="H76" s="60">
        <f t="shared" si="14"/>
        <v>0</v>
      </c>
      <c r="I76" s="38">
        <f t="shared" si="14"/>
        <v>-1505.5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-380082</v>
      </c>
      <c r="F81" s="60">
        <f>'TX-CON-GL '!D81</f>
        <v>0</v>
      </c>
      <c r="G81" s="38">
        <f>'TX-CON-GL '!E81</f>
        <v>7629.55</v>
      </c>
      <c r="H81" s="60">
        <f>F81-D81</f>
        <v>0</v>
      </c>
      <c r="I81" s="38">
        <f>G81-E81</f>
        <v>387711.55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24544761.677805811</v>
      </c>
      <c r="F82" s="109">
        <f>F16+F24+F29+F36+F43+F45+F47+F49</f>
        <v>0</v>
      </c>
      <c r="G82" s="110">
        <f>SUM(G72:G81)+G16+G24+G29+G36+G43+G45+G47+G49+G51+G56+G61+G66</f>
        <v>22875170.130000047</v>
      </c>
      <c r="H82" s="109">
        <f>H16+H24+H29+H36+H43+H45+H47+H49</f>
        <v>0</v>
      </c>
      <c r="I82" s="110">
        <f>SUM(I72:I81)+I16+I24+I29+I36+I43+I45+I47+I49+I51+I56+I61+I66</f>
        <v>-1669591.5478057687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-18996413</v>
      </c>
      <c r="F86" s="145">
        <f>'TX-CON-GL '!D86</f>
        <v>0</v>
      </c>
      <c r="G86" s="145">
        <f>'TX-CON-GL '!E86</f>
        <v>1030915</v>
      </c>
      <c r="H86" s="145">
        <f t="shared" ref="H86:I88" si="15">F86-D86</f>
        <v>0</v>
      </c>
      <c r="I86" s="145">
        <f t="shared" si="15"/>
        <v>20027328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-18840966.129999999</v>
      </c>
      <c r="H87" s="146">
        <f t="shared" si="15"/>
        <v>0</v>
      </c>
      <c r="I87" s="146">
        <f t="shared" si="15"/>
        <v>-18840966.129999999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-1185949</v>
      </c>
      <c r="H88" s="147">
        <f t="shared" si="15"/>
        <v>0</v>
      </c>
      <c r="I88" s="147">
        <f t="shared" si="15"/>
        <v>-1185949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-18996413</v>
      </c>
      <c r="F89" s="155">
        <f t="shared" si="16"/>
        <v>0</v>
      </c>
      <c r="G89" s="155">
        <f t="shared" si="16"/>
        <v>-18996000.129999999</v>
      </c>
      <c r="H89" s="155">
        <f t="shared" si="16"/>
        <v>0</v>
      </c>
      <c r="I89" s="155">
        <f t="shared" si="16"/>
        <v>412.87000000104308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5548348.6778058112</v>
      </c>
      <c r="F91" s="155">
        <f t="shared" si="17"/>
        <v>0</v>
      </c>
      <c r="G91" s="155">
        <f t="shared" si="17"/>
        <v>3879170.0000000484</v>
      </c>
      <c r="H91" s="155">
        <f t="shared" si="17"/>
        <v>0</v>
      </c>
      <c r="I91" s="155">
        <f t="shared" si="17"/>
        <v>-1669178.6778057676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2" activePane="bottomRight" state="frozen"/>
      <selection activeCell="G97" sqref="G97"/>
      <selection pane="topRight" activeCell="G97" sqref="G97"/>
      <selection pane="bottomLeft" activeCell="G97" sqref="G97"/>
      <selection pane="bottomRight" activeCell="F78" sqref="F7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67099216</v>
      </c>
      <c r="E11" s="66">
        <f>'WE-FLSH'!M11</f>
        <v>353723452</v>
      </c>
      <c r="F11" s="60">
        <f>'WE-GL '!D11</f>
        <v>66599194</v>
      </c>
      <c r="G11" s="38">
        <f>'WE-GL '!E11</f>
        <v>346182285.79000002</v>
      </c>
      <c r="H11" s="60">
        <f>F11-D11</f>
        <v>-500022</v>
      </c>
      <c r="I11" s="38">
        <f>G11-E11</f>
        <v>-7541166.2099999785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7896974.5899999999</v>
      </c>
      <c r="H12" s="60">
        <f>F12-D12</f>
        <v>0</v>
      </c>
      <c r="I12" s="38">
        <f>G12-E12</f>
        <v>7896974.5899999999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15663646</v>
      </c>
      <c r="E13" s="66">
        <f>'WE-FLSH'!M13</f>
        <v>79909637</v>
      </c>
      <c r="F13" s="60">
        <f>'WE-GL '!D13</f>
        <v>15663646</v>
      </c>
      <c r="G13" s="38">
        <f>'WE-GL '!E13</f>
        <v>79909637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604971</v>
      </c>
      <c r="H15" s="60">
        <f t="shared" si="0"/>
        <v>0</v>
      </c>
      <c r="I15" s="38">
        <f t="shared" si="0"/>
        <v>604971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82762862</v>
      </c>
      <c r="E16" s="39">
        <f t="shared" si="1"/>
        <v>433633089</v>
      </c>
      <c r="F16" s="61">
        <f t="shared" si="1"/>
        <v>82262840</v>
      </c>
      <c r="G16" s="39">
        <f t="shared" si="1"/>
        <v>434593868.38</v>
      </c>
      <c r="H16" s="61">
        <f t="shared" si="1"/>
        <v>-500022</v>
      </c>
      <c r="I16" s="39">
        <f t="shared" si="1"/>
        <v>960779.38000002131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-65982924</v>
      </c>
      <c r="E19" s="66">
        <f>'WE-FLSH'!M19</f>
        <v>-346291386</v>
      </c>
      <c r="F19" s="60">
        <f>'WE-GL '!D19</f>
        <v>-65537673</v>
      </c>
      <c r="G19" s="38">
        <f>'WE-GL '!E19</f>
        <v>-327048188.86000001</v>
      </c>
      <c r="H19" s="60">
        <f>F19-D19</f>
        <v>445251</v>
      </c>
      <c r="I19" s="38">
        <f>G19-E19</f>
        <v>19243197.139999986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-27165689.280000001</v>
      </c>
      <c r="H20" s="60">
        <f>F20-D20</f>
        <v>0</v>
      </c>
      <c r="I20" s="38">
        <f>G20-E20</f>
        <v>-27165689.280000001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-15633799</v>
      </c>
      <c r="E21" s="66">
        <f>'WE-FLSH'!M21</f>
        <v>-79788414</v>
      </c>
      <c r="F21" s="60">
        <f>'WE-GL '!D21</f>
        <v>-15633799</v>
      </c>
      <c r="G21" s="38">
        <f>'WE-GL '!E21</f>
        <v>-79788414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296421</v>
      </c>
      <c r="E23" s="66">
        <f>'WE-FLSH'!M23</f>
        <v>1421118</v>
      </c>
      <c r="F23" s="60">
        <f>'WE-GL '!D23</f>
        <v>328452</v>
      </c>
      <c r="G23" s="38">
        <f>'WE-GL '!E23</f>
        <v>1586423.16</v>
      </c>
      <c r="H23" s="60">
        <f t="shared" si="2"/>
        <v>32031</v>
      </c>
      <c r="I23" s="38">
        <f t="shared" si="2"/>
        <v>165305.15999999992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-81320302</v>
      </c>
      <c r="E24" s="39">
        <f t="shared" si="3"/>
        <v>-424658682</v>
      </c>
      <c r="F24" s="61">
        <f t="shared" si="3"/>
        <v>-80843020</v>
      </c>
      <c r="G24" s="39">
        <f t="shared" si="3"/>
        <v>-432415868.97999996</v>
      </c>
      <c r="H24" s="61">
        <f t="shared" si="3"/>
        <v>477282</v>
      </c>
      <c r="I24" s="39">
        <f t="shared" si="3"/>
        <v>-7757186.9800000153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1829380</v>
      </c>
      <c r="E27" s="66">
        <f>'WE-FLSH'!M27</f>
        <v>9123506</v>
      </c>
      <c r="F27" s="60">
        <f>'WE-GL '!D27</f>
        <v>1812694</v>
      </c>
      <c r="G27" s="38">
        <f>'WE-GL '!E27</f>
        <v>9039370.1099999994</v>
      </c>
      <c r="H27" s="60">
        <f>F27-D27</f>
        <v>-16686</v>
      </c>
      <c r="I27" s="38">
        <f>G27-E27</f>
        <v>-84135.890000000596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-1988577</v>
      </c>
      <c r="E28" s="66">
        <f>'WE-FLSH'!M28</f>
        <v>-9887835</v>
      </c>
      <c r="F28" s="60">
        <f>'WE-GL '!D28</f>
        <v>-2670272</v>
      </c>
      <c r="G28" s="38">
        <f>'WE-GL '!E28</f>
        <v>-13374835.029999999</v>
      </c>
      <c r="H28" s="60">
        <f>F28-D28</f>
        <v>-681695</v>
      </c>
      <c r="I28" s="38">
        <f>G28-E28</f>
        <v>-3487000.0299999993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-159197</v>
      </c>
      <c r="E29" s="70">
        <f t="shared" si="4"/>
        <v>-764329</v>
      </c>
      <c r="F29" s="69">
        <f t="shared" si="4"/>
        <v>-857578</v>
      </c>
      <c r="G29" s="70">
        <f t="shared" si="4"/>
        <v>-4335464.92</v>
      </c>
      <c r="H29" s="69">
        <f t="shared" si="4"/>
        <v>-698381</v>
      </c>
      <c r="I29" s="70">
        <f t="shared" si="4"/>
        <v>-3571135.92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-99176</v>
      </c>
      <c r="E32" s="66">
        <f>'WE-FLSH'!M32</f>
        <v>-467626</v>
      </c>
      <c r="F32" s="60">
        <f>'WE-GL '!D32</f>
        <v>229716</v>
      </c>
      <c r="G32" s="38">
        <f>'WE-GL '!E32</f>
        <v>1109528.2799999998</v>
      </c>
      <c r="H32" s="60">
        <f>F32-D32</f>
        <v>328892</v>
      </c>
      <c r="I32" s="38">
        <f>G32-E32</f>
        <v>1577154.2799999998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-18793</v>
      </c>
      <c r="G33" s="38">
        <f>'WE-GL '!E33</f>
        <v>0</v>
      </c>
      <c r="H33" s="60">
        <f t="shared" ref="H33:I35" si="5">F33-D33</f>
        <v>-18793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4219</v>
      </c>
      <c r="G34" s="38">
        <f>'WE-GL '!E34</f>
        <v>18441.25</v>
      </c>
      <c r="H34" s="60">
        <f t="shared" si="5"/>
        <v>4219</v>
      </c>
      <c r="I34" s="38">
        <f t="shared" si="5"/>
        <v>18441.25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-1377089</v>
      </c>
      <c r="E35" s="66">
        <f>'WE-FLSH'!M35</f>
        <v>-8512039</v>
      </c>
      <c r="F35" s="60">
        <f>'WE-GL '!D35</f>
        <v>-1018597</v>
      </c>
      <c r="G35" s="38">
        <f>'WE-GL '!E35</f>
        <v>0</v>
      </c>
      <c r="H35" s="60">
        <f t="shared" si="5"/>
        <v>358492</v>
      </c>
      <c r="I35" s="38">
        <f t="shared" si="5"/>
        <v>8512039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-1476265</v>
      </c>
      <c r="E36" s="39">
        <f t="shared" si="6"/>
        <v>-8979665</v>
      </c>
      <c r="F36" s="61">
        <f t="shared" si="6"/>
        <v>-803455</v>
      </c>
      <c r="G36" s="39">
        <f t="shared" si="6"/>
        <v>1127969.5299999998</v>
      </c>
      <c r="H36" s="61">
        <f t="shared" si="6"/>
        <v>672810</v>
      </c>
      <c r="I36" s="39">
        <f t="shared" si="6"/>
        <v>10107634.529999999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238990</v>
      </c>
      <c r="E39" s="66">
        <f>'WE-FLSH'!M39</f>
        <v>927899</v>
      </c>
      <c r="F39" s="60">
        <f>'WE-GL '!D39</f>
        <v>213412</v>
      </c>
      <c r="G39" s="38">
        <f>'WE-GL '!E39</f>
        <v>1030236.35</v>
      </c>
      <c r="H39" s="60">
        <f t="shared" ref="H39:I41" si="7">F39-D39</f>
        <v>-25578</v>
      </c>
      <c r="I39" s="38">
        <f t="shared" si="7"/>
        <v>102337.34999999998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-51895</v>
      </c>
      <c r="E40" s="66">
        <f>'WE-FLSH'!M40</f>
        <v>-198050</v>
      </c>
      <c r="F40" s="60">
        <f>'WE-GL '!D40</f>
        <v>-338009</v>
      </c>
      <c r="G40" s="38">
        <f>'WE-GL '!E40</f>
        <v>-1632583.47</v>
      </c>
      <c r="H40" s="60">
        <f t="shared" si="7"/>
        <v>-286114</v>
      </c>
      <c r="I40" s="38">
        <f t="shared" si="7"/>
        <v>-1434533.47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-51895</v>
      </c>
      <c r="E42" s="39">
        <f t="shared" si="8"/>
        <v>-198050</v>
      </c>
      <c r="F42" s="61">
        <f t="shared" si="8"/>
        <v>-338009</v>
      </c>
      <c r="G42" s="39">
        <f t="shared" si="8"/>
        <v>-1632583.47</v>
      </c>
      <c r="H42" s="61">
        <f t="shared" si="8"/>
        <v>-286114</v>
      </c>
      <c r="I42" s="39">
        <f t="shared" si="8"/>
        <v>-1434533.47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187095</v>
      </c>
      <c r="E43" s="39">
        <f t="shared" si="9"/>
        <v>729849</v>
      </c>
      <c r="F43" s="61">
        <f t="shared" si="9"/>
        <v>-124597</v>
      </c>
      <c r="G43" s="39">
        <f t="shared" si="9"/>
        <v>-602347.12</v>
      </c>
      <c r="H43" s="61">
        <f t="shared" si="9"/>
        <v>-311692</v>
      </c>
      <c r="I43" s="39">
        <f t="shared" si="9"/>
        <v>-1332196.1200000001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5807</v>
      </c>
      <c r="E49" s="66">
        <f>'WE-FLSH'!M49</f>
        <v>28046.067899999998</v>
      </c>
      <c r="F49" s="60">
        <f>'WE-GL '!D49</f>
        <v>365810</v>
      </c>
      <c r="G49" s="38">
        <f>'WE-GL '!E49</f>
        <v>1766862.2999999998</v>
      </c>
      <c r="H49" s="60">
        <f>F49-D49</f>
        <v>360003</v>
      </c>
      <c r="I49" s="38">
        <f>G49-E49</f>
        <v>1738816.2320999999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296421</v>
      </c>
      <c r="E51" s="66">
        <f>'WE-FLSH'!M51</f>
        <v>1421118</v>
      </c>
      <c r="F51" s="60">
        <f>'WE-GL '!D51</f>
        <v>-328452</v>
      </c>
      <c r="G51" s="38">
        <f>'WE-GL '!E51</f>
        <v>-1586423.16</v>
      </c>
      <c r="H51" s="60">
        <f>F51-D51</f>
        <v>-624873</v>
      </c>
      <c r="I51" s="38">
        <f>G51-E51</f>
        <v>-3007541.16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-3258713.67</v>
      </c>
      <c r="F54" s="60">
        <f>'WE-GL '!D54</f>
        <v>-23720145</v>
      </c>
      <c r="G54" s="38">
        <f>'WE-GL '!E54</f>
        <v>-741856.7</v>
      </c>
      <c r="H54" s="60">
        <f>F54-D54</f>
        <v>-23720145</v>
      </c>
      <c r="I54" s="38">
        <f>G54-E54</f>
        <v>2516856.9699999997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-1210016.24</v>
      </c>
      <c r="F55" s="60">
        <f>'WE-GL '!D55</f>
        <v>0</v>
      </c>
      <c r="G55" s="38">
        <f>'WE-GL '!E55</f>
        <v>-2074186.46</v>
      </c>
      <c r="H55" s="60">
        <f>F55-D55</f>
        <v>0</v>
      </c>
      <c r="I55" s="38">
        <f>G55-E55</f>
        <v>-864170.22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-4468729.91</v>
      </c>
      <c r="F56" s="61">
        <f t="shared" si="10"/>
        <v>-23720145</v>
      </c>
      <c r="G56" s="39">
        <f t="shared" si="10"/>
        <v>-2816043.16</v>
      </c>
      <c r="H56" s="61">
        <f t="shared" si="10"/>
        <v>-23720145</v>
      </c>
      <c r="I56" s="39">
        <f t="shared" si="10"/>
        <v>1652686.7499999998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1803667</v>
      </c>
      <c r="F70" s="60">
        <f>'WE-GL '!D70</f>
        <v>0</v>
      </c>
      <c r="G70" s="38">
        <f>'WE-GL '!E70</f>
        <v>1803667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-3366769</v>
      </c>
      <c r="F71" s="60">
        <f>'WE-GL '!D71</f>
        <v>0</v>
      </c>
      <c r="G71" s="38">
        <f>'WE-GL '!E71</f>
        <v>-3366769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-1563102</v>
      </c>
      <c r="F72" s="61">
        <f t="shared" si="13"/>
        <v>0</v>
      </c>
      <c r="G72" s="39">
        <f t="shared" si="13"/>
        <v>-1563102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-3942760</v>
      </c>
      <c r="F74" s="60">
        <f>'WE-GL '!D74</f>
        <v>0</v>
      </c>
      <c r="G74" s="38">
        <f>'WE-GL '!E74</f>
        <v>-4331819.0199999996</v>
      </c>
      <c r="H74" s="60">
        <f t="shared" ref="H74:I79" si="14">F74-D74</f>
        <v>0</v>
      </c>
      <c r="I74" s="38">
        <f t="shared" si="14"/>
        <v>-389059.01999999955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0</v>
      </c>
      <c r="F76" s="60">
        <f>'WE-GL '!D76</f>
        <v>0</v>
      </c>
      <c r="G76" s="38">
        <f>'WE-GL '!E76</f>
        <v>-1957.54</v>
      </c>
      <c r="H76" s="60">
        <f t="shared" si="14"/>
        <v>0</v>
      </c>
      <c r="I76" s="38">
        <f t="shared" si="14"/>
        <v>-1957.54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-357248</v>
      </c>
      <c r="F81" s="60">
        <f>'WE-GL '!D81</f>
        <v>0</v>
      </c>
      <c r="G81" s="38">
        <f>'WE-GL '!E81</f>
        <v>-7118.16</v>
      </c>
      <c r="H81" s="60">
        <f>F81-D81</f>
        <v>0</v>
      </c>
      <c r="I81" s="38">
        <f>G81-E81</f>
        <v>350129.84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-8922413.8421</v>
      </c>
      <c r="F82" s="109">
        <f>F16+F24+F29+F36+F43+F45+F47+F49</f>
        <v>0</v>
      </c>
      <c r="G82" s="110">
        <f>SUM(G72:G81)+G16+G24+G29+G36+G43+G45+G47+G49+G51+G56+G61+G66</f>
        <v>-10171443.849999994</v>
      </c>
      <c r="H82" s="109">
        <f>H16+H24+H29+H36+H43+H45+H47+H49</f>
        <v>0</v>
      </c>
      <c r="I82" s="110">
        <f>SUM(I72:I81)+I16+I24+I29+I36+I43+I45+I47+I49+I51+I56+I61+I66</f>
        <v>-1249030.0078999961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167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'WE-FLSH'!L86</f>
        <v>0</v>
      </c>
      <c r="E86" s="145">
        <f>'WE-FLSH'!M86</f>
        <v>-7046936</v>
      </c>
      <c r="F86" s="145">
        <f>'WE-GL '!D86</f>
        <v>0</v>
      </c>
      <c r="G86" s="145">
        <f>'WE-GL '!E86</f>
        <v>-42776386</v>
      </c>
      <c r="H86" s="145">
        <f t="shared" ref="H86:I88" si="15">F86-D86</f>
        <v>0</v>
      </c>
      <c r="I86" s="145">
        <f t="shared" si="15"/>
        <v>-35729450</v>
      </c>
    </row>
    <row r="87" spans="1:63" x14ac:dyDescent="0.2">
      <c r="A87" s="144"/>
      <c r="B87" s="3"/>
      <c r="C87" s="10" t="s">
        <v>71</v>
      </c>
      <c r="D87" s="146">
        <f>'WE-FLSH'!L87</f>
        <v>0</v>
      </c>
      <c r="E87" s="146">
        <f>'WE-FLSH'!M87</f>
        <v>0</v>
      </c>
      <c r="F87" s="146">
        <f>'WE-GL '!D87</f>
        <v>0</v>
      </c>
      <c r="G87" s="146">
        <f>'WE-GL '!E87</f>
        <v>37343103.130000003</v>
      </c>
      <c r="H87" s="146">
        <f t="shared" si="15"/>
        <v>0</v>
      </c>
      <c r="I87" s="146">
        <f t="shared" si="15"/>
        <v>37343103.130000003</v>
      </c>
    </row>
    <row r="88" spans="1:63" x14ac:dyDescent="0.2">
      <c r="A88" s="144"/>
      <c r="B88" s="3"/>
      <c r="C88" s="10" t="s">
        <v>72</v>
      </c>
      <c r="D88" s="147">
        <f>'WE-FLSH'!L88</f>
        <v>0</v>
      </c>
      <c r="E88" s="147">
        <f>'WE-FLSH'!M88</f>
        <v>0</v>
      </c>
      <c r="F88" s="147">
        <f>'WE-GL '!D88</f>
        <v>0</v>
      </c>
      <c r="G88" s="147">
        <f>'WE-GL '!E88</f>
        <v>-22991</v>
      </c>
      <c r="H88" s="147">
        <f t="shared" si="15"/>
        <v>0</v>
      </c>
      <c r="I88" s="147">
        <f t="shared" si="15"/>
        <v>-22991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-7046936</v>
      </c>
      <c r="F89" s="160">
        <f t="shared" si="16"/>
        <v>0</v>
      </c>
      <c r="G89" s="160">
        <f t="shared" si="16"/>
        <v>-5456273.8699999973</v>
      </c>
      <c r="H89" s="160">
        <f t="shared" si="16"/>
        <v>0</v>
      </c>
      <c r="I89" s="160">
        <f t="shared" si="16"/>
        <v>1590662.1300000027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-15969349.8421</v>
      </c>
      <c r="F91" s="160">
        <f t="shared" si="17"/>
        <v>0</v>
      </c>
      <c r="G91" s="160">
        <f t="shared" si="17"/>
        <v>-15627717.719999991</v>
      </c>
      <c r="H91" s="160">
        <f t="shared" si="17"/>
        <v>0</v>
      </c>
      <c r="I91" s="160">
        <f t="shared" si="17"/>
        <v>341632.12210000656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5144645</v>
      </c>
      <c r="E11" s="66">
        <f>'DEN-FLSH'!M11</f>
        <v>18299130</v>
      </c>
      <c r="F11" s="60">
        <f>'DEN-GL'!D11</f>
        <v>5782788</v>
      </c>
      <c r="G11" s="38">
        <f>'DEN-GL'!E11</f>
        <v>20059006.270000003</v>
      </c>
      <c r="H11" s="60">
        <f>F11-D11</f>
        <v>638143</v>
      </c>
      <c r="I11" s="38">
        <f>G11-E11</f>
        <v>1759876.2700000033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-252184.3</v>
      </c>
      <c r="H12" s="60">
        <f>F12-D12</f>
        <v>0</v>
      </c>
      <c r="I12" s="38">
        <f>G12-E12</f>
        <v>-252184.3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5027654</v>
      </c>
      <c r="E13" s="66">
        <f>'DEN-FLSH'!M13</f>
        <v>21119650</v>
      </c>
      <c r="F13" s="60">
        <f>'DEN-GL'!D13</f>
        <v>5027654</v>
      </c>
      <c r="G13" s="38">
        <f>'DEN-GL'!E13</f>
        <v>21119650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48015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-48015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10172299</v>
      </c>
      <c r="E16" s="39">
        <f t="shared" si="1"/>
        <v>39466795</v>
      </c>
      <c r="F16" s="61">
        <f t="shared" si="1"/>
        <v>10810442</v>
      </c>
      <c r="G16" s="39">
        <f t="shared" si="1"/>
        <v>40926471.969999999</v>
      </c>
      <c r="H16" s="61">
        <f t="shared" si="1"/>
        <v>638143</v>
      </c>
      <c r="I16" s="39">
        <f t="shared" si="1"/>
        <v>1459676.9700000032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-6587349</v>
      </c>
      <c r="E19" s="66">
        <f>'DEN-FLSH'!M19</f>
        <v>-22129682</v>
      </c>
      <c r="F19" s="60">
        <f>'DEN-GL'!D19</f>
        <v>-6875234</v>
      </c>
      <c r="G19" s="38">
        <f>'DEN-GL'!E19</f>
        <v>-22984885.190000001</v>
      </c>
      <c r="H19" s="60">
        <f>F19-D19</f>
        <v>-287885</v>
      </c>
      <c r="I19" s="38">
        <f>G19-E19</f>
        <v>-855203.19000000134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736914.54</v>
      </c>
      <c r="H20" s="60">
        <f>F20-D20</f>
        <v>0</v>
      </c>
      <c r="I20" s="38">
        <f>G20-E20</f>
        <v>736914.54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-4307501</v>
      </c>
      <c r="E21" s="66">
        <f>'DEN-FLSH'!M21</f>
        <v>-17768523</v>
      </c>
      <c r="F21" s="60">
        <f>'DEN-GL'!D21</f>
        <v>-4307501</v>
      </c>
      <c r="G21" s="38">
        <f>'DEN-GL'!E21</f>
        <v>-17768523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22294</v>
      </c>
      <c r="E23" s="66">
        <f>'DEN-FLSH'!M23</f>
        <v>85665</v>
      </c>
      <c r="F23" s="60">
        <f>'DEN-GL'!D23</f>
        <v>0</v>
      </c>
      <c r="G23" s="38">
        <f>'DEN-GL'!E23</f>
        <v>0</v>
      </c>
      <c r="H23" s="60">
        <f t="shared" si="2"/>
        <v>-22294</v>
      </c>
      <c r="I23" s="38">
        <f t="shared" si="2"/>
        <v>-85665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-10872556</v>
      </c>
      <c r="E24" s="39">
        <f t="shared" si="3"/>
        <v>-39812540</v>
      </c>
      <c r="F24" s="61">
        <f t="shared" si="3"/>
        <v>-11182735</v>
      </c>
      <c r="G24" s="39">
        <f t="shared" si="3"/>
        <v>-40016493.650000006</v>
      </c>
      <c r="H24" s="61">
        <f t="shared" si="3"/>
        <v>-310179</v>
      </c>
      <c r="I24" s="39">
        <f t="shared" si="3"/>
        <v>-203953.6500000013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2817</v>
      </c>
      <c r="E32" s="66">
        <f>'DEN-FLSH'!M32</f>
        <v>8558</v>
      </c>
      <c r="F32" s="60">
        <f>'DEN-GL'!D32</f>
        <v>9128</v>
      </c>
      <c r="G32" s="38">
        <f>'DEN-GL'!E32</f>
        <v>29656.87</v>
      </c>
      <c r="H32" s="60">
        <f>F32-D32</f>
        <v>6311</v>
      </c>
      <c r="I32" s="38">
        <f>G32-E32</f>
        <v>21098.87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2817</v>
      </c>
      <c r="E36" s="39">
        <f t="shared" si="6"/>
        <v>8558</v>
      </c>
      <c r="F36" s="61">
        <f t="shared" si="6"/>
        <v>9128</v>
      </c>
      <c r="G36" s="39">
        <f t="shared" si="6"/>
        <v>29656.87</v>
      </c>
      <c r="H36" s="61">
        <f t="shared" si="6"/>
        <v>6311</v>
      </c>
      <c r="I36" s="39">
        <f t="shared" si="6"/>
        <v>21098.87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107598</v>
      </c>
      <c r="E39" s="66">
        <f>'DEN-FLSH'!M39</f>
        <v>328390</v>
      </c>
      <c r="F39" s="60">
        <f>'DEN-GL'!D39</f>
        <v>0</v>
      </c>
      <c r="G39" s="38">
        <f>'DEN-GL'!E39</f>
        <v>0</v>
      </c>
      <c r="H39" s="60">
        <f t="shared" ref="H39:I41" si="7">F39-D39</f>
        <v>-107598</v>
      </c>
      <c r="I39" s="38">
        <f t="shared" si="7"/>
        <v>-328390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-4220</v>
      </c>
      <c r="E40" s="66">
        <f>'DEN-FLSH'!M40</f>
        <v>-12879</v>
      </c>
      <c r="F40" s="60">
        <f>'DEN-GL'!D40</f>
        <v>0</v>
      </c>
      <c r="G40" s="38">
        <f>'DEN-GL'!E40</f>
        <v>0</v>
      </c>
      <c r="H40" s="60">
        <f t="shared" si="7"/>
        <v>4220</v>
      </c>
      <c r="I40" s="38">
        <f t="shared" si="7"/>
        <v>12879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-4220</v>
      </c>
      <c r="E42" s="39">
        <f t="shared" si="8"/>
        <v>-12879</v>
      </c>
      <c r="F42" s="61">
        <f t="shared" si="8"/>
        <v>0</v>
      </c>
      <c r="G42" s="39">
        <f t="shared" si="8"/>
        <v>0</v>
      </c>
      <c r="H42" s="61">
        <f t="shared" si="8"/>
        <v>4220</v>
      </c>
      <c r="I42" s="39">
        <f t="shared" si="8"/>
        <v>12879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103378</v>
      </c>
      <c r="E43" s="39">
        <f t="shared" si="9"/>
        <v>315511</v>
      </c>
      <c r="F43" s="61">
        <f t="shared" si="9"/>
        <v>0</v>
      </c>
      <c r="G43" s="39">
        <f t="shared" si="9"/>
        <v>0</v>
      </c>
      <c r="H43" s="61">
        <f t="shared" si="9"/>
        <v>-103378</v>
      </c>
      <c r="I43" s="39">
        <f t="shared" si="9"/>
        <v>-315511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594062</v>
      </c>
      <c r="E49" s="66">
        <f>'DEN-FLSH'!M49</f>
        <v>1657056.0288806483</v>
      </c>
      <c r="F49" s="60">
        <f>'DEN-GL'!D49</f>
        <v>363165</v>
      </c>
      <c r="G49" s="38">
        <f>'DEN-GL'!E49</f>
        <v>1179923.0900000001</v>
      </c>
      <c r="H49" s="60">
        <f>F49-D49</f>
        <v>-230897</v>
      </c>
      <c r="I49" s="38">
        <f>G49-E49</f>
        <v>-477132.93888064823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-22294</v>
      </c>
      <c r="E51" s="66">
        <f>'DEN-FLSH'!M51</f>
        <v>-85665</v>
      </c>
      <c r="F51" s="60">
        <f>'DEN-GL'!D51</f>
        <v>0</v>
      </c>
      <c r="G51" s="38">
        <f>'DEN-GL'!E51</f>
        <v>0</v>
      </c>
      <c r="H51" s="60">
        <f>F51-D51</f>
        <v>22294</v>
      </c>
      <c r="I51" s="38">
        <f>G51-E51</f>
        <v>85665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-447096</v>
      </c>
      <c r="F54" s="60">
        <f>'DEN-GL'!D54</f>
        <v>-12750582</v>
      </c>
      <c r="G54" s="38">
        <f>'DEN-GL'!E54</f>
        <v>-332682.04000000004</v>
      </c>
      <c r="H54" s="60">
        <f>F54-D54</f>
        <v>-12750582</v>
      </c>
      <c r="I54" s="38">
        <f>G54-E54</f>
        <v>114413.95999999996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-592626</v>
      </c>
      <c r="F55" s="60">
        <f>'DEN-GL'!D55</f>
        <v>0</v>
      </c>
      <c r="G55" s="38">
        <f>'DEN-GL'!E55</f>
        <v>-533211.53</v>
      </c>
      <c r="H55" s="60">
        <f>F55-D55</f>
        <v>0</v>
      </c>
      <c r="I55" s="38">
        <f>G55-E55</f>
        <v>59414.469999999972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-1039722</v>
      </c>
      <c r="F56" s="61">
        <f t="shared" si="10"/>
        <v>-12750582</v>
      </c>
      <c r="G56" s="39">
        <f t="shared" si="10"/>
        <v>-865893.57000000007</v>
      </c>
      <c r="H56" s="61">
        <f t="shared" si="10"/>
        <v>-12750582</v>
      </c>
      <c r="I56" s="39">
        <f t="shared" si="10"/>
        <v>173828.42999999993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0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-238000</v>
      </c>
      <c r="F71" s="60">
        <f>'DEN-GL'!D71</f>
        <v>0</v>
      </c>
      <c r="G71" s="38">
        <f>'DEN-GL'!E71</f>
        <v>-238000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-238000</v>
      </c>
      <c r="F72" s="61">
        <f t="shared" si="13"/>
        <v>0</v>
      </c>
      <c r="G72" s="39">
        <f t="shared" si="13"/>
        <v>-238000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-644653.53</v>
      </c>
      <c r="H74" s="60">
        <f t="shared" ref="H74:I79" si="14">F74-D74</f>
        <v>0</v>
      </c>
      <c r="I74" s="38">
        <f t="shared" si="14"/>
        <v>-644653.53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-116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116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-35022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35022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236855.02888064831</v>
      </c>
      <c r="F82" s="109">
        <f>F16+F24+F29+F36+F43+F45+F47+F49</f>
        <v>0</v>
      </c>
      <c r="G82" s="110">
        <f>SUM(G72:G81)+G16+G24+G29+G36+G43+G45+G47+G49+G51+G56+G61+G66</f>
        <v>371011.17999999155</v>
      </c>
      <c r="H82" s="109">
        <f>H16+H24+H29+H36+H43+H45+H47+H49</f>
        <v>0</v>
      </c>
      <c r="I82" s="110">
        <f>SUM(I72:I81)+I16+I24+I29+I36+I43+I45+I47+I49+I51+I56+I61+I66</f>
        <v>134156.1511193536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17">
        <f>+'DEN-FLSH'!M86</f>
        <v>-1132894</v>
      </c>
      <c r="F86" s="67">
        <f>'DEN-GL'!D86</f>
        <v>0</v>
      </c>
      <c r="G86" s="214">
        <f>'DEN-GL'!E86</f>
        <v>4212853</v>
      </c>
      <c r="H86" s="214">
        <f t="shared" ref="H86:I88" si="15">F86-D86</f>
        <v>0</v>
      </c>
      <c r="I86" s="145">
        <f t="shared" si="15"/>
        <v>5345747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154147.46</v>
      </c>
      <c r="H87" s="66">
        <f t="shared" si="15"/>
        <v>0</v>
      </c>
      <c r="I87" s="146">
        <f t="shared" si="15"/>
        <v>154147.46</v>
      </c>
    </row>
    <row r="88" spans="1:63" x14ac:dyDescent="0.2">
      <c r="A88" s="144"/>
      <c r="B88" s="3"/>
      <c r="C88" s="10" t="s">
        <v>72</v>
      </c>
      <c r="D88" s="215">
        <f>+'DEN-FLSH'!L88</f>
        <v>0</v>
      </c>
      <c r="E88" s="136">
        <f>+'DEN-FLSH'!M88</f>
        <v>0</v>
      </c>
      <c r="F88" s="215">
        <f>'DEN-GL'!D88</f>
        <v>0</v>
      </c>
      <c r="G88" s="216">
        <f>'DEN-GL'!E88</f>
        <v>-5500000</v>
      </c>
      <c r="H88" s="216">
        <f t="shared" si="15"/>
        <v>0</v>
      </c>
      <c r="I88" s="147">
        <f t="shared" si="15"/>
        <v>-5500000</v>
      </c>
    </row>
    <row r="89" spans="1:63" s="127" customFormat="1" x14ac:dyDescent="0.2">
      <c r="A89" s="158"/>
      <c r="B89" s="159"/>
      <c r="C89" s="157" t="s">
        <v>165</v>
      </c>
      <c r="D89" s="219">
        <f t="shared" ref="D89:I89" si="16">SUM(D86:D88)</f>
        <v>0</v>
      </c>
      <c r="E89" s="219">
        <f t="shared" si="16"/>
        <v>-1132894</v>
      </c>
      <c r="F89" s="219">
        <f t="shared" si="16"/>
        <v>0</v>
      </c>
      <c r="G89" s="219">
        <f t="shared" si="16"/>
        <v>-1132999.54</v>
      </c>
      <c r="H89" s="160">
        <f t="shared" si="16"/>
        <v>0</v>
      </c>
      <c r="I89" s="160">
        <f t="shared" si="16"/>
        <v>-105.54000000003725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G97" sqref="G97"/>
      <selection pane="topRight" activeCell="G97" sqref="G97"/>
      <selection pane="bottomLeft" activeCell="G97" sqref="G97"/>
      <selection pane="bottomRight" activeCell="G13" sqref="G1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2411249.7799999998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-2411249.7799999998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1984844</v>
      </c>
      <c r="H13" s="60">
        <f t="shared" ref="H13:I15" si="0">F13-D13</f>
        <v>0</v>
      </c>
      <c r="I13" s="38">
        <f t="shared" si="0"/>
        <v>1984844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2411249.7799999998</v>
      </c>
      <c r="F16" s="61">
        <f t="shared" si="1"/>
        <v>0</v>
      </c>
      <c r="G16" s="39">
        <f t="shared" si="1"/>
        <v>1984844</v>
      </c>
      <c r="H16" s="61">
        <f t="shared" si="1"/>
        <v>0</v>
      </c>
      <c r="I16" s="39">
        <f t="shared" si="1"/>
        <v>-426405.7799999998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-122731</v>
      </c>
      <c r="H41" s="60">
        <f t="shared" si="7"/>
        <v>0</v>
      </c>
      <c r="I41" s="38">
        <f t="shared" si="7"/>
        <v>-122731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-122731</v>
      </c>
      <c r="H42" s="69">
        <f t="shared" si="8"/>
        <v>0</v>
      </c>
      <c r="I42" s="70">
        <f t="shared" si="8"/>
        <v>-122731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-122731</v>
      </c>
      <c r="H43" s="61">
        <f t="shared" si="9"/>
        <v>0</v>
      </c>
      <c r="I43" s="39">
        <f t="shared" si="9"/>
        <v>-122731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-53502.94</v>
      </c>
      <c r="H51" s="60">
        <f>F51-D51</f>
        <v>0</v>
      </c>
      <c r="I51" s="38">
        <f>G51-E51</f>
        <v>-53502.94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53205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-53205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53205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-53205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107851951</v>
      </c>
      <c r="F70" s="60">
        <f>STG_GL!D70</f>
        <v>0</v>
      </c>
      <c r="G70" s="38">
        <f>STG_GL!E70</f>
        <v>110689518</v>
      </c>
      <c r="H70" s="60">
        <f>F70-D70</f>
        <v>0</v>
      </c>
      <c r="I70" s="38">
        <f>G70-E70</f>
        <v>2837567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-108953169</v>
      </c>
      <c r="F71" s="60">
        <f>STG_GL!D71</f>
        <v>0</v>
      </c>
      <c r="G71" s="38">
        <f>STG_GL!E71</f>
        <v>-111790736</v>
      </c>
      <c r="H71" s="60">
        <f>F71-D71</f>
        <v>0</v>
      </c>
      <c r="I71" s="38">
        <f>G71-E71</f>
        <v>-2837567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-1101218</v>
      </c>
      <c r="F72" s="69">
        <f t="shared" si="13"/>
        <v>0</v>
      </c>
      <c r="G72" s="70">
        <f t="shared" si="13"/>
        <v>-1101218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-43615.53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43615.53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12719075.73</v>
      </c>
      <c r="F74" s="60">
        <f>STG_GL!D74</f>
        <v>0</v>
      </c>
      <c r="G74" s="38">
        <f>STG_GL!E74</f>
        <v>12639847.99</v>
      </c>
      <c r="H74" s="60">
        <f t="shared" ref="H74:I79" si="14">F74-D74</f>
        <v>0</v>
      </c>
      <c r="I74" s="38">
        <f t="shared" si="14"/>
        <v>-79227.740000000224</v>
      </c>
    </row>
    <row r="75" spans="1:9" x14ac:dyDescent="0.2">
      <c r="A75" s="9">
        <v>34</v>
      </c>
      <c r="B75" s="3"/>
      <c r="C75" s="10" t="s">
        <v>229</v>
      </c>
      <c r="D75" s="65">
        <f>STG_FLSH!L75</f>
        <v>0</v>
      </c>
      <c r="E75" s="66">
        <f>STG_FLSH!M75</f>
        <v>-591641</v>
      </c>
      <c r="F75" s="60">
        <f>STG_GL!D75</f>
        <v>0</v>
      </c>
      <c r="G75" s="38">
        <f>STG_GL!E75</f>
        <v>-591641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-6388</v>
      </c>
      <c r="F76" s="60">
        <f>STG_GL!D76</f>
        <v>0</v>
      </c>
      <c r="G76" s="38">
        <f>STG_GL!E76</f>
        <v>0</v>
      </c>
      <c r="H76" s="60">
        <f t="shared" si="14"/>
        <v>0</v>
      </c>
      <c r="I76" s="38">
        <f t="shared" si="14"/>
        <v>6388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-22137.05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22137.05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-566661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566661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12365733.93</v>
      </c>
      <c r="F82" s="109">
        <f>F16+F24+F29+F36+F43+F45+F47+F49</f>
        <v>0</v>
      </c>
      <c r="G82" s="110">
        <f>SUM(G72:G81)+G16+G24+G29+G36+G43+G45+G47+G49+G51+G56+G61+G66</f>
        <v>12289021.050000001</v>
      </c>
      <c r="H82" s="109">
        <f>H16+H24+H29+H36+H43+H45+H47+H49</f>
        <v>0</v>
      </c>
      <c r="I82" s="110">
        <f>SUM(I72:I81)+I16+I24+I29+I36+I43+I45+I47+I49+I51+I56+I61+I66</f>
        <v>-76712.880000000063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2" activePane="bottomRight" state="frozen"/>
      <selection activeCell="G97" sqref="G97"/>
      <selection pane="topRight" activeCell="G97" sqref="G97"/>
      <selection pane="bottomLeft" activeCell="G97" sqref="G97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43318078</v>
      </c>
      <c r="E11" s="66">
        <f>ONT_FLSH!M11</f>
        <v>208873133</v>
      </c>
      <c r="F11" s="60">
        <f>'ONT_GL '!D11</f>
        <v>40166314</v>
      </c>
      <c r="G11" s="38">
        <f>'ONT_GL '!E11</f>
        <v>193007125.49000001</v>
      </c>
      <c r="H11" s="60">
        <f>F11-D11</f>
        <v>-3151764</v>
      </c>
      <c r="I11" s="38">
        <f>G11-E11</f>
        <v>-15866007.50999999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18887454.280000001</v>
      </c>
      <c r="H12" s="60">
        <f>F12-D12</f>
        <v>0</v>
      </c>
      <c r="I12" s="38">
        <f>G12-E12</f>
        <v>18887454.280000001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3515098</v>
      </c>
      <c r="E13" s="66">
        <f>ONT_FLSH!M13</f>
        <v>16930287</v>
      </c>
      <c r="F13" s="60">
        <f>'ONT_GL '!D13</f>
        <v>3515098</v>
      </c>
      <c r="G13" s="38">
        <f>'ONT_GL '!E13</f>
        <v>16930287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46833176</v>
      </c>
      <c r="E16" s="39">
        <f t="shared" si="1"/>
        <v>225803420</v>
      </c>
      <c r="F16" s="61">
        <f t="shared" si="1"/>
        <v>43681412</v>
      </c>
      <c r="G16" s="39">
        <f t="shared" si="1"/>
        <v>228824866.77000001</v>
      </c>
      <c r="H16" s="61">
        <f t="shared" si="1"/>
        <v>-3151764</v>
      </c>
      <c r="I16" s="39">
        <f t="shared" si="1"/>
        <v>3021446.7700000107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-44848397</v>
      </c>
      <c r="E19" s="66">
        <f>ONT_FLSH!M19</f>
        <v>-216283249</v>
      </c>
      <c r="F19" s="60">
        <f>'ONT_GL '!D19</f>
        <v>-41397087</v>
      </c>
      <c r="G19" s="38">
        <f>'ONT_GL '!E19</f>
        <v>-206466129.90000001</v>
      </c>
      <c r="H19" s="60">
        <f>F19-D19</f>
        <v>3451310</v>
      </c>
      <c r="I19" s="38">
        <f>G19-E19</f>
        <v>9817119.099999994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-18585956.09</v>
      </c>
      <c r="H20" s="60">
        <f>F20-D20</f>
        <v>0</v>
      </c>
      <c r="I20" s="38">
        <f>G20-E20</f>
        <v>-18585956.09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-2007549</v>
      </c>
      <c r="E21" s="66">
        <f>ONT_FLSH!M21</f>
        <v>-10213246</v>
      </c>
      <c r="F21" s="60">
        <f>'ONT_GL '!D21</f>
        <v>-2007549</v>
      </c>
      <c r="G21" s="38">
        <f>'ONT_GL '!E21</f>
        <v>-10213246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19500</v>
      </c>
      <c r="E23" s="66">
        <f>ONT_FLSH!M23</f>
        <v>87691</v>
      </c>
      <c r="F23" s="60">
        <f>'ONT_GL '!D23</f>
        <v>182524</v>
      </c>
      <c r="G23" s="38">
        <f>'ONT_GL '!E23</f>
        <v>1022134.4</v>
      </c>
      <c r="H23" s="60">
        <f t="shared" si="2"/>
        <v>163024</v>
      </c>
      <c r="I23" s="38">
        <f t="shared" si="2"/>
        <v>934443.4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-46836446</v>
      </c>
      <c r="E24" s="39">
        <f t="shared" si="3"/>
        <v>-226408804</v>
      </c>
      <c r="F24" s="61">
        <f t="shared" si="3"/>
        <v>-43222112</v>
      </c>
      <c r="G24" s="39">
        <f t="shared" si="3"/>
        <v>-234243197.59</v>
      </c>
      <c r="H24" s="61">
        <f t="shared" si="3"/>
        <v>3614334</v>
      </c>
      <c r="I24" s="39">
        <f t="shared" si="3"/>
        <v>-7834393.5900000054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-16809</v>
      </c>
      <c r="G32" s="38">
        <f>'ONT_GL '!E32</f>
        <v>-94130.399999999907</v>
      </c>
      <c r="H32" s="60">
        <f>F32-D32</f>
        <v>-16809</v>
      </c>
      <c r="I32" s="38">
        <f>G32-E32</f>
        <v>-94130.399999999907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-16809</v>
      </c>
      <c r="G36" s="39">
        <f t="shared" si="6"/>
        <v>-94130.399999999907</v>
      </c>
      <c r="H36" s="61">
        <f t="shared" si="6"/>
        <v>-16809</v>
      </c>
      <c r="I36" s="39">
        <f t="shared" si="6"/>
        <v>-94130.399999999907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3270</v>
      </c>
      <c r="E49" s="66">
        <f>ONT_FLSH!M49</f>
        <v>18312</v>
      </c>
      <c r="F49" s="60">
        <f>'ONT_GL '!D49</f>
        <v>-442491</v>
      </c>
      <c r="G49" s="38">
        <f>'ONT_GL '!E49</f>
        <v>-2477949.6000000006</v>
      </c>
      <c r="H49" s="60">
        <f>F49-D49</f>
        <v>-445761</v>
      </c>
      <c r="I49" s="38">
        <f>G49-E49</f>
        <v>-2496261.6000000006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-19500</v>
      </c>
      <c r="E51" s="66">
        <f>ONT_FLSH!M51</f>
        <v>-87691</v>
      </c>
      <c r="F51" s="60">
        <f>'ONT_GL '!D51</f>
        <v>-182524</v>
      </c>
      <c r="G51" s="38">
        <f>'ONT_GL '!E51</f>
        <v>-1022134.4</v>
      </c>
      <c r="H51" s="60">
        <f>F51-D51</f>
        <v>-163024</v>
      </c>
      <c r="I51" s="38">
        <f>G51-E51</f>
        <v>-934443.4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266</v>
      </c>
      <c r="F54" s="60">
        <f>'ONT_GL '!D54</f>
        <v>-7676950.7300000004</v>
      </c>
      <c r="G54" s="38">
        <f>'ONT_GL '!E54</f>
        <v>1271466.1600000001</v>
      </c>
      <c r="H54" s="60">
        <f>F54-D54</f>
        <v>-7676950.7300000004</v>
      </c>
      <c r="I54" s="38">
        <f>G54-E54</f>
        <v>1271200.1600000001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-697002.18</v>
      </c>
      <c r="H55" s="60">
        <f>F55-D55</f>
        <v>0</v>
      </c>
      <c r="I55" s="38">
        <f>G55-E55</f>
        <v>-697002.18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266</v>
      </c>
      <c r="F56" s="61">
        <f t="shared" si="10"/>
        <v>-7676950.7300000004</v>
      </c>
      <c r="G56" s="39">
        <f t="shared" si="10"/>
        <v>574463.9800000001</v>
      </c>
      <c r="H56" s="61">
        <f t="shared" si="10"/>
        <v>-7676950.7300000004</v>
      </c>
      <c r="I56" s="39">
        <f t="shared" si="10"/>
        <v>574197.9800000001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-645965</v>
      </c>
      <c r="F70" s="60">
        <f>'ONT_GL '!D70</f>
        <v>0</v>
      </c>
      <c r="G70" s="38">
        <f>'ONT_GL '!E70</f>
        <v>-645965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728208</v>
      </c>
      <c r="F71" s="60">
        <f>'ONT_GL '!D71</f>
        <v>0</v>
      </c>
      <c r="G71" s="38">
        <f>'ONT_GL '!E71</f>
        <v>689852</v>
      </c>
      <c r="H71" s="60">
        <f>F71-D71</f>
        <v>0</v>
      </c>
      <c r="I71" s="38">
        <f>G71-E71</f>
        <v>-38356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82243</v>
      </c>
      <c r="F72" s="69">
        <f t="shared" si="13"/>
        <v>0</v>
      </c>
      <c r="G72" s="70">
        <f t="shared" si="13"/>
        <v>43887</v>
      </c>
      <c r="H72" s="69">
        <f t="shared" si="13"/>
        <v>0</v>
      </c>
      <c r="I72" s="70">
        <f t="shared" si="13"/>
        <v>-38356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0</v>
      </c>
      <c r="F74" s="60">
        <f>'ONT_GL '!D74</f>
        <v>0</v>
      </c>
      <c r="G74" s="38">
        <f>'ONT_GL '!E74</f>
        <v>445355.82</v>
      </c>
      <c r="H74" s="60">
        <f t="shared" ref="H74:I79" si="14">F74-D74</f>
        <v>0</v>
      </c>
      <c r="I74" s="38">
        <f t="shared" si="14"/>
        <v>445355.82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-1380744.88</v>
      </c>
      <c r="H76" s="60">
        <f t="shared" si="14"/>
        <v>0</v>
      </c>
      <c r="I76" s="38">
        <f t="shared" si="14"/>
        <v>-1380744.88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196866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-196866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-395388</v>
      </c>
      <c r="F82" s="109">
        <f>F16+F24+F29+F36+F43+F45+F47+F49</f>
        <v>0</v>
      </c>
      <c r="G82" s="110">
        <f>SUM(G72:G81)+G16+G24+G29+G36+G43+G45+G47+G49+G51+G56+G61+G66</f>
        <v>-9329583.2999999952</v>
      </c>
      <c r="H82" s="109">
        <f>H16+H24+H29+H36+H43+H45+H47+H49</f>
        <v>0</v>
      </c>
      <c r="I82" s="110">
        <f>SUM(I72:I81)+I16+I24+I29+I36+I43+I45+I47+I49+I51+I56+I61+I66</f>
        <v>-8934195.2999999952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1442893</v>
      </c>
      <c r="F86" s="145">
        <f>'ONT_GL '!D86</f>
        <v>0</v>
      </c>
      <c r="G86" s="145">
        <f>'ONT_GL '!E86</f>
        <v>1559324</v>
      </c>
      <c r="H86" s="145">
        <f t="shared" ref="H86:I88" si="15">F86-D86</f>
        <v>0</v>
      </c>
      <c r="I86" s="145">
        <f t="shared" si="15"/>
        <v>116431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-99500.300000000047</v>
      </c>
      <c r="H87" s="146">
        <f t="shared" si="15"/>
        <v>0</v>
      </c>
      <c r="I87" s="146">
        <f t="shared" si="15"/>
        <v>-99500.300000000047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-17824</v>
      </c>
      <c r="H88" s="147">
        <f t="shared" si="15"/>
        <v>0</v>
      </c>
      <c r="I88" s="147">
        <f t="shared" si="15"/>
        <v>-17824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1442893</v>
      </c>
      <c r="F89" s="160">
        <f t="shared" si="16"/>
        <v>0</v>
      </c>
      <c r="G89" s="160">
        <f t="shared" si="16"/>
        <v>1441999.7</v>
      </c>
      <c r="H89" s="160">
        <f t="shared" si="16"/>
        <v>0</v>
      </c>
      <c r="I89" s="160">
        <f t="shared" si="16"/>
        <v>-893.30000000004657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1047505</v>
      </c>
      <c r="F91" s="160">
        <f t="shared" si="17"/>
        <v>0</v>
      </c>
      <c r="G91" s="160">
        <f t="shared" si="17"/>
        <v>-7887583.599999995</v>
      </c>
      <c r="H91" s="160">
        <f t="shared" si="17"/>
        <v>0</v>
      </c>
      <c r="I91" s="160">
        <f t="shared" si="17"/>
        <v>-8935088.5999999959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G28" sqref="G28"/>
      <selection pane="topRight" activeCell="G28" sqref="G28"/>
      <selection pane="bottomLeft" activeCell="G28" sqref="G28"/>
      <selection pane="bottomRight" activeCell="G97" sqref="G9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0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0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5"/>
  <sheetViews>
    <sheetView topLeftCell="C627" workbookViewId="0">
      <selection activeCell="K648" sqref="K648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226</v>
      </c>
      <c r="F3" s="197" t="s">
        <v>227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>
        <f>SUM(J639:J648)-J643-J647</f>
        <v>0</v>
      </c>
      <c r="J351" s="206">
        <f>SUM(K639:K648)-K643-K647</f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0">
        <f>+G640+D634</f>
        <v>22788699.659999922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0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22">
        <f>CE_GL!I82</f>
        <v>2764248.4299999857</v>
      </c>
      <c r="H639" s="210">
        <f>CE_GL!J82</f>
        <v>0</v>
      </c>
      <c r="I639" s="210">
        <f>CE_GL!K82</f>
        <v>-228229.41000000015</v>
      </c>
      <c r="J639" s="210">
        <f>CE_GL!L82</f>
        <v>0</v>
      </c>
      <c r="K639" s="210">
        <f>CE_GL!M82</f>
        <v>0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0">
        <f>+'EAST-EGM-GL'!I82</f>
        <v>19272961.659999922</v>
      </c>
      <c r="H640" s="210">
        <f>+'EAST-EGM-GL'!J82</f>
        <v>0</v>
      </c>
      <c r="I640" s="210">
        <f>+'EAST-EGM-GL'!K82</f>
        <v>-3771421.6900000004</v>
      </c>
      <c r="J640" s="210">
        <f>+'EAST-EGM-GL'!L82</f>
        <v>0</v>
      </c>
      <c r="K640" s="210">
        <f>+'EAST-EGM-GL'!M82</f>
        <v>0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0">
        <f>+'EAST-CON-GL '!I82</f>
        <v>19272961.659999922</v>
      </c>
      <c r="H643" s="210">
        <f>+'EAST-CON-GL '!J82</f>
        <v>0</v>
      </c>
      <c r="I643" s="210">
        <f>+'EAST-CON-GL '!K82</f>
        <v>-3771421.6900000004</v>
      </c>
      <c r="J643" s="210">
        <f>+'EAST-CON-GL '!L82</f>
        <v>0</v>
      </c>
      <c r="K643" s="210">
        <f>+'EAST-CON-GL '!M82</f>
        <v>0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0">
        <f>+'TX-EGM-GL'!I82</f>
        <v>1749629.3299999975</v>
      </c>
      <c r="H644" s="210">
        <f>+'TX-EGM-GL'!J82</f>
        <v>0</v>
      </c>
      <c r="I644" s="210">
        <f>+'TX-EGM-GL'!K91</f>
        <v>-4119304.4900000007</v>
      </c>
      <c r="J644" s="210">
        <f>+'TX-EGM-GL'!L82</f>
        <v>0</v>
      </c>
      <c r="K644" s="210">
        <f>+'TX-EGM-GL'!M82</f>
        <v>0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0">
        <f>+'TX-HPLR-GL '!I82</f>
        <v>2453.7700000000186</v>
      </c>
      <c r="H645" s="210">
        <f>+'TX-HPLR-GL '!J82</f>
        <v>0</v>
      </c>
      <c r="I645" s="210">
        <f>+'TX-HPLR-GL '!K82</f>
        <v>-890806.15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0">
        <f>+'TX-HPLC-GL'!I82</f>
        <v>-1911938.8199999977</v>
      </c>
      <c r="H646" s="210">
        <f>+'TX-HPLC-GL'!J82</f>
        <v>0</v>
      </c>
      <c r="I646" s="210">
        <f>+'TX-HPLC-GL'!K82</f>
        <v>31421102.950000007</v>
      </c>
      <c r="J646" s="210">
        <f>+'TX-HPLC-GL'!L82</f>
        <v>0</v>
      </c>
      <c r="K646" s="210">
        <f>+'TX-HPLC-GL'!M82</f>
        <v>0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0">
        <f>+'TX-CON-GL '!I82</f>
        <v>-159855.7199998931</v>
      </c>
      <c r="H647" s="210">
        <f>+'TX-CON-GL '!J82</f>
        <v>0</v>
      </c>
      <c r="I647" s="210">
        <f>+'TX-CON-GL '!K82</f>
        <v>26410992.310000002</v>
      </c>
      <c r="J647" s="210">
        <f>+'TX-CON-GL '!L82</f>
        <v>0</v>
      </c>
      <c r="K647" s="210">
        <f>+'TX-CON-GL '!M82</f>
        <v>0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0">
        <f>+'WE-GL '!I82</f>
        <v>16766510.540000021</v>
      </c>
      <c r="H648" s="210">
        <f>+'WE-GL '!J82</f>
        <v>0</v>
      </c>
      <c r="I648" s="210">
        <f>+'WE-GL '!K82</f>
        <v>-1908268.68</v>
      </c>
      <c r="J648" s="210">
        <f>+'WE-GL '!L82</f>
        <v>0</v>
      </c>
      <c r="K648" s="210">
        <f>+'WE-GL '!M82</f>
        <v>0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0">
        <f>+'DEN-GL'!I82</f>
        <v>194068.79000000097</v>
      </c>
      <c r="H649" s="210">
        <f>+'DEN-GL'!J82</f>
        <v>0</v>
      </c>
      <c r="I649" s="210">
        <f>+'DEN-GL'!K82</f>
        <v>336865.68000000011</v>
      </c>
      <c r="J649" s="210">
        <f>+'DEN-GL'!L82</f>
        <v>0</v>
      </c>
      <c r="K649" s="210">
        <f>+'DEN-GL'!M82</f>
        <v>0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-466578</v>
      </c>
      <c r="H650" s="210">
        <f>+STG_GL!J82</f>
        <v>0</v>
      </c>
      <c r="I650" s="210">
        <f>+STG_GL!K82</f>
        <v>9592119.0600000005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0">
        <f>+'ONT_GL '!I82</f>
        <v>-6260085.3199999668</v>
      </c>
      <c r="H651" s="210">
        <f>+'ONT_GL '!J82</f>
        <v>0</v>
      </c>
      <c r="I651" s="210">
        <f>+'ONT_GL '!K82</f>
        <v>-3075105.45</v>
      </c>
      <c r="J651" s="210">
        <f>+'ONT_GL '!L82</f>
        <v>0</v>
      </c>
      <c r="K651" s="210">
        <f>+'ONT_GL '!M82</f>
        <v>0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0">
        <f>+ARUBA_GL!I82</f>
        <v>2690905.1600000025</v>
      </c>
      <c r="H652" s="210">
        <f>+ARUBA_GL!J82</f>
        <v>0</v>
      </c>
      <c r="I652" s="210">
        <f>+ARUBA_GL!K82</f>
        <v>-1315769.8700000001</v>
      </c>
      <c r="J652" s="210">
        <f>+ARUBA_GL!L82</f>
        <v>0</v>
      </c>
      <c r="K652" s="210">
        <f>+ARUBA_GL!M82</f>
        <v>0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0">
        <f>+SITHE_GL!I82</f>
        <v>5198756.0200000014</v>
      </c>
      <c r="H653" s="210">
        <f>+SITHE_GL!J82</f>
        <v>0</v>
      </c>
      <c r="I653" s="210">
        <f>+SITHE_GL!K82</f>
        <v>-4397331.8100000005</v>
      </c>
      <c r="J653" s="210">
        <f>+SITHE_GL!L82</f>
        <v>0</v>
      </c>
      <c r="K653" s="210">
        <f>+SITHE_GL!M82</f>
        <v>0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0">
        <f>+'EAST-MKT-GL'!I82</f>
        <v>2361303.7699999632</v>
      </c>
      <c r="H654" s="210">
        <f>+'EAST-MKT-GL'!J82</f>
        <v>0</v>
      </c>
      <c r="I654" s="210">
        <f>+'EAST-MKT-GL'!K82</f>
        <v>-907662.25999999978</v>
      </c>
      <c r="J654" s="210">
        <f>+'EAST-MKT-GL'!L82</f>
        <v>0</v>
      </c>
      <c r="K654" s="210">
        <f>+'EAST-MKT-GL'!M82</f>
        <v>0</v>
      </c>
      <c r="L654" s="210">
        <f>+'EAST-MKT-GL'!N82</f>
        <v>0</v>
      </c>
      <c r="M654" s="210">
        <f>+'EAST-MKT-GL'!O82</f>
        <v>0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  <row r="655" spans="4:31" x14ac:dyDescent="0.2">
      <c r="H655" s="201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2000-10-24T22:29:54Z</cp:lastPrinted>
  <dcterms:created xsi:type="dcterms:W3CDTF">1997-07-11T21:57:33Z</dcterms:created>
  <dcterms:modified xsi:type="dcterms:W3CDTF">2014-09-03T20:21:31Z</dcterms:modified>
</cp:coreProperties>
</file>