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35" windowHeight="85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C15" i="1" s="1"/>
  <c r="C17" i="1" s="1"/>
  <c r="B129" i="1" s="1"/>
  <c r="G11" i="1"/>
  <c r="G13" i="1" s="1"/>
  <c r="G15" i="1" s="1"/>
  <c r="C129" i="1" s="1"/>
  <c r="C12" i="1"/>
  <c r="C13" i="1"/>
  <c r="C14" i="1"/>
  <c r="C26" i="1"/>
  <c r="C30" i="1" s="1"/>
  <c r="C32" i="1" s="1"/>
  <c r="B130" i="1" s="1"/>
  <c r="D130" i="1" s="1"/>
  <c r="G26" i="1"/>
  <c r="C27" i="1"/>
  <c r="G27" i="1"/>
  <c r="C28" i="1"/>
  <c r="G28" i="1"/>
  <c r="C29" i="1"/>
  <c r="G30" i="1"/>
  <c r="C130" i="1" s="1"/>
  <c r="C42" i="1"/>
  <c r="C46" i="1" s="1"/>
  <c r="C48" i="1" s="1"/>
  <c r="B131" i="1" s="1"/>
  <c r="D131" i="1" s="1"/>
  <c r="G42" i="1"/>
  <c r="C43" i="1"/>
  <c r="G43" i="1"/>
  <c r="C44" i="1"/>
  <c r="G44" i="1"/>
  <c r="C45" i="1"/>
  <c r="G46" i="1"/>
  <c r="C131" i="1" s="1"/>
  <c r="C57" i="1"/>
  <c r="C61" i="1" s="1"/>
  <c r="C63" i="1" s="1"/>
  <c r="B132" i="1" s="1"/>
  <c r="G57" i="1"/>
  <c r="G59" i="1" s="1"/>
  <c r="G61" i="1" s="1"/>
  <c r="C132" i="1" s="1"/>
  <c r="C58" i="1"/>
  <c r="G58" i="1"/>
  <c r="C59" i="1"/>
  <c r="C60" i="1"/>
  <c r="C74" i="1"/>
  <c r="C78" i="1" s="1"/>
  <c r="C80" i="1" s="1"/>
  <c r="B133" i="1" s="1"/>
  <c r="D133" i="1" s="1"/>
  <c r="G74" i="1"/>
  <c r="G76" i="1" s="1"/>
  <c r="G78" i="1" s="1"/>
  <c r="C133" i="1" s="1"/>
  <c r="C75" i="1"/>
  <c r="G75" i="1"/>
  <c r="C76" i="1"/>
  <c r="C77" i="1"/>
  <c r="C89" i="1"/>
  <c r="C92" i="1" s="1"/>
  <c r="C94" i="1" s="1"/>
  <c r="B134" i="1" s="1"/>
  <c r="G89" i="1"/>
  <c r="G91" i="1" s="1"/>
  <c r="G93" i="1" s="1"/>
  <c r="C134" i="1" s="1"/>
  <c r="C90" i="1"/>
  <c r="G90" i="1"/>
  <c r="C91" i="1"/>
  <c r="G92" i="1"/>
  <c r="C103" i="1"/>
  <c r="G103" i="1"/>
  <c r="C104" i="1"/>
  <c r="G104" i="1"/>
  <c r="C105" i="1"/>
  <c r="G105" i="1"/>
  <c r="G107" i="1" s="1"/>
  <c r="C135" i="1" s="1"/>
  <c r="C106" i="1"/>
  <c r="G106" i="1"/>
  <c r="C107" i="1"/>
  <c r="C109" i="1" s="1"/>
  <c r="B135" i="1" s="1"/>
  <c r="C118" i="1"/>
  <c r="G118" i="1"/>
  <c r="C119" i="1"/>
  <c r="C122" i="1" s="1"/>
  <c r="C124" i="1" s="1"/>
  <c r="B136" i="1" s="1"/>
  <c r="D136" i="1" s="1"/>
  <c r="G119" i="1"/>
  <c r="C120" i="1"/>
  <c r="G120" i="1"/>
  <c r="G122" i="1" s="1"/>
  <c r="C136" i="1" s="1"/>
  <c r="C121" i="1"/>
  <c r="G121" i="1"/>
  <c r="D134" i="1" l="1"/>
  <c r="C137" i="1"/>
  <c r="B137" i="1"/>
  <c r="D129" i="1"/>
  <c r="D135" i="1"/>
  <c r="D132" i="1"/>
  <c r="D137" i="1" l="1"/>
</calcChain>
</file>

<file path=xl/sharedStrings.xml><?xml version="1.0" encoding="utf-8"?>
<sst xmlns="http://schemas.openxmlformats.org/spreadsheetml/2006/main" count="206" uniqueCount="64">
  <si>
    <t>Old Account Number:  571695094001</t>
  </si>
  <si>
    <t>Current Account Number:  25963461006</t>
  </si>
  <si>
    <t>Invoice Number:</t>
  </si>
  <si>
    <t>Corrected Billing Information</t>
  </si>
  <si>
    <t>Previous Billing Information:</t>
  </si>
  <si>
    <t>Billing Period:</t>
  </si>
  <si>
    <t>1/10/2001-2/8-2001</t>
  </si>
  <si>
    <t>Enron Discount</t>
  </si>
  <si>
    <t>Total Cost of Energy</t>
  </si>
  <si>
    <t>Usage:</t>
  </si>
  <si>
    <t>Total NonRenewable Generation</t>
  </si>
  <si>
    <t>BECO Charges</t>
  </si>
  <si>
    <t>Current Period Charges</t>
  </si>
  <si>
    <t>225,000*.0525</t>
  </si>
  <si>
    <t>175,000*.0550</t>
  </si>
  <si>
    <t>514,616*.0490</t>
  </si>
  <si>
    <t>914,616*(.038*.027)</t>
  </si>
  <si>
    <t>914,616*.049</t>
  </si>
  <si>
    <t>2/8/2001-3/9/2001</t>
  </si>
  <si>
    <t>904,916*(.038*.027)</t>
  </si>
  <si>
    <t>504,916*.0490</t>
  </si>
  <si>
    <t>904,916*.049</t>
  </si>
  <si>
    <t>3/9/2001-4/10/2001</t>
  </si>
  <si>
    <t>981,675*(.038*.027)</t>
  </si>
  <si>
    <t>581,675*.0490</t>
  </si>
  <si>
    <t>981,675*.049</t>
  </si>
  <si>
    <t>4/10/2001-5/10/2001</t>
  </si>
  <si>
    <t>524,006*.0490</t>
  </si>
  <si>
    <t>924,006*(.038*.027)</t>
  </si>
  <si>
    <t>924,006*.049</t>
  </si>
  <si>
    <t>5/10/2001-5/31/2001</t>
  </si>
  <si>
    <t>654,500*(.038*.027)</t>
  </si>
  <si>
    <t>254,500*.0490</t>
  </si>
  <si>
    <t>5/31/2001-6/11/2001</t>
  </si>
  <si>
    <t>317,400*(.038*.027)</t>
  </si>
  <si>
    <t>142,400*.0525</t>
  </si>
  <si>
    <t>317,400*.049</t>
  </si>
  <si>
    <t>654,500*.049</t>
  </si>
  <si>
    <t>6/11/2001-7/30/2001</t>
  </si>
  <si>
    <t>1,704,300*(.038*.027)</t>
  </si>
  <si>
    <t>1,704,300*.049</t>
  </si>
  <si>
    <t>7/30/2001-8/28/2001</t>
  </si>
  <si>
    <t>1,109,800*(.038*.027)</t>
  </si>
  <si>
    <t>709,800*.0490</t>
  </si>
  <si>
    <t>1,109,800*.049</t>
  </si>
  <si>
    <t>SUMMARY OF CORRECTED CHARGES VS PREVIOUS CHARGES</t>
  </si>
  <si>
    <t>Corrected Charge</t>
  </si>
  <si>
    <t>Previous Charge</t>
  </si>
  <si>
    <t>Difference</t>
  </si>
  <si>
    <t>04/10/2001-05/10/2001</t>
  </si>
  <si>
    <t>05/10/2001-05/31/2001</t>
  </si>
  <si>
    <t>05/31/2001-06/11/2001</t>
  </si>
  <si>
    <t>06/11/2001-07/30/2001</t>
  </si>
  <si>
    <t>07/30/2001-08/28/2001</t>
  </si>
  <si>
    <t>02/08/2001-03/09/2001</t>
  </si>
  <si>
    <t>01/10/2001-02/08/2001</t>
  </si>
  <si>
    <t>03/09/2001-04/10/2001</t>
  </si>
  <si>
    <t xml:space="preserve">GSA - JFK Federal Building </t>
  </si>
  <si>
    <t>Total NonRenewable/Renewable Generation</t>
  </si>
  <si>
    <t>Renewable Tier 1</t>
  </si>
  <si>
    <t>Renewable Tier 2</t>
  </si>
  <si>
    <t xml:space="preserve">NonRenewable </t>
  </si>
  <si>
    <t>Total Renewable Generation</t>
  </si>
  <si>
    <t>1,304,300*.0490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</si>
</sst>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165" fontId="1" fillId="0" borderId="0" xfId="0" applyNumberFormat="1" applyFont="1"/>
    <xf numFmtId="7" fontId="0" fillId="0" borderId="0" xfId="0" applyNumberFormat="1"/>
    <xf numFmtId="7" fontId="1" fillId="0" borderId="0" xfId="0" applyNumberFormat="1" applyFont="1"/>
    <xf numFmtId="0" fontId="1" fillId="2" borderId="0" xfId="0" applyFont="1" applyFill="1"/>
    <xf numFmtId="0" fontId="0" fillId="2" borderId="0" xfId="0" applyFill="1"/>
    <xf numFmtId="4" fontId="0" fillId="0" borderId="0" xfId="0" applyNumberFormat="1" applyBorder="1"/>
    <xf numFmtId="3" fontId="0" fillId="0" borderId="0" xfId="0" applyNumberFormat="1" applyAlignment="1">
      <alignment horizontal="left"/>
    </xf>
    <xf numFmtId="7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view="pageBreakPreview" topLeftCell="A67" zoomScale="75" zoomScaleNormal="100" workbookViewId="0">
      <selection activeCell="B136" sqref="B136"/>
    </sheetView>
  </sheetViews>
  <sheetFormatPr defaultRowHeight="12.75" x14ac:dyDescent="0.2"/>
  <cols>
    <col min="1" max="1" width="21.5703125" customWidth="1"/>
    <col min="2" max="2" width="18.85546875" bestFit="1" customWidth="1"/>
    <col min="3" max="3" width="16" bestFit="1" customWidth="1"/>
    <col min="4" max="4" width="9.85546875" customWidth="1"/>
    <col min="5" max="5" width="27.42578125" bestFit="1" customWidth="1"/>
    <col min="6" max="6" width="18.85546875" customWidth="1"/>
    <col min="7" max="7" width="11.140625" bestFit="1" customWidth="1"/>
  </cols>
  <sheetData>
    <row r="1" spans="1:7" x14ac:dyDescent="0.2">
      <c r="A1" s="1" t="s">
        <v>57</v>
      </c>
    </row>
    <row r="2" spans="1:7" x14ac:dyDescent="0.2">
      <c r="A2" s="1" t="s">
        <v>1</v>
      </c>
    </row>
    <row r="3" spans="1:7" x14ac:dyDescent="0.2">
      <c r="A3" t="s">
        <v>0</v>
      </c>
    </row>
    <row r="5" spans="1:7" x14ac:dyDescent="0.2">
      <c r="A5" s="11" t="s">
        <v>5</v>
      </c>
    </row>
    <row r="6" spans="1:7" x14ac:dyDescent="0.2">
      <c r="A6" s="12" t="s">
        <v>6</v>
      </c>
    </row>
    <row r="7" spans="1:7" x14ac:dyDescent="0.2">
      <c r="A7" s="1" t="s">
        <v>2</v>
      </c>
      <c r="B7" s="1" t="s">
        <v>9</v>
      </c>
    </row>
    <row r="8" spans="1:7" x14ac:dyDescent="0.2">
      <c r="A8" s="2">
        <v>1055340</v>
      </c>
      <c r="B8" s="14">
        <v>914616</v>
      </c>
    </row>
    <row r="9" spans="1:7" x14ac:dyDescent="0.2">
      <c r="A9" s="3"/>
    </row>
    <row r="10" spans="1:7" x14ac:dyDescent="0.2">
      <c r="A10" s="1" t="s">
        <v>3</v>
      </c>
      <c r="E10" s="1" t="s">
        <v>4</v>
      </c>
    </row>
    <row r="11" spans="1:7" x14ac:dyDescent="0.2">
      <c r="A11" t="s">
        <v>7</v>
      </c>
      <c r="B11" t="s">
        <v>16</v>
      </c>
      <c r="C11" s="4">
        <f>-914616*0.038*0.027</f>
        <v>-938.39601599999992</v>
      </c>
      <c r="D11" s="4"/>
      <c r="E11" t="s">
        <v>7</v>
      </c>
      <c r="F11" t="s">
        <v>16</v>
      </c>
      <c r="G11" s="4">
        <f>-914616*0.038*0.027</f>
        <v>-938.39601599999992</v>
      </c>
    </row>
    <row r="12" spans="1:7" x14ac:dyDescent="0.2">
      <c r="A12" t="s">
        <v>59</v>
      </c>
      <c r="B12" t="s">
        <v>14</v>
      </c>
      <c r="C12" s="6">
        <f>175000*0.055</f>
        <v>9625</v>
      </c>
      <c r="D12" s="6"/>
      <c r="E12" t="s">
        <v>8</v>
      </c>
      <c r="F12" t="s">
        <v>17</v>
      </c>
      <c r="G12" s="7">
        <v>44816.18</v>
      </c>
    </row>
    <row r="13" spans="1:7" x14ac:dyDescent="0.2">
      <c r="A13" t="s">
        <v>60</v>
      </c>
      <c r="B13" t="s">
        <v>13</v>
      </c>
      <c r="C13" s="6">
        <f>225000*0.0525</f>
        <v>11812.5</v>
      </c>
      <c r="D13" s="6"/>
      <c r="E13" t="s">
        <v>10</v>
      </c>
      <c r="G13" s="5">
        <f>SUM(G11:G12)</f>
        <v>43877.783984000002</v>
      </c>
    </row>
    <row r="14" spans="1:7" x14ac:dyDescent="0.2">
      <c r="A14" t="s">
        <v>61</v>
      </c>
      <c r="B14" t="s">
        <v>15</v>
      </c>
      <c r="C14" s="7">
        <f>514616*0.049</f>
        <v>25216.184000000001</v>
      </c>
      <c r="D14" s="13"/>
      <c r="E14" t="s">
        <v>11</v>
      </c>
      <c r="G14" s="7">
        <v>38016.33</v>
      </c>
    </row>
    <row r="15" spans="1:7" x14ac:dyDescent="0.2">
      <c r="A15" t="s">
        <v>58</v>
      </c>
      <c r="C15" s="9">
        <f>SUM(C11:C14)</f>
        <v>45715.287984000002</v>
      </c>
      <c r="D15" s="9"/>
      <c r="E15" t="s">
        <v>12</v>
      </c>
      <c r="G15" s="8">
        <f>SUM(G13:G14)</f>
        <v>81894.113983999996</v>
      </c>
    </row>
    <row r="16" spans="1:7" x14ac:dyDescent="0.2">
      <c r="A16" t="s">
        <v>11</v>
      </c>
      <c r="C16" s="7">
        <v>38016.33</v>
      </c>
      <c r="D16" s="13"/>
    </row>
    <row r="17" spans="1:7" x14ac:dyDescent="0.2">
      <c r="A17" t="s">
        <v>12</v>
      </c>
      <c r="C17" s="10">
        <f>SUM(C15:C16)</f>
        <v>83731.617984000011</v>
      </c>
      <c r="D17" s="10"/>
    </row>
    <row r="20" spans="1:7" x14ac:dyDescent="0.2">
      <c r="A20" s="11" t="s">
        <v>5</v>
      </c>
    </row>
    <row r="21" spans="1:7" x14ac:dyDescent="0.2">
      <c r="A21" s="12" t="s">
        <v>18</v>
      </c>
    </row>
    <row r="22" spans="1:7" x14ac:dyDescent="0.2">
      <c r="A22" s="1" t="s">
        <v>2</v>
      </c>
      <c r="B22" s="1" t="s">
        <v>9</v>
      </c>
    </row>
    <row r="23" spans="1:7" x14ac:dyDescent="0.2">
      <c r="A23" s="2">
        <v>1074290</v>
      </c>
      <c r="B23" s="14">
        <v>904916</v>
      </c>
    </row>
    <row r="24" spans="1:7" x14ac:dyDescent="0.2">
      <c r="A24" s="3"/>
    </row>
    <row r="25" spans="1:7" x14ac:dyDescent="0.2">
      <c r="A25" s="1" t="s">
        <v>3</v>
      </c>
      <c r="E25" s="1" t="s">
        <v>4</v>
      </c>
    </row>
    <row r="26" spans="1:7" x14ac:dyDescent="0.2">
      <c r="A26" t="s">
        <v>7</v>
      </c>
      <c r="B26" t="s">
        <v>19</v>
      </c>
      <c r="C26" s="4">
        <f>-904916*0.038*0.027</f>
        <v>-928.44381599999997</v>
      </c>
      <c r="D26" s="4"/>
      <c r="E26" t="s">
        <v>7</v>
      </c>
      <c r="F26" t="s">
        <v>19</v>
      </c>
      <c r="G26" s="4">
        <f>-904916*0.038*0.027</f>
        <v>-928.44381599999997</v>
      </c>
    </row>
    <row r="27" spans="1:7" x14ac:dyDescent="0.2">
      <c r="A27" t="s">
        <v>59</v>
      </c>
      <c r="B27" t="s">
        <v>14</v>
      </c>
      <c r="C27" s="6">
        <f>175000*0.055</f>
        <v>9625</v>
      </c>
      <c r="D27" s="6"/>
      <c r="E27" t="s">
        <v>8</v>
      </c>
      <c r="F27" t="s">
        <v>21</v>
      </c>
      <c r="G27" s="7">
        <f>904916*0.049</f>
        <v>44340.883999999998</v>
      </c>
    </row>
    <row r="28" spans="1:7" x14ac:dyDescent="0.2">
      <c r="A28" t="s">
        <v>60</v>
      </c>
      <c r="B28" t="s">
        <v>13</v>
      </c>
      <c r="C28" s="6">
        <f>225000*0.0525</f>
        <v>11812.5</v>
      </c>
      <c r="D28" s="6"/>
      <c r="E28" t="s">
        <v>10</v>
      </c>
      <c r="G28" s="5">
        <f>SUM(G26:G27)</f>
        <v>43412.440183999999</v>
      </c>
    </row>
    <row r="29" spans="1:7" x14ac:dyDescent="0.2">
      <c r="A29" t="s">
        <v>61</v>
      </c>
      <c r="B29" t="s">
        <v>20</v>
      </c>
      <c r="C29" s="7">
        <f>504916*0.049</f>
        <v>24740.884000000002</v>
      </c>
      <c r="D29" s="13"/>
      <c r="E29" t="s">
        <v>11</v>
      </c>
      <c r="G29" s="7">
        <v>38214.800000000003</v>
      </c>
    </row>
    <row r="30" spans="1:7" x14ac:dyDescent="0.2">
      <c r="A30" t="s">
        <v>58</v>
      </c>
      <c r="C30" s="9">
        <f>SUM(C26:C29)</f>
        <v>45249.940184000006</v>
      </c>
      <c r="D30" s="9"/>
      <c r="E30" t="s">
        <v>12</v>
      </c>
      <c r="G30" s="8">
        <f>SUM(G28:G29)</f>
        <v>81627.240183999995</v>
      </c>
    </row>
    <row r="31" spans="1:7" x14ac:dyDescent="0.2">
      <c r="A31" t="s">
        <v>11</v>
      </c>
      <c r="C31" s="7">
        <v>38214.800000000003</v>
      </c>
      <c r="D31" s="13"/>
    </row>
    <row r="32" spans="1:7" x14ac:dyDescent="0.2">
      <c r="A32" t="s">
        <v>12</v>
      </c>
      <c r="C32" s="10">
        <f>SUM(C30:C31)</f>
        <v>83464.740184000009</v>
      </c>
      <c r="D32" s="10"/>
    </row>
    <row r="36" spans="1:7" x14ac:dyDescent="0.2">
      <c r="A36" s="11" t="s">
        <v>5</v>
      </c>
    </row>
    <row r="37" spans="1:7" x14ac:dyDescent="0.2">
      <c r="A37" s="12" t="s">
        <v>22</v>
      </c>
    </row>
    <row r="38" spans="1:7" x14ac:dyDescent="0.2">
      <c r="A38" s="1" t="s">
        <v>2</v>
      </c>
      <c r="B38" s="1" t="s">
        <v>9</v>
      </c>
    </row>
    <row r="39" spans="1:7" x14ac:dyDescent="0.2">
      <c r="A39" s="2">
        <v>1096853</v>
      </c>
      <c r="B39" s="14">
        <v>981675</v>
      </c>
    </row>
    <row r="40" spans="1:7" x14ac:dyDescent="0.2">
      <c r="A40" s="3"/>
    </row>
    <row r="41" spans="1:7" x14ac:dyDescent="0.2">
      <c r="A41" s="1" t="s">
        <v>3</v>
      </c>
      <c r="E41" s="1" t="s">
        <v>4</v>
      </c>
    </row>
    <row r="42" spans="1:7" x14ac:dyDescent="0.2">
      <c r="A42" t="s">
        <v>7</v>
      </c>
      <c r="B42" t="s">
        <v>23</v>
      </c>
      <c r="C42" s="4">
        <f>-(B39)*0.038*0.027</f>
        <v>-1007.1985500000001</v>
      </c>
      <c r="D42" s="4"/>
      <c r="E42" t="s">
        <v>7</v>
      </c>
      <c r="F42" t="s">
        <v>23</v>
      </c>
      <c r="G42" s="4">
        <f>-B39*0.038*0.027</f>
        <v>-1007.1985500000001</v>
      </c>
    </row>
    <row r="43" spans="1:7" x14ac:dyDescent="0.2">
      <c r="A43" t="s">
        <v>59</v>
      </c>
      <c r="B43" t="s">
        <v>14</v>
      </c>
      <c r="C43" s="6">
        <f>175000*0.055</f>
        <v>9625</v>
      </c>
      <c r="D43" s="6"/>
      <c r="E43" t="s">
        <v>8</v>
      </c>
      <c r="F43" t="s">
        <v>25</v>
      </c>
      <c r="G43" s="7">
        <f>981675*0.049</f>
        <v>48102.075000000004</v>
      </c>
    </row>
    <row r="44" spans="1:7" x14ac:dyDescent="0.2">
      <c r="A44" t="s">
        <v>60</v>
      </c>
      <c r="B44" t="s">
        <v>13</v>
      </c>
      <c r="C44" s="6">
        <f>225000*0.0525</f>
        <v>11812.5</v>
      </c>
      <c r="D44" s="6"/>
      <c r="E44" t="s">
        <v>10</v>
      </c>
      <c r="G44" s="5">
        <f>SUM(G42:G43)</f>
        <v>47094.876450000003</v>
      </c>
    </row>
    <row r="45" spans="1:7" x14ac:dyDescent="0.2">
      <c r="A45" t="s">
        <v>61</v>
      </c>
      <c r="B45" t="s">
        <v>24</v>
      </c>
      <c r="C45" s="7">
        <f>581675*0.049</f>
        <v>28502.075000000001</v>
      </c>
      <c r="D45" s="13"/>
      <c r="E45" t="s">
        <v>11</v>
      </c>
      <c r="G45" s="7">
        <v>38756.06</v>
      </c>
    </row>
    <row r="46" spans="1:7" x14ac:dyDescent="0.2">
      <c r="A46" t="s">
        <v>58</v>
      </c>
      <c r="C46" s="9">
        <f>SUM(C42:C45)</f>
        <v>48932.376449999996</v>
      </c>
      <c r="D46" s="9"/>
      <c r="E46" t="s">
        <v>12</v>
      </c>
      <c r="G46" s="8">
        <f>SUM(G44:G45)</f>
        <v>85850.936450000008</v>
      </c>
    </row>
    <row r="47" spans="1:7" x14ac:dyDescent="0.2">
      <c r="A47" t="s">
        <v>11</v>
      </c>
      <c r="C47" s="7">
        <v>38756.06</v>
      </c>
      <c r="D47" s="13"/>
    </row>
    <row r="48" spans="1:7" x14ac:dyDescent="0.2">
      <c r="A48" t="s">
        <v>12</v>
      </c>
      <c r="C48" s="10">
        <f>SUM(C46:C47)</f>
        <v>87688.436449999994</v>
      </c>
      <c r="D48" s="10"/>
    </row>
    <row r="51" spans="1:7" x14ac:dyDescent="0.2">
      <c r="A51" s="11" t="s">
        <v>5</v>
      </c>
    </row>
    <row r="52" spans="1:7" x14ac:dyDescent="0.2">
      <c r="A52" s="12" t="s">
        <v>26</v>
      </c>
    </row>
    <row r="53" spans="1:7" x14ac:dyDescent="0.2">
      <c r="A53" s="1" t="s">
        <v>2</v>
      </c>
      <c r="B53" s="1" t="s">
        <v>9</v>
      </c>
    </row>
    <row r="54" spans="1:7" x14ac:dyDescent="0.2">
      <c r="A54" s="2">
        <v>1127416</v>
      </c>
      <c r="B54" s="14">
        <v>924006</v>
      </c>
    </row>
    <row r="55" spans="1:7" x14ac:dyDescent="0.2">
      <c r="A55" s="3"/>
    </row>
    <row r="56" spans="1:7" x14ac:dyDescent="0.2">
      <c r="A56" s="1" t="s">
        <v>3</v>
      </c>
      <c r="E56" s="1" t="s">
        <v>4</v>
      </c>
    </row>
    <row r="57" spans="1:7" x14ac:dyDescent="0.2">
      <c r="A57" t="s">
        <v>7</v>
      </c>
      <c r="B57" t="s">
        <v>28</v>
      </c>
      <c r="C57" s="4">
        <f>-(B54)*0.038*0.027</f>
        <v>-948.03015599999992</v>
      </c>
      <c r="D57" s="4"/>
      <c r="E57" t="s">
        <v>7</v>
      </c>
      <c r="F57" t="s">
        <v>28</v>
      </c>
      <c r="G57" s="4">
        <f>-B54*0.038*0.027</f>
        <v>-948.03015599999992</v>
      </c>
    </row>
    <row r="58" spans="1:7" x14ac:dyDescent="0.2">
      <c r="A58" t="s">
        <v>59</v>
      </c>
      <c r="B58" t="s">
        <v>14</v>
      </c>
      <c r="C58" s="6">
        <f>175000*0.055</f>
        <v>9625</v>
      </c>
      <c r="D58" s="6"/>
      <c r="E58" t="s">
        <v>8</v>
      </c>
      <c r="F58" t="s">
        <v>29</v>
      </c>
      <c r="G58" s="7">
        <f>B54*0.049</f>
        <v>45276.294000000002</v>
      </c>
    </row>
    <row r="59" spans="1:7" x14ac:dyDescent="0.2">
      <c r="A59" t="s">
        <v>60</v>
      </c>
      <c r="B59" t="s">
        <v>13</v>
      </c>
      <c r="C59" s="6">
        <f>225000*0.0525</f>
        <v>11812.5</v>
      </c>
      <c r="D59" s="6"/>
      <c r="E59" t="s">
        <v>10</v>
      </c>
      <c r="G59" s="5">
        <f>SUM(G57:G58)</f>
        <v>44328.263844000001</v>
      </c>
    </row>
    <row r="60" spans="1:7" x14ac:dyDescent="0.2">
      <c r="A60" t="s">
        <v>61</v>
      </c>
      <c r="B60" t="s">
        <v>27</v>
      </c>
      <c r="C60" s="7">
        <f>(B54-400000)*0.049</f>
        <v>25676.294000000002</v>
      </c>
      <c r="D60" s="13"/>
      <c r="E60" t="s">
        <v>11</v>
      </c>
      <c r="G60" s="7">
        <v>48010.18</v>
      </c>
    </row>
    <row r="61" spans="1:7" x14ac:dyDescent="0.2">
      <c r="A61" t="s">
        <v>58</v>
      </c>
      <c r="C61" s="9">
        <f>SUM(C57:C60)</f>
        <v>46165.763844000001</v>
      </c>
      <c r="D61" s="9"/>
      <c r="E61" t="s">
        <v>12</v>
      </c>
      <c r="G61" s="8">
        <f>SUM(G59:G60)</f>
        <v>92338.443843999994</v>
      </c>
    </row>
    <row r="62" spans="1:7" x14ac:dyDescent="0.2">
      <c r="A62" t="s">
        <v>11</v>
      </c>
      <c r="C62" s="7">
        <v>48010.18</v>
      </c>
      <c r="D62" s="13"/>
    </row>
    <row r="63" spans="1:7" x14ac:dyDescent="0.2">
      <c r="A63" t="s">
        <v>12</v>
      </c>
      <c r="C63" s="10">
        <f>SUM(C61:C62)</f>
        <v>94175.943843999994</v>
      </c>
      <c r="D63" s="10"/>
    </row>
    <row r="68" spans="1:7" x14ac:dyDescent="0.2">
      <c r="A68" s="11" t="s">
        <v>5</v>
      </c>
    </row>
    <row r="69" spans="1:7" x14ac:dyDescent="0.2">
      <c r="A69" s="12" t="s">
        <v>30</v>
      </c>
    </row>
    <row r="70" spans="1:7" x14ac:dyDescent="0.2">
      <c r="A70" s="1" t="s">
        <v>2</v>
      </c>
      <c r="B70" s="1" t="s">
        <v>9</v>
      </c>
    </row>
    <row r="71" spans="1:7" x14ac:dyDescent="0.2">
      <c r="A71" s="2">
        <v>1196517</v>
      </c>
      <c r="B71" s="14">
        <v>654500</v>
      </c>
    </row>
    <row r="72" spans="1:7" x14ac:dyDescent="0.2">
      <c r="A72" s="3"/>
    </row>
    <row r="73" spans="1:7" x14ac:dyDescent="0.2">
      <c r="A73" s="1" t="s">
        <v>3</v>
      </c>
      <c r="E73" s="1" t="s">
        <v>4</v>
      </c>
    </row>
    <row r="74" spans="1:7" x14ac:dyDescent="0.2">
      <c r="A74" t="s">
        <v>7</v>
      </c>
      <c r="B74" t="s">
        <v>31</v>
      </c>
      <c r="C74" s="4">
        <f>-(B71)*0.038*0.027</f>
        <v>-671.51699999999994</v>
      </c>
      <c r="D74" s="4"/>
      <c r="E74" t="s">
        <v>7</v>
      </c>
      <c r="F74" t="s">
        <v>31</v>
      </c>
      <c r="G74" s="4">
        <f>-B71*0.038*0.027</f>
        <v>-671.51699999999994</v>
      </c>
    </row>
    <row r="75" spans="1:7" x14ac:dyDescent="0.2">
      <c r="A75" t="s">
        <v>59</v>
      </c>
      <c r="B75" t="s">
        <v>14</v>
      </c>
      <c r="C75" s="6">
        <f>175000*0.055</f>
        <v>9625</v>
      </c>
      <c r="D75" s="6"/>
      <c r="E75" t="s">
        <v>8</v>
      </c>
      <c r="F75" t="s">
        <v>37</v>
      </c>
      <c r="G75" s="7">
        <f>B71*0.049</f>
        <v>32070.5</v>
      </c>
    </row>
    <row r="76" spans="1:7" x14ac:dyDescent="0.2">
      <c r="A76" t="s">
        <v>60</v>
      </c>
      <c r="B76" t="s">
        <v>13</v>
      </c>
      <c r="C76" s="6">
        <f>225000*0.0525</f>
        <v>11812.5</v>
      </c>
      <c r="D76" s="6"/>
      <c r="E76" t="s">
        <v>10</v>
      </c>
      <c r="G76" s="5">
        <f>SUM(G74:G75)</f>
        <v>31398.983</v>
      </c>
    </row>
    <row r="77" spans="1:7" x14ac:dyDescent="0.2">
      <c r="A77" t="s">
        <v>61</v>
      </c>
      <c r="B77" t="s">
        <v>32</v>
      </c>
      <c r="C77" s="7">
        <f>(B71-400000)*0.049</f>
        <v>12470.5</v>
      </c>
      <c r="D77" s="13"/>
      <c r="E77" t="s">
        <v>11</v>
      </c>
      <c r="G77" s="7">
        <v>29527.32</v>
      </c>
    </row>
    <row r="78" spans="1:7" x14ac:dyDescent="0.2">
      <c r="A78" t="s">
        <v>58</v>
      </c>
      <c r="C78" s="9">
        <f>SUM(C74:C77)</f>
        <v>33236.483</v>
      </c>
      <c r="D78" s="9"/>
      <c r="E78" t="s">
        <v>12</v>
      </c>
      <c r="G78" s="8">
        <f>SUM(G76:G77)</f>
        <v>60926.303</v>
      </c>
    </row>
    <row r="79" spans="1:7" x14ac:dyDescent="0.2">
      <c r="A79" t="s">
        <v>11</v>
      </c>
      <c r="C79" s="7">
        <v>29527.32</v>
      </c>
      <c r="D79" s="13"/>
    </row>
    <row r="80" spans="1:7" x14ac:dyDescent="0.2">
      <c r="A80" t="s">
        <v>12</v>
      </c>
      <c r="C80" s="10">
        <f>SUM(C78:C79)</f>
        <v>62763.803</v>
      </c>
      <c r="D80" s="10"/>
    </row>
    <row r="83" spans="1:7" x14ac:dyDescent="0.2">
      <c r="A83" s="11" t="s">
        <v>5</v>
      </c>
    </row>
    <row r="84" spans="1:7" x14ac:dyDescent="0.2">
      <c r="A84" s="12" t="s">
        <v>33</v>
      </c>
    </row>
    <row r="85" spans="1:7" x14ac:dyDescent="0.2">
      <c r="A85" s="1" t="s">
        <v>2</v>
      </c>
      <c r="B85" s="1" t="s">
        <v>9</v>
      </c>
    </row>
    <row r="86" spans="1:7" x14ac:dyDescent="0.2">
      <c r="A86" s="2">
        <v>1199318</v>
      </c>
      <c r="B86" s="14">
        <v>317400</v>
      </c>
    </row>
    <row r="87" spans="1:7" x14ac:dyDescent="0.2">
      <c r="A87" s="3"/>
    </row>
    <row r="88" spans="1:7" x14ac:dyDescent="0.2">
      <c r="A88" s="1" t="s">
        <v>3</v>
      </c>
      <c r="E88" s="1" t="s">
        <v>4</v>
      </c>
    </row>
    <row r="89" spans="1:7" x14ac:dyDescent="0.2">
      <c r="A89" t="s">
        <v>7</v>
      </c>
      <c r="B89" t="s">
        <v>34</v>
      </c>
      <c r="C89" s="4">
        <f>-(B86)*0.038*0.027</f>
        <v>-325.65239999999994</v>
      </c>
      <c r="D89" s="4"/>
      <c r="E89" t="s">
        <v>7</v>
      </c>
      <c r="F89" t="s">
        <v>34</v>
      </c>
      <c r="G89" s="4">
        <f>-B86*0.038*0.027</f>
        <v>-325.65239999999994</v>
      </c>
    </row>
    <row r="90" spans="1:7" x14ac:dyDescent="0.2">
      <c r="A90" t="s">
        <v>59</v>
      </c>
      <c r="B90" t="s">
        <v>14</v>
      </c>
      <c r="C90" s="6">
        <f>175000*0.055</f>
        <v>9625</v>
      </c>
      <c r="D90" s="6"/>
      <c r="E90" t="s">
        <v>8</v>
      </c>
      <c r="F90" t="s">
        <v>36</v>
      </c>
      <c r="G90" s="7">
        <f>B86*0.049</f>
        <v>15552.6</v>
      </c>
    </row>
    <row r="91" spans="1:7" x14ac:dyDescent="0.2">
      <c r="A91" t="s">
        <v>60</v>
      </c>
      <c r="B91" t="s">
        <v>35</v>
      </c>
      <c r="C91" s="7">
        <f>142400*0.0525</f>
        <v>7476</v>
      </c>
      <c r="D91" s="6"/>
      <c r="E91" t="s">
        <v>10</v>
      </c>
      <c r="G91" s="5">
        <f>SUM(G89:G90)</f>
        <v>15226.9476</v>
      </c>
    </row>
    <row r="92" spans="1:7" x14ac:dyDescent="0.2">
      <c r="A92" t="s">
        <v>62</v>
      </c>
      <c r="C92" s="9">
        <f>SUM(C89:C91)</f>
        <v>16775.347600000001</v>
      </c>
      <c r="D92" s="13"/>
      <c r="E92" t="s">
        <v>11</v>
      </c>
      <c r="G92" s="7">
        <f>C93</f>
        <v>26615.4</v>
      </c>
    </row>
    <row r="93" spans="1:7" x14ac:dyDescent="0.2">
      <c r="A93" t="s">
        <v>11</v>
      </c>
      <c r="C93" s="7">
        <v>26615.4</v>
      </c>
      <c r="D93" s="9"/>
      <c r="E93" t="s">
        <v>12</v>
      </c>
      <c r="G93" s="8">
        <f>SUM(G91:G92)</f>
        <v>41842.347600000001</v>
      </c>
    </row>
    <row r="94" spans="1:7" x14ac:dyDescent="0.2">
      <c r="A94" t="s">
        <v>12</v>
      </c>
      <c r="C94" s="10">
        <f>SUM(C92:C93)</f>
        <v>43390.747600000002</v>
      </c>
      <c r="D94" s="13"/>
    </row>
    <row r="95" spans="1:7" x14ac:dyDescent="0.2">
      <c r="D95" s="10"/>
    </row>
    <row r="97" spans="1:7" x14ac:dyDescent="0.2">
      <c r="A97" s="11" t="s">
        <v>5</v>
      </c>
    </row>
    <row r="98" spans="1:7" x14ac:dyDescent="0.2">
      <c r="A98" s="12" t="s">
        <v>38</v>
      </c>
    </row>
    <row r="99" spans="1:7" x14ac:dyDescent="0.2">
      <c r="A99" s="1" t="s">
        <v>2</v>
      </c>
      <c r="B99" s="1" t="s">
        <v>9</v>
      </c>
    </row>
    <row r="100" spans="1:7" x14ac:dyDescent="0.2">
      <c r="A100" s="2">
        <v>1199318</v>
      </c>
      <c r="B100" s="14">
        <v>1704300</v>
      </c>
    </row>
    <row r="101" spans="1:7" x14ac:dyDescent="0.2">
      <c r="A101" s="3"/>
    </row>
    <row r="102" spans="1:7" x14ac:dyDescent="0.2">
      <c r="A102" s="1" t="s">
        <v>3</v>
      </c>
      <c r="E102" s="1" t="s">
        <v>4</v>
      </c>
    </row>
    <row r="103" spans="1:7" x14ac:dyDescent="0.2">
      <c r="A103" t="s">
        <v>7</v>
      </c>
      <c r="B103" t="s">
        <v>39</v>
      </c>
      <c r="C103" s="4">
        <f>-(B100)*0.038*0.027</f>
        <v>-1748.6118000000001</v>
      </c>
      <c r="D103" s="4"/>
      <c r="E103" t="s">
        <v>7</v>
      </c>
      <c r="F103" t="s">
        <v>39</v>
      </c>
      <c r="G103" s="4">
        <f>-B100*0.038*0.027</f>
        <v>-1748.6118000000001</v>
      </c>
    </row>
    <row r="104" spans="1:7" x14ac:dyDescent="0.2">
      <c r="A104" t="s">
        <v>59</v>
      </c>
      <c r="B104" t="s">
        <v>14</v>
      </c>
      <c r="C104" s="6">
        <f>175000*0.055</f>
        <v>9625</v>
      </c>
      <c r="D104" s="6"/>
      <c r="E104" t="s">
        <v>8</v>
      </c>
      <c r="F104" t="s">
        <v>40</v>
      </c>
      <c r="G104" s="7">
        <f>B100*0.049</f>
        <v>83510.7</v>
      </c>
    </row>
    <row r="105" spans="1:7" x14ac:dyDescent="0.2">
      <c r="A105" t="s">
        <v>60</v>
      </c>
      <c r="B105" t="s">
        <v>13</v>
      </c>
      <c r="C105" s="13">
        <f>225000*0.0525</f>
        <v>11812.5</v>
      </c>
      <c r="D105" s="6"/>
      <c r="E105" t="s">
        <v>10</v>
      </c>
      <c r="G105" s="5">
        <f>SUM(G103:G104)</f>
        <v>81762.088199999998</v>
      </c>
    </row>
    <row r="106" spans="1:7" x14ac:dyDescent="0.2">
      <c r="A106" t="s">
        <v>61</v>
      </c>
      <c r="B106" t="s">
        <v>63</v>
      </c>
      <c r="C106" s="7">
        <f>(B100-400000)*0.049</f>
        <v>63910.700000000004</v>
      </c>
      <c r="D106" s="13"/>
      <c r="E106" t="s">
        <v>11</v>
      </c>
      <c r="G106" s="7">
        <f>C108</f>
        <v>142043.39000000001</v>
      </c>
    </row>
    <row r="107" spans="1:7" x14ac:dyDescent="0.2">
      <c r="A107" t="s">
        <v>58</v>
      </c>
      <c r="C107" s="9">
        <f>SUM(C103:C106)</f>
        <v>83599.588199999998</v>
      </c>
      <c r="D107" s="9"/>
      <c r="E107" t="s">
        <v>12</v>
      </c>
      <c r="G107" s="8">
        <f>SUM(G105:G106)</f>
        <v>223805.47820000001</v>
      </c>
    </row>
    <row r="108" spans="1:7" x14ac:dyDescent="0.2">
      <c r="A108" t="s">
        <v>11</v>
      </c>
      <c r="C108" s="7">
        <v>142043.39000000001</v>
      </c>
      <c r="D108" s="13"/>
    </row>
    <row r="109" spans="1:7" x14ac:dyDescent="0.2">
      <c r="A109" t="s">
        <v>12</v>
      </c>
      <c r="C109" s="10">
        <f>SUM(C107:C108)</f>
        <v>225642.97820000001</v>
      </c>
    </row>
    <row r="110" spans="1:7" x14ac:dyDescent="0.2">
      <c r="G110" s="5"/>
    </row>
    <row r="112" spans="1:7" x14ac:dyDescent="0.2">
      <c r="A112" s="11" t="s">
        <v>5</v>
      </c>
    </row>
    <row r="113" spans="1:7" x14ac:dyDescent="0.2">
      <c r="A113" s="12" t="s">
        <v>41</v>
      </c>
    </row>
    <row r="114" spans="1:7" x14ac:dyDescent="0.2">
      <c r="A114" s="1" t="s">
        <v>2</v>
      </c>
      <c r="B114" s="1" t="s">
        <v>9</v>
      </c>
    </row>
    <row r="115" spans="1:7" x14ac:dyDescent="0.2">
      <c r="A115" s="2">
        <v>1207246</v>
      </c>
      <c r="B115" s="14">
        <v>1109800</v>
      </c>
    </row>
    <row r="116" spans="1:7" x14ac:dyDescent="0.2">
      <c r="A116" s="3"/>
    </row>
    <row r="117" spans="1:7" x14ac:dyDescent="0.2">
      <c r="A117" s="1" t="s">
        <v>3</v>
      </c>
      <c r="E117" s="1" t="s">
        <v>4</v>
      </c>
    </row>
    <row r="118" spans="1:7" x14ac:dyDescent="0.2">
      <c r="A118" t="s">
        <v>7</v>
      </c>
      <c r="B118" t="s">
        <v>42</v>
      </c>
      <c r="C118" s="4">
        <f>-(B115)*0.038*0.027</f>
        <v>-1138.6548</v>
      </c>
      <c r="D118" s="4"/>
      <c r="E118" t="s">
        <v>7</v>
      </c>
      <c r="F118" t="s">
        <v>42</v>
      </c>
      <c r="G118" s="4">
        <f>-B115*0.038*0.027</f>
        <v>-1138.6548</v>
      </c>
    </row>
    <row r="119" spans="1:7" x14ac:dyDescent="0.2">
      <c r="A119" t="s">
        <v>59</v>
      </c>
      <c r="B119" t="s">
        <v>14</v>
      </c>
      <c r="C119" s="6">
        <f>175000*0.055</f>
        <v>9625</v>
      </c>
      <c r="D119" s="6"/>
      <c r="E119" t="s">
        <v>8</v>
      </c>
      <c r="F119" t="s">
        <v>44</v>
      </c>
      <c r="G119" s="7">
        <f>B115*0.049</f>
        <v>54380.200000000004</v>
      </c>
    </row>
    <row r="120" spans="1:7" x14ac:dyDescent="0.2">
      <c r="A120" t="s">
        <v>60</v>
      </c>
      <c r="B120" t="s">
        <v>13</v>
      </c>
      <c r="C120" s="13">
        <f>225000*0.0525</f>
        <v>11812.5</v>
      </c>
      <c r="D120" s="6"/>
      <c r="E120" t="s">
        <v>10</v>
      </c>
      <c r="G120" s="5">
        <f>SUM(G118:G119)</f>
        <v>53241.545200000008</v>
      </c>
    </row>
    <row r="121" spans="1:7" x14ac:dyDescent="0.2">
      <c r="A121" t="s">
        <v>61</v>
      </c>
      <c r="B121" t="s">
        <v>43</v>
      </c>
      <c r="C121" s="7">
        <f>(B115-400000)*0.049</f>
        <v>34780.200000000004</v>
      </c>
      <c r="D121" s="13"/>
      <c r="E121" t="s">
        <v>11</v>
      </c>
      <c r="G121" s="7">
        <f>C123</f>
        <v>104934.06</v>
      </c>
    </row>
    <row r="122" spans="1:7" x14ac:dyDescent="0.2">
      <c r="A122" t="s">
        <v>58</v>
      </c>
      <c r="C122" s="9">
        <f>SUM(C118:C121)</f>
        <v>55079.045200000008</v>
      </c>
      <c r="D122" s="9"/>
      <c r="E122" t="s">
        <v>12</v>
      </c>
      <c r="G122" s="8">
        <f>SUM(G120:G121)</f>
        <v>158175.60519999999</v>
      </c>
    </row>
    <row r="123" spans="1:7" x14ac:dyDescent="0.2">
      <c r="A123" t="s">
        <v>11</v>
      </c>
      <c r="C123" s="7">
        <v>104934.06</v>
      </c>
      <c r="D123" s="13"/>
    </row>
    <row r="124" spans="1:7" x14ac:dyDescent="0.2">
      <c r="A124" t="s">
        <v>12</v>
      </c>
      <c r="C124" s="10">
        <f>SUM(C122:C123)</f>
        <v>160013.10519999999</v>
      </c>
    </row>
    <row r="126" spans="1:7" x14ac:dyDescent="0.2">
      <c r="A126" s="11" t="s">
        <v>45</v>
      </c>
      <c r="B126" s="12"/>
      <c r="C126" s="12"/>
      <c r="D126" s="12"/>
    </row>
    <row r="128" spans="1:7" x14ac:dyDescent="0.2">
      <c r="A128" s="1" t="s">
        <v>5</v>
      </c>
      <c r="B128" s="17" t="s">
        <v>46</v>
      </c>
      <c r="C128" s="17" t="s">
        <v>47</v>
      </c>
      <c r="D128" s="17" t="s">
        <v>48</v>
      </c>
    </row>
    <row r="129" spans="1:4" x14ac:dyDescent="0.2">
      <c r="A129" t="s">
        <v>55</v>
      </c>
      <c r="B129" s="9">
        <f>C17</f>
        <v>83731.617984000011</v>
      </c>
      <c r="C129" s="5">
        <f>G15</f>
        <v>81894.113983999996</v>
      </c>
      <c r="D129" s="5">
        <f t="shared" ref="D129:D135" si="0">B129-C129</f>
        <v>1837.5040000000154</v>
      </c>
    </row>
    <row r="130" spans="1:4" x14ac:dyDescent="0.2">
      <c r="A130" t="s">
        <v>54</v>
      </c>
      <c r="B130" s="9">
        <f>C32</f>
        <v>83464.740184000009</v>
      </c>
      <c r="C130" s="5">
        <f>G30</f>
        <v>81627.240183999995</v>
      </c>
      <c r="D130" s="5">
        <f t="shared" si="0"/>
        <v>1837.5000000000146</v>
      </c>
    </row>
    <row r="131" spans="1:4" x14ac:dyDescent="0.2">
      <c r="A131" t="s">
        <v>56</v>
      </c>
      <c r="B131" s="9">
        <f>C48</f>
        <v>87688.436449999994</v>
      </c>
      <c r="C131" s="5">
        <f>G46</f>
        <v>85850.936450000008</v>
      </c>
      <c r="D131" s="5">
        <f t="shared" si="0"/>
        <v>1837.4999999999854</v>
      </c>
    </row>
    <row r="132" spans="1:4" x14ac:dyDescent="0.2">
      <c r="A132" t="s">
        <v>49</v>
      </c>
      <c r="B132" s="9">
        <f>C63</f>
        <v>94175.943843999994</v>
      </c>
      <c r="C132" s="5">
        <f>G61</f>
        <v>92338.443843999994</v>
      </c>
      <c r="D132" s="5">
        <f t="shared" si="0"/>
        <v>1837.5</v>
      </c>
    </row>
    <row r="133" spans="1:4" x14ac:dyDescent="0.2">
      <c r="A133" t="s">
        <v>50</v>
      </c>
      <c r="B133" s="9">
        <f>C80</f>
        <v>62763.803</v>
      </c>
      <c r="C133" s="5">
        <f>G78</f>
        <v>60926.303</v>
      </c>
      <c r="D133" s="5">
        <f t="shared" si="0"/>
        <v>1837.5</v>
      </c>
    </row>
    <row r="134" spans="1:4" x14ac:dyDescent="0.2">
      <c r="A134" t="s">
        <v>51</v>
      </c>
      <c r="B134" s="9">
        <f>C94</f>
        <v>43390.747600000002</v>
      </c>
      <c r="C134" s="5">
        <f>G93</f>
        <v>41842.347600000001</v>
      </c>
      <c r="D134" s="5">
        <f t="shared" si="0"/>
        <v>1548.4000000000015</v>
      </c>
    </row>
    <row r="135" spans="1:4" x14ac:dyDescent="0.2">
      <c r="A135" t="s">
        <v>52</v>
      </c>
      <c r="B135" s="9">
        <f>C109</f>
        <v>225642.97820000001</v>
      </c>
      <c r="C135" s="5">
        <f>G107</f>
        <v>223805.47820000001</v>
      </c>
      <c r="D135" s="5">
        <f t="shared" si="0"/>
        <v>1837.5</v>
      </c>
    </row>
    <row r="136" spans="1:4" x14ac:dyDescent="0.2">
      <c r="A136" t="s">
        <v>53</v>
      </c>
      <c r="B136" s="15">
        <f>C124</f>
        <v>160013.10519999999</v>
      </c>
      <c r="C136" s="16">
        <f>G122</f>
        <v>158175.60519999999</v>
      </c>
      <c r="D136" s="16">
        <f>B136-C136</f>
        <v>1837.5</v>
      </c>
    </row>
    <row r="137" spans="1:4" x14ac:dyDescent="0.2">
      <c r="B137" s="10">
        <f>SUM(B129:B136)</f>
        <v>840871.372462</v>
      </c>
      <c r="C137" s="8">
        <f>SUM(C129:C136)</f>
        <v>826460.46846200002</v>
      </c>
      <c r="D137" s="8">
        <f>SUM(D129:D136)</f>
        <v>14410.904000000017</v>
      </c>
    </row>
  </sheetData>
  <pageMargins left="0.75" right="0.75" top="1.1399999999999999" bottom="0.81" header="0.5" footer="0.5"/>
  <pageSetup scale="91" orientation="landscape" r:id="rId1"/>
  <headerFooter alignWithMargins="0">
    <oddHeader>&amp;C&amp;"Arial,Bold"&amp;11GSA NONRENEWABLE/RENEWABLE GENERATION ANALYSIS 
GSA JFK BUILDING
January 2001 - August 2001</oddHeader>
    <oddFooter>&amp;L&amp;F&amp;CPage &amp;P&amp;R&amp;D</oddFooter>
  </headerFooter>
  <rowBreaks count="3" manualBreakCount="3">
    <brk id="34" max="16383" man="1"/>
    <brk id="65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Dyaniese A Brown</dc:creator>
  <cp:lastModifiedBy>Felienne</cp:lastModifiedBy>
  <cp:lastPrinted>2001-09-28T14:41:48Z</cp:lastPrinted>
  <dcterms:created xsi:type="dcterms:W3CDTF">2001-09-27T14:08:38Z</dcterms:created>
  <dcterms:modified xsi:type="dcterms:W3CDTF">2014-09-04T08:05:24Z</dcterms:modified>
</cp:coreProperties>
</file>