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Graph Data Sep 04" sheetId="5" r:id="rId1"/>
    <sheet name="summary 0904" sheetId="6" r:id="rId2"/>
    <sheet name="Graph Data Aug 27" sheetId="3" r:id="rId3"/>
    <sheet name="summary 0827" sheetId="4" r:id="rId4"/>
    <sheet name="Graph Data Aug 20" sheetId="1" r:id="rId5"/>
    <sheet name="summary 0820" sheetId="2" r:id="rId6"/>
  </sheets>
  <externalReferences>
    <externalReference r:id="rId7"/>
    <externalReference r:id="rId8"/>
    <externalReference r:id="rId9"/>
    <externalReference r:id="rId10"/>
    <externalReference r:id="rId11"/>
    <externalReference r:id="rId12"/>
  </externalReferences>
  <definedNames>
    <definedName name="_xlnm.Print_Area" localSheetId="4">'Graph Data Aug 20'!$A$17:$J$74</definedName>
    <definedName name="_xlnm.Print_Area" localSheetId="2">'Graph Data Aug 27'!$A$17:$J$74</definedName>
    <definedName name="_xlnm.Print_Area" localSheetId="0">'Graph Data Sep 04'!$A$26:$J$83</definedName>
  </definedNames>
  <calcPr calcId="152511"/>
</workbook>
</file>

<file path=xl/calcChain.xml><?xml version="1.0" encoding="utf-8"?>
<calcChain xmlns="http://schemas.openxmlformats.org/spreadsheetml/2006/main">
  <c r="H2" i="1" l="1"/>
  <c r="J2" i="1"/>
  <c r="R3" i="1"/>
  <c r="T3" i="1"/>
  <c r="G4" i="1"/>
  <c r="H4" i="1"/>
  <c r="I4" i="1"/>
  <c r="J4" i="1"/>
  <c r="J11" i="1" s="1"/>
  <c r="N4" i="1"/>
  <c r="Q4" i="1"/>
  <c r="R4" i="1"/>
  <c r="S4" i="1"/>
  <c r="W4" i="1"/>
  <c r="X4" i="1"/>
  <c r="X11" i="1" s="1"/>
  <c r="Y4" i="1"/>
  <c r="Y11" i="1" s="1"/>
  <c r="Z4" i="1"/>
  <c r="G5" i="1"/>
  <c r="H5" i="1"/>
  <c r="I5" i="1"/>
  <c r="J5" i="1"/>
  <c r="N5" i="1"/>
  <c r="Q5" i="1"/>
  <c r="Q11" i="1" s="1"/>
  <c r="R5" i="1"/>
  <c r="R11" i="1" s="1"/>
  <c r="S5" i="1"/>
  <c r="S11" i="1" s="1"/>
  <c r="T5" i="1"/>
  <c r="U5" i="1"/>
  <c r="V5" i="1"/>
  <c r="W5" i="1"/>
  <c r="X5" i="1"/>
  <c r="Y5" i="1"/>
  <c r="Z5" i="1"/>
  <c r="G6" i="1"/>
  <c r="H6" i="1"/>
  <c r="I6" i="1"/>
  <c r="J6" i="1"/>
  <c r="T6" i="1"/>
  <c r="U6" i="1"/>
  <c r="V6" i="1"/>
  <c r="W6" i="1"/>
  <c r="X6" i="1"/>
  <c r="Y6" i="1"/>
  <c r="G7" i="1"/>
  <c r="N7" i="1"/>
  <c r="Q7" i="1"/>
  <c r="R7" i="1"/>
  <c r="S7" i="1"/>
  <c r="T7" i="1"/>
  <c r="T11" i="1" s="1"/>
  <c r="W7" i="1"/>
  <c r="X7" i="1"/>
  <c r="Y7" i="1"/>
  <c r="G8" i="1"/>
  <c r="H8" i="1"/>
  <c r="I8" i="1"/>
  <c r="J8" i="1"/>
  <c r="N8" i="1"/>
  <c r="Q8" i="1"/>
  <c r="T8" i="1"/>
  <c r="V8" i="1"/>
  <c r="X8" i="1"/>
  <c r="Y8" i="1"/>
  <c r="Z8" i="1"/>
  <c r="Q9" i="1"/>
  <c r="R9" i="1"/>
  <c r="V9" i="1"/>
  <c r="V11" i="1" s="1"/>
  <c r="W9" i="1"/>
  <c r="X9" i="1"/>
  <c r="Y9" i="1"/>
  <c r="S10" i="1"/>
  <c r="U10" i="1"/>
  <c r="V10" i="1"/>
  <c r="W10" i="1"/>
  <c r="X10" i="1"/>
  <c r="Z10" i="1"/>
  <c r="K11" i="1"/>
  <c r="L11" i="1"/>
  <c r="M11" i="1"/>
  <c r="N11" i="1"/>
  <c r="O11" i="1"/>
  <c r="P11" i="1"/>
  <c r="U11" i="1"/>
  <c r="W11" i="1"/>
  <c r="D166" i="1"/>
  <c r="D175" i="1" s="1"/>
  <c r="E166" i="1"/>
  <c r="C167" i="1"/>
  <c r="E167" i="1" s="1"/>
  <c r="D167" i="1"/>
  <c r="D168" i="1"/>
  <c r="C169" i="1"/>
  <c r="E169" i="1" s="1"/>
  <c r="D169" i="1"/>
  <c r="D170" i="1"/>
  <c r="D171" i="1"/>
  <c r="E171" i="1" s="1"/>
  <c r="C173" i="1"/>
  <c r="D173" i="1"/>
  <c r="E173" i="1"/>
  <c r="H2" i="3"/>
  <c r="J2" i="3"/>
  <c r="R3" i="3"/>
  <c r="R11" i="3" s="1"/>
  <c r="T3" i="3"/>
  <c r="G4" i="3"/>
  <c r="H4" i="3"/>
  <c r="I4" i="3"/>
  <c r="J4" i="3"/>
  <c r="N4" i="3"/>
  <c r="N11" i="3" s="1"/>
  <c r="Q4" i="3"/>
  <c r="Q11" i="3" s="1"/>
  <c r="R4" i="3"/>
  <c r="S4" i="3"/>
  <c r="S11" i="3" s="1"/>
  <c r="W4" i="3"/>
  <c r="X4" i="3"/>
  <c r="X11" i="3" s="1"/>
  <c r="Y4" i="3"/>
  <c r="G5" i="3"/>
  <c r="H5" i="3"/>
  <c r="I5" i="3"/>
  <c r="J5" i="3"/>
  <c r="N5" i="3"/>
  <c r="Q5" i="3"/>
  <c r="R5" i="3"/>
  <c r="S5" i="3"/>
  <c r="T5" i="3"/>
  <c r="U5" i="3"/>
  <c r="U11" i="3" s="1"/>
  <c r="V5" i="3"/>
  <c r="V11" i="3" s="1"/>
  <c r="W5" i="3"/>
  <c r="X5" i="3"/>
  <c r="Y5" i="3"/>
  <c r="G6" i="3"/>
  <c r="H6" i="3"/>
  <c r="I6" i="3"/>
  <c r="J6" i="3"/>
  <c r="T6" i="3"/>
  <c r="U6" i="3"/>
  <c r="V6" i="3"/>
  <c r="W6" i="3"/>
  <c r="W11" i="3" s="1"/>
  <c r="X6" i="3"/>
  <c r="Y6" i="3"/>
  <c r="Y11" i="3" s="1"/>
  <c r="AA6" i="3"/>
  <c r="G7" i="3"/>
  <c r="N7" i="3"/>
  <c r="Q7" i="3"/>
  <c r="R7" i="3"/>
  <c r="S7" i="3"/>
  <c r="T7" i="3"/>
  <c r="W7" i="3"/>
  <c r="X7" i="3"/>
  <c r="Y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O11" i="3"/>
  <c r="P11" i="3"/>
  <c r="T11" i="3"/>
  <c r="D166" i="3"/>
  <c r="D167" i="3"/>
  <c r="D168" i="3"/>
  <c r="D169" i="3"/>
  <c r="D170" i="3"/>
  <c r="D171" i="3"/>
  <c r="E171" i="3"/>
  <c r="C172" i="3"/>
  <c r="E172" i="3" s="1"/>
  <c r="D173" i="3"/>
  <c r="E173" i="3" s="1"/>
  <c r="D175" i="3"/>
  <c r="H2" i="5"/>
  <c r="J2" i="5"/>
  <c r="R3" i="5"/>
  <c r="T3" i="5"/>
  <c r="G4" i="5"/>
  <c r="H4" i="5"/>
  <c r="I4" i="5"/>
  <c r="J4" i="5"/>
  <c r="J11" i="5" s="1"/>
  <c r="N4" i="5"/>
  <c r="Q4" i="5"/>
  <c r="R4" i="5"/>
  <c r="S4" i="5"/>
  <c r="W4" i="5"/>
  <c r="W11" i="5" s="1"/>
  <c r="X4" i="5"/>
  <c r="X11" i="5" s="1"/>
  <c r="Y4" i="5"/>
  <c r="Y11" i="5" s="1"/>
  <c r="Z4" i="5"/>
  <c r="G5" i="5"/>
  <c r="H5" i="5"/>
  <c r="I5" i="5"/>
  <c r="J5" i="5"/>
  <c r="N5" i="5"/>
  <c r="N11" i="5" s="1"/>
  <c r="Q5" i="5"/>
  <c r="Q11" i="5" s="1"/>
  <c r="R5" i="5"/>
  <c r="S5" i="5"/>
  <c r="T5" i="5"/>
  <c r="U5" i="5"/>
  <c r="V5" i="5"/>
  <c r="V11" i="5" s="1"/>
  <c r="W5" i="5"/>
  <c r="X5" i="5"/>
  <c r="Y5" i="5"/>
  <c r="G6" i="5"/>
  <c r="H6" i="5"/>
  <c r="I6" i="5"/>
  <c r="J6" i="5"/>
  <c r="T6" i="5"/>
  <c r="T11" i="5" s="1"/>
  <c r="U6" i="5"/>
  <c r="V6" i="5"/>
  <c r="W6" i="5"/>
  <c r="X6" i="5"/>
  <c r="Y6" i="5"/>
  <c r="G7" i="5"/>
  <c r="N7" i="5"/>
  <c r="Q7" i="5"/>
  <c r="R7" i="5"/>
  <c r="S7" i="5"/>
  <c r="T7" i="5"/>
  <c r="W7" i="5"/>
  <c r="X7" i="5"/>
  <c r="Y7" i="5"/>
  <c r="G8" i="5"/>
  <c r="H8" i="5"/>
  <c r="I8" i="5"/>
  <c r="J8" i="5"/>
  <c r="N8" i="5"/>
  <c r="Q8" i="5"/>
  <c r="T8" i="5"/>
  <c r="V8" i="5"/>
  <c r="X8" i="5"/>
  <c r="Y8" i="5"/>
  <c r="AA8" i="5"/>
  <c r="Q9" i="5"/>
  <c r="R9" i="5"/>
  <c r="V9" i="5"/>
  <c r="W9" i="5"/>
  <c r="X9" i="5"/>
  <c r="Y9" i="5"/>
  <c r="AA9" i="5"/>
  <c r="S10" i="5"/>
  <c r="U10" i="5"/>
  <c r="U11" i="5" s="1"/>
  <c r="V10" i="5"/>
  <c r="W10" i="5"/>
  <c r="X10" i="5"/>
  <c r="Z10" i="5"/>
  <c r="AA10" i="5"/>
  <c r="K11" i="5"/>
  <c r="L11" i="5"/>
  <c r="M11" i="5"/>
  <c r="O11" i="5"/>
  <c r="P11" i="5"/>
  <c r="R11" i="5"/>
  <c r="S11" i="5"/>
  <c r="Y15" i="5"/>
  <c r="Z15" i="5"/>
  <c r="Z22" i="5" s="1"/>
  <c r="AB15" i="5"/>
  <c r="X16" i="5"/>
  <c r="Y16" i="5"/>
  <c r="Z16" i="5"/>
  <c r="AA16" i="5"/>
  <c r="AA22" i="5" s="1"/>
  <c r="AB16" i="5"/>
  <c r="X20" i="5"/>
  <c r="Y20" i="5"/>
  <c r="Z20" i="5"/>
  <c r="AA20" i="5"/>
  <c r="AB20" i="5"/>
  <c r="AB22" i="5" s="1"/>
  <c r="X22" i="5"/>
  <c r="Y22" i="5"/>
  <c r="C175" i="5"/>
  <c r="D175" i="5"/>
  <c r="E175" i="5"/>
  <c r="D176" i="5"/>
  <c r="C177" i="5"/>
  <c r="D177" i="5"/>
  <c r="E177" i="5"/>
  <c r="C178" i="5"/>
  <c r="D178" i="5"/>
  <c r="E178" i="5" s="1"/>
  <c r="C179" i="5"/>
  <c r="D179" i="5"/>
  <c r="E179" i="5"/>
  <c r="C180" i="5"/>
  <c r="D180" i="5"/>
  <c r="E180" i="5" s="1"/>
  <c r="C182" i="5"/>
  <c r="E182" i="5" s="1"/>
  <c r="D182" i="5"/>
  <c r="D184" i="5"/>
  <c r="K5" i="2"/>
  <c r="K12" i="2"/>
  <c r="Z4" i="3" s="1"/>
  <c r="K13" i="2"/>
  <c r="Z5" i="5" s="1"/>
  <c r="K16" i="2"/>
  <c r="Z8" i="5" s="1"/>
  <c r="K17" i="2"/>
  <c r="Z9" i="1" s="1"/>
  <c r="I25" i="2"/>
  <c r="I33" i="2" s="1"/>
  <c r="I26" i="2"/>
  <c r="C168" i="1" s="1"/>
  <c r="I27" i="2"/>
  <c r="I28" i="2"/>
  <c r="C170" i="1" s="1"/>
  <c r="I30" i="2"/>
  <c r="C172" i="1" s="1"/>
  <c r="I31" i="2"/>
  <c r="K12" i="4"/>
  <c r="AA4" i="5" s="1"/>
  <c r="K13" i="4"/>
  <c r="AA5" i="5" s="1"/>
  <c r="K14" i="4"/>
  <c r="AA6" i="5" s="1"/>
  <c r="K15" i="4"/>
  <c r="AA7" i="5" s="1"/>
  <c r="K16" i="4"/>
  <c r="K17" i="4"/>
  <c r="K18" i="4"/>
  <c r="I24" i="4"/>
  <c r="C166" i="3" s="1"/>
  <c r="I25" i="4"/>
  <c r="I33" i="4" s="1"/>
  <c r="I26" i="4"/>
  <c r="C168" i="3" s="1"/>
  <c r="I27" i="4"/>
  <c r="C169" i="3" s="1"/>
  <c r="I28" i="4"/>
  <c r="C170" i="3" s="1"/>
  <c r="I30" i="4"/>
  <c r="K12" i="6"/>
  <c r="AB4" i="5" s="1"/>
  <c r="K13" i="6"/>
  <c r="AB5" i="5" s="1"/>
  <c r="K15" i="6"/>
  <c r="AB7" i="5" s="1"/>
  <c r="K17" i="6"/>
  <c r="AB9" i="5" s="1"/>
  <c r="K18" i="6"/>
  <c r="AB10" i="5" s="1"/>
  <c r="I24" i="6"/>
  <c r="I25" i="6"/>
  <c r="C176" i="5" s="1"/>
  <c r="I26" i="6"/>
  <c r="I28" i="6"/>
  <c r="I30" i="6"/>
  <c r="C181" i="5" s="1"/>
  <c r="I31" i="6"/>
  <c r="I32" i="6"/>
  <c r="C183" i="5" s="1"/>
  <c r="I33" i="6"/>
  <c r="C184" i="5" l="1"/>
  <c r="B177" i="5" s="1"/>
  <c r="B176" i="5"/>
  <c r="E176" i="5"/>
  <c r="E168" i="1"/>
  <c r="E168" i="3"/>
  <c r="Z11" i="1"/>
  <c r="B183" i="5"/>
  <c r="AA11" i="5"/>
  <c r="E166" i="3"/>
  <c r="E181" i="5"/>
  <c r="B172" i="1"/>
  <c r="E172" i="1"/>
  <c r="AB11" i="5"/>
  <c r="E170" i="1"/>
  <c r="B179" i="5"/>
  <c r="B173" i="1"/>
  <c r="E170" i="3"/>
  <c r="E169" i="3"/>
  <c r="B182" i="5"/>
  <c r="B169" i="1"/>
  <c r="AA4" i="3"/>
  <c r="K5" i="4"/>
  <c r="Z9" i="5"/>
  <c r="Z11" i="5" s="1"/>
  <c r="Z5" i="3"/>
  <c r="Z11" i="3" s="1"/>
  <c r="AA5" i="3"/>
  <c r="K5" i="6"/>
  <c r="C175" i="1"/>
  <c r="B168" i="1" s="1"/>
  <c r="C167" i="3"/>
  <c r="C175" i="3" s="1"/>
  <c r="AA7" i="3"/>
  <c r="B173" i="3" l="1"/>
  <c r="B174" i="3"/>
  <c r="B171" i="3"/>
  <c r="B170" i="3"/>
  <c r="B166" i="3"/>
  <c r="B172" i="3"/>
  <c r="B169" i="3"/>
  <c r="B168" i="3"/>
  <c r="B167" i="1"/>
  <c r="B170" i="1"/>
  <c r="B180" i="5"/>
  <c r="B178" i="5"/>
  <c r="E167" i="3"/>
  <c r="B167" i="3"/>
  <c r="B174" i="1"/>
  <c r="B171" i="1"/>
  <c r="B166" i="1"/>
  <c r="AA11" i="3"/>
  <c r="B181" i="5"/>
  <c r="B175" i="5"/>
  <c r="B175" i="1" l="1"/>
  <c r="B175" i="3"/>
  <c r="B184" i="5"/>
</calcChain>
</file>

<file path=xl/sharedStrings.xml><?xml version="1.0" encoding="utf-8"?>
<sst xmlns="http://schemas.openxmlformats.org/spreadsheetml/2006/main" count="1346" uniqueCount="371">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</sst>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2 Months</a:t>
            </a:r>
          </a:p>
        </c:rich>
      </c:tx>
      <c:layout>
        <c:manualLayout>
          <c:xMode val="edge"/>
          <c:yMode val="edge"/>
          <c:x val="0.21574294763181176"/>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 val="-1.0047029499399285E-4"/>
                  <c:y val="-8.6414086526692691E-3"/>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4.4152666276016106E-3"/>
                  <c:y val="-4.0543002500347258E-3"/>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3.9585374293047426E-3"/>
                  <c:y val="-5.5919021556244397E-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ser>
        <c:dLbls>
          <c:showLegendKey val="0"/>
          <c:showVal val="1"/>
          <c:showCatName val="0"/>
          <c:showSerName val="0"/>
          <c:showPercent val="0"/>
          <c:showBubbleSize val="0"/>
        </c:dLbls>
        <c:gapWidth val="110"/>
        <c:overlap val="50"/>
        <c:axId val="233252768"/>
        <c:axId val="233253328"/>
      </c:barChart>
      <c:catAx>
        <c:axId val="2332527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3253328"/>
        <c:crosses val="autoZero"/>
        <c:auto val="0"/>
        <c:lblAlgn val="ctr"/>
        <c:lblOffset val="100"/>
        <c:tickLblSkip val="1"/>
        <c:tickMarkSkip val="1"/>
        <c:noMultiLvlLbl val="0"/>
      </c:catAx>
      <c:valAx>
        <c:axId val="233253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3252768"/>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ser>
        <c:dLbls>
          <c:showLegendKey val="0"/>
          <c:showVal val="1"/>
          <c:showCatName val="0"/>
          <c:showSerName val="0"/>
          <c:showPercent val="0"/>
          <c:showBubbleSize val="0"/>
        </c:dLbls>
        <c:gapWidth val="150"/>
        <c:axId val="232811792"/>
        <c:axId val="232812352"/>
      </c:barChart>
      <c:catAx>
        <c:axId val="232811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32812352"/>
        <c:crosses val="autoZero"/>
        <c:auto val="1"/>
        <c:lblAlgn val="ctr"/>
        <c:lblOffset val="100"/>
        <c:tickLblSkip val="1"/>
        <c:tickMarkSkip val="1"/>
        <c:noMultiLvlLbl val="0"/>
      </c:catAx>
      <c:valAx>
        <c:axId val="23281235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32811792"/>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3</c:v>
                </c:pt>
              </c:numCache>
            </c:numRef>
          </c:val>
        </c:ser>
        <c:dLbls>
          <c:showLegendKey val="0"/>
          <c:showVal val="0"/>
          <c:showCatName val="0"/>
          <c:showSerName val="0"/>
          <c:showPercent val="0"/>
          <c:showBubbleSize val="0"/>
        </c:dLbls>
        <c:gapWidth val="150"/>
        <c:axId val="232814592"/>
        <c:axId val="232815152"/>
      </c:barChart>
      <c:catAx>
        <c:axId val="2328145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2815152"/>
        <c:crosses val="autoZero"/>
        <c:auto val="1"/>
        <c:lblAlgn val="ctr"/>
        <c:lblOffset val="100"/>
        <c:tickLblSkip val="1"/>
        <c:tickMarkSkip val="1"/>
        <c:noMultiLvlLbl val="0"/>
      </c:catAx>
      <c:valAx>
        <c:axId val="232815152"/>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281459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32819632"/>
        <c:axId val="233243248"/>
      </c:lineChart>
      <c:dateAx>
        <c:axId val="23281963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33243248"/>
        <c:crossesAt val="0"/>
        <c:auto val="1"/>
        <c:lblOffset val="100"/>
        <c:baseTimeUnit val="days"/>
        <c:majorUnit val="5"/>
        <c:majorTimeUnit val="days"/>
        <c:minorUnit val="1"/>
        <c:minorTimeUnit val="days"/>
      </c:dateAx>
      <c:valAx>
        <c:axId val="233243248"/>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281963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[3]Chart!$AB$44:$AB$92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[3]Chart!$AC$44:$AC$92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ser>
        <c:dLbls>
          <c:showLegendKey val="0"/>
          <c:showVal val="0"/>
          <c:showCatName val="0"/>
          <c:showSerName val="0"/>
          <c:showPercent val="0"/>
          <c:showBubbleSize val="0"/>
        </c:dLbls>
        <c:marker val="1"/>
        <c:smooth val="0"/>
        <c:axId val="233247168"/>
        <c:axId val="233247728"/>
      </c:lineChart>
      <c:catAx>
        <c:axId val="233247168"/>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33247728"/>
        <c:crossesAt val="0"/>
        <c:auto val="1"/>
        <c:lblAlgn val="ctr"/>
        <c:lblOffset val="100"/>
        <c:tickLblSkip val="3"/>
        <c:tickMarkSkip val="1"/>
        <c:noMultiLvlLbl val="0"/>
      </c:catAx>
      <c:valAx>
        <c:axId val="233247728"/>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3247168"/>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ser>
        <c:dLbls>
          <c:showLegendKey val="0"/>
          <c:showVal val="1"/>
          <c:showCatName val="0"/>
          <c:showSerName val="0"/>
          <c:showPercent val="0"/>
          <c:showBubbleSize val="0"/>
        </c:dLbls>
        <c:gapWidth val="110"/>
        <c:overlap val="50"/>
        <c:axId val="148071760"/>
        <c:axId val="148072320"/>
      </c:barChart>
      <c:catAx>
        <c:axId val="1480717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8072320"/>
        <c:crosses val="autoZero"/>
        <c:auto val="0"/>
        <c:lblAlgn val="ctr"/>
        <c:lblOffset val="100"/>
        <c:tickLblSkip val="1"/>
        <c:tickMarkSkip val="1"/>
        <c:noMultiLvlLbl val="0"/>
      </c:catAx>
      <c:valAx>
        <c:axId val="148072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8071760"/>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ser>
        <c:dLbls>
          <c:showLegendKey val="0"/>
          <c:showVal val="0"/>
          <c:showCatName val="0"/>
          <c:showSerName val="0"/>
          <c:showPercent val="0"/>
          <c:showBubbleSize val="0"/>
        </c:dLbls>
        <c:marker val="1"/>
        <c:smooth val="0"/>
        <c:axId val="148948528"/>
        <c:axId val="148949088"/>
      </c:lineChart>
      <c:catAx>
        <c:axId val="14894852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48949088"/>
        <c:crosses val="autoZero"/>
        <c:auto val="0"/>
        <c:lblAlgn val="ctr"/>
        <c:lblOffset val="100"/>
        <c:tickLblSkip val="1"/>
        <c:tickMarkSkip val="1"/>
        <c:noMultiLvlLbl val="0"/>
      </c:catAx>
      <c:valAx>
        <c:axId val="148949088"/>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894852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ser>
        <c:dLbls>
          <c:showLegendKey val="0"/>
          <c:showVal val="1"/>
          <c:showCatName val="0"/>
          <c:showSerName val="0"/>
          <c:showPercent val="0"/>
          <c:showBubbleSize val="0"/>
        </c:dLbls>
        <c:gapWidth val="150"/>
        <c:axId val="149119776"/>
        <c:axId val="149120336"/>
      </c:barChart>
      <c:catAx>
        <c:axId val="149119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49120336"/>
        <c:crosses val="autoZero"/>
        <c:auto val="1"/>
        <c:lblAlgn val="ctr"/>
        <c:lblOffset val="100"/>
        <c:tickLblSkip val="1"/>
        <c:tickMarkSkip val="1"/>
        <c:noMultiLvlLbl val="0"/>
      </c:catAx>
      <c:valAx>
        <c:axId val="14912033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9119776"/>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3</c:v>
                </c:pt>
              </c:numCache>
            </c:numRef>
          </c:val>
        </c:ser>
        <c:dLbls>
          <c:showLegendKey val="0"/>
          <c:showVal val="0"/>
          <c:showCatName val="0"/>
          <c:showSerName val="0"/>
          <c:showPercent val="0"/>
          <c:showBubbleSize val="0"/>
        </c:dLbls>
        <c:gapWidth val="150"/>
        <c:axId val="148072880"/>
        <c:axId val="149121456"/>
      </c:barChart>
      <c:catAx>
        <c:axId val="148072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9121456"/>
        <c:crosses val="autoZero"/>
        <c:auto val="1"/>
        <c:lblAlgn val="ctr"/>
        <c:lblOffset val="100"/>
        <c:tickLblSkip val="1"/>
        <c:tickMarkSkip val="1"/>
        <c:noMultiLvlLbl val="0"/>
      </c:catAx>
      <c:valAx>
        <c:axId val="149121456"/>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807288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49125936"/>
        <c:axId val="149126496"/>
      </c:lineChart>
      <c:dateAx>
        <c:axId val="14912593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49126496"/>
        <c:crossesAt val="0"/>
        <c:auto val="1"/>
        <c:lblOffset val="100"/>
        <c:baseTimeUnit val="days"/>
        <c:majorUnit val="5"/>
        <c:majorTimeUnit val="days"/>
        <c:minorUnit val="1"/>
        <c:minorTimeUnit val="days"/>
      </c:dateAx>
      <c:valAx>
        <c:axId val="149126496"/>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12593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[3]Chart!$AB$39:$AB$86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[3]Chart!$AC$39:$AC$86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ser>
        <c:dLbls>
          <c:showLegendKey val="0"/>
          <c:showVal val="0"/>
          <c:showCatName val="0"/>
          <c:showSerName val="0"/>
          <c:showPercent val="0"/>
          <c:showBubbleSize val="0"/>
        </c:dLbls>
        <c:marker val="1"/>
        <c:smooth val="0"/>
        <c:axId val="149129856"/>
        <c:axId val="149130416"/>
      </c:lineChart>
      <c:catAx>
        <c:axId val="14912985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49130416"/>
        <c:crossesAt val="0"/>
        <c:auto val="1"/>
        <c:lblAlgn val="ctr"/>
        <c:lblOffset val="100"/>
        <c:tickLblSkip val="3"/>
        <c:tickMarkSkip val="1"/>
        <c:noMultiLvlLbl val="0"/>
      </c:catAx>
      <c:valAx>
        <c:axId val="149130416"/>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912985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2 Months</a:t>
            </a:r>
          </a:p>
        </c:rich>
      </c:tx>
      <c:layout>
        <c:manualLayout>
          <c:xMode val="edge"/>
          <c:yMode val="edge"/>
          <c:x val="0.2322169041510445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ser>
        <c:dLbls>
          <c:showLegendKey val="0"/>
          <c:showVal val="0"/>
          <c:showCatName val="0"/>
          <c:showSerName val="0"/>
          <c:showPercent val="0"/>
          <c:showBubbleSize val="0"/>
        </c:dLbls>
        <c:marker val="1"/>
        <c:smooth val="0"/>
        <c:axId val="233255568"/>
        <c:axId val="233256128"/>
      </c:lineChart>
      <c:catAx>
        <c:axId val="23325556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33256128"/>
        <c:crosses val="autoZero"/>
        <c:auto val="0"/>
        <c:lblAlgn val="ctr"/>
        <c:lblOffset val="100"/>
        <c:tickLblSkip val="1"/>
        <c:tickMarkSkip val="1"/>
        <c:noMultiLvlLbl val="0"/>
      </c:catAx>
      <c:valAx>
        <c:axId val="233256128"/>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3325556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ser>
        <c:dLbls>
          <c:showLegendKey val="0"/>
          <c:showVal val="1"/>
          <c:showCatName val="0"/>
          <c:showSerName val="0"/>
          <c:showPercent val="0"/>
          <c:showBubbleSize val="0"/>
        </c:dLbls>
        <c:gapWidth val="150"/>
        <c:axId val="233703744"/>
        <c:axId val="233704304"/>
      </c:barChart>
      <c:catAx>
        <c:axId val="233703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33704304"/>
        <c:crosses val="autoZero"/>
        <c:auto val="1"/>
        <c:lblAlgn val="ctr"/>
        <c:lblOffset val="100"/>
        <c:tickLblSkip val="1"/>
        <c:tickMarkSkip val="1"/>
        <c:noMultiLvlLbl val="0"/>
      </c:catAx>
      <c:valAx>
        <c:axId val="233704304"/>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33703744"/>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3</c:v>
                </c:pt>
              </c:numCache>
            </c:numRef>
          </c:val>
        </c:ser>
        <c:dLbls>
          <c:showLegendKey val="0"/>
          <c:showVal val="0"/>
          <c:showCatName val="0"/>
          <c:showSerName val="0"/>
          <c:showPercent val="0"/>
          <c:showBubbleSize val="0"/>
        </c:dLbls>
        <c:gapWidth val="150"/>
        <c:axId val="233706544"/>
        <c:axId val="233707104"/>
      </c:barChart>
      <c:catAx>
        <c:axId val="233706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3707104"/>
        <c:crosses val="autoZero"/>
        <c:auto val="1"/>
        <c:lblAlgn val="ctr"/>
        <c:lblOffset val="100"/>
        <c:tickLblSkip val="1"/>
        <c:tickMarkSkip val="1"/>
        <c:noMultiLvlLbl val="0"/>
      </c:catAx>
      <c:valAx>
        <c:axId val="23370710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370654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33711584"/>
        <c:axId val="233712144"/>
      </c:lineChart>
      <c:dateAx>
        <c:axId val="2337115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33712144"/>
        <c:crossesAt val="0"/>
        <c:auto val="1"/>
        <c:lblOffset val="100"/>
        <c:baseTimeUnit val="days"/>
        <c:majorUnit val="5"/>
        <c:majorTimeUnit val="days"/>
        <c:minorUnit val="1"/>
        <c:minorTimeUnit val="days"/>
      </c:dateAx>
      <c:valAx>
        <c:axId val="23371214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37115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5272346854454346"/>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[6]Chart!$AB$48:$AB$96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[6]Chart!$AC$48:$AC$96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ser>
        <c:dLbls>
          <c:showLegendKey val="0"/>
          <c:showVal val="0"/>
          <c:showCatName val="0"/>
          <c:showSerName val="0"/>
          <c:showPercent val="0"/>
          <c:showBubbleSize val="0"/>
        </c:dLbls>
        <c:marker val="1"/>
        <c:smooth val="0"/>
        <c:axId val="233715504"/>
        <c:axId val="233716064"/>
      </c:lineChart>
      <c:catAx>
        <c:axId val="23371550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33716064"/>
        <c:crossesAt val="0"/>
        <c:auto val="1"/>
        <c:lblAlgn val="ctr"/>
        <c:lblOffset val="100"/>
        <c:tickLblSkip val="3"/>
        <c:tickMarkSkip val="1"/>
        <c:noMultiLvlLbl val="0"/>
      </c:catAx>
      <c:valAx>
        <c:axId val="233716064"/>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2003544668668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3371550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 val="2.1456541923444761E-2"/>
                  <c:y val="-1.900244678623153E-2"/>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ser>
        <c:dLbls>
          <c:showLegendKey val="0"/>
          <c:showVal val="0"/>
          <c:showCatName val="0"/>
          <c:showSerName val="0"/>
          <c:showPercent val="0"/>
          <c:showBubbleSize val="0"/>
        </c:dLbls>
        <c:gapWidth val="0"/>
        <c:overlap val="90"/>
        <c:axId val="234140560"/>
        <c:axId val="234141120"/>
      </c:barChart>
      <c:dateAx>
        <c:axId val="2341405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34141120"/>
        <c:crosses val="autoZero"/>
        <c:auto val="1"/>
        <c:lblOffset val="100"/>
        <c:baseTimeUnit val="days"/>
        <c:majorUnit val="7"/>
        <c:majorTimeUnit val="days"/>
        <c:minorUnit val="1"/>
        <c:minorTimeUnit val="days"/>
      </c:dateAx>
      <c:valAx>
        <c:axId val="234141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34140560"/>
        <c:crossesAt val="37104"/>
        <c:crossBetween val="between"/>
      </c:valAx>
      <c:spPr>
        <a:solidFill>
          <a:srgbClr val="FFFFFF"/>
        </a:solidFill>
        <a:ln w="12700">
          <a:solidFill>
            <a:srgbClr val="808080"/>
          </a:solidFill>
          <a:prstDash val="solid"/>
        </a:ln>
      </c:spPr>
    </c:plotArea>
    <c:legend>
      <c:legendPos val="r"/>
      <c:layout>
        <c:manualLayout>
          <c:xMode val="edge"/>
          <c:yMode val="edge"/>
          <c:x val="0.88457755365362367"/>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ser>
        <c:dLbls>
          <c:showLegendKey val="0"/>
          <c:showVal val="1"/>
          <c:showCatName val="0"/>
          <c:showSerName val="0"/>
          <c:showPercent val="0"/>
          <c:showBubbleSize val="0"/>
        </c:dLbls>
        <c:gapWidth val="110"/>
        <c:overlap val="50"/>
        <c:axId val="232805072"/>
        <c:axId val="232805632"/>
      </c:barChart>
      <c:catAx>
        <c:axId val="23280507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32805632"/>
        <c:crosses val="autoZero"/>
        <c:auto val="0"/>
        <c:lblAlgn val="ctr"/>
        <c:lblOffset val="100"/>
        <c:tickLblSkip val="1"/>
        <c:tickMarkSkip val="1"/>
        <c:noMultiLvlLbl val="0"/>
      </c:catAx>
      <c:valAx>
        <c:axId val="232805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32805072"/>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ser>
        <c:dLbls>
          <c:showLegendKey val="0"/>
          <c:showVal val="0"/>
          <c:showCatName val="0"/>
          <c:showSerName val="0"/>
          <c:showPercent val="0"/>
          <c:showBubbleSize val="0"/>
        </c:dLbls>
        <c:marker val="1"/>
        <c:smooth val="0"/>
        <c:axId val="232807872"/>
        <c:axId val="232808432"/>
      </c:lineChart>
      <c:catAx>
        <c:axId val="2328078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32808432"/>
        <c:crosses val="autoZero"/>
        <c:auto val="0"/>
        <c:lblAlgn val="ctr"/>
        <c:lblOffset val="100"/>
        <c:tickLblSkip val="1"/>
        <c:tickMarkSkip val="1"/>
        <c:noMultiLvlLbl val="0"/>
      </c:catAx>
      <c:valAx>
        <c:axId val="23280843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328078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0.30908</cdr:x>
      <cdr:y>0.84978</cdr:y>
    </cdr:from>
    <cdr:to>
      <cdr:x>0.57435</cdr:x>
      <cdr:y>0.92408</cdr:y>
    </cdr:to>
    <cdr:sp macro="" textlink="">
      <cdr:nvSpPr>
        <cdr:cNvPr id="30721" name="Text Box 1"/>
        <cdr:cNvSpPr txBox="1">
          <a:spLocks xmlns:a="http://schemas.openxmlformats.org/drawingml/2006/main" noChangeArrowheads="1"/>
        </cdr:cNvSpPr>
      </cdr:nvSpPr>
      <cdr:spPr bwMode="auto">
        <a:xfrm xmlns:a="http://schemas.openxmlformats.org/drawingml/2006/main">
          <a:off x="1601770" y="2310011"/>
          <a:ext cx="1372012" cy="20169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7.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refreshError="1"/>
      <sheetData sheetId="1" refreshError="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sheetData sheetId="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abSelected="1" topLeftCell="A55" zoomScale="80" zoomScaleNormal="100" workbookViewId="0">
      <selection activeCell="G93" sqref="G9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row>
    <row r="2" spans="1:29" x14ac:dyDescent="0.2">
      <c r="A2" s="2" t="s">
        <v>21</v>
      </c>
      <c r="B2" s="3"/>
      <c r="H2" s="4">
        <f>1+1</f>
        <v>2</v>
      </c>
      <c r="J2" s="4">
        <f>1</f>
        <v>1</v>
      </c>
      <c r="K2" s="3"/>
      <c r="L2" s="5"/>
      <c r="M2" s="3"/>
      <c r="N2" s="3"/>
      <c r="P2" s="4">
        <v>1</v>
      </c>
    </row>
    <row r="3" spans="1:29" x14ac:dyDescent="0.2">
      <c r="A3" s="2" t="s">
        <v>22</v>
      </c>
      <c r="B3" s="5"/>
      <c r="K3" s="5"/>
      <c r="L3" s="5"/>
      <c r="M3" s="5"/>
      <c r="N3" s="6">
        <v>1</v>
      </c>
      <c r="P3" s="4">
        <v>1</v>
      </c>
      <c r="R3" s="4">
        <f>'[4]summary 0625'!K11</f>
        <v>2</v>
      </c>
      <c r="T3" s="4">
        <f>'[4]summary 0709'!K10</f>
        <v>1</v>
      </c>
    </row>
    <row r="4" spans="1:29"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c r="AA4" s="4">
        <f>'summary 0827'!K12</f>
        <v>8</v>
      </c>
      <c r="AB4" s="4">
        <f>'summary 0904'!K12</f>
        <v>11</v>
      </c>
    </row>
    <row r="5" spans="1:29" x14ac:dyDescent="0.2">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c r="AA5" s="4">
        <f>'summary 0827'!K13</f>
        <v>6</v>
      </c>
      <c r="AB5" s="4">
        <f>'summary 0904'!K13</f>
        <v>4</v>
      </c>
    </row>
    <row r="6" spans="1:29" x14ac:dyDescent="0.2">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c r="AA6" s="4">
        <f>'summary 0827'!K14</f>
        <v>1</v>
      </c>
    </row>
    <row r="7" spans="1:29" x14ac:dyDescent="0.2">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c r="AA7" s="4">
        <f>'summary 0827'!K15</f>
        <v>3</v>
      </c>
      <c r="AB7" s="4">
        <f>'summary 0904'!K15</f>
        <v>1</v>
      </c>
    </row>
    <row r="8" spans="1:29" x14ac:dyDescent="0.2">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c r="AA8" s="4">
        <f>'summary 0827'!K16</f>
        <v>2</v>
      </c>
    </row>
    <row r="9" spans="1:29" x14ac:dyDescent="0.2">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c r="AA9" s="4">
        <f>'summary 0827'!K17</f>
        <v>2</v>
      </c>
      <c r="AB9" s="4">
        <f>'summary 0904'!K17</f>
        <v>1</v>
      </c>
    </row>
    <row r="10" spans="1:29" x14ac:dyDescent="0.2">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c r="AA10" s="4">
        <f>'summary 0827'!K18</f>
        <v>1</v>
      </c>
      <c r="AB10" s="4">
        <f>'summary 0904'!K18</f>
        <v>1</v>
      </c>
    </row>
    <row r="11" spans="1:29"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250</v>
      </c>
      <c r="Y15" s="4">
        <f>[5]Aug!$U$24+[5]Aug!$U$9</f>
        <v>3</v>
      </c>
      <c r="Z15" s="4">
        <f>[5]Aug!$AB$27</f>
        <v>1</v>
      </c>
      <c r="AB15" s="4">
        <f>3</f>
        <v>3</v>
      </c>
      <c r="AC15" s="4" t="s">
        <v>250</v>
      </c>
    </row>
    <row r="16" spans="1:29" x14ac:dyDescent="0.2">
      <c r="A16" s="4" t="s">
        <v>69</v>
      </c>
      <c r="X16" s="4">
        <f>[5]Aug!$N$22+[5]Aug!$N$20+[5]Aug!$N$7+[5]Aug!$N$8</f>
        <v>14</v>
      </c>
      <c r="Y16" s="4">
        <f>[5]Aug!$U$20+[5]Aug!$U$22+[5]Aug!$U$16</f>
        <v>3</v>
      </c>
      <c r="Z16" s="4">
        <f>[5]Aug!$AB$22+[5]Aug!$AB$7+[5]Aug!$AB$8</f>
        <v>8</v>
      </c>
      <c r="AA16" s="4">
        <f>[5]Aug!$AI$16+1</f>
        <v>2</v>
      </c>
      <c r="AB16" s="4">
        <f>1+1+5+2</f>
        <v>9</v>
      </c>
      <c r="AC16" s="4" t="s">
        <v>69</v>
      </c>
    </row>
    <row r="17" spans="1:29" x14ac:dyDescent="0.2">
      <c r="A17" s="4" t="s">
        <v>215</v>
      </c>
      <c r="AC17" s="4" t="s">
        <v>215</v>
      </c>
    </row>
    <row r="18" spans="1:29" x14ac:dyDescent="0.2">
      <c r="A18" s="4" t="s">
        <v>50</v>
      </c>
      <c r="AC18" s="4" t="s">
        <v>50</v>
      </c>
    </row>
    <row r="19" spans="1:29" x14ac:dyDescent="0.2">
      <c r="A19" s="4" t="s">
        <v>113</v>
      </c>
      <c r="AC19" s="4" t="s">
        <v>113</v>
      </c>
    </row>
    <row r="20" spans="1:29" x14ac:dyDescent="0.2">
      <c r="A20" s="4" t="s">
        <v>332</v>
      </c>
      <c r="X20" s="4">
        <f>[5]Aug!$N$21+[5]Aug!$N$15</f>
        <v>6</v>
      </c>
      <c r="Y20" s="4">
        <f>[5]Aug!$U$26+[5]Aug!$U$21</f>
        <v>7</v>
      </c>
      <c r="Z20" s="4">
        <f>[5]Aug!$AB$26+[5]Aug!$AB$21</f>
        <v>3</v>
      </c>
      <c r="AA20" s="4">
        <f>[5]Aug!$AI$26+[5]Aug!$AI$21</f>
        <v>11</v>
      </c>
      <c r="AB20" s="4">
        <f>1</f>
        <v>1</v>
      </c>
      <c r="AC20" s="4" t="s">
        <v>332</v>
      </c>
    </row>
    <row r="22" spans="1:29" x14ac:dyDescent="0.2">
      <c r="A22" s="4" t="s">
        <v>329</v>
      </c>
      <c r="X22" s="4">
        <f>SUM(X15:X20)</f>
        <v>20</v>
      </c>
      <c r="Y22" s="4">
        <f>SUM(Y15:Y20)</f>
        <v>13</v>
      </c>
      <c r="Z22" s="4">
        <f>SUM(Z15:Z20)</f>
        <v>12</v>
      </c>
      <c r="AA22" s="4">
        <f>SUM(AA15:AA20)</f>
        <v>13</v>
      </c>
      <c r="AB22" s="4">
        <f>SUM(AB15:AB20)</f>
        <v>13</v>
      </c>
      <c r="AC22" s="4" t="s">
        <v>333</v>
      </c>
    </row>
    <row r="24" spans="1:29" x14ac:dyDescent="0.2">
      <c r="A24" s="4" t="s">
        <v>330</v>
      </c>
      <c r="AC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25.5" x14ac:dyDescent="0.2">
      <c r="A114" s="24">
        <v>37141</v>
      </c>
      <c r="B114" s="18" t="s">
        <v>334</v>
      </c>
      <c r="C114" s="18" t="s">
        <v>215</v>
      </c>
      <c r="D114" s="18" t="s">
        <v>335</v>
      </c>
      <c r="E114" s="18" t="s">
        <v>336</v>
      </c>
      <c r="F114" s="18" t="s">
        <v>77</v>
      </c>
      <c r="G114" s="17" t="s">
        <v>337</v>
      </c>
      <c r="H114" s="17"/>
      <c r="I114" s="18" t="s">
        <v>56</v>
      </c>
      <c r="J114" s="18" t="s">
        <v>56</v>
      </c>
      <c r="K114" s="18" t="s">
        <v>57</v>
      </c>
      <c r="L114" s="18" t="s">
        <v>278</v>
      </c>
    </row>
    <row r="115" spans="1:25" ht="25.5" x14ac:dyDescent="0.2">
      <c r="A115" s="24">
        <v>37141</v>
      </c>
      <c r="B115" s="18" t="s">
        <v>338</v>
      </c>
      <c r="C115" s="18" t="s">
        <v>69</v>
      </c>
      <c r="D115" s="18" t="s">
        <v>282</v>
      </c>
      <c r="E115" s="18" t="s">
        <v>71</v>
      </c>
      <c r="F115" s="18" t="s">
        <v>77</v>
      </c>
      <c r="G115" s="17" t="s">
        <v>339</v>
      </c>
      <c r="H115" s="17"/>
      <c r="I115" s="18" t="s">
        <v>56</v>
      </c>
      <c r="J115" s="18" t="s">
        <v>56</v>
      </c>
      <c r="K115" s="18" t="s">
        <v>56</v>
      </c>
      <c r="L115" s="18" t="s">
        <v>278</v>
      </c>
    </row>
    <row r="116" spans="1:25" ht="25.5" x14ac:dyDescent="0.2">
      <c r="A116" s="24">
        <v>37141</v>
      </c>
      <c r="B116" s="18" t="s">
        <v>340</v>
      </c>
      <c r="C116" s="18" t="s">
        <v>69</v>
      </c>
      <c r="D116" s="18" t="s">
        <v>70</v>
      </c>
      <c r="E116" s="18" t="s">
        <v>71</v>
      </c>
      <c r="F116" s="18" t="s">
        <v>77</v>
      </c>
      <c r="G116" s="17" t="s">
        <v>341</v>
      </c>
      <c r="H116" s="17"/>
      <c r="I116" s="18" t="s">
        <v>56</v>
      </c>
      <c r="J116" s="18" t="s">
        <v>56</v>
      </c>
      <c r="K116" s="18" t="s">
        <v>56</v>
      </c>
      <c r="L116" s="18" t="s">
        <v>278</v>
      </c>
    </row>
    <row r="117" spans="1:25" ht="63.75" x14ac:dyDescent="0.2">
      <c r="A117" s="24">
        <v>37141</v>
      </c>
      <c r="B117" s="18" t="s">
        <v>240</v>
      </c>
      <c r="C117" s="18" t="s">
        <v>50</v>
      </c>
      <c r="D117" s="18" t="s">
        <v>240</v>
      </c>
      <c r="E117" s="18" t="s">
        <v>52</v>
      </c>
      <c r="F117" s="18" t="s">
        <v>53</v>
      </c>
      <c r="G117" s="17" t="s">
        <v>342</v>
      </c>
      <c r="H117" s="17"/>
      <c r="I117" s="18" t="s">
        <v>56</v>
      </c>
      <c r="J117" s="18" t="s">
        <v>56</v>
      </c>
      <c r="K117" s="18" t="s">
        <v>57</v>
      </c>
      <c r="L117" s="18" t="s">
        <v>278</v>
      </c>
    </row>
    <row r="118" spans="1:25" ht="24.75" customHeight="1" x14ac:dyDescent="0.2">
      <c r="A118" s="24">
        <v>37141</v>
      </c>
      <c r="B118" s="18" t="s">
        <v>288</v>
      </c>
      <c r="C118" s="18" t="s">
        <v>50</v>
      </c>
      <c r="D118" s="18" t="s">
        <v>130</v>
      </c>
      <c r="E118" s="18" t="s">
        <v>343</v>
      </c>
      <c r="F118" s="18" t="s">
        <v>53</v>
      </c>
      <c r="G118" s="17" t="s">
        <v>344</v>
      </c>
      <c r="H118" s="17"/>
      <c r="I118" s="18" t="s">
        <v>57</v>
      </c>
      <c r="J118" s="18" t="s">
        <v>57</v>
      </c>
      <c r="K118" s="18" t="s">
        <v>57</v>
      </c>
      <c r="L118" s="18" t="s">
        <v>278</v>
      </c>
    </row>
    <row r="119" spans="1:25" ht="38.25" x14ac:dyDescent="0.2">
      <c r="A119" s="56">
        <v>37140</v>
      </c>
      <c r="B119" s="57" t="s">
        <v>345</v>
      </c>
      <c r="C119" s="57" t="s">
        <v>50</v>
      </c>
      <c r="D119" s="57" t="s">
        <v>133</v>
      </c>
      <c r="E119" s="57" t="s">
        <v>52</v>
      </c>
      <c r="F119" s="57" t="s">
        <v>53</v>
      </c>
      <c r="G119" s="58" t="s">
        <v>346</v>
      </c>
      <c r="H119" s="58"/>
      <c r="I119" s="57" t="s">
        <v>56</v>
      </c>
      <c r="J119" s="57" t="s">
        <v>56</v>
      </c>
      <c r="K119" s="57" t="s">
        <v>57</v>
      </c>
      <c r="L119" s="16" t="s">
        <v>278</v>
      </c>
      <c r="M119" s="22"/>
      <c r="N119" s="22"/>
      <c r="O119" s="22"/>
      <c r="P119" s="22"/>
      <c r="Q119" s="22"/>
      <c r="R119" s="22"/>
      <c r="S119" s="22"/>
      <c r="T119" s="22"/>
      <c r="U119" s="22"/>
      <c r="V119" s="22"/>
      <c r="W119" s="22"/>
      <c r="X119" s="22"/>
      <c r="Y119" s="22"/>
    </row>
    <row r="120" spans="1:25" ht="38.25" x14ac:dyDescent="0.2">
      <c r="A120" s="24">
        <v>37140</v>
      </c>
      <c r="B120" s="18" t="s">
        <v>347</v>
      </c>
      <c r="C120" s="18" t="s">
        <v>60</v>
      </c>
      <c r="D120" s="18" t="s">
        <v>348</v>
      </c>
      <c r="E120" s="18" t="s">
        <v>121</v>
      </c>
      <c r="F120" s="18" t="s">
        <v>77</v>
      </c>
      <c r="G120" s="17" t="s">
        <v>349</v>
      </c>
      <c r="H120" s="17"/>
      <c r="I120" s="18" t="s">
        <v>56</v>
      </c>
      <c r="J120" s="18" t="s">
        <v>57</v>
      </c>
      <c r="K120" s="18" t="s">
        <v>56</v>
      </c>
      <c r="L120" s="16" t="s">
        <v>278</v>
      </c>
      <c r="M120" s="22"/>
      <c r="N120" s="22"/>
      <c r="O120" s="22"/>
      <c r="P120" s="22"/>
      <c r="Q120" s="22"/>
      <c r="R120" s="22"/>
      <c r="S120" s="22"/>
      <c r="T120" s="22"/>
      <c r="U120" s="22"/>
      <c r="V120" s="22"/>
      <c r="W120" s="22"/>
      <c r="X120" s="22"/>
      <c r="Y120" s="22"/>
    </row>
    <row r="121" spans="1:25" x14ac:dyDescent="0.2">
      <c r="A121" s="24">
        <v>37140</v>
      </c>
      <c r="B121" s="18" t="s">
        <v>350</v>
      </c>
      <c r="C121" s="18" t="s">
        <v>60</v>
      </c>
      <c r="D121" s="18" t="s">
        <v>107</v>
      </c>
      <c r="E121" s="18"/>
      <c r="F121" s="18" t="s">
        <v>77</v>
      </c>
      <c r="G121" s="17" t="s">
        <v>351</v>
      </c>
      <c r="H121" s="17"/>
      <c r="I121" s="18" t="s">
        <v>56</v>
      </c>
      <c r="J121" s="18" t="s">
        <v>56</v>
      </c>
      <c r="K121" s="18" t="s">
        <v>56</v>
      </c>
      <c r="L121" s="16" t="s">
        <v>278</v>
      </c>
      <c r="M121" s="22"/>
      <c r="N121" s="22"/>
      <c r="O121" s="22"/>
      <c r="P121" s="22"/>
      <c r="Q121" s="22"/>
      <c r="R121" s="22"/>
      <c r="S121" s="22"/>
      <c r="T121" s="22"/>
      <c r="U121" s="22"/>
      <c r="V121" s="22"/>
      <c r="W121" s="22"/>
      <c r="X121" s="22"/>
      <c r="Y121" s="22"/>
    </row>
    <row r="122" spans="1:25" ht="55.5" customHeight="1" x14ac:dyDescent="0.2">
      <c r="A122" s="24">
        <v>37140</v>
      </c>
      <c r="B122" s="18" t="s">
        <v>352</v>
      </c>
      <c r="C122" s="18" t="s">
        <v>250</v>
      </c>
      <c r="D122" s="18" t="s">
        <v>353</v>
      </c>
      <c r="E122" s="18" t="s">
        <v>292</v>
      </c>
      <c r="F122" s="18" t="s">
        <v>77</v>
      </c>
      <c r="G122" s="17" t="s">
        <v>354</v>
      </c>
      <c r="H122" s="17"/>
      <c r="I122" s="18" t="s">
        <v>56</v>
      </c>
      <c r="J122" s="18" t="s">
        <v>56</v>
      </c>
      <c r="K122" s="18" t="s">
        <v>56</v>
      </c>
      <c r="L122" s="16" t="s">
        <v>278</v>
      </c>
      <c r="M122" s="22"/>
      <c r="N122" s="22"/>
      <c r="O122" s="22"/>
      <c r="P122" s="22"/>
      <c r="Q122" s="22"/>
      <c r="R122" s="22"/>
      <c r="S122" s="22"/>
      <c r="T122" s="22"/>
      <c r="U122" s="22"/>
      <c r="V122" s="22"/>
      <c r="W122" s="22"/>
      <c r="X122" s="22"/>
      <c r="Y122" s="22"/>
    </row>
    <row r="123" spans="1:25" ht="63.75" x14ac:dyDescent="0.2">
      <c r="A123" s="24">
        <v>37140</v>
      </c>
      <c r="B123" s="18" t="s">
        <v>288</v>
      </c>
      <c r="C123" s="18" t="s">
        <v>50</v>
      </c>
      <c r="D123" s="18" t="s">
        <v>130</v>
      </c>
      <c r="E123" s="18" t="s">
        <v>52</v>
      </c>
      <c r="F123" s="18" t="s">
        <v>88</v>
      </c>
      <c r="G123" s="17" t="s">
        <v>355</v>
      </c>
      <c r="H123" s="17"/>
      <c r="I123" s="18" t="s">
        <v>57</v>
      </c>
      <c r="J123" s="18" t="s">
        <v>57</v>
      </c>
      <c r="K123" s="18" t="s">
        <v>57</v>
      </c>
      <c r="L123" s="16" t="s">
        <v>278</v>
      </c>
      <c r="M123" s="22"/>
      <c r="N123" s="22"/>
      <c r="O123" s="22"/>
      <c r="P123" s="22"/>
      <c r="Q123" s="22"/>
      <c r="R123" s="22"/>
      <c r="S123" s="22"/>
      <c r="T123" s="22"/>
      <c r="U123" s="22"/>
      <c r="V123" s="22"/>
      <c r="W123" s="22"/>
      <c r="X123" s="22"/>
      <c r="Y123" s="22"/>
    </row>
    <row r="124" spans="1:25" x14ac:dyDescent="0.2">
      <c r="A124" s="24">
        <v>37139</v>
      </c>
      <c r="B124" s="18" t="s">
        <v>356</v>
      </c>
      <c r="C124" s="18" t="s">
        <v>113</v>
      </c>
      <c r="D124" s="18" t="s">
        <v>114</v>
      </c>
      <c r="E124" s="18" t="s">
        <v>115</v>
      </c>
      <c r="F124" s="18" t="s">
        <v>77</v>
      </c>
      <c r="G124" s="17" t="s">
        <v>357</v>
      </c>
      <c r="H124" s="17"/>
      <c r="I124" s="18" t="s">
        <v>57</v>
      </c>
      <c r="J124" s="18" t="s">
        <v>56</v>
      </c>
      <c r="K124" s="18" t="s">
        <v>57</v>
      </c>
      <c r="L124" s="16" t="s">
        <v>278</v>
      </c>
      <c r="M124" s="22"/>
      <c r="N124" s="22"/>
      <c r="O124" s="22"/>
      <c r="P124" s="22"/>
      <c r="Q124" s="22"/>
      <c r="R124" s="22"/>
      <c r="S124" s="22"/>
      <c r="T124" s="22"/>
      <c r="U124" s="22"/>
      <c r="V124" s="22"/>
      <c r="W124" s="22"/>
      <c r="X124" s="22"/>
      <c r="Y124" s="22"/>
    </row>
    <row r="125" spans="1:25" ht="25.5" x14ac:dyDescent="0.2">
      <c r="A125" s="24">
        <v>37139</v>
      </c>
      <c r="B125" s="18" t="s">
        <v>358</v>
      </c>
      <c r="C125" s="18" t="s">
        <v>50</v>
      </c>
      <c r="D125" s="18" t="s">
        <v>51</v>
      </c>
      <c r="E125" s="18" t="s">
        <v>52</v>
      </c>
      <c r="F125" s="18" t="s">
        <v>53</v>
      </c>
      <c r="G125" s="17" t="s">
        <v>359</v>
      </c>
      <c r="H125" s="17"/>
      <c r="I125" s="18" t="s">
        <v>56</v>
      </c>
      <c r="J125" s="18" t="s">
        <v>56</v>
      </c>
      <c r="K125" s="18" t="s">
        <v>57</v>
      </c>
      <c r="L125" s="16" t="s">
        <v>278</v>
      </c>
      <c r="M125" s="22"/>
      <c r="N125" s="22"/>
      <c r="O125" s="22"/>
      <c r="P125" s="22"/>
      <c r="Q125" s="22"/>
      <c r="R125" s="22"/>
      <c r="S125" s="22"/>
      <c r="T125" s="22"/>
      <c r="U125" s="22"/>
      <c r="V125" s="22"/>
      <c r="W125" s="22"/>
      <c r="X125" s="22"/>
      <c r="Y125" s="22"/>
    </row>
    <row r="126" spans="1:25" ht="38.25" x14ac:dyDescent="0.2">
      <c r="A126" s="24">
        <v>37138</v>
      </c>
      <c r="B126" s="17" t="s">
        <v>360</v>
      </c>
      <c r="C126" s="18" t="s">
        <v>250</v>
      </c>
      <c r="D126" s="18" t="s">
        <v>361</v>
      </c>
      <c r="E126" s="18" t="s">
        <v>362</v>
      </c>
      <c r="F126" s="18" t="s">
        <v>77</v>
      </c>
      <c r="G126" s="17" t="s">
        <v>299</v>
      </c>
      <c r="H126" s="17"/>
      <c r="I126" s="18" t="s">
        <v>56</v>
      </c>
      <c r="J126" s="18" t="s">
        <v>56</v>
      </c>
      <c r="K126" s="18" t="s">
        <v>56</v>
      </c>
      <c r="L126" s="16" t="s">
        <v>278</v>
      </c>
      <c r="M126" s="22"/>
      <c r="N126" s="22"/>
      <c r="O126" s="22"/>
      <c r="P126" s="22"/>
      <c r="Q126" s="22"/>
      <c r="R126" s="22"/>
      <c r="S126" s="22"/>
      <c r="T126" s="22"/>
      <c r="U126" s="22"/>
      <c r="V126" s="22"/>
      <c r="W126" s="22"/>
      <c r="X126" s="22"/>
      <c r="Y126" s="22"/>
    </row>
    <row r="127" spans="1:25" ht="25.5" x14ac:dyDescent="0.2">
      <c r="A127" s="24">
        <v>37138</v>
      </c>
      <c r="B127" s="59" t="s">
        <v>363</v>
      </c>
      <c r="C127" s="18" t="s">
        <v>250</v>
      </c>
      <c r="D127" s="18" t="s">
        <v>361</v>
      </c>
      <c r="E127" s="18" t="s">
        <v>362</v>
      </c>
      <c r="F127" s="18" t="s">
        <v>77</v>
      </c>
      <c r="G127" s="17" t="s">
        <v>299</v>
      </c>
      <c r="H127" s="17"/>
      <c r="I127" s="18" t="s">
        <v>56</v>
      </c>
      <c r="J127" s="18" t="s">
        <v>56</v>
      </c>
      <c r="K127" s="18" t="s">
        <v>56</v>
      </c>
      <c r="L127" s="16" t="s">
        <v>278</v>
      </c>
      <c r="M127" s="22"/>
      <c r="N127" s="22"/>
      <c r="O127" s="22"/>
      <c r="P127" s="22"/>
      <c r="Q127" s="22"/>
      <c r="R127" s="22"/>
      <c r="S127" s="22"/>
      <c r="T127" s="22"/>
      <c r="U127" s="22"/>
      <c r="V127" s="22"/>
      <c r="W127" s="22"/>
      <c r="X127" s="22"/>
      <c r="Y127" s="22"/>
    </row>
    <row r="128" spans="1:25" ht="38.25" x14ac:dyDescent="0.2">
      <c r="A128" s="24">
        <v>37138</v>
      </c>
      <c r="B128" s="17" t="s">
        <v>364</v>
      </c>
      <c r="C128" s="18" t="s">
        <v>113</v>
      </c>
      <c r="D128" s="18" t="s">
        <v>320</v>
      </c>
      <c r="E128" s="18" t="s">
        <v>115</v>
      </c>
      <c r="F128" s="18" t="s">
        <v>77</v>
      </c>
      <c r="G128" s="17" t="s">
        <v>299</v>
      </c>
      <c r="H128" s="17"/>
      <c r="I128" s="18" t="s">
        <v>56</v>
      </c>
      <c r="J128" s="18" t="s">
        <v>56</v>
      </c>
      <c r="K128" s="18" t="s">
        <v>57</v>
      </c>
      <c r="L128" s="16" t="s">
        <v>278</v>
      </c>
      <c r="M128" s="22"/>
      <c r="N128" s="22"/>
      <c r="O128" s="22"/>
      <c r="P128" s="22"/>
      <c r="Q128" s="22"/>
      <c r="R128" s="22"/>
      <c r="S128" s="22"/>
      <c r="T128" s="22"/>
      <c r="U128" s="22"/>
      <c r="V128" s="22"/>
      <c r="W128" s="22"/>
      <c r="X128" s="22"/>
      <c r="Y128" s="22"/>
    </row>
    <row r="129" spans="1:25" ht="25.5" x14ac:dyDescent="0.2">
      <c r="A129" s="24">
        <v>37138</v>
      </c>
      <c r="B129" s="18" t="s">
        <v>340</v>
      </c>
      <c r="C129" s="18" t="s">
        <v>69</v>
      </c>
      <c r="D129" s="18" t="s">
        <v>70</v>
      </c>
      <c r="E129" s="18" t="s">
        <v>365</v>
      </c>
      <c r="F129" s="18" t="s">
        <v>77</v>
      </c>
      <c r="G129" s="17" t="s">
        <v>366</v>
      </c>
      <c r="H129" s="17"/>
      <c r="I129" s="18" t="s">
        <v>56</v>
      </c>
      <c r="J129" s="18" t="s">
        <v>56</v>
      </c>
      <c r="K129" s="18" t="s">
        <v>57</v>
      </c>
      <c r="L129" s="16" t="s">
        <v>278</v>
      </c>
      <c r="M129" s="22"/>
      <c r="N129" s="22"/>
      <c r="O129" s="22"/>
      <c r="P129" s="22"/>
      <c r="Q129" s="22"/>
      <c r="R129" s="22"/>
      <c r="S129" s="22"/>
      <c r="T129" s="22"/>
      <c r="U129" s="22"/>
      <c r="V129" s="22"/>
      <c r="W129" s="22"/>
      <c r="X129" s="22"/>
      <c r="Y129" s="22"/>
    </row>
    <row r="130" spans="1:25" ht="89.25" x14ac:dyDescent="0.2">
      <c r="A130" s="24">
        <v>37138</v>
      </c>
      <c r="B130" s="18" t="s">
        <v>367</v>
      </c>
      <c r="C130" s="18" t="s">
        <v>50</v>
      </c>
      <c r="D130" s="18" t="s">
        <v>51</v>
      </c>
      <c r="E130" s="18" t="s">
        <v>52</v>
      </c>
      <c r="F130" s="18" t="s">
        <v>63</v>
      </c>
      <c r="G130" s="17" t="s">
        <v>368</v>
      </c>
      <c r="H130" s="17"/>
      <c r="I130" s="18" t="s">
        <v>56</v>
      </c>
      <c r="J130" s="18" t="s">
        <v>56</v>
      </c>
      <c r="K130" s="18" t="s">
        <v>57</v>
      </c>
      <c r="L130" s="16" t="s">
        <v>278</v>
      </c>
      <c r="M130" s="22"/>
      <c r="N130" s="22"/>
      <c r="O130" s="22"/>
      <c r="P130" s="22"/>
      <c r="Q130" s="22"/>
      <c r="R130" s="22"/>
      <c r="S130" s="22"/>
      <c r="T130" s="22"/>
      <c r="U130" s="22"/>
      <c r="V130" s="22"/>
      <c r="W130" s="22"/>
      <c r="X130" s="22"/>
      <c r="Y130" s="22"/>
    </row>
    <row r="131" spans="1:25" ht="51" x14ac:dyDescent="0.2">
      <c r="A131" s="24">
        <v>37138</v>
      </c>
      <c r="B131" s="18" t="s">
        <v>369</v>
      </c>
      <c r="C131" s="18"/>
      <c r="D131" s="18"/>
      <c r="E131" s="18"/>
      <c r="F131" s="18" t="s">
        <v>82</v>
      </c>
      <c r="G131" s="17" t="s">
        <v>370</v>
      </c>
      <c r="H131" s="17"/>
      <c r="I131" s="18" t="s">
        <v>56</v>
      </c>
      <c r="J131" s="18" t="s">
        <v>57</v>
      </c>
      <c r="K131" s="18" t="s">
        <v>57</v>
      </c>
      <c r="L131" s="16" t="s">
        <v>278</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2">C175/$C$184</f>
        <v>0.16666666666666666</v>
      </c>
      <c r="C175" s="5">
        <f>'summary 0904'!I24</f>
        <v>3</v>
      </c>
      <c r="D175" s="4">
        <f>33+1+1+1+1+1+8+1+1+1+2+1+2+1+1+1</f>
        <v>57</v>
      </c>
      <c r="E175" s="36">
        <f t="shared" ref="E175:E182" si="3">(C175/D175)*100</f>
        <v>5.2631578947368416</v>
      </c>
    </row>
    <row r="176" spans="1:12" x14ac:dyDescent="0.2">
      <c r="A176" s="34" t="s">
        <v>69</v>
      </c>
      <c r="B176" s="35">
        <f t="shared" si="2"/>
        <v>0.16666666666666666</v>
      </c>
      <c r="C176" s="5">
        <f>'summary 0904'!I25</f>
        <v>3</v>
      </c>
      <c r="D176" s="4">
        <f>540+17+1+1+6+10+1+2+12+2+1+1+1+3+4+3+1+1+1+8+2+1+1+6+1+1+2+1+2+1+4+1+1</f>
        <v>640</v>
      </c>
      <c r="E176" s="36">
        <f t="shared" si="3"/>
        <v>0.46875</v>
      </c>
    </row>
    <row r="177" spans="1:5" x14ac:dyDescent="0.2">
      <c r="A177" s="34" t="s">
        <v>50</v>
      </c>
      <c r="B177" s="35">
        <f t="shared" si="2"/>
        <v>0.33333333333333331</v>
      </c>
      <c r="C177" s="5">
        <f>'summary 0904'!I26</f>
        <v>6</v>
      </c>
      <c r="D177" s="4">
        <f>13+1+1+1+16+10</f>
        <v>42</v>
      </c>
      <c r="E177" s="36">
        <f t="shared" si="3"/>
        <v>14.285714285714285</v>
      </c>
    </row>
    <row r="178" spans="1:5" x14ac:dyDescent="0.2">
      <c r="A178" s="34" t="s">
        <v>251</v>
      </c>
      <c r="B178" s="35">
        <f t="shared" si="2"/>
        <v>0</v>
      </c>
      <c r="C178" s="5">
        <f>'summary 0904'!I27</f>
        <v>0</v>
      </c>
      <c r="D178" s="4">
        <f>36+1+1</f>
        <v>38</v>
      </c>
      <c r="E178" s="36">
        <f t="shared" si="3"/>
        <v>0</v>
      </c>
    </row>
    <row r="179" spans="1:5" x14ac:dyDescent="0.2">
      <c r="A179" s="34" t="s">
        <v>252</v>
      </c>
      <c r="B179" s="35">
        <f t="shared" si="2"/>
        <v>0.1111111111111111</v>
      </c>
      <c r="C179" s="5">
        <f>'summary 0904'!I28</f>
        <v>2</v>
      </c>
      <c r="D179" s="4">
        <f>288+2+13+2+5+56+59+14+2+3+3+1+4</f>
        <v>452</v>
      </c>
      <c r="E179" s="36">
        <f t="shared" si="3"/>
        <v>0.44247787610619471</v>
      </c>
    </row>
    <row r="180" spans="1:5" x14ac:dyDescent="0.2">
      <c r="A180" s="34" t="s">
        <v>253</v>
      </c>
      <c r="B180" s="35">
        <f t="shared" si="2"/>
        <v>0</v>
      </c>
      <c r="C180" s="5">
        <f>'summary 0904'!I29</f>
        <v>0</v>
      </c>
      <c r="D180" s="4">
        <f>132+2+1+2+7+3+4+2+7+1</f>
        <v>161</v>
      </c>
      <c r="E180" s="36">
        <f t="shared" si="3"/>
        <v>0</v>
      </c>
    </row>
    <row r="181" spans="1:5" x14ac:dyDescent="0.2">
      <c r="A181" s="34" t="s">
        <v>113</v>
      </c>
      <c r="B181" s="35">
        <f t="shared" si="2"/>
        <v>0.1111111111111111</v>
      </c>
      <c r="C181" s="5">
        <f>'summary 0904'!I30</f>
        <v>2</v>
      </c>
      <c r="D181" s="4">
        <v>9</v>
      </c>
      <c r="E181" s="36">
        <f t="shared" si="3"/>
        <v>22.222222222222221</v>
      </c>
    </row>
    <row r="182" spans="1:5" x14ac:dyDescent="0.2">
      <c r="A182" s="34" t="s">
        <v>215</v>
      </c>
      <c r="B182" s="35">
        <f t="shared" si="2"/>
        <v>5.5555555555555552E-2</v>
      </c>
      <c r="C182" s="5">
        <f>'summary 0904'!I31</f>
        <v>1</v>
      </c>
      <c r="D182" s="4">
        <f>10+5+2</f>
        <v>17</v>
      </c>
      <c r="E182" s="36">
        <f t="shared" si="3"/>
        <v>5.8823529411764701</v>
      </c>
    </row>
    <row r="183" spans="1:5" x14ac:dyDescent="0.2">
      <c r="A183" s="37" t="s">
        <v>254</v>
      </c>
      <c r="B183" s="35">
        <f t="shared" si="2"/>
        <v>5.5555555555555552E-2</v>
      </c>
      <c r="C183" s="5">
        <f>'summary 0904'!I32</f>
        <v>1</v>
      </c>
    </row>
    <row r="184" spans="1:5" x14ac:dyDescent="0.2">
      <c r="A184" s="37" t="s">
        <v>255</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0" t="s">
        <v>328</v>
      </c>
      <c r="B1" s="60"/>
      <c r="C1" s="60"/>
      <c r="D1" s="60"/>
      <c r="E1" s="60"/>
      <c r="F1" s="60"/>
      <c r="G1" s="60"/>
      <c r="H1" s="60"/>
      <c r="I1" s="60"/>
      <c r="J1" s="60"/>
      <c r="K1" s="60"/>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1+1+1+1+1+1+1+1+1+1+1</f>
        <v>11</v>
      </c>
    </row>
    <row r="13" spans="1:11" x14ac:dyDescent="0.2">
      <c r="A13" s="6" t="s">
        <v>53</v>
      </c>
      <c r="B13" s="7"/>
      <c r="C13" s="7" t="s">
        <v>261</v>
      </c>
      <c r="D13" s="7"/>
      <c r="E13" s="7"/>
      <c r="F13" s="7"/>
      <c r="G13" s="7"/>
      <c r="H13" s="7"/>
      <c r="I13" s="7"/>
      <c r="J13" s="7"/>
      <c r="K13" s="7">
        <f>1+1+1+1</f>
        <v>4</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f>1</f>
        <v>1</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1+1+1</f>
        <v>3</v>
      </c>
      <c r="J24" s="31"/>
      <c r="K24" s="31"/>
    </row>
    <row r="25" spans="1:11" x14ac:dyDescent="0.2">
      <c r="A25" s="29" t="s">
        <v>69</v>
      </c>
      <c r="B25" s="17"/>
      <c r="C25" s="17"/>
      <c r="D25" s="32"/>
      <c r="E25" s="31"/>
      <c r="F25" s="32"/>
      <c r="G25" s="32"/>
      <c r="H25" s="31"/>
      <c r="I25" s="6">
        <f>1+1+1</f>
        <v>3</v>
      </c>
      <c r="J25" s="31"/>
      <c r="K25" s="49"/>
    </row>
    <row r="26" spans="1:11" x14ac:dyDescent="0.2">
      <c r="A26" s="29" t="s">
        <v>50</v>
      </c>
      <c r="B26" s="17"/>
      <c r="C26" s="17"/>
      <c r="D26" s="32"/>
      <c r="E26" s="31"/>
      <c r="F26" s="32"/>
      <c r="G26" s="32"/>
      <c r="H26" s="31"/>
      <c r="I26" s="6">
        <f>1+1+1+1+1+1</f>
        <v>6</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1+1</f>
        <v>2</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1+1</f>
        <v>2</v>
      </c>
      <c r="J30" s="31"/>
      <c r="K30" s="31"/>
    </row>
    <row r="31" spans="1:11" x14ac:dyDescent="0.2">
      <c r="A31" s="29" t="s">
        <v>215</v>
      </c>
      <c r="B31" s="17"/>
      <c r="C31" s="17"/>
      <c r="D31" s="32"/>
      <c r="E31" s="31"/>
      <c r="F31" s="32"/>
      <c r="G31" s="32"/>
      <c r="H31" s="31"/>
      <c r="I31" s="6">
        <f>1</f>
        <v>1</v>
      </c>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row>
    <row r="2" spans="1:27" x14ac:dyDescent="0.2">
      <c r="A2" s="2" t="s">
        <v>21</v>
      </c>
      <c r="B2" s="3"/>
      <c r="H2" s="4">
        <f>1+1</f>
        <v>2</v>
      </c>
      <c r="J2" s="4">
        <f>1</f>
        <v>1</v>
      </c>
      <c r="K2" s="3"/>
      <c r="L2" s="5"/>
      <c r="M2" s="3"/>
      <c r="N2" s="3"/>
      <c r="P2" s="4">
        <v>1</v>
      </c>
    </row>
    <row r="3" spans="1:27" x14ac:dyDescent="0.2">
      <c r="A3" s="2" t="s">
        <v>22</v>
      </c>
      <c r="B3" s="5"/>
      <c r="K3" s="5"/>
      <c r="L3" s="5"/>
      <c r="M3" s="5"/>
      <c r="N3" s="6">
        <v>1</v>
      </c>
      <c r="P3" s="4">
        <v>1</v>
      </c>
      <c r="R3" s="4">
        <f>'[4]summary 0625'!K11</f>
        <v>2</v>
      </c>
      <c r="T3" s="4">
        <f>'[4]summary 0709'!K10</f>
        <v>1</v>
      </c>
    </row>
    <row r="4" spans="1:27"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c r="AA4" s="4">
        <f>'summary 0827'!K12</f>
        <v>8</v>
      </c>
    </row>
    <row r="5" spans="1:27" x14ac:dyDescent="0.2">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c r="AA5" s="4">
        <f>'summary 0827'!K13</f>
        <v>6</v>
      </c>
    </row>
    <row r="6" spans="1:27" x14ac:dyDescent="0.2">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c r="AA6" s="4">
        <f>'summary 0827'!K14</f>
        <v>1</v>
      </c>
    </row>
    <row r="7" spans="1:27" x14ac:dyDescent="0.2">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c r="AA7" s="4">
        <f>'summary 0827'!K15</f>
        <v>3</v>
      </c>
    </row>
    <row r="8" spans="1:27" x14ac:dyDescent="0.2">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c r="AA8" s="4">
        <f>'summary 0827'!K16</f>
        <v>2</v>
      </c>
    </row>
    <row r="9" spans="1:27" x14ac:dyDescent="0.2">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c r="AA9" s="4">
        <f>'summary 0827'!K17</f>
        <v>2</v>
      </c>
    </row>
    <row r="10" spans="1:27" x14ac:dyDescent="0.2">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c r="AA10" s="4">
        <f>'summary 0827'!K18</f>
        <v>1</v>
      </c>
    </row>
    <row r="11" spans="1:27"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327</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38.25" x14ac:dyDescent="0.2">
      <c r="A105" s="15">
        <v>37134</v>
      </c>
      <c r="B105" s="16" t="s">
        <v>117</v>
      </c>
      <c r="C105" s="16" t="s">
        <v>50</v>
      </c>
      <c r="D105" s="16" t="s">
        <v>117</v>
      </c>
      <c r="E105" s="16" t="s">
        <v>52</v>
      </c>
      <c r="F105" s="16" t="s">
        <v>53</v>
      </c>
      <c r="G105" s="17" t="s">
        <v>277</v>
      </c>
      <c r="H105" s="17"/>
      <c r="I105" s="16" t="s">
        <v>57</v>
      </c>
      <c r="J105" s="16" t="s">
        <v>56</v>
      </c>
      <c r="K105" s="16" t="s">
        <v>57</v>
      </c>
      <c r="L105" s="16" t="s">
        <v>278</v>
      </c>
    </row>
    <row r="106" spans="1:25" ht="76.5" x14ac:dyDescent="0.2">
      <c r="A106" s="15">
        <v>37134</v>
      </c>
      <c r="B106" s="16" t="s">
        <v>279</v>
      </c>
      <c r="C106" s="16" t="s">
        <v>50</v>
      </c>
      <c r="D106" s="16" t="s">
        <v>51</v>
      </c>
      <c r="E106" s="16" t="s">
        <v>52</v>
      </c>
      <c r="F106" s="16" t="s">
        <v>63</v>
      </c>
      <c r="G106" s="17" t="s">
        <v>280</v>
      </c>
      <c r="H106" s="17"/>
      <c r="I106" s="16" t="s">
        <v>57</v>
      </c>
      <c r="J106" s="16" t="s">
        <v>56</v>
      </c>
      <c r="K106" s="16" t="s">
        <v>57</v>
      </c>
      <c r="L106" s="16" t="s">
        <v>278</v>
      </c>
    </row>
    <row r="107" spans="1:25" ht="25.5" x14ac:dyDescent="0.2">
      <c r="A107" s="15">
        <v>37134</v>
      </c>
      <c r="B107" s="16" t="s">
        <v>281</v>
      </c>
      <c r="C107" s="16" t="s">
        <v>69</v>
      </c>
      <c r="D107" s="16" t="s">
        <v>282</v>
      </c>
      <c r="E107" s="16" t="s">
        <v>71</v>
      </c>
      <c r="F107" s="16" t="s">
        <v>77</v>
      </c>
      <c r="G107" s="17" t="s">
        <v>283</v>
      </c>
      <c r="H107" s="17"/>
      <c r="I107" s="16" t="s">
        <v>56</v>
      </c>
      <c r="J107" s="16" t="s">
        <v>56</v>
      </c>
      <c r="K107" s="16" t="s">
        <v>57</v>
      </c>
      <c r="L107" s="16" t="s">
        <v>278</v>
      </c>
    </row>
    <row r="108" spans="1:25" ht="25.5" x14ac:dyDescent="0.2">
      <c r="A108" s="15">
        <v>37134</v>
      </c>
      <c r="B108" s="16" t="s">
        <v>284</v>
      </c>
      <c r="C108" s="16" t="s">
        <v>69</v>
      </c>
      <c r="D108" s="16" t="s">
        <v>282</v>
      </c>
      <c r="E108" s="16" t="s">
        <v>71</v>
      </c>
      <c r="F108" s="16" t="s">
        <v>77</v>
      </c>
      <c r="G108" s="17" t="s">
        <v>285</v>
      </c>
      <c r="H108" s="17"/>
      <c r="I108" s="16" t="s">
        <v>56</v>
      </c>
      <c r="J108" s="16" t="s">
        <v>56</v>
      </c>
      <c r="K108" s="16" t="s">
        <v>57</v>
      </c>
      <c r="L108" s="16" t="s">
        <v>278</v>
      </c>
    </row>
    <row r="109" spans="1:25" ht="24.75" customHeight="1" x14ac:dyDescent="0.2">
      <c r="A109" s="15">
        <v>37133</v>
      </c>
      <c r="B109" s="17" t="s">
        <v>286</v>
      </c>
      <c r="C109" s="16" t="s">
        <v>113</v>
      </c>
      <c r="D109" s="16" t="s">
        <v>113</v>
      </c>
      <c r="E109" s="16" t="s">
        <v>115</v>
      </c>
      <c r="F109" s="16" t="s">
        <v>77</v>
      </c>
      <c r="G109" s="17" t="s">
        <v>287</v>
      </c>
      <c r="H109" s="17"/>
      <c r="I109" s="16" t="s">
        <v>57</v>
      </c>
      <c r="J109" s="16" t="s">
        <v>56</v>
      </c>
      <c r="K109" s="16" t="s">
        <v>57</v>
      </c>
      <c r="L109" s="16" t="s">
        <v>278</v>
      </c>
    </row>
    <row r="110" spans="1:25" ht="51" x14ac:dyDescent="0.2">
      <c r="A110" s="15">
        <v>37133</v>
      </c>
      <c r="B110" s="16" t="s">
        <v>288</v>
      </c>
      <c r="C110" s="16" t="s">
        <v>50</v>
      </c>
      <c r="D110" s="16" t="s">
        <v>130</v>
      </c>
      <c r="E110" s="16" t="s">
        <v>52</v>
      </c>
      <c r="F110" s="16" t="s">
        <v>53</v>
      </c>
      <c r="G110" s="17" t="s">
        <v>289</v>
      </c>
      <c r="H110" s="17"/>
      <c r="I110" s="16" t="s">
        <v>57</v>
      </c>
      <c r="J110" s="16" t="s">
        <v>57</v>
      </c>
      <c r="K110" s="16" t="s">
        <v>57</v>
      </c>
      <c r="L110" s="16" t="s">
        <v>278</v>
      </c>
      <c r="M110" s="22"/>
      <c r="N110" s="22"/>
      <c r="O110" s="22"/>
      <c r="P110" s="22"/>
      <c r="Q110" s="22"/>
      <c r="R110" s="22"/>
      <c r="S110" s="22"/>
      <c r="T110" s="22"/>
      <c r="U110" s="22"/>
      <c r="V110" s="22"/>
      <c r="W110" s="22"/>
      <c r="X110" s="22"/>
      <c r="Y110" s="22"/>
    </row>
    <row r="111" spans="1:25" ht="51" x14ac:dyDescent="0.2">
      <c r="A111" s="15">
        <v>37133</v>
      </c>
      <c r="B111" s="16" t="s">
        <v>290</v>
      </c>
      <c r="C111" s="16" t="s">
        <v>250</v>
      </c>
      <c r="D111" s="16" t="s">
        <v>291</v>
      </c>
      <c r="E111" s="16" t="s">
        <v>292</v>
      </c>
      <c r="F111" s="16" t="s">
        <v>63</v>
      </c>
      <c r="G111" s="17" t="s">
        <v>293</v>
      </c>
      <c r="H111" s="17"/>
      <c r="I111" s="16" t="s">
        <v>56</v>
      </c>
      <c r="J111" s="16" t="s">
        <v>57</v>
      </c>
      <c r="K111" s="16" t="s">
        <v>57</v>
      </c>
      <c r="L111" s="16" t="s">
        <v>278</v>
      </c>
      <c r="M111" s="22"/>
      <c r="N111" s="22"/>
      <c r="O111" s="22"/>
      <c r="P111" s="22"/>
      <c r="Q111" s="22"/>
      <c r="R111" s="22"/>
      <c r="S111" s="22"/>
      <c r="T111" s="22"/>
      <c r="U111" s="22"/>
      <c r="V111" s="22"/>
      <c r="W111" s="22"/>
      <c r="X111" s="22"/>
      <c r="Y111" s="22"/>
    </row>
    <row r="112" spans="1:25" ht="76.5" x14ac:dyDescent="0.2">
      <c r="A112" s="15">
        <v>37133</v>
      </c>
      <c r="B112" s="17" t="s">
        <v>294</v>
      </c>
      <c r="C112" s="16" t="s">
        <v>60</v>
      </c>
      <c r="D112" s="16" t="s">
        <v>139</v>
      </c>
      <c r="E112" s="16" t="s">
        <v>140</v>
      </c>
      <c r="F112" s="16" t="s">
        <v>262</v>
      </c>
      <c r="G112" s="17" t="s">
        <v>295</v>
      </c>
      <c r="H112" s="17"/>
      <c r="I112" s="16" t="s">
        <v>57</v>
      </c>
      <c r="J112" s="16" t="s">
        <v>56</v>
      </c>
      <c r="K112" s="16" t="s">
        <v>56</v>
      </c>
      <c r="L112" s="16" t="s">
        <v>278</v>
      </c>
      <c r="M112" s="22"/>
      <c r="N112" s="22"/>
      <c r="O112" s="22"/>
      <c r="P112" s="22"/>
      <c r="Q112" s="22"/>
      <c r="R112" s="22"/>
      <c r="S112" s="22"/>
      <c r="T112" s="22"/>
      <c r="U112" s="22"/>
      <c r="V112" s="22"/>
      <c r="W112" s="22"/>
      <c r="X112" s="22"/>
      <c r="Y112" s="22"/>
    </row>
    <row r="113" spans="1:25" ht="55.5" customHeight="1" x14ac:dyDescent="0.2">
      <c r="A113" s="15">
        <v>37133</v>
      </c>
      <c r="B113" s="16" t="s">
        <v>51</v>
      </c>
      <c r="C113" s="16" t="s">
        <v>50</v>
      </c>
      <c r="D113" s="16" t="s">
        <v>51</v>
      </c>
      <c r="E113" s="16" t="s">
        <v>52</v>
      </c>
      <c r="F113" s="16" t="s">
        <v>53</v>
      </c>
      <c r="G113" s="17" t="s">
        <v>296</v>
      </c>
      <c r="H113" s="17"/>
      <c r="I113" s="16" t="s">
        <v>56</v>
      </c>
      <c r="J113" s="16" t="s">
        <v>56</v>
      </c>
      <c r="K113" s="16" t="s">
        <v>57</v>
      </c>
      <c r="L113" s="16" t="s">
        <v>278</v>
      </c>
      <c r="M113" s="22"/>
      <c r="N113" s="22"/>
      <c r="O113" s="22"/>
      <c r="P113" s="22"/>
      <c r="Q113" s="22"/>
      <c r="R113" s="22"/>
      <c r="S113" s="22"/>
      <c r="T113" s="22"/>
      <c r="U113" s="22"/>
      <c r="V113" s="22"/>
      <c r="W113" s="22"/>
      <c r="X113" s="22"/>
      <c r="Y113" s="22"/>
    </row>
    <row r="114" spans="1:25" ht="25.5" x14ac:dyDescent="0.2">
      <c r="A114" s="15">
        <v>37133</v>
      </c>
      <c r="B114" s="16" t="s">
        <v>297</v>
      </c>
      <c r="C114" s="16" t="s">
        <v>60</v>
      </c>
      <c r="D114" s="16" t="s">
        <v>298</v>
      </c>
      <c r="E114" s="16" t="s">
        <v>121</v>
      </c>
      <c r="F114" s="16" t="s">
        <v>77</v>
      </c>
      <c r="G114" s="17" t="s">
        <v>299</v>
      </c>
      <c r="H114" s="17"/>
      <c r="I114" s="16" t="s">
        <v>56</v>
      </c>
      <c r="J114" s="16" t="s">
        <v>56</v>
      </c>
      <c r="K114" s="16" t="s">
        <v>56</v>
      </c>
      <c r="L114" s="16" t="s">
        <v>278</v>
      </c>
      <c r="M114" s="22"/>
      <c r="N114" s="22"/>
      <c r="O114" s="22"/>
      <c r="P114" s="22"/>
      <c r="Q114" s="22"/>
      <c r="R114" s="22"/>
      <c r="S114" s="22"/>
      <c r="T114" s="22"/>
      <c r="U114" s="22"/>
      <c r="V114" s="22"/>
      <c r="W114" s="22"/>
      <c r="X114" s="22"/>
      <c r="Y114" s="22"/>
    </row>
    <row r="115" spans="1:25" ht="25.5" x14ac:dyDescent="0.2">
      <c r="A115" s="15">
        <v>37133</v>
      </c>
      <c r="B115" s="16" t="s">
        <v>300</v>
      </c>
      <c r="C115" s="16" t="s">
        <v>50</v>
      </c>
      <c r="D115" s="16" t="s">
        <v>135</v>
      </c>
      <c r="E115" s="16" t="s">
        <v>301</v>
      </c>
      <c r="F115" s="16" t="s">
        <v>82</v>
      </c>
      <c r="G115" s="17" t="s">
        <v>302</v>
      </c>
      <c r="H115" s="17"/>
      <c r="I115" s="16" t="s">
        <v>57</v>
      </c>
      <c r="J115" s="16" t="s">
        <v>56</v>
      </c>
      <c r="K115" s="16" t="s">
        <v>57</v>
      </c>
      <c r="L115" s="16"/>
      <c r="M115" s="22"/>
      <c r="N115" s="22"/>
      <c r="O115" s="22"/>
      <c r="P115" s="22"/>
      <c r="Q115" s="22"/>
      <c r="R115" s="22"/>
      <c r="S115" s="22"/>
      <c r="T115" s="22"/>
      <c r="U115" s="22"/>
      <c r="V115" s="22"/>
      <c r="W115" s="22"/>
      <c r="X115" s="22"/>
      <c r="Y115" s="22"/>
    </row>
    <row r="116" spans="1:25" ht="51" x14ac:dyDescent="0.2">
      <c r="A116" s="15">
        <v>37132</v>
      </c>
      <c r="B116" s="16" t="s">
        <v>288</v>
      </c>
      <c r="C116" s="16" t="s">
        <v>50</v>
      </c>
      <c r="D116" s="16" t="s">
        <v>130</v>
      </c>
      <c r="E116" s="16" t="s">
        <v>52</v>
      </c>
      <c r="F116" s="16" t="s">
        <v>53</v>
      </c>
      <c r="G116" s="17" t="s">
        <v>289</v>
      </c>
      <c r="H116" s="17"/>
      <c r="I116" s="16" t="s">
        <v>57</v>
      </c>
      <c r="J116" s="16" t="s">
        <v>57</v>
      </c>
      <c r="K116" s="16" t="s">
        <v>57</v>
      </c>
      <c r="L116" s="16" t="s">
        <v>278</v>
      </c>
      <c r="M116" s="22"/>
      <c r="N116" s="22"/>
      <c r="O116" s="22"/>
      <c r="P116" s="22"/>
      <c r="Q116" s="22"/>
      <c r="R116" s="22"/>
      <c r="S116" s="22"/>
      <c r="T116" s="22"/>
      <c r="U116" s="22"/>
      <c r="V116" s="22"/>
      <c r="W116" s="22"/>
      <c r="X116" s="22"/>
      <c r="Y116" s="22"/>
    </row>
    <row r="117" spans="1:25" ht="25.5" x14ac:dyDescent="0.2">
      <c r="A117" s="15">
        <v>37132</v>
      </c>
      <c r="B117" s="16" t="s">
        <v>303</v>
      </c>
      <c r="C117" s="16" t="s">
        <v>60</v>
      </c>
      <c r="D117" s="16" t="s">
        <v>304</v>
      </c>
      <c r="E117" s="16" t="s">
        <v>121</v>
      </c>
      <c r="F117" s="16" t="s">
        <v>183</v>
      </c>
      <c r="G117" s="17" t="s">
        <v>305</v>
      </c>
      <c r="H117" s="17"/>
      <c r="I117" s="16" t="s">
        <v>56</v>
      </c>
      <c r="J117" s="16" t="s">
        <v>57</v>
      </c>
      <c r="K117" s="16" t="s">
        <v>57</v>
      </c>
      <c r="L117" s="16" t="s">
        <v>278</v>
      </c>
      <c r="M117" s="22"/>
      <c r="N117" s="22"/>
      <c r="O117" s="22"/>
      <c r="P117" s="22"/>
      <c r="Q117" s="22"/>
      <c r="R117" s="22"/>
      <c r="S117" s="22"/>
      <c r="T117" s="22"/>
      <c r="U117" s="22"/>
      <c r="V117" s="22"/>
      <c r="W117" s="22"/>
      <c r="X117" s="22"/>
      <c r="Y117" s="22"/>
    </row>
    <row r="118" spans="1:25" x14ac:dyDescent="0.2">
      <c r="A118" s="15">
        <v>37132</v>
      </c>
      <c r="B118" s="16" t="s">
        <v>306</v>
      </c>
      <c r="C118" s="16" t="s">
        <v>60</v>
      </c>
      <c r="D118" s="16" t="s">
        <v>298</v>
      </c>
      <c r="E118" s="16" t="s">
        <v>121</v>
      </c>
      <c r="F118" s="16" t="s">
        <v>77</v>
      </c>
      <c r="G118" s="17" t="s">
        <v>307</v>
      </c>
      <c r="H118" s="17"/>
      <c r="I118" s="16" t="s">
        <v>56</v>
      </c>
      <c r="J118" s="16" t="s">
        <v>56</v>
      </c>
      <c r="K118" s="16" t="s">
        <v>56</v>
      </c>
      <c r="L118" s="16" t="s">
        <v>278</v>
      </c>
      <c r="M118" s="22"/>
      <c r="N118" s="22"/>
      <c r="O118" s="22"/>
      <c r="P118" s="22"/>
      <c r="Q118" s="22"/>
      <c r="R118" s="22"/>
      <c r="S118" s="22"/>
      <c r="T118" s="22"/>
      <c r="U118" s="22"/>
      <c r="V118" s="22"/>
      <c r="W118" s="22"/>
      <c r="X118" s="22"/>
      <c r="Y118" s="22"/>
    </row>
    <row r="119" spans="1:25" ht="25.5" x14ac:dyDescent="0.2">
      <c r="A119" s="15">
        <v>37132</v>
      </c>
      <c r="B119" s="16" t="s">
        <v>308</v>
      </c>
      <c r="C119" s="16" t="s">
        <v>50</v>
      </c>
      <c r="D119" s="16"/>
      <c r="E119" s="16" t="s">
        <v>52</v>
      </c>
      <c r="F119" s="16" t="s">
        <v>82</v>
      </c>
      <c r="G119" s="17" t="s">
        <v>309</v>
      </c>
      <c r="H119" s="17"/>
      <c r="I119" s="16" t="s">
        <v>57</v>
      </c>
      <c r="J119" s="16" t="s">
        <v>56</v>
      </c>
      <c r="K119" s="16" t="s">
        <v>57</v>
      </c>
      <c r="L119" s="16" t="s">
        <v>278</v>
      </c>
      <c r="M119" s="22"/>
      <c r="N119" s="22"/>
      <c r="O119" s="22"/>
      <c r="P119" s="22"/>
      <c r="Q119" s="22"/>
      <c r="R119" s="22"/>
      <c r="S119" s="22"/>
      <c r="T119" s="22"/>
      <c r="U119" s="22"/>
      <c r="V119" s="22"/>
      <c r="W119" s="22"/>
      <c r="X119" s="22"/>
      <c r="Y119" s="22"/>
    </row>
    <row r="120" spans="1:25" ht="38.25" x14ac:dyDescent="0.2">
      <c r="A120" s="15">
        <v>37132</v>
      </c>
      <c r="B120" s="17" t="s">
        <v>117</v>
      </c>
      <c r="C120" s="16" t="s">
        <v>50</v>
      </c>
      <c r="D120" s="16" t="s">
        <v>117</v>
      </c>
      <c r="E120" s="16" t="s">
        <v>52</v>
      </c>
      <c r="F120" s="16" t="s">
        <v>262</v>
      </c>
      <c r="G120" s="17" t="s">
        <v>310</v>
      </c>
      <c r="H120" s="17"/>
      <c r="I120" s="16" t="s">
        <v>56</v>
      </c>
      <c r="J120" s="16" t="s">
        <v>56</v>
      </c>
      <c r="K120" s="16" t="s">
        <v>57</v>
      </c>
      <c r="L120" s="16" t="s">
        <v>278</v>
      </c>
      <c r="M120" s="22"/>
      <c r="N120" s="22"/>
      <c r="O120" s="22"/>
      <c r="P120" s="22"/>
      <c r="Q120" s="22"/>
      <c r="R120" s="22"/>
      <c r="S120" s="22"/>
      <c r="T120" s="22"/>
      <c r="U120" s="22"/>
      <c r="V120" s="22"/>
      <c r="W120" s="22"/>
      <c r="X120" s="22"/>
      <c r="Y120" s="22"/>
    </row>
    <row r="121" spans="1:25" ht="204" x14ac:dyDescent="0.2">
      <c r="A121" s="15">
        <v>37131</v>
      </c>
      <c r="B121" s="17" t="s">
        <v>311</v>
      </c>
      <c r="C121" s="16" t="s">
        <v>69</v>
      </c>
      <c r="D121" s="16" t="s">
        <v>70</v>
      </c>
      <c r="E121" s="16" t="s">
        <v>71</v>
      </c>
      <c r="F121" s="16" t="s">
        <v>77</v>
      </c>
      <c r="G121" s="17" t="s">
        <v>312</v>
      </c>
      <c r="H121" s="17"/>
      <c r="I121" s="16" t="s">
        <v>56</v>
      </c>
      <c r="J121" s="16" t="s">
        <v>56</v>
      </c>
      <c r="K121" s="16" t="s">
        <v>56</v>
      </c>
      <c r="L121" s="16" t="s">
        <v>278</v>
      </c>
      <c r="M121" s="22"/>
      <c r="N121" s="22"/>
      <c r="O121" s="22"/>
      <c r="P121" s="22"/>
      <c r="Q121" s="22"/>
      <c r="R121" s="22"/>
      <c r="S121" s="22"/>
      <c r="T121" s="22"/>
      <c r="U121" s="22"/>
      <c r="V121" s="22"/>
      <c r="W121" s="22"/>
      <c r="X121" s="22"/>
      <c r="Y121" s="22"/>
    </row>
    <row r="122" spans="1:25" ht="51" x14ac:dyDescent="0.2">
      <c r="A122" s="15">
        <v>37131</v>
      </c>
      <c r="B122" s="17" t="s">
        <v>313</v>
      </c>
      <c r="C122" s="16" t="s">
        <v>50</v>
      </c>
      <c r="D122" s="16" t="s">
        <v>314</v>
      </c>
      <c r="E122" s="16" t="s">
        <v>52</v>
      </c>
      <c r="F122" s="16" t="s">
        <v>53</v>
      </c>
      <c r="G122" s="55" t="s">
        <v>315</v>
      </c>
      <c r="H122" s="17"/>
      <c r="I122" s="16" t="s">
        <v>56</v>
      </c>
      <c r="J122" s="16" t="s">
        <v>56</v>
      </c>
      <c r="K122" s="16" t="s">
        <v>57</v>
      </c>
      <c r="L122" s="16" t="s">
        <v>278</v>
      </c>
      <c r="M122" s="22"/>
      <c r="N122" s="22"/>
      <c r="O122" s="22"/>
      <c r="P122" s="22"/>
      <c r="Q122" s="22"/>
      <c r="R122" s="22"/>
      <c r="S122" s="22"/>
      <c r="T122" s="22"/>
      <c r="U122" s="22"/>
      <c r="V122" s="22"/>
      <c r="W122" s="22"/>
      <c r="X122" s="22"/>
      <c r="Y122" s="22"/>
    </row>
    <row r="123" spans="1:25" ht="38.25" x14ac:dyDescent="0.2">
      <c r="A123" s="15">
        <v>37131</v>
      </c>
      <c r="B123" s="17" t="s">
        <v>117</v>
      </c>
      <c r="C123" s="16" t="s">
        <v>50</v>
      </c>
      <c r="D123" s="16" t="s">
        <v>117</v>
      </c>
      <c r="E123" s="16" t="s">
        <v>52</v>
      </c>
      <c r="F123" s="16" t="s">
        <v>63</v>
      </c>
      <c r="G123" s="17" t="s">
        <v>316</v>
      </c>
      <c r="H123" s="17"/>
      <c r="I123" s="16" t="s">
        <v>56</v>
      </c>
      <c r="J123" s="16" t="s">
        <v>56</v>
      </c>
      <c r="K123" s="16" t="s">
        <v>57</v>
      </c>
      <c r="L123" s="16" t="s">
        <v>278</v>
      </c>
      <c r="M123" s="22"/>
      <c r="N123" s="22"/>
      <c r="O123" s="22"/>
      <c r="P123" s="22"/>
      <c r="Q123" s="22"/>
      <c r="R123" s="22"/>
      <c r="S123" s="22"/>
      <c r="T123" s="22"/>
      <c r="U123" s="22"/>
      <c r="V123" s="22"/>
      <c r="W123" s="22"/>
      <c r="X123" s="22"/>
      <c r="Y123" s="22"/>
    </row>
    <row r="124" spans="1:25" ht="38.25" x14ac:dyDescent="0.2">
      <c r="A124" s="15">
        <v>37130</v>
      </c>
      <c r="B124" s="17" t="s">
        <v>317</v>
      </c>
      <c r="C124" s="16" t="s">
        <v>113</v>
      </c>
      <c r="D124" s="16"/>
      <c r="E124" s="16"/>
      <c r="F124" s="16" t="s">
        <v>88</v>
      </c>
      <c r="G124" s="17" t="s">
        <v>318</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319</v>
      </c>
      <c r="C125" s="16" t="s">
        <v>113</v>
      </c>
      <c r="D125" s="16" t="s">
        <v>320</v>
      </c>
      <c r="E125" s="16" t="s">
        <v>115</v>
      </c>
      <c r="F125" s="16" t="s">
        <v>77</v>
      </c>
      <c r="G125" s="17" t="s">
        <v>321</v>
      </c>
      <c r="H125" s="17"/>
      <c r="I125" s="16" t="s">
        <v>57</v>
      </c>
      <c r="J125" s="16" t="s">
        <v>56</v>
      </c>
      <c r="K125" s="16" t="s">
        <v>57</v>
      </c>
      <c r="L125" s="16" t="s">
        <v>278</v>
      </c>
      <c r="M125" s="22"/>
      <c r="N125" s="22"/>
      <c r="O125" s="22"/>
      <c r="P125" s="22"/>
      <c r="Q125" s="22"/>
      <c r="R125" s="22"/>
      <c r="S125" s="22"/>
      <c r="T125" s="22"/>
      <c r="U125" s="22"/>
      <c r="V125" s="22"/>
      <c r="W125" s="22"/>
      <c r="X125" s="22"/>
      <c r="Y125" s="22"/>
    </row>
    <row r="126" spans="1:25" x14ac:dyDescent="0.2">
      <c r="A126" s="15">
        <v>37130</v>
      </c>
      <c r="B126" s="17" t="s">
        <v>322</v>
      </c>
      <c r="C126" s="16" t="s">
        <v>69</v>
      </c>
      <c r="D126" s="16" t="s">
        <v>323</v>
      </c>
      <c r="E126" s="16" t="s">
        <v>324</v>
      </c>
      <c r="F126" s="16" t="s">
        <v>77</v>
      </c>
      <c r="G126" s="17" t="s">
        <v>307</v>
      </c>
      <c r="H126" s="17"/>
      <c r="I126" s="16" t="s">
        <v>56</v>
      </c>
      <c r="J126" s="16" t="s">
        <v>56</v>
      </c>
      <c r="K126" s="16" t="s">
        <v>57</v>
      </c>
      <c r="L126" s="16" t="s">
        <v>278</v>
      </c>
      <c r="M126" s="22"/>
      <c r="N126" s="22"/>
      <c r="O126" s="22"/>
      <c r="P126" s="22"/>
      <c r="Q126" s="22"/>
      <c r="R126" s="22"/>
      <c r="S126" s="22"/>
      <c r="T126" s="22"/>
      <c r="U126" s="22"/>
      <c r="V126" s="22"/>
      <c r="W126" s="22"/>
      <c r="X126" s="22"/>
      <c r="Y126" s="22"/>
    </row>
    <row r="127" spans="1:25" ht="105.75" customHeight="1" x14ac:dyDescent="0.2">
      <c r="A127" s="15">
        <v>37130</v>
      </c>
      <c r="B127" s="17" t="s">
        <v>325</v>
      </c>
      <c r="C127" s="16" t="s">
        <v>50</v>
      </c>
      <c r="D127" s="16" t="s">
        <v>51</v>
      </c>
      <c r="E127" s="16" t="s">
        <v>52</v>
      </c>
      <c r="F127" s="16" t="s">
        <v>53</v>
      </c>
      <c r="G127" s="17" t="s">
        <v>326</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4.3478260869565216E-2</v>
      </c>
      <c r="C166" s="5">
        <f>'summary 0827'!I24</f>
        <v>1</v>
      </c>
      <c r="D166" s="4">
        <f>33+1+1+1+1+1+8+1+1+1+2+1+2+1+1+1</f>
        <v>57</v>
      </c>
      <c r="E166" s="36">
        <f t="shared" ref="E166:E173" si="3">(C166/D166)*100</f>
        <v>1.7543859649122806</v>
      </c>
    </row>
    <row r="167" spans="1:12" x14ac:dyDescent="0.2">
      <c r="A167" s="34" t="s">
        <v>69</v>
      </c>
      <c r="B167" s="35">
        <f t="shared" si="2"/>
        <v>0.17391304347826086</v>
      </c>
      <c r="C167" s="5">
        <f>'summary 0827'!I25</f>
        <v>4</v>
      </c>
      <c r="D167" s="4">
        <f>540+17+1+1+6+10+1+2+12+2+1+1+1+3+4+3+1+1+1+8+2+1+1+6+1+1+2+1+2+1+4</f>
        <v>638</v>
      </c>
      <c r="E167" s="36">
        <f t="shared" si="3"/>
        <v>0.62695924764890276</v>
      </c>
    </row>
    <row r="168" spans="1:12" x14ac:dyDescent="0.2">
      <c r="A168" s="34" t="s">
        <v>50</v>
      </c>
      <c r="B168" s="35">
        <f t="shared" si="2"/>
        <v>0.47826086956521741</v>
      </c>
      <c r="C168" s="5">
        <f>'summary 0827'!I26</f>
        <v>11</v>
      </c>
      <c r="D168" s="4">
        <f>13+1+1+1+16</f>
        <v>32</v>
      </c>
      <c r="E168" s="36">
        <f t="shared" si="3"/>
        <v>34.375</v>
      </c>
    </row>
    <row r="169" spans="1:12" x14ac:dyDescent="0.2">
      <c r="A169" s="34" t="s">
        <v>251</v>
      </c>
      <c r="B169" s="35">
        <f t="shared" si="2"/>
        <v>4.3478260869565216E-2</v>
      </c>
      <c r="C169" s="5">
        <f>'summary 0827'!I27</f>
        <v>1</v>
      </c>
      <c r="D169" s="4">
        <f>36+1+1</f>
        <v>38</v>
      </c>
      <c r="E169" s="36">
        <f t="shared" si="3"/>
        <v>2.6315789473684208</v>
      </c>
    </row>
    <row r="170" spans="1:12" x14ac:dyDescent="0.2">
      <c r="A170" s="34" t="s">
        <v>252</v>
      </c>
      <c r="B170" s="35">
        <f t="shared" si="2"/>
        <v>0.13043478260869565</v>
      </c>
      <c r="C170" s="5">
        <f>'summary 0827'!I28</f>
        <v>3</v>
      </c>
      <c r="D170" s="4">
        <f>288+2+13+2+5+56+59+14+2+3+3+1+4</f>
        <v>452</v>
      </c>
      <c r="E170" s="36">
        <f t="shared" si="3"/>
        <v>0.66371681415929207</v>
      </c>
    </row>
    <row r="171" spans="1:12" x14ac:dyDescent="0.2">
      <c r="A171" s="34" t="s">
        <v>253</v>
      </c>
      <c r="B171" s="35">
        <f t="shared" si="2"/>
        <v>0</v>
      </c>
      <c r="C171" s="5"/>
      <c r="D171" s="4">
        <f>132+2+1+2+7+3+4+2+7</f>
        <v>160</v>
      </c>
      <c r="E171" s="36">
        <f t="shared" si="3"/>
        <v>0</v>
      </c>
    </row>
    <row r="172" spans="1:12" x14ac:dyDescent="0.2">
      <c r="A172" s="34" t="s">
        <v>113</v>
      </c>
      <c r="B172" s="35">
        <f t="shared" si="2"/>
        <v>0.13043478260869565</v>
      </c>
      <c r="C172" s="5">
        <f>'summary 0827'!I30</f>
        <v>3</v>
      </c>
      <c r="D172" s="4">
        <v>9</v>
      </c>
      <c r="E172" s="36">
        <f t="shared" si="3"/>
        <v>33.333333333333329</v>
      </c>
    </row>
    <row r="173" spans="1:12" x14ac:dyDescent="0.2">
      <c r="A173" s="34" t="s">
        <v>215</v>
      </c>
      <c r="B173" s="35">
        <f t="shared" si="2"/>
        <v>0</v>
      </c>
      <c r="C173" s="5"/>
      <c r="D173" s="4">
        <f>10+5+2</f>
        <v>17</v>
      </c>
      <c r="E173" s="36">
        <f t="shared" si="3"/>
        <v>0</v>
      </c>
    </row>
    <row r="174" spans="1:12" x14ac:dyDescent="0.2">
      <c r="A174" s="37" t="s">
        <v>254</v>
      </c>
      <c r="B174" s="35">
        <f t="shared" si="2"/>
        <v>0</v>
      </c>
      <c r="C174" s="5"/>
    </row>
    <row r="175" spans="1:12" x14ac:dyDescent="0.2">
      <c r="A175" s="37" t="s">
        <v>255</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0" t="s">
        <v>256</v>
      </c>
      <c r="B1" s="60"/>
      <c r="C1" s="60"/>
      <c r="D1" s="60"/>
      <c r="E1" s="60"/>
      <c r="F1" s="60"/>
      <c r="G1" s="60"/>
      <c r="H1" s="60"/>
      <c r="I1" s="60"/>
      <c r="J1" s="60"/>
      <c r="K1" s="60"/>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f>
        <v>8</v>
      </c>
    </row>
    <row r="13" spans="1:11" x14ac:dyDescent="0.2">
      <c r="A13" s="6" t="s">
        <v>53</v>
      </c>
      <c r="B13" s="7"/>
      <c r="C13" s="7" t="s">
        <v>261</v>
      </c>
      <c r="D13" s="7"/>
      <c r="E13" s="7"/>
      <c r="F13" s="7"/>
      <c r="G13" s="7"/>
      <c r="H13" s="7"/>
      <c r="I13" s="7"/>
      <c r="J13" s="7"/>
      <c r="K13" s="7">
        <f>1+1+1+1+1+1</f>
        <v>6</v>
      </c>
    </row>
    <row r="14" spans="1:11" x14ac:dyDescent="0.2">
      <c r="A14" s="6" t="s">
        <v>183</v>
      </c>
      <c r="B14" s="7"/>
      <c r="C14" s="7" t="s">
        <v>25</v>
      </c>
      <c r="D14" s="7"/>
      <c r="E14" s="7"/>
      <c r="F14" s="7"/>
      <c r="G14" s="7"/>
      <c r="H14" s="7"/>
      <c r="I14" s="7"/>
      <c r="J14" s="7"/>
      <c r="K14" s="7">
        <f>1</f>
        <v>1</v>
      </c>
    </row>
    <row r="15" spans="1:11" x14ac:dyDescent="0.2">
      <c r="A15" s="6" t="s">
        <v>63</v>
      </c>
      <c r="B15" s="7"/>
      <c r="C15" s="7" t="s">
        <v>26</v>
      </c>
      <c r="D15" s="7"/>
      <c r="E15" s="7"/>
      <c r="F15" s="7"/>
      <c r="G15" s="7"/>
      <c r="H15" s="7"/>
      <c r="I15" s="7"/>
      <c r="J15" s="7"/>
      <c r="K15" s="7">
        <f>1+1+1</f>
        <v>3</v>
      </c>
    </row>
    <row r="16" spans="1:11" x14ac:dyDescent="0.2">
      <c r="A16" s="6" t="s">
        <v>262</v>
      </c>
      <c r="B16" s="7"/>
      <c r="C16" s="7" t="s">
        <v>27</v>
      </c>
      <c r="D16" s="7"/>
      <c r="E16" s="7"/>
      <c r="F16" s="7"/>
      <c r="G16" s="7"/>
      <c r="H16" s="7"/>
      <c r="I16" s="7"/>
      <c r="J16" s="7"/>
      <c r="K16" s="7">
        <f>1+1</f>
        <v>2</v>
      </c>
    </row>
    <row r="17" spans="1:11" x14ac:dyDescent="0.2">
      <c r="A17" s="6" t="s">
        <v>82</v>
      </c>
      <c r="B17" s="7"/>
      <c r="C17" s="7" t="s">
        <v>28</v>
      </c>
      <c r="D17" s="7"/>
      <c r="E17" s="7"/>
      <c r="F17" s="7"/>
      <c r="G17" s="7"/>
      <c r="H17" s="7"/>
      <c r="I17" s="7"/>
      <c r="J17" s="7"/>
      <c r="K17" s="7">
        <f>1+1</f>
        <v>2</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f>1</f>
        <v>1</v>
      </c>
      <c r="J24" s="31"/>
      <c r="K24" s="31"/>
    </row>
    <row r="25" spans="1:11" x14ac:dyDescent="0.2">
      <c r="A25" s="29" t="s">
        <v>69</v>
      </c>
      <c r="B25" s="17"/>
      <c r="C25" s="17"/>
      <c r="D25" s="32"/>
      <c r="E25" s="31"/>
      <c r="F25" s="32"/>
      <c r="G25" s="32"/>
      <c r="H25" s="31"/>
      <c r="I25" s="5">
        <f>1+1+1+1</f>
        <v>4</v>
      </c>
      <c r="J25" s="31"/>
      <c r="K25" s="49"/>
    </row>
    <row r="26" spans="1:11" x14ac:dyDescent="0.2">
      <c r="A26" s="29" t="s">
        <v>50</v>
      </c>
      <c r="B26" s="17"/>
      <c r="C26" s="17"/>
      <c r="D26" s="32"/>
      <c r="E26" s="31"/>
      <c r="F26" s="32"/>
      <c r="G26" s="32"/>
      <c r="H26" s="31"/>
      <c r="I26" s="5">
        <f>1+1+1+1+1+1+1+1+1+1+1</f>
        <v>11</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3</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1+1+1</f>
        <v>3</v>
      </c>
      <c r="J30" s="31"/>
      <c r="K30" s="31"/>
    </row>
    <row r="31" spans="1:11" x14ac:dyDescent="0.2">
      <c r="A31" s="29" t="s">
        <v>215</v>
      </c>
      <c r="B31" s="17"/>
      <c r="C31" s="17"/>
      <c r="D31" s="32"/>
      <c r="E31" s="31"/>
      <c r="F31" s="32"/>
      <c r="G31" s="32"/>
      <c r="H31" s="31"/>
      <c r="I31" s="5"/>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
      <c r="A2" s="2" t="s">
        <v>21</v>
      </c>
      <c r="B2" s="3"/>
      <c r="H2" s="4">
        <f>1+1</f>
        <v>2</v>
      </c>
      <c r="J2" s="4">
        <f>1</f>
        <v>1</v>
      </c>
      <c r="K2" s="3"/>
      <c r="L2" s="5"/>
      <c r="M2" s="3"/>
      <c r="N2" s="3"/>
      <c r="P2" s="4">
        <v>1</v>
      </c>
    </row>
    <row r="3" spans="1:26" x14ac:dyDescent="0.2">
      <c r="A3" s="2" t="s">
        <v>22</v>
      </c>
      <c r="B3" s="5"/>
      <c r="K3" s="5"/>
      <c r="L3" s="5"/>
      <c r="M3" s="5"/>
      <c r="N3" s="6">
        <v>1</v>
      </c>
      <c r="P3" s="4">
        <v>1</v>
      </c>
      <c r="R3" s="4">
        <f>'[4]summary 0625'!K11</f>
        <v>2</v>
      </c>
      <c r="T3" s="4">
        <f>'[4]summary 0709'!K10</f>
        <v>1</v>
      </c>
    </row>
    <row r="4" spans="1:26"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row>
    <row r="5" spans="1:26" x14ac:dyDescent="0.2">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row>
    <row r="6" spans="1:26" x14ac:dyDescent="0.2">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row>
    <row r="7" spans="1:26" x14ac:dyDescent="0.2">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row>
    <row r="8" spans="1:26" x14ac:dyDescent="0.2">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row>
    <row r="9" spans="1:26" x14ac:dyDescent="0.2">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row>
    <row r="10" spans="1:26" x14ac:dyDescent="0.2">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row>
    <row r="11" spans="1:26"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25.5" x14ac:dyDescent="0.2">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89.25" x14ac:dyDescent="0.2">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8.25" x14ac:dyDescent="0.2">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6.5" x14ac:dyDescent="0.2">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5.5" x14ac:dyDescent="0.2">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8.25" x14ac:dyDescent="0.2">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3.75" x14ac:dyDescent="0.2">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1" x14ac:dyDescent="0.2">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3.75" x14ac:dyDescent="0.2">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76.5" x14ac:dyDescent="0.2">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8.25" x14ac:dyDescent="0.2">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8.25" x14ac:dyDescent="0.2">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8.25" x14ac:dyDescent="0.2">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8.25" x14ac:dyDescent="0.2">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1" x14ac:dyDescent="0.2">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6.5" x14ac:dyDescent="0.2">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1" x14ac:dyDescent="0.2">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5.5" x14ac:dyDescent="0.2">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1" x14ac:dyDescent="0.2">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6.5" x14ac:dyDescent="0.2">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8.25" x14ac:dyDescent="0.2">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8.25" x14ac:dyDescent="0.2">
      <c r="A129" s="24">
        <v>37069</v>
      </c>
      <c r="B129" s="18" t="s">
        <v>150</v>
      </c>
      <c r="C129" s="18"/>
      <c r="D129" s="18"/>
      <c r="E129" s="18"/>
      <c r="F129" s="18"/>
      <c r="G129" s="17" t="s">
        <v>151</v>
      </c>
      <c r="H129" s="17" t="s">
        <v>152</v>
      </c>
      <c r="I129" s="18" t="s">
        <v>57</v>
      </c>
      <c r="J129" s="18" t="s">
        <v>56</v>
      </c>
      <c r="K129" s="18" t="s">
        <v>57</v>
      </c>
      <c r="L129" s="18" t="s">
        <v>58</v>
      </c>
    </row>
    <row r="130" spans="1:12" ht="102" x14ac:dyDescent="0.2">
      <c r="A130" s="24">
        <v>37068</v>
      </c>
      <c r="B130" s="18" t="s">
        <v>153</v>
      </c>
      <c r="C130" s="18"/>
      <c r="D130" s="18"/>
      <c r="E130" s="18"/>
      <c r="F130" s="18" t="s">
        <v>63</v>
      </c>
      <c r="G130" s="17" t="s">
        <v>154</v>
      </c>
      <c r="H130" s="17" t="s">
        <v>155</v>
      </c>
      <c r="I130" s="18" t="s">
        <v>56</v>
      </c>
      <c r="J130" s="18" t="s">
        <v>57</v>
      </c>
      <c r="K130" s="18" t="s">
        <v>57</v>
      </c>
      <c r="L130" s="18" t="s">
        <v>58</v>
      </c>
    </row>
    <row r="131" spans="1:12" ht="38.25" x14ac:dyDescent="0.2">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63.75" x14ac:dyDescent="0.2">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6.5" x14ac:dyDescent="0.2">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1" x14ac:dyDescent="0.2">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8.25" x14ac:dyDescent="0.2">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8.25" x14ac:dyDescent="0.2">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3.75" x14ac:dyDescent="0.2">
      <c r="A137" s="24">
        <v>37063</v>
      </c>
      <c r="B137" s="18" t="s">
        <v>171</v>
      </c>
      <c r="C137" s="18"/>
      <c r="D137" s="18"/>
      <c r="E137" s="18"/>
      <c r="F137" s="18" t="s">
        <v>82</v>
      </c>
      <c r="G137" s="25" t="s">
        <v>172</v>
      </c>
      <c r="H137" s="25" t="s">
        <v>173</v>
      </c>
      <c r="I137" s="18" t="s">
        <v>57</v>
      </c>
      <c r="J137" s="18" t="s">
        <v>56</v>
      </c>
      <c r="K137" s="18" t="s">
        <v>57</v>
      </c>
      <c r="L137" s="18" t="s">
        <v>58</v>
      </c>
    </row>
    <row r="138" spans="1:12" ht="63.75" x14ac:dyDescent="0.2">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1" x14ac:dyDescent="0.2">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3.75" x14ac:dyDescent="0.2">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6.5" x14ac:dyDescent="0.2">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6.5" x14ac:dyDescent="0.2">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8.25" x14ac:dyDescent="0.2">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1" x14ac:dyDescent="0.2">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8.25" x14ac:dyDescent="0.2">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2" x14ac:dyDescent="0.2">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8.25" x14ac:dyDescent="0.2">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1" x14ac:dyDescent="0.2">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8.25" x14ac:dyDescent="0.2">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8.25" x14ac:dyDescent="0.2">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
      <c r="A156" s="30">
        <v>37035</v>
      </c>
      <c r="B156" s="25" t="s">
        <v>51</v>
      </c>
      <c r="C156" s="27" t="s">
        <v>50</v>
      </c>
      <c r="D156" s="25" t="s">
        <v>51</v>
      </c>
      <c r="E156" s="28" t="s">
        <v>52</v>
      </c>
      <c r="F156" s="27" t="s">
        <v>53</v>
      </c>
      <c r="G156" s="28" t="s">
        <v>229</v>
      </c>
      <c r="H156" s="28" t="s">
        <v>230</v>
      </c>
      <c r="I156" s="27"/>
      <c r="J156" s="27"/>
      <c r="K156" s="27"/>
      <c r="L156" s="27" t="s">
        <v>58</v>
      </c>
    </row>
    <row r="157" spans="1:12" ht="51" x14ac:dyDescent="0.2">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5.5" x14ac:dyDescent="0.2">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27.5" x14ac:dyDescent="0.2">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4.75" x14ac:dyDescent="0.2">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0</v>
      </c>
      <c r="C166" s="5"/>
      <c r="D166" s="4">
        <f>33+1+1+1+1+1+8+1+1+1+2+1+2+1+1</f>
        <v>56</v>
      </c>
      <c r="E166" s="36">
        <f t="shared" ref="E166:E173" si="3">(C166/D166)*100</f>
        <v>0</v>
      </c>
    </row>
    <row r="167" spans="1:12" x14ac:dyDescent="0.2">
      <c r="A167" s="34" t="s">
        <v>69</v>
      </c>
      <c r="B167" s="35">
        <f t="shared" si="2"/>
        <v>0.14285714285714285</v>
      </c>
      <c r="C167" s="5">
        <f>'summary 0820'!I25</f>
        <v>2</v>
      </c>
      <c r="D167" s="4">
        <f>540+17+1+1+6+10+1+2+12+2+1+1+1+3+4+3+1+1+1+8+2+1+1+6+1+1</f>
        <v>628</v>
      </c>
      <c r="E167" s="36">
        <f t="shared" si="3"/>
        <v>0.31847133757961787</v>
      </c>
    </row>
    <row r="168" spans="1:12" x14ac:dyDescent="0.2">
      <c r="A168" s="34" t="s">
        <v>50</v>
      </c>
      <c r="B168" s="35">
        <f t="shared" si="2"/>
        <v>0.35714285714285715</v>
      </c>
      <c r="C168" s="5">
        <f>'summary 0820'!I26</f>
        <v>5</v>
      </c>
      <c r="D168" s="4">
        <f>13+1+1+1+16</f>
        <v>32</v>
      </c>
      <c r="E168" s="36">
        <f t="shared" si="3"/>
        <v>15.625</v>
      </c>
    </row>
    <row r="169" spans="1:12" x14ac:dyDescent="0.2">
      <c r="A169" s="34" t="s">
        <v>251</v>
      </c>
      <c r="B169" s="35">
        <f t="shared" si="2"/>
        <v>7.1428571428571425E-2</v>
      </c>
      <c r="C169" s="5">
        <f>'summary 0820'!I27</f>
        <v>1</v>
      </c>
      <c r="D169" s="4">
        <f>36+1+1</f>
        <v>38</v>
      </c>
      <c r="E169" s="36">
        <f t="shared" si="3"/>
        <v>2.6315789473684208</v>
      </c>
    </row>
    <row r="170" spans="1:12" x14ac:dyDescent="0.2">
      <c r="A170" s="34" t="s">
        <v>252</v>
      </c>
      <c r="B170" s="35">
        <f t="shared" si="2"/>
        <v>0.21428571428571427</v>
      </c>
      <c r="C170" s="5">
        <f>'summary 0820'!I28</f>
        <v>3</v>
      </c>
      <c r="D170" s="4">
        <f>288+2+13+2+5+56+59+14+2+3+3</f>
        <v>447</v>
      </c>
      <c r="E170" s="36">
        <f t="shared" si="3"/>
        <v>0.67114093959731547</v>
      </c>
    </row>
    <row r="171" spans="1:12" x14ac:dyDescent="0.2">
      <c r="A171" s="34" t="s">
        <v>253</v>
      </c>
      <c r="B171" s="35">
        <f t="shared" si="2"/>
        <v>0</v>
      </c>
      <c r="C171" s="5"/>
      <c r="D171" s="4">
        <f>132+2+1+2+7+3+4</f>
        <v>151</v>
      </c>
      <c r="E171" s="36">
        <f t="shared" si="3"/>
        <v>0</v>
      </c>
    </row>
    <row r="172" spans="1:12" x14ac:dyDescent="0.2">
      <c r="A172" s="34" t="s">
        <v>113</v>
      </c>
      <c r="B172" s="35">
        <f t="shared" si="2"/>
        <v>7.1428571428571425E-2</v>
      </c>
      <c r="C172" s="5">
        <f>'summary 0820'!I30</f>
        <v>1</v>
      </c>
      <c r="D172" s="4">
        <v>9</v>
      </c>
      <c r="E172" s="36">
        <f t="shared" si="3"/>
        <v>11.111111111111111</v>
      </c>
    </row>
    <row r="173" spans="1:12" x14ac:dyDescent="0.2">
      <c r="A173" s="34" t="s">
        <v>215</v>
      </c>
      <c r="B173" s="35">
        <f t="shared" si="2"/>
        <v>0.14285714285714285</v>
      </c>
      <c r="C173" s="5">
        <f>'summary 0820'!I31</f>
        <v>2</v>
      </c>
      <c r="D173" s="4">
        <f>10+5+2</f>
        <v>17</v>
      </c>
      <c r="E173" s="36">
        <f t="shared" si="3"/>
        <v>11.76470588235294</v>
      </c>
    </row>
    <row r="174" spans="1:12" x14ac:dyDescent="0.2">
      <c r="A174" s="37" t="s">
        <v>254</v>
      </c>
      <c r="B174" s="35">
        <f t="shared" si="2"/>
        <v>0</v>
      </c>
      <c r="C174" s="5"/>
    </row>
    <row r="175" spans="1:12" x14ac:dyDescent="0.2">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0" t="s">
        <v>256</v>
      </c>
      <c r="B1" s="60"/>
      <c r="C1" s="60"/>
      <c r="D1" s="60"/>
      <c r="E1" s="60"/>
      <c r="F1" s="60"/>
      <c r="G1" s="60"/>
      <c r="H1" s="60"/>
      <c r="I1" s="60"/>
      <c r="J1" s="60"/>
      <c r="K1" s="60"/>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4</f>
        <v>4</v>
      </c>
    </row>
    <row r="13" spans="1:11" x14ac:dyDescent="0.2">
      <c r="A13" s="6" t="s">
        <v>53</v>
      </c>
      <c r="B13" s="7"/>
      <c r="C13" s="7" t="s">
        <v>261</v>
      </c>
      <c r="D13" s="7"/>
      <c r="E13" s="7"/>
      <c r="F13" s="7"/>
      <c r="G13" s="7"/>
      <c r="H13" s="7"/>
      <c r="I13" s="7"/>
      <c r="J13" s="7"/>
      <c r="K13" s="7">
        <f>3</f>
        <v>3</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f>2+1</f>
        <v>3</v>
      </c>
    </row>
    <row r="17" spans="1:11" x14ac:dyDescent="0.2">
      <c r="A17" s="6" t="s">
        <v>82</v>
      </c>
      <c r="B17" s="7"/>
      <c r="C17" s="7" t="s">
        <v>28</v>
      </c>
      <c r="D17" s="7"/>
      <c r="E17" s="7"/>
      <c r="F17" s="7"/>
      <c r="G17" s="7"/>
      <c r="H17" s="7"/>
      <c r="I17" s="7"/>
      <c r="J17" s="7"/>
      <c r="K17" s="7">
        <f>3</f>
        <v>3</v>
      </c>
    </row>
    <row r="18" spans="1:11" x14ac:dyDescent="0.2">
      <c r="A18" s="6" t="s">
        <v>88</v>
      </c>
      <c r="B18" s="7"/>
      <c r="C18" s="7" t="s">
        <v>29</v>
      </c>
      <c r="D18" s="7"/>
      <c r="E18" s="7"/>
      <c r="F18" s="7"/>
      <c r="G18" s="7"/>
      <c r="H18" s="7"/>
      <c r="I18" s="7"/>
      <c r="J18" s="7"/>
      <c r="K18" s="47">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c r="J24" s="31"/>
      <c r="K24" s="31"/>
    </row>
    <row r="25" spans="1:11" x14ac:dyDescent="0.2">
      <c r="A25" s="29" t="s">
        <v>69</v>
      </c>
      <c r="B25" s="17"/>
      <c r="C25" s="17"/>
      <c r="D25" s="32"/>
      <c r="E25" s="31"/>
      <c r="F25" s="32"/>
      <c r="G25" s="32"/>
      <c r="H25" s="31"/>
      <c r="I25" s="5">
        <f>1+1</f>
        <v>2</v>
      </c>
      <c r="J25" s="31"/>
      <c r="K25" s="49"/>
    </row>
    <row r="26" spans="1:11" x14ac:dyDescent="0.2">
      <c r="A26" s="29" t="s">
        <v>50</v>
      </c>
      <c r="B26" s="17"/>
      <c r="C26" s="17"/>
      <c r="D26" s="32"/>
      <c r="E26" s="31"/>
      <c r="F26" s="32"/>
      <c r="G26" s="32"/>
      <c r="H26" s="31"/>
      <c r="I26" s="5">
        <f>5</f>
        <v>5</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2+1</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f>
        <v>1</v>
      </c>
      <c r="J30" s="31"/>
      <c r="K30" s="31"/>
    </row>
    <row r="31" spans="1:11" x14ac:dyDescent="0.2">
      <c r="A31" s="29" t="s">
        <v>215</v>
      </c>
      <c r="B31" s="17"/>
      <c r="C31" s="17"/>
      <c r="D31" s="32"/>
      <c r="E31" s="31"/>
      <c r="F31" s="32"/>
      <c r="G31" s="32"/>
      <c r="H31" s="31"/>
      <c r="I31" s="5">
        <f>1+1</f>
        <v>2</v>
      </c>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2001-09-10T23:15:34Z</cp:lastPrinted>
  <dcterms:created xsi:type="dcterms:W3CDTF">2001-08-28T13:25:14Z</dcterms:created>
  <dcterms:modified xsi:type="dcterms:W3CDTF">2014-09-05T10:46:43Z</dcterms:modified>
</cp:coreProperties>
</file>