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8595" activeTab="2"/>
  </bookViews>
  <sheets>
    <sheet name="Daily Change Graph" sheetId="4" r:id="rId1"/>
    <sheet name="Breakdown" sheetId="2" r:id="rId2"/>
    <sheet name="COB 092601" sheetId="17" r:id="rId3"/>
    <sheet name="COB 092501" sheetId="16" r:id="rId4"/>
    <sheet name="COB 092401" sheetId="15" r:id="rId5"/>
    <sheet name="COB 092101" sheetId="14" r:id="rId6"/>
    <sheet name="COB 092001" sheetId="13" r:id="rId7"/>
    <sheet name="COB 091901" sheetId="12" r:id="rId8"/>
    <sheet name="COB 091801" sheetId="11" r:id="rId9"/>
    <sheet name="COB 091701" sheetId="10" r:id="rId10"/>
    <sheet name="COB 091201" sheetId="9" r:id="rId11"/>
    <sheet name="COB 091001" sheetId="8" r:id="rId12"/>
    <sheet name="COB 090601" sheetId="7" r:id="rId13"/>
    <sheet name="COB 090401" sheetId="6" r:id="rId14"/>
    <sheet name="COB 082901" sheetId="5" r:id="rId15"/>
    <sheet name="COB 082801" sheetId="3" r:id="rId16"/>
    <sheet name="COB 082701" sheetId="1" r:id="rId17"/>
  </sheets>
  <definedNames>
    <definedName name="_xlnm.Print_Area" localSheetId="16">'COB 082701'!$A$1:$G$14</definedName>
    <definedName name="_xlnm.Print_Area" localSheetId="15">'COB 082801'!$A$1:$G$14</definedName>
    <definedName name="_xlnm.Print_Area" localSheetId="14">'COB 082901'!$A$1:$E$22</definedName>
    <definedName name="_xlnm.Print_Area" localSheetId="12">'COB 090601'!$A$1:$E$16</definedName>
    <definedName name="_xlnm.Print_Area" localSheetId="11">'COB 091001'!$A$1:$E$17</definedName>
    <definedName name="_xlnm.Print_Area" localSheetId="10">'COB 091201'!$A$1:$E$18</definedName>
    <definedName name="_xlnm.Print_Area" localSheetId="9">'COB 091701'!$A$1:$E$18</definedName>
    <definedName name="_xlnm.Print_Area" localSheetId="8">'COB 091801'!$A$1:$E$18</definedName>
    <definedName name="_xlnm.Print_Area" localSheetId="7">'COB 091901'!$A$1:$E$18</definedName>
    <definedName name="_xlnm.Print_Area" localSheetId="6">'COB 092001'!$A$1:$G$24</definedName>
    <definedName name="_xlnm.Print_Area" localSheetId="5">'COB 092101'!$A$1:$G$24</definedName>
    <definedName name="_xlnm.Print_Area" localSheetId="4">'COB 092401'!$A$1:$G$24</definedName>
    <definedName name="_xlnm.Print_Area" localSheetId="3">'COB 092501'!$A$1:$G$24</definedName>
    <definedName name="_xlnm.Print_Area" localSheetId="2">'COB 092601'!$A$1:$G$24</definedName>
  </definedNames>
  <calcPr calcId="152511"/>
</workbook>
</file>

<file path=xl/calcChain.xml><?xml version="1.0" encoding="utf-8"?>
<calcChain xmlns="http://schemas.openxmlformats.org/spreadsheetml/2006/main">
  <c r="G6" i="2" l="1"/>
  <c r="K6" i="2"/>
  <c r="O6" i="2"/>
  <c r="S6" i="2"/>
  <c r="W6" i="2"/>
  <c r="Z6" i="2"/>
  <c r="AD6" i="2"/>
  <c r="AE6" i="2" s="1"/>
  <c r="AF6" i="2"/>
  <c r="AH6" i="2"/>
  <c r="AN6" i="2"/>
  <c r="G8" i="2"/>
  <c r="G11" i="2" s="1"/>
  <c r="K8" i="2"/>
  <c r="K11" i="2" s="1"/>
  <c r="O8" i="2"/>
  <c r="S8" i="2"/>
  <c r="S11" i="2" s="1"/>
  <c r="W8" i="2"/>
  <c r="Z8" i="2"/>
  <c r="AA8" i="2"/>
  <c r="AD8" i="2"/>
  <c r="AE8" i="2"/>
  <c r="AN8" i="2"/>
  <c r="AN11" i="2" s="1"/>
  <c r="B9" i="2"/>
  <c r="B11" i="2" s="1"/>
  <c r="B18" i="2" s="1"/>
  <c r="B21" i="2" s="1"/>
  <c r="G9" i="2"/>
  <c r="K9" i="2"/>
  <c r="O9" i="2"/>
  <c r="S9" i="2"/>
  <c r="W9" i="2"/>
  <c r="Z9" i="2"/>
  <c r="AA9" i="2"/>
  <c r="AD9" i="2"/>
  <c r="AD11" i="2" s="1"/>
  <c r="AD18" i="2" s="1"/>
  <c r="AD21" i="2" s="1"/>
  <c r="AE9" i="2"/>
  <c r="AE11" i="2" s="1"/>
  <c r="AN9" i="2"/>
  <c r="B10" i="2"/>
  <c r="G10" i="2"/>
  <c r="K10" i="2"/>
  <c r="O10" i="2"/>
  <c r="S10" i="2"/>
  <c r="W10" i="2"/>
  <c r="W11" i="2" s="1"/>
  <c r="Z10" i="2"/>
  <c r="AA10" i="2" s="1"/>
  <c r="AA11" i="2" s="1"/>
  <c r="AD10" i="2"/>
  <c r="AE10" i="2"/>
  <c r="AN10" i="2"/>
  <c r="C11" i="2"/>
  <c r="C18" i="2" s="1"/>
  <c r="C21" i="2" s="1"/>
  <c r="E11" i="2"/>
  <c r="E18" i="2" s="1"/>
  <c r="F11" i="2"/>
  <c r="F18" i="2" s="1"/>
  <c r="F21" i="2" s="1"/>
  <c r="I11" i="2"/>
  <c r="J11" i="2"/>
  <c r="M11" i="2"/>
  <c r="N11" i="2"/>
  <c r="N18" i="2" s="1"/>
  <c r="N21" i="2" s="1"/>
  <c r="O11" i="2"/>
  <c r="Q11" i="2"/>
  <c r="Q18" i="2" s="1"/>
  <c r="R11" i="2"/>
  <c r="U11" i="2"/>
  <c r="V11" i="2"/>
  <c r="Y11" i="2"/>
  <c r="Y18" i="2" s="1"/>
  <c r="AC11" i="2"/>
  <c r="AF11" i="2"/>
  <c r="AG11" i="2"/>
  <c r="AH11" i="2"/>
  <c r="AH18" i="2" s="1"/>
  <c r="AH21" i="2" s="1"/>
  <c r="AJ11" i="2"/>
  <c r="AJ18" i="2" s="1"/>
  <c r="AJ21" i="2" s="1"/>
  <c r="AK11" i="2"/>
  <c r="AK18" i="2" s="1"/>
  <c r="AL11" i="2"/>
  <c r="G13" i="2"/>
  <c r="K13" i="2"/>
  <c r="O13" i="2"/>
  <c r="S13" i="2"/>
  <c r="S16" i="2" s="1"/>
  <c r="W13" i="2"/>
  <c r="W16" i="2" s="1"/>
  <c r="Z13" i="2"/>
  <c r="AA13" i="2" s="1"/>
  <c r="AA16" i="2" s="1"/>
  <c r="AD13" i="2"/>
  <c r="AE13" i="2"/>
  <c r="AN13" i="2"/>
  <c r="G14" i="2"/>
  <c r="G16" i="2" s="1"/>
  <c r="K14" i="2"/>
  <c r="K16" i="2" s="1"/>
  <c r="O14" i="2"/>
  <c r="S14" i="2"/>
  <c r="W14" i="2"/>
  <c r="AA14" i="2"/>
  <c r="AE14" i="2"/>
  <c r="AN14" i="2"/>
  <c r="G15" i="2"/>
  <c r="K15" i="2"/>
  <c r="O15" i="2"/>
  <c r="S15" i="2"/>
  <c r="W15" i="2"/>
  <c r="AA15" i="2"/>
  <c r="AE15" i="2"/>
  <c r="AN15" i="2"/>
  <c r="B16" i="2"/>
  <c r="C16" i="2"/>
  <c r="E16" i="2"/>
  <c r="F16" i="2"/>
  <c r="I16" i="2"/>
  <c r="J16" i="2"/>
  <c r="M16" i="2"/>
  <c r="M18" i="2" s="1"/>
  <c r="N16" i="2"/>
  <c r="O16" i="2"/>
  <c r="Q16" i="2"/>
  <c r="R16" i="2"/>
  <c r="U16" i="2"/>
  <c r="V16" i="2"/>
  <c r="Y16" i="2"/>
  <c r="AC16" i="2"/>
  <c r="AD16" i="2"/>
  <c r="AE16" i="2"/>
  <c r="AF16" i="2"/>
  <c r="AG16" i="2"/>
  <c r="AG18" i="2" s="1"/>
  <c r="AG21" i="2" s="1"/>
  <c r="AH16" i="2"/>
  <c r="AJ16" i="2"/>
  <c r="AK16" i="2"/>
  <c r="AL16" i="2"/>
  <c r="AN16" i="2"/>
  <c r="I18" i="2"/>
  <c r="K18" i="2" s="1"/>
  <c r="J18" i="2"/>
  <c r="R18" i="2"/>
  <c r="R21" i="2" s="1"/>
  <c r="U18" i="2"/>
  <c r="W18" i="2" s="1"/>
  <c r="W21" i="2" s="1"/>
  <c r="V18" i="2"/>
  <c r="AC18" i="2"/>
  <c r="AF18" i="2"/>
  <c r="AL18" i="2"/>
  <c r="AL21" i="2" s="1"/>
  <c r="G19" i="2"/>
  <c r="K19" i="2"/>
  <c r="O19" i="2"/>
  <c r="S19" i="2"/>
  <c r="W19" i="2"/>
  <c r="AA19" i="2"/>
  <c r="AE19" i="2"/>
  <c r="AN19" i="2"/>
  <c r="C20" i="2"/>
  <c r="E20" i="2"/>
  <c r="G20" i="2" s="1"/>
  <c r="F20" i="2"/>
  <c r="I20" i="2"/>
  <c r="J20" i="2"/>
  <c r="J21" i="2" s="1"/>
  <c r="M20" i="2"/>
  <c r="O20" i="2" s="1"/>
  <c r="N20" i="2"/>
  <c r="Q20" i="2"/>
  <c r="R20" i="2"/>
  <c r="S20" i="2"/>
  <c r="U20" i="2"/>
  <c r="U21" i="2" s="1"/>
  <c r="V20" i="2"/>
  <c r="V21" i="2" s="1"/>
  <c r="W20" i="2"/>
  <c r="Y20" i="2"/>
  <c r="AA20" i="2" s="1"/>
  <c r="Z20" i="2"/>
  <c r="AC20" i="2"/>
  <c r="AD20" i="2"/>
  <c r="AE20" i="2"/>
  <c r="AF20" i="2"/>
  <c r="AF21" i="2" s="1"/>
  <c r="AG20" i="2"/>
  <c r="AH20" i="2"/>
  <c r="AJ20" i="2"/>
  <c r="AK20" i="2"/>
  <c r="AL20" i="2"/>
  <c r="AN20" i="2"/>
  <c r="E8" i="1"/>
  <c r="G8" i="1" s="1"/>
  <c r="E9" i="1"/>
  <c r="E11" i="1" s="1"/>
  <c r="E10" i="1"/>
  <c r="G10" i="1" s="1"/>
  <c r="B11" i="1"/>
  <c r="C11" i="1"/>
  <c r="D11" i="1"/>
  <c r="F11" i="1"/>
  <c r="E8" i="3"/>
  <c r="G8" i="3" s="1"/>
  <c r="E9" i="3"/>
  <c r="G9" i="3" s="1"/>
  <c r="E10" i="3"/>
  <c r="G10" i="3" s="1"/>
  <c r="B11" i="3"/>
  <c r="C11" i="3"/>
  <c r="D11" i="3"/>
  <c r="C4" i="4" s="1"/>
  <c r="F11" i="3"/>
  <c r="E8" i="5"/>
  <c r="E9" i="5"/>
  <c r="D10" i="5"/>
  <c r="D11" i="5" s="1"/>
  <c r="D4" i="4" s="1"/>
  <c r="B11" i="5"/>
  <c r="D2" i="4" s="1"/>
  <c r="C11" i="5"/>
  <c r="E8" i="6"/>
  <c r="E11" i="6" s="1"/>
  <c r="E14" i="6" s="1"/>
  <c r="E9" i="6"/>
  <c r="D10" i="6"/>
  <c r="D11" i="6" s="1"/>
  <c r="E4" i="4" s="1"/>
  <c r="E5" i="4" s="1"/>
  <c r="E8" i="4" s="1"/>
  <c r="E10" i="6"/>
  <c r="B11" i="6"/>
  <c r="C11" i="6"/>
  <c r="E8" i="7"/>
  <c r="E9" i="7"/>
  <c r="D10" i="7"/>
  <c r="E10" i="7" s="1"/>
  <c r="B11" i="7"/>
  <c r="C11" i="7"/>
  <c r="E8" i="8"/>
  <c r="E9" i="8"/>
  <c r="D10" i="8"/>
  <c r="E10" i="8" s="1"/>
  <c r="B11" i="8"/>
  <c r="C11" i="8"/>
  <c r="E8" i="9"/>
  <c r="E9" i="9"/>
  <c r="D10" i="9"/>
  <c r="E10" i="9" s="1"/>
  <c r="B11" i="9"/>
  <c r="C11" i="9"/>
  <c r="D11" i="9"/>
  <c r="E8" i="10"/>
  <c r="E9" i="10"/>
  <c r="D10" i="10"/>
  <c r="E10" i="10" s="1"/>
  <c r="E11" i="10" s="1"/>
  <c r="E14" i="10" s="1"/>
  <c r="B11" i="10"/>
  <c r="C11" i="10"/>
  <c r="I3" i="4" s="1"/>
  <c r="E8" i="11"/>
  <c r="E9" i="11"/>
  <c r="D10" i="11"/>
  <c r="E10" i="11" s="1"/>
  <c r="B11" i="11"/>
  <c r="J2" i="4" s="1"/>
  <c r="C11" i="11"/>
  <c r="D11" i="11"/>
  <c r="J4" i="4" s="1"/>
  <c r="E8" i="12"/>
  <c r="E11" i="12" s="1"/>
  <c r="E14" i="12" s="1"/>
  <c r="E9" i="12"/>
  <c r="D10" i="12"/>
  <c r="E10" i="12"/>
  <c r="B11" i="12"/>
  <c r="C11" i="12"/>
  <c r="K3" i="4" s="1"/>
  <c r="D11" i="12"/>
  <c r="F8" i="13"/>
  <c r="G8" i="13" s="1"/>
  <c r="F9" i="13"/>
  <c r="G9" i="13" s="1"/>
  <c r="D10" i="13"/>
  <c r="F10" i="13" s="1"/>
  <c r="E10" i="13"/>
  <c r="E11" i="13" s="1"/>
  <c r="B11" i="13"/>
  <c r="C11" i="13"/>
  <c r="F8" i="14"/>
  <c r="G8" i="14" s="1"/>
  <c r="F9" i="14"/>
  <c r="G9" i="14"/>
  <c r="D10" i="14"/>
  <c r="D11" i="14" s="1"/>
  <c r="E10" i="14"/>
  <c r="F10" i="14" s="1"/>
  <c r="G10" i="14" s="1"/>
  <c r="B11" i="14"/>
  <c r="M2" i="4" s="1"/>
  <c r="C11" i="14"/>
  <c r="F8" i="15"/>
  <c r="G8" i="15"/>
  <c r="F9" i="15"/>
  <c r="G9" i="15" s="1"/>
  <c r="D10" i="15"/>
  <c r="D11" i="15" s="1"/>
  <c r="E10" i="15"/>
  <c r="E11" i="15" s="1"/>
  <c r="F10" i="15"/>
  <c r="G10" i="15" s="1"/>
  <c r="B11" i="15"/>
  <c r="C11" i="15"/>
  <c r="N3" i="4" s="1"/>
  <c r="F8" i="16"/>
  <c r="G8" i="16" s="1"/>
  <c r="F9" i="16"/>
  <c r="G9" i="16" s="1"/>
  <c r="D10" i="16"/>
  <c r="E10" i="16"/>
  <c r="E11" i="16" s="1"/>
  <c r="B11" i="16"/>
  <c r="O2" i="4" s="1"/>
  <c r="C11" i="16"/>
  <c r="D11" i="16"/>
  <c r="F8" i="17"/>
  <c r="G8" i="17" s="1"/>
  <c r="F9" i="17"/>
  <c r="G9" i="17"/>
  <c r="D10" i="17"/>
  <c r="E10" i="17"/>
  <c r="F10" i="17"/>
  <c r="G10" i="17" s="1"/>
  <c r="B11" i="17"/>
  <c r="P2" i="4" s="1"/>
  <c r="C11" i="17"/>
  <c r="P3" i="4" s="1"/>
  <c r="D11" i="17"/>
  <c r="E11" i="17"/>
  <c r="B2" i="4"/>
  <c r="C2" i="4"/>
  <c r="E2" i="4"/>
  <c r="F2" i="4"/>
  <c r="G2" i="4"/>
  <c r="H2" i="4"/>
  <c r="I2" i="4"/>
  <c r="K2" i="4"/>
  <c r="K5" i="4" s="1"/>
  <c r="K8" i="4" s="1"/>
  <c r="L2" i="4"/>
  <c r="N2" i="4"/>
  <c r="B3" i="4"/>
  <c r="B5" i="4" s="1"/>
  <c r="B8" i="4" s="1"/>
  <c r="C3" i="4"/>
  <c r="D3" i="4"/>
  <c r="E3" i="4"/>
  <c r="F3" i="4"/>
  <c r="G3" i="4"/>
  <c r="H3" i="4"/>
  <c r="J3" i="4"/>
  <c r="L3" i="4"/>
  <c r="M3" i="4"/>
  <c r="O3" i="4"/>
  <c r="B4" i="4"/>
  <c r="H4" i="4"/>
  <c r="H5" i="4" s="1"/>
  <c r="H8" i="4" s="1"/>
  <c r="K4" i="4"/>
  <c r="D6" i="4"/>
  <c r="E6" i="4"/>
  <c r="F6" i="4"/>
  <c r="G6" i="4"/>
  <c r="H6" i="4"/>
  <c r="I6" i="4"/>
  <c r="J6" i="4"/>
  <c r="K6" i="4"/>
  <c r="L6" i="4"/>
  <c r="M6" i="4"/>
  <c r="N6" i="4"/>
  <c r="O6" i="4"/>
  <c r="P6" i="4"/>
  <c r="D7" i="4"/>
  <c r="E7" i="4"/>
  <c r="F7" i="4"/>
  <c r="G7" i="4"/>
  <c r="H7" i="4"/>
  <c r="I7" i="4"/>
  <c r="J7" i="4"/>
  <c r="K7" i="4"/>
  <c r="L7" i="4"/>
  <c r="M7" i="4"/>
  <c r="N7" i="4"/>
  <c r="O7" i="4"/>
  <c r="P7" i="4"/>
  <c r="Y21" i="2" l="1"/>
  <c r="G5" i="4"/>
  <c r="G8" i="4" s="1"/>
  <c r="G11" i="17"/>
  <c r="G14" i="17" s="1"/>
  <c r="E11" i="11"/>
  <c r="E14" i="11" s="1"/>
  <c r="E11" i="8"/>
  <c r="E14" i="8" s="1"/>
  <c r="I5" i="4"/>
  <c r="I8" i="4" s="1"/>
  <c r="AE18" i="2"/>
  <c r="AE21" i="2" s="1"/>
  <c r="AK21" i="2"/>
  <c r="AN18" i="2"/>
  <c r="AN21" i="2" s="1"/>
  <c r="G10" i="13"/>
  <c r="F11" i="13"/>
  <c r="L4" i="4" s="1"/>
  <c r="L5" i="4"/>
  <c r="L8" i="4" s="1"/>
  <c r="G11" i="13"/>
  <c r="G14" i="13" s="1"/>
  <c r="G18" i="2"/>
  <c r="G21" i="2" s="1"/>
  <c r="E21" i="2"/>
  <c r="O18" i="2"/>
  <c r="O21" i="2" s="1"/>
  <c r="M21" i="2"/>
  <c r="E11" i="9"/>
  <c r="E14" i="9" s="1"/>
  <c r="C5" i="4"/>
  <c r="C8" i="4" s="1"/>
  <c r="Q21" i="2"/>
  <c r="S18" i="2"/>
  <c r="S21" i="2" s="1"/>
  <c r="G11" i="15"/>
  <c r="G14" i="15" s="1"/>
  <c r="G11" i="14"/>
  <c r="G14" i="14" s="1"/>
  <c r="J5" i="4"/>
  <c r="J8" i="4" s="1"/>
  <c r="E11" i="7"/>
  <c r="E14" i="7" s="1"/>
  <c r="D5" i="4"/>
  <c r="D8" i="4" s="1"/>
  <c r="F10" i="16"/>
  <c r="G10" i="16" s="1"/>
  <c r="G11" i="16" s="1"/>
  <c r="G14" i="16" s="1"/>
  <c r="F11" i="14"/>
  <c r="M4" i="4" s="1"/>
  <c r="M5" i="4" s="1"/>
  <c r="M8" i="4" s="1"/>
  <c r="D11" i="10"/>
  <c r="I4" i="4" s="1"/>
  <c r="E10" i="5"/>
  <c r="E11" i="5" s="1"/>
  <c r="E14" i="5" s="1"/>
  <c r="G9" i="1"/>
  <c r="G11" i="1" s="1"/>
  <c r="K20" i="2"/>
  <c r="K21" i="2" s="1"/>
  <c r="Z16" i="2"/>
  <c r="Z11" i="2"/>
  <c r="Z18" i="2" s="1"/>
  <c r="AA6" i="2"/>
  <c r="F11" i="15"/>
  <c r="N4" i="4" s="1"/>
  <c r="N5" i="4" s="1"/>
  <c r="N8" i="4" s="1"/>
  <c r="E11" i="14"/>
  <c r="F11" i="16"/>
  <c r="O4" i="4" s="1"/>
  <c r="O5" i="4" s="1"/>
  <c r="O8" i="4" s="1"/>
  <c r="D11" i="8"/>
  <c r="G4" i="4" s="1"/>
  <c r="D11" i="13"/>
  <c r="F11" i="17"/>
  <c r="P4" i="4" s="1"/>
  <c r="P5" i="4" s="1"/>
  <c r="P8" i="4" s="1"/>
  <c r="D11" i="7"/>
  <c r="F4" i="4" s="1"/>
  <c r="F5" i="4" s="1"/>
  <c r="F8" i="4" s="1"/>
  <c r="I21" i="2"/>
  <c r="AC21" i="2"/>
  <c r="E11" i="3"/>
  <c r="G11" i="3" s="1"/>
  <c r="Z21" i="2" l="1"/>
  <c r="AA18" i="2"/>
  <c r="AA21" i="2" s="1"/>
</calcChain>
</file>

<file path=xl/sharedStrings.xml><?xml version="1.0" encoding="utf-8"?>
<sst xmlns="http://schemas.openxmlformats.org/spreadsheetml/2006/main" count="339" uniqueCount="100">
  <si>
    <t>Enron Entity</t>
  </si>
  <si>
    <t>Fin. MTM</t>
  </si>
  <si>
    <t>Phy. MTM</t>
  </si>
  <si>
    <t>Net Del.</t>
  </si>
  <si>
    <t>Net Exp.</t>
  </si>
  <si>
    <t>The New Power Company</t>
  </si>
  <si>
    <t>Enron Energy Services, Inc.</t>
  </si>
  <si>
    <t>Enron North America Corp.</t>
  </si>
  <si>
    <t>Enron Power Marketing, Inc.</t>
  </si>
  <si>
    <t>Gas MTM</t>
  </si>
  <si>
    <t>Gas Purchases</t>
  </si>
  <si>
    <t>Gas Sales</t>
  </si>
  <si>
    <t>Total Gas</t>
  </si>
  <si>
    <t>Power MTM</t>
  </si>
  <si>
    <t>Power Purchases</t>
  </si>
  <si>
    <t>Power Sales</t>
  </si>
  <si>
    <t>Total Power</t>
  </si>
  <si>
    <t>Financial MTM</t>
  </si>
  <si>
    <t>Total Exposure</t>
  </si>
  <si>
    <t>Treashold Amt.</t>
  </si>
  <si>
    <t>Collateral Posted</t>
  </si>
  <si>
    <t>Margin due to ENE</t>
  </si>
  <si>
    <t>COB 8/27/01</t>
  </si>
  <si>
    <t>Credit Exposure Summary</t>
  </si>
  <si>
    <t xml:space="preserve">* Per Master Netting Agreement Collateral in the amount of $87.3MM is applied across Enron Entities </t>
  </si>
  <si>
    <t>In Coll.*</t>
  </si>
  <si>
    <t>Exposure**</t>
  </si>
  <si>
    <t>** Based on the Collateral Threshold of $15MM a Margin Call of $38.2MM was made on 8/27/01</t>
  </si>
  <si>
    <t>Exposure</t>
  </si>
  <si>
    <t>Total Exposure: $38.2MM</t>
  </si>
  <si>
    <t>FMTM</t>
  </si>
  <si>
    <t>PMTM</t>
  </si>
  <si>
    <t>COB 08/27/01</t>
  </si>
  <si>
    <t>COB 08/28/01</t>
  </si>
  <si>
    <t>Treashold</t>
  </si>
  <si>
    <t>Collateral</t>
  </si>
  <si>
    <t>** Based on the Collateral Threshold of $15MM a Margin Call of $23.4MM was made on 8/29/01</t>
  </si>
  <si>
    <t>Total Exposure: $23.4</t>
  </si>
  <si>
    <t xml:space="preserve">* Per Master Netting Agreement Collateral in the amount of $109.3MM is applied across Enron Entities </t>
  </si>
  <si>
    <t>COB 8/28/01</t>
  </si>
  <si>
    <t>Daily Change</t>
  </si>
  <si>
    <t>COB 8/29/01</t>
  </si>
  <si>
    <t>Per CAS</t>
  </si>
  <si>
    <t>Capacity Corr.</t>
  </si>
  <si>
    <t>Difference</t>
  </si>
  <si>
    <t>Net Del. (1)</t>
  </si>
  <si>
    <t>(1) Net Del. For EPMI capacity payments have been adjusted to reflect EnPower's marks</t>
  </si>
  <si>
    <t xml:space="preserve">(2) Per Master Netting Agreement Collateral in the amount of $109.3MM is applied across Enron Entities </t>
  </si>
  <si>
    <t>In Collateral (2)</t>
  </si>
  <si>
    <t>As of COB August 29, 2001</t>
  </si>
  <si>
    <t>COB 08/29/01</t>
  </si>
  <si>
    <t>COB 9/4/01</t>
  </si>
  <si>
    <t>As of COB September 6, 2001</t>
  </si>
  <si>
    <t>As of COB September 4, 2001</t>
  </si>
  <si>
    <t>COB 9/6/01</t>
  </si>
  <si>
    <t>COB 09/04/01</t>
  </si>
  <si>
    <t>COB 09/06/01</t>
  </si>
  <si>
    <t>COB 9/10/01</t>
  </si>
  <si>
    <t>As of COB September 10, 2001</t>
  </si>
  <si>
    <t>COB 09/10/01</t>
  </si>
  <si>
    <t>As of COB September 12, 2001</t>
  </si>
  <si>
    <t>COB 9/12/01</t>
  </si>
  <si>
    <t>COB 09/12/01</t>
  </si>
  <si>
    <t>As of COB September 17, 2001</t>
  </si>
  <si>
    <t>COB 9/17/01</t>
  </si>
  <si>
    <t>Credit Exposure by Enron Entity</t>
  </si>
  <si>
    <t>Breakdown by Product</t>
  </si>
  <si>
    <t>As of COB September 18, 2001</t>
  </si>
  <si>
    <t>Treashold (3)</t>
  </si>
  <si>
    <t>(3) Not in compliance with unrestricted cash covenant</t>
  </si>
  <si>
    <t>COB 9/18/01</t>
  </si>
  <si>
    <t>COB 09/17/01</t>
  </si>
  <si>
    <t>COB 09/18/01</t>
  </si>
  <si>
    <t>As of COB September 19, 2001</t>
  </si>
  <si>
    <t>COB 9/19/01</t>
  </si>
  <si>
    <t>Sales</t>
  </si>
  <si>
    <t>Purchases</t>
  </si>
  <si>
    <t>Totals</t>
  </si>
  <si>
    <t>As of COB September 20, 2001</t>
  </si>
  <si>
    <t>COB 9/20/01</t>
  </si>
  <si>
    <t>Total Exposure (4)</t>
  </si>
  <si>
    <t>(4) Margin call made on 9/21/01</t>
  </si>
  <si>
    <t>COB 09/19/01</t>
  </si>
  <si>
    <t>COB 09/20/01</t>
  </si>
  <si>
    <t>As of COB September 21, 2001</t>
  </si>
  <si>
    <t>(4) Margin call made on 9/21/01 for $8.5MM peding payment on 9/24/01</t>
  </si>
  <si>
    <t>COB 9/21/01</t>
  </si>
  <si>
    <t>COB 09/21/01</t>
  </si>
  <si>
    <t>COB 9/24/01</t>
  </si>
  <si>
    <t>COB 09/24/01</t>
  </si>
  <si>
    <t>As of COB September 24, 2001</t>
  </si>
  <si>
    <t xml:space="preserve">     New Margin call will be made on 9/25/01 $18MM pending payment on 9/26/01</t>
  </si>
  <si>
    <t>COB 9/25/01</t>
  </si>
  <si>
    <t>(4) Margin call made on 9/25/01 for $18MM - New margin call will be made today 9/26/01 in the amount of $15MM</t>
  </si>
  <si>
    <t>As of COB September 25, 2001</t>
  </si>
  <si>
    <t>COB 09/25/01</t>
  </si>
  <si>
    <t>As of COB September 26, 2001</t>
  </si>
  <si>
    <t>COB 9/26/01</t>
  </si>
  <si>
    <t>(4) Margin call made on 9/26/01 for $15MM - New margin call will be made today 9/27/01 in the amount of $17.5MM</t>
  </si>
  <si>
    <t>COB 09/26/01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</si>
</sst>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38" fontId="0" fillId="0" borderId="0" xfId="0" applyNumberFormat="1"/>
    <xf numFmtId="38" fontId="2" fillId="0" borderId="1" xfId="0" applyNumberFormat="1" applyFont="1" applyBorder="1"/>
    <xf numFmtId="38" fontId="2" fillId="0" borderId="0" xfId="0" applyNumberFormat="1" applyFont="1"/>
    <xf numFmtId="38" fontId="0" fillId="0" borderId="2" xfId="0" applyNumberForma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38" fontId="2" fillId="2" borderId="1" xfId="0" applyNumberFormat="1" applyFont="1" applyFill="1" applyBorder="1"/>
    <xf numFmtId="0" fontId="6" fillId="2" borderId="0" xfId="0" applyFont="1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2" fillId="0" borderId="0" xfId="0" applyFont="1" applyFill="1" applyBorder="1"/>
    <xf numFmtId="165" fontId="0" fillId="0" borderId="2" xfId="1" applyNumberFormat="1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0" fontId="0" fillId="2" borderId="0" xfId="0" applyFill="1" applyAlignment="1"/>
    <xf numFmtId="0" fontId="2" fillId="3" borderId="0" xfId="0" applyFont="1" applyFill="1" applyBorder="1" applyAlignment="1">
      <alignment horizontal="center"/>
    </xf>
    <xf numFmtId="38" fontId="0" fillId="3" borderId="0" xfId="0" applyNumberFormat="1" applyFill="1"/>
    <xf numFmtId="38" fontId="2" fillId="3" borderId="0" xfId="0" applyNumberFormat="1" applyFont="1" applyFill="1" applyAlignment="1">
      <alignment horizontal="center"/>
    </xf>
    <xf numFmtId="0" fontId="0" fillId="3" borderId="0" xfId="0" applyFill="1"/>
    <xf numFmtId="38" fontId="0" fillId="4" borderId="0" xfId="0" applyNumberFormat="1" applyFill="1"/>
    <xf numFmtId="38" fontId="0" fillId="4" borderId="2" xfId="0" applyNumberFormat="1" applyFill="1" applyBorder="1"/>
    <xf numFmtId="38" fontId="0" fillId="0" borderId="0" xfId="0" applyNumberFormat="1" applyFill="1"/>
    <xf numFmtId="38" fontId="0" fillId="0" borderId="2" xfId="0" applyNumberFormat="1" applyFill="1" applyBorder="1"/>
    <xf numFmtId="38" fontId="2" fillId="2" borderId="0" xfId="0" applyNumberFormat="1" applyFont="1" applyFill="1" applyBorder="1"/>
    <xf numFmtId="38" fontId="0" fillId="2" borderId="2" xfId="0" applyNumberFormat="1" applyFill="1" applyBorder="1"/>
    <xf numFmtId="38" fontId="2" fillId="4" borderId="2" xfId="0" applyNumberFormat="1" applyFont="1" applyFill="1" applyBorder="1"/>
    <xf numFmtId="38" fontId="2" fillId="2" borderId="0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5" fontId="7" fillId="0" borderId="0" xfId="1" applyNumberFormat="1" applyFont="1" applyFill="1" applyBorder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 applyBorder="1" applyAlignment="1">
      <alignment horizontal="center"/>
    </xf>
    <xf numFmtId="165" fontId="0" fillId="2" borderId="0" xfId="1" applyNumberFormat="1" applyFont="1" applyFill="1" applyBorder="1"/>
    <xf numFmtId="165" fontId="2" fillId="2" borderId="0" xfId="0" applyNumberFormat="1" applyFont="1" applyFill="1" applyBorder="1"/>
    <xf numFmtId="0" fontId="0" fillId="2" borderId="0" xfId="0" applyFill="1" applyBorder="1"/>
    <xf numFmtId="165" fontId="0" fillId="2" borderId="2" xfId="1" applyNumberFormat="1" applyFont="1" applyFill="1" applyBorder="1"/>
    <xf numFmtId="165" fontId="0" fillId="4" borderId="2" xfId="1" applyNumberFormat="1" applyFont="1" applyFill="1" applyBorder="1"/>
    <xf numFmtId="165" fontId="7" fillId="2" borderId="0" xfId="1" applyNumberFormat="1" applyFont="1" applyFill="1" applyBorder="1"/>
    <xf numFmtId="165" fontId="7" fillId="2" borderId="2" xfId="0" applyNumberFormat="1" applyFont="1" applyFill="1" applyBorder="1"/>
    <xf numFmtId="0" fontId="2" fillId="2" borderId="0" xfId="0" applyFont="1" applyFill="1"/>
    <xf numFmtId="165" fontId="7" fillId="2" borderId="2" xfId="1" applyNumberFormat="1" applyFont="1" applyFill="1" applyBorder="1"/>
    <xf numFmtId="165" fontId="7" fillId="2" borderId="0" xfId="0" applyNumberFormat="1" applyFont="1" applyFill="1" applyBorder="1"/>
    <xf numFmtId="38" fontId="7" fillId="2" borderId="2" xfId="0" applyNumberFormat="1" applyFont="1" applyFill="1" applyBorder="1" applyAlignment="1">
      <alignment horizontal="right"/>
    </xf>
    <xf numFmtId="165" fontId="7" fillId="0" borderId="2" xfId="1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2" fillId="0" borderId="0" xfId="1" applyNumberFormat="1" applyFont="1" applyFill="1" applyBorder="1"/>
    <xf numFmtId="38" fontId="2" fillId="2" borderId="0" xfId="0" applyNumberFormat="1" applyFont="1" applyFill="1"/>
    <xf numFmtId="38" fontId="0" fillId="0" borderId="0" xfId="0" applyNumberFormat="1" applyBorder="1"/>
    <xf numFmtId="0" fontId="6" fillId="2" borderId="0" xfId="0" applyFont="1" applyFill="1" applyAlignment="1"/>
    <xf numFmtId="38" fontId="2" fillId="0" borderId="0" xfId="0" applyNumberFormat="1" applyFont="1" applyFill="1"/>
    <xf numFmtId="38" fontId="0" fillId="2" borderId="3" xfId="0" applyNumberFormat="1" applyFill="1" applyBorder="1"/>
    <xf numFmtId="38" fontId="0" fillId="2" borderId="0" xfId="0" applyNumberFormat="1" applyFill="1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Power - New Exposure</a:t>
            </a:r>
          </a:p>
        </c:rich>
      </c:tx>
      <c:layout>
        <c:manualLayout>
          <c:xMode val="edge"/>
          <c:yMode val="edge"/>
          <c:x val="0.29199394438801907"/>
          <c:y val="3.53983320610137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12155299618655E-2"/>
          <c:y val="0.31563512754403905"/>
          <c:w val="0.89011057240863878"/>
          <c:h val="0.504426231869445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'Daily Change Graph'!$A$2</c:f>
              <c:strCache>
                <c:ptCount val="1"/>
                <c:pt idx="0">
                  <c:v>FMTM</c:v>
                </c:pt>
              </c:strCache>
            </c:strRef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Graph'!$I$1:$P$1</c:f>
              <c:strCache>
                <c:ptCount val="8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</c:strCache>
            </c:strRef>
          </c:cat>
          <c:val>
            <c:numRef>
              <c:f>'Daily Change Graph'!$I$2:$P$2</c:f>
              <c:numCache>
                <c:formatCode>_(* #,##0_);_(* \(#,##0\);_(* "-"??_);_(@_)</c:formatCode>
                <c:ptCount val="8"/>
                <c:pt idx="0">
                  <c:v>41.763714999999998</c:v>
                </c:pt>
                <c:pt idx="1">
                  <c:v>48.406571</c:v>
                </c:pt>
                <c:pt idx="2">
                  <c:v>56.350740000000002</c:v>
                </c:pt>
                <c:pt idx="3">
                  <c:v>54.912945999999998</c:v>
                </c:pt>
                <c:pt idx="4">
                  <c:v>54.592359000000002</c:v>
                </c:pt>
                <c:pt idx="5">
                  <c:v>61.351647</c:v>
                </c:pt>
                <c:pt idx="6">
                  <c:v>58.563560000000003</c:v>
                </c:pt>
                <c:pt idx="7">
                  <c:v>61.524394000000001</c:v>
                </c:pt>
              </c:numCache>
            </c:numRef>
          </c:val>
        </c:ser>
        <c:ser>
          <c:idx val="1"/>
          <c:order val="1"/>
          <c:tx>
            <c:strRef>
              <c:f>'Daily Change Graph'!$A$3</c:f>
              <c:strCache>
                <c:ptCount val="1"/>
                <c:pt idx="0">
                  <c:v>PMTM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Graph'!$I$1:$P$1</c:f>
              <c:strCache>
                <c:ptCount val="8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</c:strCache>
            </c:strRef>
          </c:cat>
          <c:val>
            <c:numRef>
              <c:f>'Daily Change Graph'!$I$3:$P$3</c:f>
              <c:numCache>
                <c:formatCode>_(* #,##0_);_(* \(#,##0\);_(* "-"??_);_(@_)</c:formatCode>
                <c:ptCount val="8"/>
                <c:pt idx="0">
                  <c:v>42.437646000000001</c:v>
                </c:pt>
                <c:pt idx="1">
                  <c:v>50.792780999999998</c:v>
                </c:pt>
                <c:pt idx="2">
                  <c:v>55.425265000000003</c:v>
                </c:pt>
                <c:pt idx="3">
                  <c:v>57.439205000000001</c:v>
                </c:pt>
                <c:pt idx="4">
                  <c:v>57.251666</c:v>
                </c:pt>
                <c:pt idx="5">
                  <c:v>60.938603999999998</c:v>
                </c:pt>
                <c:pt idx="6">
                  <c:v>60.850242000000001</c:v>
                </c:pt>
                <c:pt idx="7">
                  <c:v>60.714109000000001</c:v>
                </c:pt>
              </c:numCache>
            </c:numRef>
          </c:val>
        </c:ser>
        <c:ser>
          <c:idx val="2"/>
          <c:order val="2"/>
          <c:tx>
            <c:strRef>
              <c:f>'Daily Change Graph'!$A$4</c:f>
              <c:strCache>
                <c:ptCount val="1"/>
                <c:pt idx="0">
                  <c:v>Net Del.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Graph'!$I$1:$P$1</c:f>
              <c:strCache>
                <c:ptCount val="8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</c:strCache>
            </c:strRef>
          </c:cat>
          <c:val>
            <c:numRef>
              <c:f>'Daily Change Graph'!$I$4:$P$4</c:f>
              <c:numCache>
                <c:formatCode>_(* #,##0_);_(* \(#,##0\);_(* "-"??_);_(@_)</c:formatCode>
                <c:ptCount val="8"/>
                <c:pt idx="0">
                  <c:v>10.544581200000007</c:v>
                </c:pt>
                <c:pt idx="1">
                  <c:v>10.475962200000007</c:v>
                </c:pt>
                <c:pt idx="2">
                  <c:v>5.5201492000000005</c:v>
                </c:pt>
                <c:pt idx="3">
                  <c:v>5.3376061999999997</c:v>
                </c:pt>
                <c:pt idx="4">
                  <c:v>5.0076222000000001</c:v>
                </c:pt>
                <c:pt idx="5">
                  <c:v>4.8221471999999999</c:v>
                </c:pt>
                <c:pt idx="6">
                  <c:v>4.6473002000000001</c:v>
                </c:pt>
                <c:pt idx="7">
                  <c:v>4.4748372000000076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781136"/>
        <c:axId val="141781696"/>
      </c:barChart>
      <c:catAx>
        <c:axId val="14178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8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781696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811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281030220569918"/>
          <c:y val="0.15929249427456177"/>
          <c:w val="0.3265308625414407"/>
          <c:h val="6.48969421118584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</xdr:row>
      <xdr:rowOff>9525</xdr:rowOff>
    </xdr:from>
    <xdr:to>
      <xdr:col>15</xdr:col>
      <xdr:colOff>66675</xdr:colOff>
      <xdr:row>29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657225</xdr:colOff>
      <xdr:row>17</xdr:row>
      <xdr:rowOff>38100</xdr:rowOff>
    </xdr:from>
    <xdr:to>
      <xdr:col>9</xdr:col>
      <xdr:colOff>133350</xdr:colOff>
      <xdr:row>18</xdr:row>
      <xdr:rowOff>95250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323975" y="2790825"/>
          <a:ext cx="3238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95</a:t>
          </a:r>
        </a:p>
      </xdr:txBody>
    </xdr:sp>
    <xdr:clientData/>
  </xdr:twoCellAnchor>
  <xdr:twoCellAnchor>
    <xdr:from>
      <xdr:col>9</xdr:col>
      <xdr:colOff>428625</xdr:colOff>
      <xdr:row>16</xdr:row>
      <xdr:rowOff>19050</xdr:rowOff>
    </xdr:from>
    <xdr:to>
      <xdr:col>9</xdr:col>
      <xdr:colOff>809625</xdr:colOff>
      <xdr:row>17</xdr:row>
      <xdr:rowOff>76200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1943100" y="2609850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110</a:t>
          </a:r>
        </a:p>
      </xdr:txBody>
    </xdr:sp>
    <xdr:clientData/>
  </xdr:twoCellAnchor>
  <xdr:twoCellAnchor>
    <xdr:from>
      <xdr:col>10</xdr:col>
      <xdr:colOff>276225</xdr:colOff>
      <xdr:row>15</xdr:row>
      <xdr:rowOff>85725</xdr:rowOff>
    </xdr:from>
    <xdr:to>
      <xdr:col>10</xdr:col>
      <xdr:colOff>638175</xdr:colOff>
      <xdr:row>16</xdr:row>
      <xdr:rowOff>142875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2638425" y="2514600"/>
          <a:ext cx="3619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11</xdr:col>
      <xdr:colOff>95250</xdr:colOff>
      <xdr:row>15</xdr:row>
      <xdr:rowOff>76200</xdr:rowOff>
    </xdr:from>
    <xdr:to>
      <xdr:col>11</xdr:col>
      <xdr:colOff>476250</xdr:colOff>
      <xdr:row>16</xdr:row>
      <xdr:rowOff>133350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3305175" y="250507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118</a:t>
          </a:r>
        </a:p>
      </xdr:txBody>
    </xdr:sp>
    <xdr:clientData/>
  </xdr:twoCellAnchor>
  <xdr:twoCellAnchor>
    <xdr:from>
      <xdr:col>11</xdr:col>
      <xdr:colOff>771525</xdr:colOff>
      <xdr:row>15</xdr:row>
      <xdr:rowOff>85725</xdr:rowOff>
    </xdr:from>
    <xdr:to>
      <xdr:col>12</xdr:col>
      <xdr:colOff>304800</xdr:colOff>
      <xdr:row>16</xdr:row>
      <xdr:rowOff>142875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3981450" y="2514600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12</xdr:col>
      <xdr:colOff>600075</xdr:colOff>
      <xdr:row>14</xdr:row>
      <xdr:rowOff>123825</xdr:rowOff>
    </xdr:from>
    <xdr:to>
      <xdr:col>13</xdr:col>
      <xdr:colOff>133350</xdr:colOff>
      <xdr:row>16</xdr:row>
      <xdr:rowOff>19050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657725" y="239077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  <xdr:twoCellAnchor>
    <xdr:from>
      <xdr:col>13</xdr:col>
      <xdr:colOff>447675</xdr:colOff>
      <xdr:row>15</xdr:row>
      <xdr:rowOff>0</xdr:rowOff>
    </xdr:from>
    <xdr:to>
      <xdr:col>13</xdr:col>
      <xdr:colOff>790575</xdr:colOff>
      <xdr:row>16</xdr:row>
      <xdr:rowOff>57150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5353050" y="2428875"/>
          <a:ext cx="3429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124</a:t>
          </a:r>
        </a:p>
      </xdr:txBody>
    </xdr:sp>
    <xdr:clientData/>
  </xdr:twoCellAnchor>
  <xdr:twoCellAnchor>
    <xdr:from>
      <xdr:col>14</xdr:col>
      <xdr:colOff>247650</xdr:colOff>
      <xdr:row>14</xdr:row>
      <xdr:rowOff>85725</xdr:rowOff>
    </xdr:from>
    <xdr:to>
      <xdr:col>14</xdr:col>
      <xdr:colOff>590550</xdr:colOff>
      <xdr:row>15</xdr:row>
      <xdr:rowOff>142875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6000750" y="2352675"/>
          <a:ext cx="3429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zoomScaleNormal="100" workbookViewId="0">
      <selection activeCell="P17" sqref="P17"/>
    </sheetView>
  </sheetViews>
  <sheetFormatPr defaultRowHeight="12.75" x14ac:dyDescent="0.2"/>
  <cols>
    <col min="1" max="1" width="10" style="15" bestFit="1" customWidth="1"/>
    <col min="2" max="3" width="12.7109375" style="15" hidden="1" customWidth="1"/>
    <col min="4" max="4" width="12.85546875" style="15" hidden="1" customWidth="1"/>
    <col min="5" max="6" width="12.28515625" style="15" hidden="1" customWidth="1"/>
    <col min="7" max="8" width="12.7109375" style="15" hidden="1" customWidth="1"/>
    <col min="9" max="16" width="12.7109375" style="15" bestFit="1" customWidth="1"/>
    <col min="17" max="16384" width="9.140625" style="15"/>
  </cols>
  <sheetData>
    <row r="1" spans="1:16" x14ac:dyDescent="0.2">
      <c r="B1" s="16" t="s">
        <v>32</v>
      </c>
      <c r="C1" s="16" t="s">
        <v>33</v>
      </c>
      <c r="D1" s="16" t="s">
        <v>50</v>
      </c>
      <c r="E1" s="16" t="s">
        <v>55</v>
      </c>
      <c r="F1" s="16" t="s">
        <v>56</v>
      </c>
      <c r="G1" s="16" t="s">
        <v>59</v>
      </c>
      <c r="H1" s="16" t="s">
        <v>62</v>
      </c>
      <c r="I1" s="16" t="s">
        <v>71</v>
      </c>
      <c r="J1" s="16" t="s">
        <v>72</v>
      </c>
      <c r="K1" s="16" t="s">
        <v>82</v>
      </c>
      <c r="L1" s="16" t="s">
        <v>83</v>
      </c>
      <c r="M1" s="16" t="s">
        <v>87</v>
      </c>
      <c r="N1" s="16" t="s">
        <v>89</v>
      </c>
      <c r="O1" s="16" t="s">
        <v>95</v>
      </c>
      <c r="P1" s="16" t="s">
        <v>99</v>
      </c>
    </row>
    <row r="2" spans="1:16" x14ac:dyDescent="0.2">
      <c r="A2" s="18" t="s">
        <v>30</v>
      </c>
      <c r="B2" s="17">
        <f>('COB 082701'!B11)/1000000</f>
        <v>49.947293999999999</v>
      </c>
      <c r="C2" s="17">
        <f>('COB 082801'!B11)/1000000</f>
        <v>55.858212999999999</v>
      </c>
      <c r="D2" s="37">
        <f>'COB 082901'!B11/1000000</f>
        <v>57.692146000000001</v>
      </c>
      <c r="E2" s="37">
        <f>'COB 090401'!B11/1000000</f>
        <v>46.484929999999999</v>
      </c>
      <c r="F2" s="37">
        <f>'COB 090601'!B11/1000000</f>
        <v>46.043208999999997</v>
      </c>
      <c r="G2" s="37">
        <f>'COB 091001'!B11/1000000</f>
        <v>44.910437000000002</v>
      </c>
      <c r="H2" s="37">
        <f>'COB 091201'!B11/1000000</f>
        <v>42.269725999999999</v>
      </c>
      <c r="I2" s="37">
        <f>'COB 091701'!B11/1000000</f>
        <v>41.763714999999998</v>
      </c>
      <c r="J2" s="37">
        <f>'COB 091801'!B11/1000000</f>
        <v>48.406571</v>
      </c>
      <c r="K2" s="37">
        <f>'COB 091901'!B11/1000000</f>
        <v>56.350740000000002</v>
      </c>
      <c r="L2" s="37">
        <f>'COB 092001'!B11/1000000</f>
        <v>54.912945999999998</v>
      </c>
      <c r="M2" s="37">
        <f>'COB 092101'!B11/1000000</f>
        <v>54.592359000000002</v>
      </c>
      <c r="N2" s="37">
        <f>'COB 092401'!B11/1000000</f>
        <v>61.351647</v>
      </c>
      <c r="O2" s="37">
        <f>'COB 092501'!B11/1000000</f>
        <v>58.563560000000003</v>
      </c>
      <c r="P2" s="37">
        <f>'COB 092601'!B11/1000000</f>
        <v>61.524394000000001</v>
      </c>
    </row>
    <row r="3" spans="1:16" x14ac:dyDescent="0.2">
      <c r="A3" s="18" t="s">
        <v>31</v>
      </c>
      <c r="B3" s="17">
        <f>('COB 082701'!C11)/1000000</f>
        <v>57.479230000000001</v>
      </c>
      <c r="C3" s="17">
        <f>('COB 082801'!C11)/1000000</f>
        <v>58.976370000000003</v>
      </c>
      <c r="D3" s="17">
        <f>'COB 082901'!C11/1000000</f>
        <v>59.464941000000003</v>
      </c>
      <c r="E3" s="17">
        <f>'COB 090401'!C11/1000000</f>
        <v>58.301839000000001</v>
      </c>
      <c r="F3" s="17">
        <f>'COB 090601'!C11/1000000</f>
        <v>12.563722</v>
      </c>
      <c r="G3" s="17">
        <f>'COB 091001'!C11/1000000</f>
        <v>58.504902999999999</v>
      </c>
      <c r="H3" s="17">
        <f>'COB 091201'!C11/1000000</f>
        <v>50.763724000000003</v>
      </c>
      <c r="I3" s="37">
        <f>'COB 091701'!C11/1000000</f>
        <v>42.437646000000001</v>
      </c>
      <c r="J3" s="37">
        <f>'COB 091801'!C11/1000000</f>
        <v>50.792780999999998</v>
      </c>
      <c r="K3" s="37">
        <f>'COB 091901'!C11/1000000</f>
        <v>55.425265000000003</v>
      </c>
      <c r="L3" s="37">
        <f>'COB 092001'!C11/1000000</f>
        <v>57.439205000000001</v>
      </c>
      <c r="M3" s="37">
        <f>'COB 092101'!C11/1000000</f>
        <v>57.251666</v>
      </c>
      <c r="N3" s="37">
        <f>'COB 092401'!C11/1000000</f>
        <v>60.938603999999998</v>
      </c>
      <c r="O3" s="37">
        <f>'COB 092501'!C11/1000000</f>
        <v>60.850242000000001</v>
      </c>
      <c r="P3" s="37">
        <f>'COB 092601'!C11/1000000</f>
        <v>60.714109000000001</v>
      </c>
    </row>
    <row r="4" spans="1:16" x14ac:dyDescent="0.2">
      <c r="A4" s="18" t="s">
        <v>3</v>
      </c>
      <c r="B4" s="19">
        <f>('COB 082701'!D11)/1000000</f>
        <v>33.101858999999997</v>
      </c>
      <c r="C4" s="19">
        <f>('COB 082801'!D11)/1000000</f>
        <v>34.013471000000003</v>
      </c>
      <c r="D4" s="19">
        <f>'COB 082901'!D11/1000000</f>
        <v>4.2966610000000003</v>
      </c>
      <c r="E4" s="19">
        <f>'COB 090401'!D11/1000000</f>
        <v>10.899541200000007</v>
      </c>
      <c r="F4" s="19">
        <f>'COB 090601'!D11/1000000</f>
        <v>10.537416200000006</v>
      </c>
      <c r="G4" s="19">
        <f>'COB 091001'!D11/1000000</f>
        <v>10.538117200000007</v>
      </c>
      <c r="H4" s="19">
        <f>'COB 091201'!D11/1000000</f>
        <v>10.538351200000006</v>
      </c>
      <c r="I4" s="51">
        <f>'COB 091701'!D11/1000000</f>
        <v>10.544581200000007</v>
      </c>
      <c r="J4" s="51">
        <f>'COB 091801'!D11/1000000</f>
        <v>10.475962200000007</v>
      </c>
      <c r="K4" s="51">
        <f>'COB 091901'!D11/1000000</f>
        <v>5.5201492000000005</v>
      </c>
      <c r="L4" s="51">
        <f>'COB 092001'!F11/1000000</f>
        <v>5.3376061999999997</v>
      </c>
      <c r="M4" s="51">
        <f>'COB 092101'!F11/1000000</f>
        <v>5.0076222000000001</v>
      </c>
      <c r="N4" s="51">
        <f>'COB 092401'!F11/1000000</f>
        <v>4.8221471999999999</v>
      </c>
      <c r="O4" s="51">
        <f>'COB 092501'!F11/1000000</f>
        <v>4.6473002000000001</v>
      </c>
      <c r="P4" s="51">
        <f>'COB 092601'!F11/1000000</f>
        <v>4.4748372000000076</v>
      </c>
    </row>
    <row r="5" spans="1:16" x14ac:dyDescent="0.2">
      <c r="A5" s="18" t="s">
        <v>4</v>
      </c>
      <c r="B5" s="20">
        <f t="shared" ref="B5:H5" si="0">SUM(B2:B4)</f>
        <v>140.52838299999999</v>
      </c>
      <c r="C5" s="20">
        <f t="shared" si="0"/>
        <v>148.84805400000002</v>
      </c>
      <c r="D5" s="20">
        <f t="shared" si="0"/>
        <v>121.453748</v>
      </c>
      <c r="E5" s="20">
        <f t="shared" si="0"/>
        <v>115.68631019999999</v>
      </c>
      <c r="F5" s="20">
        <f t="shared" si="0"/>
        <v>69.144347199999999</v>
      </c>
      <c r="G5" s="20">
        <f t="shared" si="0"/>
        <v>113.9534572</v>
      </c>
      <c r="H5" s="20">
        <f t="shared" si="0"/>
        <v>103.57180120000001</v>
      </c>
      <c r="I5" s="20">
        <f t="shared" ref="I5:N5" si="1">SUM(I2:I4)</f>
        <v>94.745942200000002</v>
      </c>
      <c r="J5" s="20">
        <f t="shared" si="1"/>
        <v>109.67531420000002</v>
      </c>
      <c r="K5" s="20">
        <f t="shared" si="1"/>
        <v>117.2961542</v>
      </c>
      <c r="L5" s="20">
        <f t="shared" si="1"/>
        <v>117.68975719999999</v>
      </c>
      <c r="M5" s="20">
        <f t="shared" si="1"/>
        <v>116.8516472</v>
      </c>
      <c r="N5" s="20">
        <f t="shared" si="1"/>
        <v>127.1123982</v>
      </c>
      <c r="O5" s="20">
        <f>SUM(O2:O4)</f>
        <v>124.06110220000001</v>
      </c>
      <c r="P5" s="20">
        <f>SUM(P2:P4)</f>
        <v>126.71334020000002</v>
      </c>
    </row>
    <row r="6" spans="1:16" x14ac:dyDescent="0.2">
      <c r="A6" s="18" t="s">
        <v>35</v>
      </c>
      <c r="B6" s="52">
        <v>-87.3</v>
      </c>
      <c r="C6" s="52">
        <v>-109.3</v>
      </c>
      <c r="D6" s="52">
        <f>'COB 082901'!E12/1000000</f>
        <v>-109.3</v>
      </c>
      <c r="E6" s="52">
        <f>'COB 090401'!E12/1000000</f>
        <v>-109.3</v>
      </c>
      <c r="F6" s="52">
        <f>'COB 090601'!E12/1000000</f>
        <v>-109.3</v>
      </c>
      <c r="G6" s="52">
        <f>'COB 091001'!E12/1000000</f>
        <v>-109.3</v>
      </c>
      <c r="H6" s="52">
        <f>'COB 091201'!E12/1000000</f>
        <v>-109.3</v>
      </c>
      <c r="I6" s="52">
        <f>'COB 091701'!E12/1000000</f>
        <v>-109.3</v>
      </c>
      <c r="J6" s="52">
        <f>'COB 091801'!E12/1000000</f>
        <v>-109.3</v>
      </c>
      <c r="K6" s="52">
        <f>'COB 091901'!E12/1000000</f>
        <v>-109.3</v>
      </c>
      <c r="L6" s="52">
        <f>'COB 092001'!G12/1000000</f>
        <v>-109.3</v>
      </c>
      <c r="M6" s="52">
        <f>'COB 092101'!G12/1000000</f>
        <v>-109.3</v>
      </c>
      <c r="N6" s="52">
        <f>'COB 092401'!G12/1000000</f>
        <v>-109.3</v>
      </c>
      <c r="O6" s="52">
        <f>'COB 092501'!G12/1000000</f>
        <v>-109.3</v>
      </c>
      <c r="P6" s="52">
        <f>'COB 092501'!G12/1000000</f>
        <v>-109.3</v>
      </c>
    </row>
    <row r="7" spans="1:16" x14ac:dyDescent="0.2">
      <c r="A7" s="18" t="s">
        <v>34</v>
      </c>
      <c r="B7" s="31">
        <v>-15</v>
      </c>
      <c r="C7" s="31">
        <v>-15</v>
      </c>
      <c r="D7" s="31">
        <f>'COB 082901'!E13/1000000</f>
        <v>-15</v>
      </c>
      <c r="E7" s="31">
        <f>'COB 090401'!E13/1000000</f>
        <v>-15</v>
      </c>
      <c r="F7" s="31">
        <f>'COB 090601'!E13/1000000</f>
        <v>-15</v>
      </c>
      <c r="G7" s="31">
        <f>'COB 091001'!E13/1000000</f>
        <v>-15</v>
      </c>
      <c r="H7" s="31">
        <f>'COB 091201'!E13/1000000</f>
        <v>-15</v>
      </c>
      <c r="I7" s="31">
        <f>'COB 091701'!E13/1000000</f>
        <v>-15</v>
      </c>
      <c r="J7" s="31">
        <f>'COB 091801'!E13</f>
        <v>0</v>
      </c>
      <c r="K7" s="31">
        <f>'COB 091901'!E13</f>
        <v>0</v>
      </c>
      <c r="L7" s="31">
        <f>'COB 092001'!G13/1000000</f>
        <v>0</v>
      </c>
      <c r="M7" s="31">
        <f>'COB 092101'!G13/1000000</f>
        <v>0</v>
      </c>
      <c r="N7" s="31">
        <f>'COB 092401'!G13/1000000</f>
        <v>0</v>
      </c>
      <c r="O7" s="31">
        <f>'COB 092501'!G13/1000000</f>
        <v>0</v>
      </c>
      <c r="P7" s="31">
        <f>'COB 092501'!G13/1000000</f>
        <v>0</v>
      </c>
    </row>
    <row r="8" spans="1:16" x14ac:dyDescent="0.2">
      <c r="A8" s="18" t="s">
        <v>28</v>
      </c>
      <c r="B8" s="53">
        <f t="shared" ref="B8:G8" si="2">SUM(B5:B7)</f>
        <v>38.228382999999994</v>
      </c>
      <c r="C8" s="53">
        <f t="shared" si="2"/>
        <v>24.548054000000022</v>
      </c>
      <c r="D8" s="53">
        <f t="shared" si="2"/>
        <v>-2.8462519999999927</v>
      </c>
      <c r="E8" s="53">
        <f t="shared" si="2"/>
        <v>-8.6136898000000031</v>
      </c>
      <c r="F8" s="53">
        <f t="shared" si="2"/>
        <v>-55.155652799999999</v>
      </c>
      <c r="G8" s="53">
        <f t="shared" si="2"/>
        <v>-10.346542799999995</v>
      </c>
      <c r="H8" s="53">
        <f t="shared" ref="H8:N8" si="3">SUM(H5:H7)</f>
        <v>-20.728198799999987</v>
      </c>
      <c r="I8" s="53">
        <f t="shared" si="3"/>
        <v>-29.554057799999995</v>
      </c>
      <c r="J8" s="53">
        <f t="shared" si="3"/>
        <v>0.37531420000001958</v>
      </c>
      <c r="K8" s="53">
        <f t="shared" si="3"/>
        <v>7.9961542000000065</v>
      </c>
      <c r="L8" s="53">
        <f t="shared" si="3"/>
        <v>8.3897571999999911</v>
      </c>
      <c r="M8" s="53">
        <f t="shared" si="3"/>
        <v>7.551647200000005</v>
      </c>
      <c r="N8" s="53">
        <f t="shared" si="3"/>
        <v>17.812398200000004</v>
      </c>
      <c r="O8" s="53">
        <f>SUM(O5:O7)</f>
        <v>14.76110220000001</v>
      </c>
      <c r="P8" s="53">
        <f>SUM(P5:P7)</f>
        <v>17.413340200000022</v>
      </c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63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3290698</v>
      </c>
      <c r="C8" s="45">
        <v>30320657</v>
      </c>
      <c r="D8" s="45">
        <v>301295</v>
      </c>
      <c r="E8" s="45">
        <f>SUM(B8:D8)</f>
        <v>33912650</v>
      </c>
    </row>
    <row r="9" spans="1:7" x14ac:dyDescent="0.2">
      <c r="A9" s="42" t="s">
        <v>7</v>
      </c>
      <c r="B9" s="49">
        <v>37735363</v>
      </c>
      <c r="C9" s="49">
        <v>4999838</v>
      </c>
      <c r="D9" s="49">
        <v>13425510</v>
      </c>
      <c r="E9" s="45">
        <f>SUM(B9:D9)</f>
        <v>56160711</v>
      </c>
    </row>
    <row r="10" spans="1:7" x14ac:dyDescent="0.2">
      <c r="A10" s="10" t="s">
        <v>8</v>
      </c>
      <c r="B10" s="50">
        <v>737654</v>
      </c>
      <c r="C10" s="50">
        <v>7117151</v>
      </c>
      <c r="D10" s="50">
        <f>Breakdown!Z14+Breakdown!Z15</f>
        <v>-3182223.7999999933</v>
      </c>
      <c r="E10" s="48">
        <f>SUM(B10:D10)</f>
        <v>4672581.2000000067</v>
      </c>
    </row>
    <row r="11" spans="1:7" x14ac:dyDescent="0.2">
      <c r="A11" s="14"/>
      <c r="B11" s="41">
        <f>SUM(B8:B10)</f>
        <v>41763715</v>
      </c>
      <c r="C11" s="41">
        <f>SUM(C8:C10)</f>
        <v>42437646</v>
      </c>
      <c r="D11" s="41">
        <f>SUM(D8:D10)</f>
        <v>10544581.200000007</v>
      </c>
      <c r="E11" s="41">
        <f>SUM(E8:E10)</f>
        <v>94745942.200000003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-29554057.799999997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60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3162708</v>
      </c>
      <c r="C8" s="45">
        <v>38794805</v>
      </c>
      <c r="D8" s="45">
        <v>301295</v>
      </c>
      <c r="E8" s="45">
        <f>SUM(B8:D8)</f>
        <v>42258808</v>
      </c>
    </row>
    <row r="9" spans="1:7" x14ac:dyDescent="0.2">
      <c r="A9" s="42" t="s">
        <v>7</v>
      </c>
      <c r="B9" s="49">
        <v>39107018</v>
      </c>
      <c r="C9" s="49">
        <v>4743404</v>
      </c>
      <c r="D9" s="49">
        <v>13419280</v>
      </c>
      <c r="E9" s="45">
        <f>SUM(B9:D9)</f>
        <v>57269702</v>
      </c>
    </row>
    <row r="10" spans="1:7" x14ac:dyDescent="0.2">
      <c r="A10" s="10" t="s">
        <v>8</v>
      </c>
      <c r="B10" s="50">
        <v>0</v>
      </c>
      <c r="C10" s="50">
        <v>7225515</v>
      </c>
      <c r="D10" s="50">
        <f>Breakdown!V14+Breakdown!V15</f>
        <v>-3182223.7999999933</v>
      </c>
      <c r="E10" s="48">
        <f>SUM(B10:D10)</f>
        <v>4043291.2000000067</v>
      </c>
    </row>
    <row r="11" spans="1:7" x14ac:dyDescent="0.2">
      <c r="A11" s="14"/>
      <c r="B11" s="41">
        <f>SUM(B8:B10)</f>
        <v>42269726</v>
      </c>
      <c r="C11" s="41">
        <f>SUM(C8:C10)</f>
        <v>50763724</v>
      </c>
      <c r="D11" s="41">
        <f>SUM(D8:D10)</f>
        <v>10538351.200000007</v>
      </c>
      <c r="E11" s="41">
        <f>SUM(E8:E10)</f>
        <v>103571801.2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-20728198.799999997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10" sqref="D10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58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10" t="s">
        <v>6</v>
      </c>
      <c r="B8" s="38">
        <v>3511000</v>
      </c>
      <c r="C8" s="38">
        <v>40944502</v>
      </c>
      <c r="D8" s="38">
        <v>301295</v>
      </c>
      <c r="E8" s="40">
        <f>SUM(B8:D8)</f>
        <v>44756797</v>
      </c>
    </row>
    <row r="9" spans="1:7" x14ac:dyDescent="0.2">
      <c r="A9" s="42" t="s">
        <v>7</v>
      </c>
      <c r="B9" s="45">
        <v>41399437</v>
      </c>
      <c r="C9" s="45">
        <v>10147425</v>
      </c>
      <c r="D9" s="45">
        <v>13419046</v>
      </c>
      <c r="E9" s="40">
        <f>SUM(B9:D9)</f>
        <v>64965908</v>
      </c>
    </row>
    <row r="10" spans="1:7" x14ac:dyDescent="0.2">
      <c r="A10" s="42" t="s">
        <v>8</v>
      </c>
      <c r="B10" s="46">
        <v>0</v>
      </c>
      <c r="C10" s="46">
        <v>7412976</v>
      </c>
      <c r="D10" s="46">
        <f>Breakdown!R14+Breakdown!R15</f>
        <v>-3182223.7999999933</v>
      </c>
      <c r="E10" s="43">
        <f>SUM(B10:D10)</f>
        <v>4230752.2000000067</v>
      </c>
    </row>
    <row r="11" spans="1:7" x14ac:dyDescent="0.2">
      <c r="B11" s="35">
        <f>SUM(B8:B10)</f>
        <v>44910437</v>
      </c>
      <c r="C11" s="35">
        <f>SUM(C8:C10)</f>
        <v>58504903</v>
      </c>
      <c r="D11" s="35">
        <f>SUM(D8:D10)</f>
        <v>10538117.200000007</v>
      </c>
      <c r="E11" s="35">
        <f>SUM(E8:E10)</f>
        <v>113953457.2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-10346542.799999997</v>
      </c>
    </row>
    <row r="15" spans="1:7" ht="13.5" thickTop="1" x14ac:dyDescent="0.2">
      <c r="A15" s="14"/>
      <c r="E15" s="42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Normal="100" workbookViewId="0">
      <selection activeCell="B19" sqref="B19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9" style="10" bestFit="1" customWidth="1"/>
    <col min="7" max="7" width="9.85546875" style="10" bestFit="1" customWidth="1"/>
    <col min="8" max="8" width="9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52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3691324</v>
      </c>
      <c r="C8" s="38">
        <v>4146</v>
      </c>
      <c r="D8" s="38">
        <v>301295</v>
      </c>
      <c r="E8" s="38">
        <f>SUM(B8:D8)</f>
        <v>3996765</v>
      </c>
    </row>
    <row r="9" spans="1:7" x14ac:dyDescent="0.2">
      <c r="A9" s="42" t="s">
        <v>7</v>
      </c>
      <c r="B9" s="45">
        <v>42351885</v>
      </c>
      <c r="C9" s="45">
        <v>4868705</v>
      </c>
      <c r="D9" s="45">
        <v>13418345</v>
      </c>
      <c r="E9" s="38">
        <f>SUM(B9:D9)</f>
        <v>60638935</v>
      </c>
    </row>
    <row r="10" spans="1:7" x14ac:dyDescent="0.2">
      <c r="A10" s="42" t="s">
        <v>8</v>
      </c>
      <c r="B10" s="46">
        <v>0</v>
      </c>
      <c r="C10" s="46">
        <v>7690871</v>
      </c>
      <c r="D10" s="46">
        <f>Breakdown!N14+Breakdown!N15</f>
        <v>-3182223.7999999933</v>
      </c>
      <c r="E10" s="43">
        <f>SUM(B10:D10)</f>
        <v>4508647.2000000067</v>
      </c>
    </row>
    <row r="11" spans="1:7" x14ac:dyDescent="0.2">
      <c r="B11" s="35">
        <f>SUM(B8:B10)</f>
        <v>46043209</v>
      </c>
      <c r="C11" s="35">
        <f>SUM(C8:C10)</f>
        <v>12563722</v>
      </c>
      <c r="D11" s="35">
        <f>SUM(D8:D10)</f>
        <v>10537416.200000007</v>
      </c>
      <c r="E11" s="32">
        <f>SUM(E8:E10)</f>
        <v>69144347.200000003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-55155652.799999997</v>
      </c>
    </row>
    <row r="15" spans="1:7" ht="13.5" thickTop="1" x14ac:dyDescent="0.2">
      <c r="A15" s="14"/>
      <c r="E15" s="42"/>
    </row>
    <row r="16" spans="1:7" x14ac:dyDescent="0.2">
      <c r="A16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:A17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12.28515625" style="10" bestFit="1" customWidth="1"/>
    <col min="7" max="10" width="11.28515625" style="10" bestFit="1" customWidth="1"/>
    <col min="11" max="12" width="12.28515625" style="10" bestFit="1" customWidth="1"/>
    <col min="13" max="13" width="11.28515625" style="10" bestFit="1" customWidth="1"/>
    <col min="14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4128345</v>
      </c>
      <c r="C8" s="38">
        <v>45323563</v>
      </c>
      <c r="D8" s="38">
        <v>301295</v>
      </c>
      <c r="E8" s="38">
        <f>SUM(B8:D8)</f>
        <v>49753203</v>
      </c>
      <c r="F8" s="40"/>
      <c r="G8" s="40"/>
    </row>
    <row r="9" spans="1:7" x14ac:dyDescent="0.2">
      <c r="A9" s="10" t="s">
        <v>7</v>
      </c>
      <c r="B9" s="38">
        <v>42356585</v>
      </c>
      <c r="C9" s="38">
        <v>4919389</v>
      </c>
      <c r="D9" s="38">
        <v>13780470</v>
      </c>
      <c r="E9" s="38">
        <f>SUM(B9:D9)</f>
        <v>61056444</v>
      </c>
      <c r="F9" s="40"/>
      <c r="G9" s="40"/>
    </row>
    <row r="10" spans="1:7" x14ac:dyDescent="0.2">
      <c r="A10" s="10" t="s">
        <v>8</v>
      </c>
      <c r="B10" s="43">
        <v>0</v>
      </c>
      <c r="C10" s="43">
        <v>8058887</v>
      </c>
      <c r="D10" s="44">
        <f>Breakdown!J14+Breakdown!J15</f>
        <v>-3182223.7999999933</v>
      </c>
      <c r="E10" s="43">
        <f>SUM(B10:D10)</f>
        <v>4876663.2000000067</v>
      </c>
      <c r="F10" s="40"/>
      <c r="G10" s="40"/>
    </row>
    <row r="11" spans="1:7" x14ac:dyDescent="0.2">
      <c r="B11" s="41">
        <f>SUM(B8:B10)</f>
        <v>46484930</v>
      </c>
      <c r="C11" s="41">
        <f>SUM(C8:C10)</f>
        <v>58301839</v>
      </c>
      <c r="D11" s="41">
        <f>SUM(D8:D10)</f>
        <v>10899541.200000007</v>
      </c>
      <c r="E11" s="41">
        <f>SUM(E8:E10)</f>
        <v>115686310.2</v>
      </c>
      <c r="F11" s="41"/>
      <c r="G11" s="41"/>
    </row>
    <row r="12" spans="1:7" x14ac:dyDescent="0.2">
      <c r="D12" s="35" t="s">
        <v>48</v>
      </c>
      <c r="E12" s="32">
        <v>-109300000</v>
      </c>
      <c r="F12" s="42"/>
      <c r="G12" s="42"/>
    </row>
    <row r="13" spans="1:7" x14ac:dyDescent="0.2">
      <c r="A13" s="14"/>
      <c r="D13" s="35" t="s">
        <v>34</v>
      </c>
      <c r="E13" s="32">
        <v>-15000000</v>
      </c>
    </row>
    <row r="14" spans="1:7" ht="13.5" thickBot="1" x14ac:dyDescent="0.25">
      <c r="A14" s="14"/>
      <c r="D14" s="36" t="s">
        <v>18</v>
      </c>
      <c r="E14" s="13">
        <f>SUM(E11:E13)</f>
        <v>-8613689.799999997</v>
      </c>
    </row>
    <row r="15" spans="1:7" ht="13.5" thickTop="1" x14ac:dyDescent="0.2"/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E11" sqref="E11"/>
    </sheetView>
  </sheetViews>
  <sheetFormatPr defaultRowHeight="12.75" x14ac:dyDescent="0.2"/>
  <cols>
    <col min="1" max="1" width="24.85546875" style="10" bestFit="1" customWidth="1"/>
    <col min="2" max="2" width="14.85546875" style="10" bestFit="1" customWidth="1"/>
    <col min="3" max="3" width="15.140625" style="10" bestFit="1" customWidth="1"/>
    <col min="4" max="4" width="14.42578125" style="10" bestFit="1" customWidth="1"/>
    <col min="5" max="5" width="18" style="10" customWidth="1"/>
    <col min="6" max="16384" width="9.140625" style="10"/>
  </cols>
  <sheetData>
    <row r="1" spans="1:5" s="8" customFormat="1" ht="20.25" x14ac:dyDescent="0.3">
      <c r="A1" s="60" t="s">
        <v>5</v>
      </c>
      <c r="B1" s="60"/>
      <c r="C1" s="60"/>
      <c r="D1" s="60"/>
      <c r="E1" s="60"/>
    </row>
    <row r="2" spans="1:5" s="8" customFormat="1" ht="20.25" x14ac:dyDescent="0.3">
      <c r="A2" s="61" t="s">
        <v>23</v>
      </c>
      <c r="B2" s="61"/>
      <c r="C2" s="61"/>
      <c r="D2" s="61"/>
      <c r="E2" s="61"/>
    </row>
    <row r="3" spans="1:5" x14ac:dyDescent="0.2">
      <c r="A3" s="62" t="s">
        <v>49</v>
      </c>
      <c r="B3" s="62"/>
      <c r="C3" s="62"/>
      <c r="D3" s="62"/>
      <c r="E3" s="62"/>
    </row>
    <row r="4" spans="1:5" x14ac:dyDescent="0.2">
      <c r="A4" s="9"/>
      <c r="B4" s="23"/>
      <c r="C4" s="23"/>
      <c r="D4" s="23"/>
      <c r="E4" s="23"/>
    </row>
    <row r="5" spans="1:5" x14ac:dyDescent="0.2">
      <c r="A5" s="9"/>
      <c r="B5" s="23"/>
      <c r="C5" s="23"/>
      <c r="D5" s="23"/>
      <c r="E5" s="23"/>
    </row>
    <row r="6" spans="1:5" x14ac:dyDescent="0.2">
      <c r="A6" s="9"/>
      <c r="B6" s="23"/>
      <c r="C6" s="23"/>
      <c r="D6" s="23"/>
      <c r="E6" s="23"/>
    </row>
    <row r="7" spans="1:5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</row>
    <row r="8" spans="1:5" x14ac:dyDescent="0.2">
      <c r="A8" s="10" t="s">
        <v>6</v>
      </c>
      <c r="B8" s="11">
        <v>4410231</v>
      </c>
      <c r="C8" s="11">
        <v>45981026</v>
      </c>
      <c r="D8" s="11">
        <v>301295</v>
      </c>
      <c r="E8" s="11">
        <f>SUM(B8:D8)</f>
        <v>50692552</v>
      </c>
    </row>
    <row r="9" spans="1:5" x14ac:dyDescent="0.2">
      <c r="A9" s="10" t="s">
        <v>7</v>
      </c>
      <c r="B9" s="11">
        <v>53281915</v>
      </c>
      <c r="C9" s="11">
        <v>5057871</v>
      </c>
      <c r="D9" s="11">
        <v>6532067</v>
      </c>
      <c r="E9" s="11">
        <f>SUM(B9:D9)</f>
        <v>64871853</v>
      </c>
    </row>
    <row r="10" spans="1:5" x14ac:dyDescent="0.2">
      <c r="A10" s="10" t="s">
        <v>8</v>
      </c>
      <c r="B10" s="33">
        <v>0</v>
      </c>
      <c r="C10" s="33">
        <v>8426044</v>
      </c>
      <c r="D10" s="34">
        <f>Breakdown!F14+Breakdown!F15</f>
        <v>-2536701</v>
      </c>
      <c r="E10" s="33">
        <f>SUM(B10:D10)</f>
        <v>5889343</v>
      </c>
    </row>
    <row r="11" spans="1:5" x14ac:dyDescent="0.2">
      <c r="B11" s="32">
        <f>SUM(B8:B10)</f>
        <v>57692146</v>
      </c>
      <c r="C11" s="32">
        <f>SUM(C8:C10)</f>
        <v>59464941</v>
      </c>
      <c r="D11" s="32">
        <f>SUM(D8:D10)</f>
        <v>4296661</v>
      </c>
      <c r="E11" s="32">
        <f>SUM(E8:E10)</f>
        <v>121453748</v>
      </c>
    </row>
    <row r="12" spans="1:5" ht="17.25" customHeight="1" x14ac:dyDescent="0.2">
      <c r="B12" s="32"/>
      <c r="C12" s="32"/>
      <c r="D12" s="35" t="s">
        <v>48</v>
      </c>
      <c r="E12" s="32">
        <v>-109300000</v>
      </c>
    </row>
    <row r="13" spans="1:5" x14ac:dyDescent="0.2">
      <c r="B13" s="32"/>
      <c r="C13" s="32"/>
      <c r="D13" s="35" t="s">
        <v>34</v>
      </c>
      <c r="E13" s="32">
        <v>-15000000</v>
      </c>
    </row>
    <row r="14" spans="1:5" ht="13.5" thickBot="1" x14ac:dyDescent="0.25">
      <c r="D14" s="36" t="s">
        <v>18</v>
      </c>
      <c r="E14" s="13">
        <f>SUM(E11:E13)</f>
        <v>-2846252</v>
      </c>
    </row>
    <row r="15" spans="1:5" ht="13.5" thickTop="1" x14ac:dyDescent="0.2">
      <c r="D15" s="36"/>
      <c r="E15" s="32"/>
    </row>
    <row r="16" spans="1:5" x14ac:dyDescent="0.2">
      <c r="D16" s="36"/>
      <c r="E16" s="32"/>
    </row>
    <row r="17" spans="1:1" x14ac:dyDescent="0.2">
      <c r="A17" s="14" t="s">
        <v>46</v>
      </c>
    </row>
    <row r="18" spans="1:1" x14ac:dyDescent="0.2">
      <c r="A18" s="14" t="s">
        <v>47</v>
      </c>
    </row>
    <row r="21" spans="1:1" x14ac:dyDescent="0.2">
      <c r="A21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100" workbookViewId="0">
      <selection activeCell="A13" sqref="A13:A14"/>
    </sheetView>
  </sheetViews>
  <sheetFormatPr defaultRowHeight="12.75" x14ac:dyDescent="0.2"/>
  <cols>
    <col min="1" max="1" width="24.85546875" style="10" bestFit="1" customWidth="1"/>
    <col min="2" max="2" width="14.7109375" style="10" bestFit="1" customWidth="1"/>
    <col min="3" max="3" width="14.42578125" style="10" bestFit="1" customWidth="1"/>
    <col min="4" max="4" width="14.7109375" style="10" bestFit="1" customWidth="1"/>
    <col min="5" max="5" width="16.5703125" style="10" bestFit="1" customWidth="1"/>
    <col min="6" max="6" width="17" style="10" bestFit="1" customWidth="1"/>
    <col min="7" max="7" width="14.42578125" style="10" bestFit="1" customWidth="1"/>
    <col min="8" max="8" width="9" style="10" bestFit="1" customWidth="1"/>
    <col min="9" max="10" width="10" style="10" bestFit="1" customWidth="1"/>
    <col min="11" max="11" width="9.42578125" style="10" bestFit="1" customWidth="1"/>
    <col min="12" max="16384" width="9.140625" style="10"/>
  </cols>
  <sheetData>
    <row r="1" spans="1:7" s="8" customFormat="1" ht="20.25" x14ac:dyDescent="0.3">
      <c r="A1" s="60" t="s">
        <v>5</v>
      </c>
      <c r="B1" s="63"/>
      <c r="C1" s="63"/>
      <c r="D1" s="63"/>
      <c r="E1" s="63"/>
      <c r="F1" s="63"/>
      <c r="G1" s="63"/>
    </row>
    <row r="2" spans="1:7" s="8" customFormat="1" ht="20.25" x14ac:dyDescent="0.3">
      <c r="A2" s="61" t="s">
        <v>23</v>
      </c>
      <c r="B2" s="63"/>
      <c r="C2" s="63"/>
      <c r="D2" s="63"/>
      <c r="E2" s="63"/>
      <c r="F2" s="63"/>
      <c r="G2" s="63"/>
    </row>
    <row r="3" spans="1:7" x14ac:dyDescent="0.2">
      <c r="A3" s="62" t="s">
        <v>37</v>
      </c>
      <c r="B3" s="63"/>
      <c r="C3" s="63"/>
      <c r="D3" s="63"/>
      <c r="E3" s="63"/>
      <c r="F3" s="63"/>
      <c r="G3" s="63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4206138</v>
      </c>
      <c r="C8" s="11">
        <v>45548478</v>
      </c>
      <c r="D8" s="11">
        <v>301295</v>
      </c>
      <c r="E8" s="11">
        <f>SUM(B8:D8)</f>
        <v>50055911</v>
      </c>
      <c r="F8" s="11"/>
      <c r="G8" s="11">
        <f>E8</f>
        <v>50055911</v>
      </c>
    </row>
    <row r="9" spans="1:7" x14ac:dyDescent="0.2">
      <c r="A9" s="10" t="s">
        <v>7</v>
      </c>
      <c r="B9" s="11">
        <v>51652075</v>
      </c>
      <c r="C9" s="11">
        <v>4942671</v>
      </c>
      <c r="D9" s="11">
        <v>6537117</v>
      </c>
      <c r="E9" s="11">
        <f>SUM(B9:D9)</f>
        <v>63131863</v>
      </c>
      <c r="F9" s="11">
        <v>109300000</v>
      </c>
      <c r="G9" s="11">
        <f>E9</f>
        <v>63131863</v>
      </c>
    </row>
    <row r="10" spans="1:7" x14ac:dyDescent="0.2">
      <c r="A10" s="10" t="s">
        <v>8</v>
      </c>
      <c r="B10" s="11">
        <v>0</v>
      </c>
      <c r="C10" s="11">
        <v>8485221</v>
      </c>
      <c r="D10" s="11">
        <v>27175059</v>
      </c>
      <c r="E10" s="11">
        <f>SUM(B10:D10)</f>
        <v>35660280</v>
      </c>
      <c r="F10" s="11"/>
      <c r="G10" s="11">
        <f>E10</f>
        <v>35660280</v>
      </c>
    </row>
    <row r="11" spans="1:7" ht="13.5" thickBot="1" x14ac:dyDescent="0.25">
      <c r="B11" s="13">
        <f>SUM(B8:B10)</f>
        <v>55858213</v>
      </c>
      <c r="C11" s="13">
        <f>SUM(C8:C10)</f>
        <v>58976370</v>
      </c>
      <c r="D11" s="13">
        <f>SUM(D8:D10)</f>
        <v>34013471</v>
      </c>
      <c r="E11" s="13">
        <f>SUM(E8:E10)</f>
        <v>148848054</v>
      </c>
      <c r="F11" s="13">
        <f>SUM(F8:F10)</f>
        <v>109300000</v>
      </c>
      <c r="G11" s="13">
        <f>E11-F11</f>
        <v>39548054</v>
      </c>
    </row>
    <row r="12" spans="1:7" ht="13.5" thickTop="1" x14ac:dyDescent="0.2"/>
    <row r="13" spans="1:7" x14ac:dyDescent="0.2">
      <c r="A13" s="14" t="s">
        <v>38</v>
      </c>
    </row>
    <row r="14" spans="1:7" x14ac:dyDescent="0.2">
      <c r="A14" s="14" t="s">
        <v>36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75" workbookViewId="0">
      <selection activeCell="A13" sqref="A13:A14"/>
    </sheetView>
  </sheetViews>
  <sheetFormatPr defaultRowHeight="12.75" x14ac:dyDescent="0.2"/>
  <cols>
    <col min="1" max="1" width="24.7109375" style="10" customWidth="1"/>
    <col min="2" max="2" width="15.5703125" style="10" bestFit="1" customWidth="1"/>
    <col min="3" max="3" width="15.140625" style="10" bestFit="1" customWidth="1"/>
    <col min="4" max="4" width="14.7109375" style="10" bestFit="1" customWidth="1"/>
    <col min="5" max="5" width="16.85546875" style="10" bestFit="1" customWidth="1"/>
    <col min="6" max="7" width="15.5703125" style="10" bestFit="1" customWidth="1"/>
    <col min="8" max="9" width="12.7109375" style="10" bestFit="1" customWidth="1"/>
    <col min="10" max="16384" width="9.140625" style="10"/>
  </cols>
  <sheetData>
    <row r="1" spans="1:7" s="8" customFormat="1" ht="20.25" x14ac:dyDescent="0.3">
      <c r="A1" s="60" t="s">
        <v>5</v>
      </c>
      <c r="B1" s="63"/>
      <c r="C1" s="63"/>
      <c r="D1" s="63"/>
      <c r="E1" s="63"/>
      <c r="F1" s="63"/>
      <c r="G1" s="63"/>
    </row>
    <row r="2" spans="1:7" s="8" customFormat="1" ht="20.25" x14ac:dyDescent="0.3">
      <c r="A2" s="61" t="s">
        <v>23</v>
      </c>
      <c r="B2" s="63"/>
      <c r="C2" s="63"/>
      <c r="D2" s="63"/>
      <c r="E2" s="63"/>
      <c r="F2" s="63"/>
      <c r="G2" s="63"/>
    </row>
    <row r="3" spans="1:7" x14ac:dyDescent="0.2">
      <c r="A3" s="62" t="s">
        <v>29</v>
      </c>
      <c r="B3" s="63"/>
      <c r="C3" s="63"/>
      <c r="D3" s="63"/>
      <c r="E3" s="63"/>
      <c r="F3" s="63"/>
      <c r="G3" s="63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3516774</v>
      </c>
      <c r="C8" s="11">
        <v>44354020</v>
      </c>
      <c r="D8" s="11">
        <v>301295</v>
      </c>
      <c r="E8" s="11">
        <f>SUM(B8:D8)</f>
        <v>48172089</v>
      </c>
      <c r="F8" s="11"/>
      <c r="G8" s="11">
        <f>E8</f>
        <v>48172089</v>
      </c>
    </row>
    <row r="9" spans="1:7" x14ac:dyDescent="0.2">
      <c r="A9" s="10" t="s">
        <v>7</v>
      </c>
      <c r="B9" s="11">
        <v>46430520</v>
      </c>
      <c r="C9" s="11">
        <v>4687612</v>
      </c>
      <c r="D9" s="11">
        <v>6540587</v>
      </c>
      <c r="E9" s="11">
        <f>SUM(B9:D9)</f>
        <v>57658719</v>
      </c>
      <c r="F9" s="11">
        <v>87300000</v>
      </c>
      <c r="G9" s="11">
        <f>E9</f>
        <v>57658719</v>
      </c>
    </row>
    <row r="10" spans="1:7" x14ac:dyDescent="0.2">
      <c r="A10" s="10" t="s">
        <v>8</v>
      </c>
      <c r="B10" s="11">
        <v>0</v>
      </c>
      <c r="C10" s="11">
        <v>8437598</v>
      </c>
      <c r="D10" s="11">
        <v>26259977</v>
      </c>
      <c r="E10" s="11">
        <f>SUM(B10:D10)</f>
        <v>34697575</v>
      </c>
      <c r="F10" s="11"/>
      <c r="G10" s="11">
        <f>E10</f>
        <v>34697575</v>
      </c>
    </row>
    <row r="11" spans="1:7" ht="13.5" thickBot="1" x14ac:dyDescent="0.25">
      <c r="B11" s="13">
        <f>SUM(B8:B10)</f>
        <v>49947294</v>
      </c>
      <c r="C11" s="13">
        <f>SUM(C8:C10)</f>
        <v>57479230</v>
      </c>
      <c r="D11" s="13">
        <f>SUM(D8:D10)</f>
        <v>33101859</v>
      </c>
      <c r="E11" s="13">
        <f>SUM(E8:E10)</f>
        <v>140528383</v>
      </c>
      <c r="F11" s="13">
        <f>SUM(F8:F10)</f>
        <v>87300000</v>
      </c>
      <c r="G11" s="13">
        <f>SUM(G8:G10)-F11</f>
        <v>53228383</v>
      </c>
    </row>
    <row r="12" spans="1:7" ht="13.5" thickTop="1" x14ac:dyDescent="0.2">
      <c r="E12" s="11"/>
    </row>
    <row r="13" spans="1:7" x14ac:dyDescent="0.2">
      <c r="A13" s="14" t="s">
        <v>24</v>
      </c>
    </row>
    <row r="14" spans="1:7" x14ac:dyDescent="0.2">
      <c r="A14" s="14" t="s">
        <v>27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2"/>
  <sheetViews>
    <sheetView zoomScale="75" workbookViewId="0">
      <selection activeCell="AL13" activeCellId="1" sqref="AL8 AL13"/>
    </sheetView>
  </sheetViews>
  <sheetFormatPr defaultRowHeight="12.75" x14ac:dyDescent="0.2"/>
  <cols>
    <col min="1" max="1" width="22.140625" customWidth="1"/>
    <col min="2" max="2" width="13.7109375" style="2" hidden="1" customWidth="1"/>
    <col min="3" max="3" width="13.7109375" hidden="1" customWidth="1"/>
    <col min="4" max="4" width="2" hidden="1" customWidth="1"/>
    <col min="5" max="7" width="13.7109375" hidden="1" customWidth="1"/>
    <col min="8" max="8" width="2" hidden="1" customWidth="1"/>
    <col min="9" max="11" width="13.7109375" hidden="1" customWidth="1"/>
    <col min="12" max="12" width="2" customWidth="1"/>
    <col min="13" max="15" width="13.7109375" hidden="1" customWidth="1"/>
    <col min="16" max="16" width="2" hidden="1" customWidth="1"/>
    <col min="17" max="19" width="13.7109375" hidden="1" customWidth="1"/>
    <col min="20" max="20" width="2" hidden="1" customWidth="1"/>
    <col min="21" max="23" width="13.7109375" hidden="1" customWidth="1"/>
    <col min="24" max="24" width="2" hidden="1" customWidth="1"/>
    <col min="25" max="25" width="13.7109375" hidden="1" customWidth="1"/>
    <col min="26" max="26" width="13.7109375" customWidth="1"/>
    <col min="27" max="27" width="13.7109375" hidden="1" customWidth="1"/>
    <col min="28" max="28" width="2" hidden="1" customWidth="1"/>
    <col min="29" max="29" width="13.7109375" hidden="1" customWidth="1"/>
    <col min="30" max="30" width="13.7109375" customWidth="1"/>
    <col min="31" max="31" width="13.7109375" hidden="1" customWidth="1"/>
    <col min="32" max="34" width="13.7109375" customWidth="1"/>
    <col min="35" max="35" width="2" customWidth="1"/>
    <col min="36" max="38" width="13.7109375" customWidth="1"/>
    <col min="39" max="39" width="2" customWidth="1"/>
    <col min="40" max="40" width="14" customWidth="1"/>
  </cols>
  <sheetData>
    <row r="1" spans="1:40" ht="15.75" x14ac:dyDescent="0.25">
      <c r="A1" s="7" t="s">
        <v>5</v>
      </c>
      <c r="C1" s="2"/>
      <c r="E1" s="2"/>
      <c r="F1" s="2"/>
      <c r="G1" s="2"/>
      <c r="I1" s="2"/>
      <c r="J1" s="2"/>
      <c r="K1" s="2"/>
      <c r="M1" s="2"/>
      <c r="N1" s="2"/>
      <c r="O1" s="2"/>
      <c r="Q1" s="2"/>
      <c r="R1" s="2"/>
      <c r="S1" s="2"/>
      <c r="U1" s="2"/>
      <c r="V1" s="2"/>
      <c r="W1" s="2"/>
      <c r="Y1" s="2"/>
      <c r="Z1" s="2"/>
      <c r="AA1" s="2"/>
      <c r="AC1" s="2"/>
      <c r="AD1" s="2"/>
      <c r="AE1" s="2"/>
      <c r="AF1" s="2"/>
      <c r="AG1" s="2"/>
      <c r="AH1" s="2"/>
      <c r="AJ1" s="2"/>
      <c r="AK1" s="2"/>
      <c r="AL1" s="2"/>
    </row>
    <row r="2" spans="1:40" ht="15.75" x14ac:dyDescent="0.25">
      <c r="A2" s="7" t="s">
        <v>66</v>
      </c>
      <c r="C2" s="2"/>
      <c r="E2" s="2"/>
      <c r="F2" s="2"/>
      <c r="G2" s="2"/>
      <c r="I2" s="2"/>
      <c r="J2" s="2"/>
      <c r="K2" s="2"/>
      <c r="M2" s="2"/>
      <c r="N2" s="2"/>
      <c r="O2" s="2"/>
      <c r="Q2" s="2"/>
      <c r="R2" s="2"/>
      <c r="S2" s="2"/>
      <c r="U2" s="2"/>
      <c r="V2" s="2"/>
      <c r="W2" s="2"/>
      <c r="Y2" s="2"/>
      <c r="Z2" s="2"/>
      <c r="AA2" s="2"/>
      <c r="AC2" s="2"/>
      <c r="AD2" s="2"/>
      <c r="AE2" s="2"/>
      <c r="AF2" s="2"/>
      <c r="AG2" s="2"/>
      <c r="AH2" s="2"/>
      <c r="AJ2" s="2"/>
      <c r="AK2" s="2"/>
      <c r="AL2" s="2"/>
    </row>
    <row r="3" spans="1:40" ht="15.75" x14ac:dyDescent="0.25">
      <c r="A3" s="7"/>
      <c r="C3" s="2"/>
      <c r="E3" s="2"/>
      <c r="F3" s="2"/>
      <c r="G3" s="2"/>
      <c r="I3" s="2"/>
      <c r="J3" s="2"/>
      <c r="K3" s="2"/>
      <c r="M3" s="2"/>
      <c r="N3" s="2"/>
      <c r="O3" s="2"/>
      <c r="Q3" s="2"/>
      <c r="R3" s="2"/>
      <c r="S3" s="2"/>
      <c r="U3" s="2"/>
      <c r="V3" s="2"/>
      <c r="W3" s="2"/>
      <c r="Y3" s="2"/>
      <c r="Z3" s="2"/>
      <c r="AA3" s="2"/>
      <c r="AC3" s="2"/>
      <c r="AD3" s="2"/>
      <c r="AE3" s="2"/>
      <c r="AF3" s="2"/>
      <c r="AG3" s="2"/>
      <c r="AH3" s="2"/>
      <c r="AJ3" s="2"/>
      <c r="AK3" s="2"/>
      <c r="AL3" s="2"/>
    </row>
    <row r="4" spans="1:40" x14ac:dyDescent="0.2">
      <c r="B4" s="25"/>
      <c r="C4" s="25"/>
      <c r="E4" s="24" t="s">
        <v>42</v>
      </c>
      <c r="F4" s="26" t="s">
        <v>43</v>
      </c>
      <c r="G4" s="26"/>
      <c r="I4" s="24" t="s">
        <v>42</v>
      </c>
      <c r="J4" s="26" t="s">
        <v>43</v>
      </c>
      <c r="K4" s="26"/>
      <c r="M4" s="24" t="s">
        <v>42</v>
      </c>
      <c r="N4" s="26" t="s">
        <v>43</v>
      </c>
      <c r="O4" s="26"/>
      <c r="Q4" s="24" t="s">
        <v>42</v>
      </c>
      <c r="R4" s="26" t="s">
        <v>43</v>
      </c>
      <c r="S4" s="26"/>
      <c r="U4" s="24" t="s">
        <v>42</v>
      </c>
      <c r="V4" s="26" t="s">
        <v>43</v>
      </c>
      <c r="W4" s="26"/>
      <c r="Y4" s="24" t="s">
        <v>42</v>
      </c>
      <c r="Z4" s="26"/>
      <c r="AA4" s="26"/>
      <c r="AC4" s="24" t="s">
        <v>42</v>
      </c>
      <c r="AD4" s="26"/>
      <c r="AE4" s="26"/>
      <c r="AF4" s="26"/>
      <c r="AG4" s="26"/>
      <c r="AH4" s="26"/>
      <c r="AJ4" s="26"/>
      <c r="AK4" s="26"/>
      <c r="AL4" s="26"/>
      <c r="AN4" s="27"/>
    </row>
    <row r="5" spans="1:40" x14ac:dyDescent="0.2">
      <c r="B5" s="22" t="s">
        <v>22</v>
      </c>
      <c r="C5" s="22" t="s">
        <v>39</v>
      </c>
      <c r="E5" s="22" t="s">
        <v>41</v>
      </c>
      <c r="F5" s="22" t="s">
        <v>41</v>
      </c>
      <c r="G5" s="22" t="s">
        <v>44</v>
      </c>
      <c r="I5" s="22" t="s">
        <v>51</v>
      </c>
      <c r="J5" s="22" t="s">
        <v>51</v>
      </c>
      <c r="K5" s="22" t="s">
        <v>44</v>
      </c>
      <c r="M5" s="22" t="s">
        <v>54</v>
      </c>
      <c r="N5" s="22" t="s">
        <v>54</v>
      </c>
      <c r="O5" s="22" t="s">
        <v>44</v>
      </c>
      <c r="Q5" s="22" t="s">
        <v>57</v>
      </c>
      <c r="R5" s="22" t="s">
        <v>57</v>
      </c>
      <c r="S5" s="22" t="s">
        <v>44</v>
      </c>
      <c r="U5" s="22" t="s">
        <v>61</v>
      </c>
      <c r="V5" s="22" t="s">
        <v>61</v>
      </c>
      <c r="W5" s="22" t="s">
        <v>44</v>
      </c>
      <c r="Y5" s="22" t="s">
        <v>64</v>
      </c>
      <c r="Z5" s="22" t="s">
        <v>64</v>
      </c>
      <c r="AA5" s="22" t="s">
        <v>44</v>
      </c>
      <c r="AC5" s="22" t="s">
        <v>70</v>
      </c>
      <c r="AD5" s="22" t="s">
        <v>70</v>
      </c>
      <c r="AE5" s="22" t="s">
        <v>44</v>
      </c>
      <c r="AF5" s="22" t="s">
        <v>74</v>
      </c>
      <c r="AG5" s="22" t="s">
        <v>79</v>
      </c>
      <c r="AH5" s="22" t="s">
        <v>86</v>
      </c>
      <c r="AJ5" s="22" t="s">
        <v>88</v>
      </c>
      <c r="AK5" s="22" t="s">
        <v>92</v>
      </c>
      <c r="AL5" s="22" t="s">
        <v>97</v>
      </c>
      <c r="AN5" s="22" t="s">
        <v>40</v>
      </c>
    </row>
    <row r="6" spans="1:40" x14ac:dyDescent="0.2">
      <c r="A6" s="6" t="s">
        <v>17</v>
      </c>
      <c r="B6" s="4">
        <v>49947286</v>
      </c>
      <c r="C6" s="4">
        <v>55858213</v>
      </c>
      <c r="E6" s="4">
        <v>57692146</v>
      </c>
      <c r="F6" s="4">
        <v>57692146</v>
      </c>
      <c r="G6" s="4">
        <f>E6-F6</f>
        <v>0</v>
      </c>
      <c r="I6" s="4">
        <v>46484930</v>
      </c>
      <c r="J6" s="4">
        <v>46484930</v>
      </c>
      <c r="K6" s="4">
        <f>I6-J6</f>
        <v>0</v>
      </c>
      <c r="M6" s="4">
        <v>46043210</v>
      </c>
      <c r="N6" s="4">
        <v>46043210</v>
      </c>
      <c r="O6" s="4">
        <f>M6-N6</f>
        <v>0</v>
      </c>
      <c r="Q6" s="4">
        <v>44910437</v>
      </c>
      <c r="R6" s="4">
        <v>44910437</v>
      </c>
      <c r="S6" s="4">
        <f>Q6-R6</f>
        <v>0</v>
      </c>
      <c r="U6" s="4">
        <v>42269727</v>
      </c>
      <c r="V6" s="4">
        <v>42269727</v>
      </c>
      <c r="W6" s="4">
        <f>U6-V6</f>
        <v>0</v>
      </c>
      <c r="Y6" s="4">
        <v>41763715</v>
      </c>
      <c r="Z6" s="4">
        <f>Y6</f>
        <v>41763715</v>
      </c>
      <c r="AA6" s="4">
        <f>Y6-Z6</f>
        <v>0</v>
      </c>
      <c r="AC6" s="4">
        <v>48406572</v>
      </c>
      <c r="AD6" s="4">
        <f>AC6</f>
        <v>48406572</v>
      </c>
      <c r="AE6" s="4">
        <f>AC6-AD6</f>
        <v>0</v>
      </c>
      <c r="AF6" s="4">
        <f>56350740</f>
        <v>56350740</v>
      </c>
      <c r="AG6" s="4">
        <v>54912946</v>
      </c>
      <c r="AH6" s="4">
        <f>54592359</f>
        <v>54592359</v>
      </c>
      <c r="AJ6" s="57">
        <v>61351647</v>
      </c>
      <c r="AK6" s="57">
        <v>58563560</v>
      </c>
      <c r="AL6" s="57">
        <v>61524394</v>
      </c>
      <c r="AN6" s="4">
        <f>AL6-AK6</f>
        <v>2960834</v>
      </c>
    </row>
    <row r="7" spans="1:40" x14ac:dyDescent="0.2">
      <c r="C7" s="2"/>
      <c r="E7" s="2"/>
      <c r="F7" s="2"/>
      <c r="G7" s="2"/>
      <c r="I7" s="2"/>
      <c r="J7" s="2"/>
      <c r="K7" s="2"/>
      <c r="M7" s="2"/>
      <c r="N7" s="2"/>
      <c r="O7" s="2"/>
      <c r="Q7" s="2"/>
      <c r="R7" s="2"/>
      <c r="S7" s="2"/>
      <c r="U7" s="2"/>
      <c r="V7" s="2"/>
      <c r="W7" s="2"/>
      <c r="Y7" s="2"/>
      <c r="Z7" s="2"/>
      <c r="AA7" s="2"/>
      <c r="AC7" s="2"/>
      <c r="AD7" s="2"/>
      <c r="AE7" s="2"/>
      <c r="AF7" s="2"/>
      <c r="AG7" s="2"/>
      <c r="AH7" s="2"/>
      <c r="AJ7" s="2"/>
      <c r="AK7" s="2"/>
      <c r="AL7" s="2"/>
      <c r="AN7" s="2"/>
    </row>
    <row r="8" spans="1:40" x14ac:dyDescent="0.2">
      <c r="A8" t="s">
        <v>9</v>
      </c>
      <c r="B8" s="2">
        <v>4691838</v>
      </c>
      <c r="C8" s="2">
        <v>4946778</v>
      </c>
      <c r="E8" s="2">
        <v>5061950</v>
      </c>
      <c r="F8" s="2">
        <v>5061950</v>
      </c>
      <c r="G8" s="2">
        <f>E8-F8</f>
        <v>0</v>
      </c>
      <c r="I8" s="2">
        <v>4923532</v>
      </c>
      <c r="J8" s="2">
        <v>4923532</v>
      </c>
      <c r="K8" s="2">
        <f>I8-J8</f>
        <v>0</v>
      </c>
      <c r="M8" s="2">
        <v>4872850</v>
      </c>
      <c r="N8" s="2">
        <v>4872850</v>
      </c>
      <c r="O8" s="2">
        <f>M8-N8</f>
        <v>0</v>
      </c>
      <c r="Q8" s="2">
        <v>10151598</v>
      </c>
      <c r="R8" s="2">
        <v>10151598</v>
      </c>
      <c r="S8" s="2">
        <f>Q8-R8</f>
        <v>0</v>
      </c>
      <c r="U8" s="2">
        <v>4747637</v>
      </c>
      <c r="V8" s="2">
        <v>4747637</v>
      </c>
      <c r="W8" s="2">
        <f>U8-V8</f>
        <v>0</v>
      </c>
      <c r="Y8" s="2">
        <v>5004111</v>
      </c>
      <c r="Z8" s="2">
        <f>Y8</f>
        <v>5004111</v>
      </c>
      <c r="AA8" s="2">
        <f>Y8-Z8</f>
        <v>0</v>
      </c>
      <c r="AC8" s="2">
        <v>5458453</v>
      </c>
      <c r="AD8" s="2">
        <f>AC8</f>
        <v>5458453</v>
      </c>
      <c r="AE8" s="2">
        <f>AC8-AD8</f>
        <v>0</v>
      </c>
      <c r="AF8" s="2">
        <v>5910950</v>
      </c>
      <c r="AG8" s="2">
        <v>5809999</v>
      </c>
      <c r="AH8" s="2">
        <v>5739531</v>
      </c>
      <c r="AJ8" s="2">
        <v>6028749</v>
      </c>
      <c r="AK8" s="2">
        <v>5827560</v>
      </c>
      <c r="AL8" s="2">
        <v>5911700</v>
      </c>
      <c r="AN8" s="2">
        <f>AL8-AK8</f>
        <v>84140</v>
      </c>
    </row>
    <row r="9" spans="1:40" x14ac:dyDescent="0.2">
      <c r="A9" t="s">
        <v>10</v>
      </c>
      <c r="B9" s="2">
        <f>2463-596448</f>
        <v>-593985</v>
      </c>
      <c r="C9" s="2">
        <v>-596668</v>
      </c>
      <c r="E9" s="2">
        <v>-601718</v>
      </c>
      <c r="F9" s="2">
        <v>-601718</v>
      </c>
      <c r="G9" s="2">
        <f>E9-F9</f>
        <v>0</v>
      </c>
      <c r="I9" s="2">
        <v>-1209051</v>
      </c>
      <c r="J9" s="2">
        <v>-1209051</v>
      </c>
      <c r="K9" s="2">
        <f>I9-J9</f>
        <v>0</v>
      </c>
      <c r="M9" s="2">
        <v>-1333842</v>
      </c>
      <c r="N9" s="2">
        <v>-1333842</v>
      </c>
      <c r="O9" s="2">
        <f>M9-N9</f>
        <v>0</v>
      </c>
      <c r="Q9" s="2">
        <v>-1333845</v>
      </c>
      <c r="R9" s="2">
        <v>-1333845</v>
      </c>
      <c r="S9" s="2">
        <f>Q9-R9</f>
        <v>0</v>
      </c>
      <c r="U9" s="2">
        <v>-1333852</v>
      </c>
      <c r="V9" s="2">
        <v>-1333852</v>
      </c>
      <c r="W9" s="2">
        <f>U9-V9</f>
        <v>0</v>
      </c>
      <c r="Y9" s="2">
        <v>-1333861</v>
      </c>
      <c r="Z9" s="2">
        <f>Y9</f>
        <v>-1333861</v>
      </c>
      <c r="AA9" s="2">
        <f>Y9-Z9</f>
        <v>0</v>
      </c>
      <c r="AC9" s="2">
        <v>-1408374</v>
      </c>
      <c r="AD9" s="2">
        <f>AC9</f>
        <v>-1408374</v>
      </c>
      <c r="AE9" s="2">
        <f>AC9-AD9</f>
        <v>0</v>
      </c>
      <c r="AF9" s="2">
        <v>-804194</v>
      </c>
      <c r="AG9" s="2">
        <v>-804194</v>
      </c>
      <c r="AH9" s="2">
        <v>-804191</v>
      </c>
      <c r="AJ9" s="2">
        <v>-804191</v>
      </c>
      <c r="AK9" s="2">
        <v>-804191</v>
      </c>
      <c r="AL9" s="2">
        <v>-804200</v>
      </c>
      <c r="AN9" s="2">
        <f>AL9-AK9</f>
        <v>-9</v>
      </c>
    </row>
    <row r="10" spans="1:40" x14ac:dyDescent="0.2">
      <c r="A10" t="s">
        <v>11</v>
      </c>
      <c r="B10" s="5">
        <f>391973+7043892</f>
        <v>7435865</v>
      </c>
      <c r="C10" s="5">
        <v>7435080</v>
      </c>
      <c r="E10" s="5">
        <v>7435080</v>
      </c>
      <c r="F10" s="5">
        <v>7435080</v>
      </c>
      <c r="G10" s="5">
        <f>E10-F10</f>
        <v>0</v>
      </c>
      <c r="I10" s="5">
        <v>15290816</v>
      </c>
      <c r="J10" s="5">
        <v>15290816</v>
      </c>
      <c r="K10" s="5">
        <f>I10-J10</f>
        <v>0</v>
      </c>
      <c r="M10" s="5">
        <v>15053482</v>
      </c>
      <c r="N10" s="5">
        <v>15053482</v>
      </c>
      <c r="O10" s="5">
        <f>M10-N10</f>
        <v>0</v>
      </c>
      <c r="Q10" s="5">
        <v>15054186</v>
      </c>
      <c r="R10" s="5">
        <v>15054186</v>
      </c>
      <c r="S10" s="5">
        <f>Q10-R10</f>
        <v>0</v>
      </c>
      <c r="U10" s="5">
        <v>15054427</v>
      </c>
      <c r="V10" s="5">
        <v>15054427</v>
      </c>
      <c r="W10" s="5">
        <f>U10-V10</f>
        <v>0</v>
      </c>
      <c r="Y10" s="5">
        <v>15060666</v>
      </c>
      <c r="Z10" s="5">
        <f>Y10</f>
        <v>15060666</v>
      </c>
      <c r="AA10" s="5">
        <f>Y10-Z10</f>
        <v>0</v>
      </c>
      <c r="AC10" s="5">
        <v>15066560</v>
      </c>
      <c r="AD10" s="5">
        <f>AC10</f>
        <v>15066560</v>
      </c>
      <c r="AE10" s="5">
        <f>AC10-AD10</f>
        <v>0</v>
      </c>
      <c r="AF10" s="5">
        <v>8027587</v>
      </c>
      <c r="AG10" s="5">
        <v>8033044</v>
      </c>
      <c r="AH10" s="5">
        <v>8056777</v>
      </c>
      <c r="AJ10" s="5">
        <v>8059302</v>
      </c>
      <c r="AK10" s="5">
        <v>8072455</v>
      </c>
      <c r="AL10" s="5">
        <v>8088001</v>
      </c>
      <c r="AN10" s="5">
        <f>AL10-AK10</f>
        <v>15546</v>
      </c>
    </row>
    <row r="11" spans="1:40" x14ac:dyDescent="0.2">
      <c r="A11" s="1" t="s">
        <v>12</v>
      </c>
      <c r="B11" s="4">
        <f>SUM(B8:B10)</f>
        <v>11533718</v>
      </c>
      <c r="C11" s="4">
        <f>SUM(C8:C10)</f>
        <v>11785190</v>
      </c>
      <c r="E11" s="4">
        <f>SUM(E8:E10)</f>
        <v>11895312</v>
      </c>
      <c r="F11" s="4">
        <f>SUM(F8:F10)</f>
        <v>11895312</v>
      </c>
      <c r="G11" s="4">
        <f>SUM(G8:G10)</f>
        <v>0</v>
      </c>
      <c r="I11" s="4">
        <f>SUM(I8:I10)</f>
        <v>19005297</v>
      </c>
      <c r="J11" s="4">
        <f>SUM(J8:J10)</f>
        <v>19005297</v>
      </c>
      <c r="K11" s="4">
        <f>SUM(K8:K10)</f>
        <v>0</v>
      </c>
      <c r="M11" s="4">
        <f>SUM(M8:M10)</f>
        <v>18592490</v>
      </c>
      <c r="N11" s="4">
        <f>SUM(N8:N10)</f>
        <v>18592490</v>
      </c>
      <c r="O11" s="4">
        <f>SUM(O8:O10)</f>
        <v>0</v>
      </c>
      <c r="Q11" s="4">
        <f>SUM(Q8:Q10)</f>
        <v>23871939</v>
      </c>
      <c r="R11" s="4">
        <f>SUM(R8:R10)</f>
        <v>23871939</v>
      </c>
      <c r="S11" s="4">
        <f>SUM(S8:S10)</f>
        <v>0</v>
      </c>
      <c r="U11" s="4">
        <f>SUM(U8:U10)</f>
        <v>18468212</v>
      </c>
      <c r="V11" s="4">
        <f>SUM(V8:V10)</f>
        <v>18468212</v>
      </c>
      <c r="W11" s="4">
        <f>SUM(W8:W10)</f>
        <v>0</v>
      </c>
      <c r="Y11" s="4">
        <f>SUM(Y8:Y10)</f>
        <v>18730916</v>
      </c>
      <c r="Z11" s="4">
        <f>SUM(Z8:Z10)</f>
        <v>18730916</v>
      </c>
      <c r="AA11" s="4">
        <f>SUM(AA8:AA10)</f>
        <v>0</v>
      </c>
      <c r="AC11" s="4">
        <f t="shared" ref="AC11:AJ11" si="0">SUM(AC8:AC10)</f>
        <v>19116639</v>
      </c>
      <c r="AD11" s="4">
        <f t="shared" si="0"/>
        <v>19116639</v>
      </c>
      <c r="AE11" s="4">
        <f t="shared" si="0"/>
        <v>0</v>
      </c>
      <c r="AF11" s="4">
        <f t="shared" si="0"/>
        <v>13134343</v>
      </c>
      <c r="AG11" s="4">
        <f t="shared" si="0"/>
        <v>13038849</v>
      </c>
      <c r="AH11" s="4">
        <f t="shared" si="0"/>
        <v>12992117</v>
      </c>
      <c r="AJ11" s="4">
        <f t="shared" si="0"/>
        <v>13283860</v>
      </c>
      <c r="AK11" s="4">
        <f>SUM(AK8:AK10)</f>
        <v>13095824</v>
      </c>
      <c r="AL11" s="4">
        <f>SUM(AL8:AL10)</f>
        <v>13195501</v>
      </c>
      <c r="AN11" s="4">
        <f>SUM(AN8:AN10)</f>
        <v>99677</v>
      </c>
    </row>
    <row r="12" spans="1:40" x14ac:dyDescent="0.2">
      <c r="C12" s="2"/>
      <c r="E12" s="2"/>
      <c r="F12" s="2"/>
      <c r="G12" s="2"/>
      <c r="I12" s="2"/>
      <c r="J12" s="2"/>
      <c r="K12" s="2"/>
      <c r="M12" s="2"/>
      <c r="N12" s="2"/>
      <c r="O12" s="2"/>
      <c r="Q12" s="2"/>
      <c r="R12" s="2"/>
      <c r="S12" s="2"/>
      <c r="U12" s="2"/>
      <c r="V12" s="2"/>
      <c r="W12" s="2"/>
      <c r="Y12" s="2"/>
      <c r="Z12" s="2"/>
      <c r="AA12" s="2"/>
      <c r="AC12" s="2"/>
      <c r="AD12" s="2"/>
      <c r="AE12" s="2"/>
      <c r="AF12" s="2"/>
      <c r="AG12" s="2"/>
      <c r="AH12" s="2"/>
      <c r="AJ12" s="2"/>
      <c r="AK12" s="2"/>
      <c r="AL12" s="2"/>
      <c r="AN12" s="2"/>
    </row>
    <row r="13" spans="1:40" x14ac:dyDescent="0.2">
      <c r="A13" t="s">
        <v>13</v>
      </c>
      <c r="B13" s="2">
        <v>52787394</v>
      </c>
      <c r="C13" s="2">
        <v>54029592</v>
      </c>
      <c r="D13" s="21"/>
      <c r="E13" s="2">
        <v>54402992</v>
      </c>
      <c r="F13" s="2">
        <v>54402992</v>
      </c>
      <c r="G13" s="2">
        <f>E13-F13</f>
        <v>0</v>
      </c>
      <c r="H13" s="21"/>
      <c r="I13" s="2">
        <v>53378304</v>
      </c>
      <c r="J13" s="2">
        <v>53378304</v>
      </c>
      <c r="K13" s="2">
        <f>I13-J13</f>
        <v>0</v>
      </c>
      <c r="L13" s="21"/>
      <c r="M13" s="2">
        <v>7690871</v>
      </c>
      <c r="N13" s="2">
        <v>7690871</v>
      </c>
      <c r="O13" s="2">
        <f>M13-N13</f>
        <v>0</v>
      </c>
      <c r="P13" s="21"/>
      <c r="Q13" s="2">
        <v>48353305</v>
      </c>
      <c r="R13" s="2">
        <v>48353305</v>
      </c>
      <c r="S13" s="2">
        <f>Q13-R13</f>
        <v>0</v>
      </c>
      <c r="T13" s="21"/>
      <c r="U13" s="2">
        <v>46016089</v>
      </c>
      <c r="V13" s="2">
        <v>46016089</v>
      </c>
      <c r="W13" s="2">
        <f>U13-V13</f>
        <v>0</v>
      </c>
      <c r="X13" s="21"/>
      <c r="Y13" s="2">
        <v>37433537</v>
      </c>
      <c r="Z13" s="2">
        <f>Y13</f>
        <v>37433537</v>
      </c>
      <c r="AA13" s="2">
        <f>Y13-Z13</f>
        <v>0</v>
      </c>
      <c r="AB13" s="21"/>
      <c r="AC13" s="2">
        <v>45334327</v>
      </c>
      <c r="AD13" s="2">
        <f>AC13</f>
        <v>45334327</v>
      </c>
      <c r="AE13" s="2">
        <f>AC13-AD13</f>
        <v>0</v>
      </c>
      <c r="AF13" s="2">
        <v>49514316</v>
      </c>
      <c r="AG13" s="2">
        <v>51629206</v>
      </c>
      <c r="AH13" s="2">
        <v>51512135</v>
      </c>
      <c r="AI13" s="21"/>
      <c r="AJ13" s="2">
        <v>54909855</v>
      </c>
      <c r="AK13" s="2">
        <v>55022682</v>
      </c>
      <c r="AL13" s="2">
        <v>54802409</v>
      </c>
      <c r="AM13" s="21"/>
      <c r="AN13" s="2">
        <f>AL13-AK13</f>
        <v>-220273</v>
      </c>
    </row>
    <row r="14" spans="1:40" x14ac:dyDescent="0.2">
      <c r="A14" t="s">
        <v>14</v>
      </c>
      <c r="B14" s="2">
        <v>-82546945</v>
      </c>
      <c r="C14" s="2">
        <v>-85660468</v>
      </c>
      <c r="E14" s="30">
        <v>-88773990</v>
      </c>
      <c r="F14" s="28">
        <v>-18720422</v>
      </c>
      <c r="G14" s="30">
        <f>E14-F14</f>
        <v>-70053568</v>
      </c>
      <c r="I14" s="30">
        <v>-102241362</v>
      </c>
      <c r="J14" s="28">
        <v>-19885207.799999993</v>
      </c>
      <c r="K14" s="30">
        <f>I14-J14</f>
        <v>-82356154.200000003</v>
      </c>
      <c r="M14" s="30">
        <v>-37773032</v>
      </c>
      <c r="N14" s="28">
        <v>-19885207.799999993</v>
      </c>
      <c r="O14" s="30">
        <f>M14-N14</f>
        <v>-17887824.200000007</v>
      </c>
      <c r="Q14" s="30">
        <v>-45558719</v>
      </c>
      <c r="R14" s="28">
        <v>-19885207.799999993</v>
      </c>
      <c r="S14" s="30">
        <f>Q14-R14</f>
        <v>-25673511.200000007</v>
      </c>
      <c r="U14" s="30">
        <v>-53584206</v>
      </c>
      <c r="V14" s="28">
        <v>-19885207.799999993</v>
      </c>
      <c r="W14" s="30">
        <f>U14-V14</f>
        <v>-33698998.200000003</v>
      </c>
      <c r="Y14" s="30">
        <v>-66720218</v>
      </c>
      <c r="Z14" s="30">
        <v>-19885207.799999993</v>
      </c>
      <c r="AA14" s="30">
        <f>Y14-Z14</f>
        <v>-46835010.200000003</v>
      </c>
      <c r="AC14" s="30">
        <v>-50001684</v>
      </c>
      <c r="AD14" s="30">
        <v>-19885207.799999993</v>
      </c>
      <c r="AE14" s="30">
        <f>AC14-AD14</f>
        <v>-30116476.200000007</v>
      </c>
      <c r="AF14" s="30">
        <v>-6923427.7999999998</v>
      </c>
      <c r="AG14" s="30">
        <v>-7158407.7999999998</v>
      </c>
      <c r="AH14" s="30">
        <v>-7623547.7999999998</v>
      </c>
      <c r="AJ14" s="30">
        <v>-7858527.7999999998</v>
      </c>
      <c r="AK14" s="30">
        <v>-8093507.7999999998</v>
      </c>
      <c r="AL14" s="30">
        <v>-8328487.7999999924</v>
      </c>
      <c r="AN14" s="2">
        <f>AL14-AK14</f>
        <v>-234979.99999999255</v>
      </c>
    </row>
    <row r="15" spans="1:40" x14ac:dyDescent="0.2">
      <c r="A15" t="s">
        <v>15</v>
      </c>
      <c r="B15" s="5">
        <v>108806923</v>
      </c>
      <c r="C15" s="5">
        <v>112835527</v>
      </c>
      <c r="D15" s="21"/>
      <c r="E15" s="31">
        <v>116864132</v>
      </c>
      <c r="F15" s="29">
        <v>16183721</v>
      </c>
      <c r="G15" s="31">
        <f>E15-F15</f>
        <v>100680411</v>
      </c>
      <c r="H15" s="21"/>
      <c r="I15" s="31">
        <v>135064396</v>
      </c>
      <c r="J15" s="29">
        <v>16702984</v>
      </c>
      <c r="K15" s="31">
        <f>I15-J15</f>
        <v>118361412</v>
      </c>
      <c r="L15" s="21"/>
      <c r="M15" s="31">
        <v>41539165</v>
      </c>
      <c r="N15" s="29">
        <v>16702984</v>
      </c>
      <c r="O15" s="31">
        <f>M15-N15</f>
        <v>24836181</v>
      </c>
      <c r="P15" s="21"/>
      <c r="Q15" s="31">
        <v>52171599</v>
      </c>
      <c r="R15" s="29">
        <v>16702984</v>
      </c>
      <c r="S15" s="31">
        <f>Q15-R15</f>
        <v>35468615</v>
      </c>
      <c r="T15" s="21"/>
      <c r="U15" s="31">
        <v>62833553</v>
      </c>
      <c r="V15" s="29">
        <v>16702984</v>
      </c>
      <c r="W15" s="31">
        <f>U15-V15</f>
        <v>46130569</v>
      </c>
      <c r="X15" s="21"/>
      <c r="Y15" s="31">
        <v>80573957</v>
      </c>
      <c r="Z15" s="31">
        <v>16702984</v>
      </c>
      <c r="AA15" s="31">
        <f>Y15-Z15</f>
        <v>63870973</v>
      </c>
      <c r="AB15" s="21"/>
      <c r="AC15" s="31">
        <v>67422539</v>
      </c>
      <c r="AD15" s="31">
        <v>16702984</v>
      </c>
      <c r="AE15" s="31">
        <f>AC15-AD15</f>
        <v>50719555</v>
      </c>
      <c r="AF15" s="31">
        <v>5220184</v>
      </c>
      <c r="AG15" s="31">
        <v>5267164</v>
      </c>
      <c r="AH15" s="31">
        <v>5378584</v>
      </c>
      <c r="AI15" s="21"/>
      <c r="AJ15" s="31">
        <v>5425564</v>
      </c>
      <c r="AK15" s="31">
        <v>5472544</v>
      </c>
      <c r="AL15" s="31">
        <v>5519524</v>
      </c>
      <c r="AM15" s="21"/>
      <c r="AN15" s="5">
        <f>AL15-AK15</f>
        <v>46980</v>
      </c>
    </row>
    <row r="16" spans="1:40" x14ac:dyDescent="0.2">
      <c r="A16" s="1" t="s">
        <v>16</v>
      </c>
      <c r="B16" s="4">
        <f>SUM(B13:B15)</f>
        <v>79047372</v>
      </c>
      <c r="C16" s="4">
        <f>SUM(C13:C15)</f>
        <v>81204651</v>
      </c>
      <c r="D16" s="21"/>
      <c r="E16" s="4">
        <f>SUM(E13:E15)</f>
        <v>82493134</v>
      </c>
      <c r="F16" s="4">
        <f>SUM(F13:F15)</f>
        <v>51866291</v>
      </c>
      <c r="G16" s="4">
        <f>SUM(G13:G15)</f>
        <v>30626843</v>
      </c>
      <c r="H16" s="21"/>
      <c r="I16" s="4">
        <f>SUM(I13:I15)</f>
        <v>86201338</v>
      </c>
      <c r="J16" s="4">
        <f>SUM(J13:J15)</f>
        <v>50196080.200000003</v>
      </c>
      <c r="K16" s="4">
        <f>SUM(K13:K15)</f>
        <v>36005257.799999997</v>
      </c>
      <c r="L16" s="21"/>
      <c r="M16" s="4">
        <f>SUM(M13:M15)</f>
        <v>11457004</v>
      </c>
      <c r="N16" s="4">
        <f>SUM(N13:N15)</f>
        <v>4508647.2000000067</v>
      </c>
      <c r="O16" s="4">
        <f>SUM(O13:O15)</f>
        <v>6948356.7999999933</v>
      </c>
      <c r="P16" s="21"/>
      <c r="Q16" s="4">
        <f>SUM(Q13:Q15)</f>
        <v>54966185</v>
      </c>
      <c r="R16" s="4">
        <f>SUM(R13:R15)</f>
        <v>45171081.200000003</v>
      </c>
      <c r="S16" s="4">
        <f>SUM(S13:S15)</f>
        <v>9795103.7999999933</v>
      </c>
      <c r="T16" s="21"/>
      <c r="U16" s="4">
        <f>SUM(U13:U15)</f>
        <v>55265436</v>
      </c>
      <c r="V16" s="4">
        <f>SUM(V13:V15)</f>
        <v>42833865.200000003</v>
      </c>
      <c r="W16" s="4">
        <f>SUM(W13:W15)</f>
        <v>12431570.799999997</v>
      </c>
      <c r="X16" s="21"/>
      <c r="Y16" s="4">
        <f>SUM(Y13:Y15)</f>
        <v>51287276</v>
      </c>
      <c r="Z16" s="4">
        <f>SUM(Z13:Z15)</f>
        <v>34251313.200000003</v>
      </c>
      <c r="AA16" s="4">
        <f>SUM(AA13:AA15)</f>
        <v>17035962.799999997</v>
      </c>
      <c r="AB16" s="21"/>
      <c r="AC16" s="4">
        <f t="shared" ref="AC16:AH16" si="1">SUM(AC13:AC15)</f>
        <v>62755182</v>
      </c>
      <c r="AD16" s="4">
        <f t="shared" si="1"/>
        <v>42152103.200000003</v>
      </c>
      <c r="AE16" s="4">
        <f t="shared" si="1"/>
        <v>20603078.799999993</v>
      </c>
      <c r="AF16" s="4">
        <f t="shared" si="1"/>
        <v>47811072.200000003</v>
      </c>
      <c r="AG16" s="4">
        <f t="shared" si="1"/>
        <v>49737962.200000003</v>
      </c>
      <c r="AH16" s="4">
        <f t="shared" si="1"/>
        <v>49267171.200000003</v>
      </c>
      <c r="AI16" s="21"/>
      <c r="AJ16" s="4">
        <f>SUM(AJ13:AJ15)</f>
        <v>52476891.200000003</v>
      </c>
      <c r="AK16" s="4">
        <f>SUM(AK13:AK15)</f>
        <v>52401718.200000003</v>
      </c>
      <c r="AL16" s="4">
        <f>SUM(AL13:AL15)</f>
        <v>51993445.20000001</v>
      </c>
      <c r="AM16" s="21"/>
      <c r="AN16" s="4">
        <f>SUM(AN13:AN15)</f>
        <v>-408272.99999999255</v>
      </c>
    </row>
    <row r="17" spans="1:40" x14ac:dyDescent="0.2">
      <c r="C17" s="2"/>
      <c r="E17" s="2"/>
      <c r="F17" s="2"/>
      <c r="G17" s="2"/>
      <c r="I17" s="2"/>
      <c r="J17" s="2"/>
      <c r="K17" s="2"/>
      <c r="M17" s="2"/>
      <c r="N17" s="2"/>
      <c r="O17" s="2"/>
      <c r="Q17" s="2"/>
      <c r="R17" s="2"/>
      <c r="S17" s="2"/>
      <c r="U17" s="2"/>
      <c r="V17" s="2"/>
      <c r="W17" s="2"/>
      <c r="Y17" s="2"/>
      <c r="Z17" s="2"/>
      <c r="AA17" s="2"/>
      <c r="AC17" s="2"/>
      <c r="AD17" s="2"/>
      <c r="AE17" s="2"/>
      <c r="AF17" s="2"/>
      <c r="AG17" s="2"/>
      <c r="AH17" s="2"/>
      <c r="AJ17" s="2"/>
      <c r="AK17" s="2"/>
      <c r="AL17" s="2"/>
      <c r="AN17" s="2"/>
    </row>
    <row r="18" spans="1:40" x14ac:dyDescent="0.2">
      <c r="A18" t="s">
        <v>18</v>
      </c>
      <c r="B18" s="2">
        <f>B6+B11+B16</f>
        <v>140528376</v>
      </c>
      <c r="C18" s="2">
        <f>C6+C11+C16</f>
        <v>148848054</v>
      </c>
      <c r="D18" s="2"/>
      <c r="E18" s="2">
        <f>E6+E11+E16</f>
        <v>152080592</v>
      </c>
      <c r="F18" s="2">
        <f>F6+F11+F16</f>
        <v>121453749</v>
      </c>
      <c r="G18" s="2">
        <f>E18-F18</f>
        <v>30626843</v>
      </c>
      <c r="H18" s="2"/>
      <c r="I18" s="2">
        <f>I6+I11+I16</f>
        <v>151691565</v>
      </c>
      <c r="J18" s="2">
        <f>J6+J11+J16</f>
        <v>115686307.2</v>
      </c>
      <c r="K18" s="2">
        <f>I18-J18</f>
        <v>36005257.799999997</v>
      </c>
      <c r="L18" s="2"/>
      <c r="M18" s="2">
        <f>M6+M11+M16</f>
        <v>76092704</v>
      </c>
      <c r="N18" s="2">
        <f>N6+N11+N16</f>
        <v>69144347.200000003</v>
      </c>
      <c r="O18" s="2">
        <f>M18-N18</f>
        <v>6948356.799999997</v>
      </c>
      <c r="P18" s="2"/>
      <c r="Q18" s="2">
        <f>Q6+Q11+Q16</f>
        <v>123748561</v>
      </c>
      <c r="R18" s="2">
        <f>R6+R11+R16</f>
        <v>113953457.2</v>
      </c>
      <c r="S18" s="2">
        <f>Q18-R18</f>
        <v>9795103.799999997</v>
      </c>
      <c r="T18" s="2"/>
      <c r="U18" s="2">
        <f>U6+U11+U16</f>
        <v>116003375</v>
      </c>
      <c r="V18" s="2">
        <f>V6+V11+V16</f>
        <v>103571804.2</v>
      </c>
      <c r="W18" s="2">
        <f>U18-V18</f>
        <v>12431570.799999997</v>
      </c>
      <c r="X18" s="2"/>
      <c r="Y18" s="2">
        <f>Y6+Y11+Y16</f>
        <v>111781907</v>
      </c>
      <c r="Z18" s="2">
        <f>Z6+Z11+Z16</f>
        <v>94745944.200000003</v>
      </c>
      <c r="AA18" s="2">
        <f>Y18-Z18</f>
        <v>17035962.799999997</v>
      </c>
      <c r="AB18" s="2"/>
      <c r="AC18" s="2">
        <f>AC6+AC11+AC16</f>
        <v>130278393</v>
      </c>
      <c r="AD18" s="2">
        <f>AD6+AD11+AD16</f>
        <v>109675314.2</v>
      </c>
      <c r="AE18" s="2">
        <f>AC18-AD18</f>
        <v>20603078.799999997</v>
      </c>
      <c r="AF18" s="2">
        <f>AF6+AF11+AF16</f>
        <v>117296155.2</v>
      </c>
      <c r="AG18" s="2">
        <f>AG6+AG11+AG16</f>
        <v>117689757.2</v>
      </c>
      <c r="AH18" s="2">
        <f>AH6+AH11+AH16</f>
        <v>116851647.2</v>
      </c>
      <c r="AI18" s="2"/>
      <c r="AJ18" s="2">
        <f>AJ6+AJ11+AJ16</f>
        <v>127112398.2</v>
      </c>
      <c r="AK18" s="2">
        <f>AK6+AK11+AK16</f>
        <v>124061102.2</v>
      </c>
      <c r="AL18" s="2">
        <f>AL6+AL11+AL16</f>
        <v>126713340.20000002</v>
      </c>
      <c r="AM18" s="2"/>
      <c r="AN18" s="55">
        <f>AL18-AK18</f>
        <v>2652238.0000000149</v>
      </c>
    </row>
    <row r="19" spans="1:40" x14ac:dyDescent="0.2">
      <c r="A19" t="s">
        <v>19</v>
      </c>
      <c r="B19" s="2">
        <v>-15000000</v>
      </c>
      <c r="C19" s="2">
        <v>-15000000</v>
      </c>
      <c r="E19" s="2">
        <v>-15000000</v>
      </c>
      <c r="F19" s="2">
        <v>-15000000</v>
      </c>
      <c r="G19" s="2">
        <f>E19-F19</f>
        <v>0</v>
      </c>
      <c r="I19" s="2">
        <v>-15000000</v>
      </c>
      <c r="J19" s="2">
        <v>-15000000</v>
      </c>
      <c r="K19" s="2">
        <f>I19-J19</f>
        <v>0</v>
      </c>
      <c r="M19" s="2">
        <v>-15000000</v>
      </c>
      <c r="N19" s="2">
        <v>-15000000</v>
      </c>
      <c r="O19" s="2">
        <f>M19-N19</f>
        <v>0</v>
      </c>
      <c r="Q19" s="2">
        <v>-15000000</v>
      </c>
      <c r="R19" s="2">
        <v>-15000000</v>
      </c>
      <c r="S19" s="2">
        <f>Q19-R19</f>
        <v>0</v>
      </c>
      <c r="U19" s="2">
        <v>-15000000</v>
      </c>
      <c r="V19" s="2">
        <v>-15000000</v>
      </c>
      <c r="W19" s="2">
        <f>U19-V19</f>
        <v>0</v>
      </c>
      <c r="Y19" s="2">
        <v>-15000000</v>
      </c>
      <c r="Z19" s="2">
        <v>-15000000</v>
      </c>
      <c r="AA19" s="2">
        <f>Y19-Z19</f>
        <v>0</v>
      </c>
      <c r="AC19" s="2">
        <v>0</v>
      </c>
      <c r="AD19" s="2">
        <v>0</v>
      </c>
      <c r="AE19" s="2">
        <f>AC19-AD19</f>
        <v>0</v>
      </c>
      <c r="AF19" s="2">
        <v>0</v>
      </c>
      <c r="AG19" s="2">
        <v>0</v>
      </c>
      <c r="AH19" s="2">
        <v>0</v>
      </c>
      <c r="AJ19" s="2">
        <v>0</v>
      </c>
      <c r="AK19" s="2">
        <v>0</v>
      </c>
      <c r="AL19" s="2">
        <v>0</v>
      </c>
      <c r="AN19" s="55">
        <f>AL19-AK19</f>
        <v>0</v>
      </c>
    </row>
    <row r="20" spans="1:40" x14ac:dyDescent="0.2">
      <c r="A20" t="s">
        <v>20</v>
      </c>
      <c r="B20" s="2">
        <v>-87300000</v>
      </c>
      <c r="C20" s="2">
        <f>-87300000-22000000</f>
        <v>-109300000</v>
      </c>
      <c r="E20" s="2">
        <f>-87300000-22000000</f>
        <v>-109300000</v>
      </c>
      <c r="F20" s="2">
        <f>-87300000-22000000</f>
        <v>-109300000</v>
      </c>
      <c r="G20" s="2">
        <f>E20-F20</f>
        <v>0</v>
      </c>
      <c r="I20" s="2">
        <f>-87300000-22000000</f>
        <v>-109300000</v>
      </c>
      <c r="J20" s="2">
        <f>-87300000-22000000</f>
        <v>-109300000</v>
      </c>
      <c r="K20" s="2">
        <f>I20-J20</f>
        <v>0</v>
      </c>
      <c r="M20" s="2">
        <f>-87300000-22000000</f>
        <v>-109300000</v>
      </c>
      <c r="N20" s="2">
        <f>-87300000-22000000</f>
        <v>-109300000</v>
      </c>
      <c r="O20" s="2">
        <f>M20-N20</f>
        <v>0</v>
      </c>
      <c r="Q20" s="2">
        <f>-87300000-22000000</f>
        <v>-109300000</v>
      </c>
      <c r="R20" s="2">
        <f>-87300000-22000000</f>
        <v>-109300000</v>
      </c>
      <c r="S20" s="2">
        <f>Q20-R20</f>
        <v>0</v>
      </c>
      <c r="U20" s="2">
        <f>-87300000-22000000</f>
        <v>-109300000</v>
      </c>
      <c r="V20" s="2">
        <f>-87300000-22000000</f>
        <v>-109300000</v>
      </c>
      <c r="W20" s="2">
        <f>U20-V20</f>
        <v>0</v>
      </c>
      <c r="Y20" s="2">
        <f>-87300000-22000000</f>
        <v>-109300000</v>
      </c>
      <c r="Z20" s="2">
        <f>-87300000-22000000</f>
        <v>-109300000</v>
      </c>
      <c r="AA20" s="2">
        <f>Y20-Z20</f>
        <v>0</v>
      </c>
      <c r="AC20" s="2">
        <f>-87300000-22000000</f>
        <v>-109300000</v>
      </c>
      <c r="AD20" s="2">
        <f>-87300000-22000000</f>
        <v>-109300000</v>
      </c>
      <c r="AE20" s="2">
        <f>AC20-AD20</f>
        <v>0</v>
      </c>
      <c r="AF20" s="2">
        <f>-87300000-22000000</f>
        <v>-109300000</v>
      </c>
      <c r="AG20" s="2">
        <f>-87300000-22000000</f>
        <v>-109300000</v>
      </c>
      <c r="AH20" s="2">
        <f>-87300000-22000000</f>
        <v>-109300000</v>
      </c>
      <c r="AJ20" s="2">
        <f>-87300000-22000000</f>
        <v>-109300000</v>
      </c>
      <c r="AK20" s="2">
        <f>-87300000-22000000</f>
        <v>-109300000</v>
      </c>
      <c r="AL20" s="2">
        <f>-87300000-22000000</f>
        <v>-109300000</v>
      </c>
      <c r="AN20" s="5">
        <f>AL20-AK20</f>
        <v>0</v>
      </c>
    </row>
    <row r="21" spans="1:40" ht="13.5" thickBot="1" x14ac:dyDescent="0.25">
      <c r="A21" s="1" t="s">
        <v>21</v>
      </c>
      <c r="B21" s="3">
        <f>SUM(B18:B20)</f>
        <v>38228376</v>
      </c>
      <c r="C21" s="3">
        <f>SUM(C18:C20)</f>
        <v>24548054</v>
      </c>
      <c r="E21" s="3">
        <f>SUM(E18:E20)</f>
        <v>27780592</v>
      </c>
      <c r="F21" s="3">
        <f>SUM(F18:F20)</f>
        <v>-2846251</v>
      </c>
      <c r="G21" s="3">
        <f>SUM(G18:G20)</f>
        <v>30626843</v>
      </c>
      <c r="I21" s="3">
        <f>SUM(I18:I20)</f>
        <v>27391565</v>
      </c>
      <c r="J21" s="3">
        <f>SUM(J18:J20)</f>
        <v>-8613692.799999997</v>
      </c>
      <c r="K21" s="3">
        <f>SUM(K18:K20)</f>
        <v>36005257.799999997</v>
      </c>
      <c r="M21" s="3">
        <f>SUM(M18:M20)</f>
        <v>-48207296</v>
      </c>
      <c r="N21" s="3">
        <f>SUM(N18:N20)</f>
        <v>-55155652.799999997</v>
      </c>
      <c r="O21" s="3">
        <f>SUM(O18:O20)</f>
        <v>6948356.799999997</v>
      </c>
      <c r="Q21" s="3">
        <f>SUM(Q18:Q20)</f>
        <v>-551439</v>
      </c>
      <c r="R21" s="3">
        <f>SUM(R18:R20)</f>
        <v>-10346542.799999997</v>
      </c>
      <c r="S21" s="3">
        <f>SUM(S18:S20)</f>
        <v>9795103.799999997</v>
      </c>
      <c r="U21" s="3">
        <f>SUM(U18:U20)</f>
        <v>-8296625</v>
      </c>
      <c r="V21" s="3">
        <f>SUM(V18:V20)</f>
        <v>-20728195.799999997</v>
      </c>
      <c r="W21" s="3">
        <f>SUM(W18:W20)</f>
        <v>12431570.799999997</v>
      </c>
      <c r="Y21" s="3">
        <f>SUM(Y18:Y20)</f>
        <v>-12518093</v>
      </c>
      <c r="Z21" s="3">
        <f>SUM(Z18:Z20)</f>
        <v>-29554055.799999997</v>
      </c>
      <c r="AA21" s="3">
        <f>SUM(AA18:AA20)</f>
        <v>17035962.799999997</v>
      </c>
      <c r="AC21" s="3">
        <f t="shared" ref="AC21:AH21" si="2">SUM(AC18:AC20)</f>
        <v>20978393</v>
      </c>
      <c r="AD21" s="3">
        <f t="shared" si="2"/>
        <v>375314.20000000298</v>
      </c>
      <c r="AE21" s="3">
        <f t="shared" si="2"/>
        <v>20603078.799999997</v>
      </c>
      <c r="AF21" s="3">
        <f t="shared" si="2"/>
        <v>7996155.200000003</v>
      </c>
      <c r="AG21" s="3">
        <f t="shared" si="2"/>
        <v>8389757.200000003</v>
      </c>
      <c r="AH21" s="3">
        <f t="shared" si="2"/>
        <v>7551647.200000003</v>
      </c>
      <c r="AJ21" s="3">
        <f>SUM(AJ18:AJ20)</f>
        <v>17812398.200000003</v>
      </c>
      <c r="AK21" s="3">
        <f>SUM(AK18:AK20)</f>
        <v>14761102.200000003</v>
      </c>
      <c r="AL21" s="3">
        <f>SUM(AL18:AL20)</f>
        <v>17413340.200000018</v>
      </c>
      <c r="AN21" s="3">
        <f>SUM(AN18:AN20)</f>
        <v>2652238.0000000149</v>
      </c>
    </row>
    <row r="22" spans="1:40" ht="13.5" thickTop="1" x14ac:dyDescent="0.2">
      <c r="C22" s="2"/>
      <c r="E22" s="2"/>
      <c r="F22" s="2"/>
      <c r="G22" s="2"/>
      <c r="I22" s="2"/>
      <c r="J22" s="2"/>
      <c r="K22" s="2"/>
      <c r="M22" s="2"/>
      <c r="N22" s="2"/>
      <c r="O22" s="2"/>
      <c r="Q22" s="2"/>
      <c r="R22" s="2"/>
      <c r="S22" s="2"/>
      <c r="U22" s="2"/>
      <c r="V22" s="2"/>
      <c r="W22" s="2"/>
      <c r="Y22" s="2"/>
      <c r="Z22" s="2"/>
      <c r="AA22" s="2"/>
      <c r="AC22" s="2"/>
      <c r="AD22" s="2"/>
      <c r="AE22" s="2"/>
      <c r="AF22" s="2"/>
      <c r="AG22" s="2"/>
      <c r="AH22" s="2"/>
      <c r="AJ22" s="2"/>
      <c r="AK22" s="2"/>
      <c r="AL22" s="2"/>
      <c r="AN22" s="2"/>
    </row>
  </sheetData>
  <phoneticPr fontId="0" type="noConversion"/>
  <printOptions horizontalCentered="1"/>
  <pageMargins left="0.15" right="0.15" top="1" bottom="1" header="0.5" footer="0.5"/>
  <pageSetup scale="89" orientation="landscape" r:id="rId1"/>
  <headerFooter alignWithMargins="0">
    <oddFooter>&amp;CPage &amp;P&amp;R&amp;F -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activeCell="AL13" activeCellId="1" sqref="AL8 AL13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96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5814537</v>
      </c>
      <c r="C8" s="11">
        <v>47152238</v>
      </c>
      <c r="D8" s="11">
        <v>301295</v>
      </c>
      <c r="E8" s="11">
        <v>0</v>
      </c>
      <c r="F8" s="59">
        <f>SUM(D8:E8)</f>
        <v>301295</v>
      </c>
      <c r="G8" s="59">
        <f>B8+C8+F8</f>
        <v>53268070</v>
      </c>
    </row>
    <row r="9" spans="1:8" x14ac:dyDescent="0.2">
      <c r="A9" s="10" t="s">
        <v>7</v>
      </c>
      <c r="B9" s="11">
        <v>55709857</v>
      </c>
      <c r="C9" s="11">
        <v>5907722</v>
      </c>
      <c r="D9" s="11">
        <v>7786706</v>
      </c>
      <c r="E9" s="11">
        <v>-804200</v>
      </c>
      <c r="F9" s="59">
        <f>SUM(D9:E9)</f>
        <v>6982506</v>
      </c>
      <c r="G9" s="59">
        <f>B9+C9+F9</f>
        <v>68600085</v>
      </c>
    </row>
    <row r="10" spans="1:8" x14ac:dyDescent="0.2">
      <c r="A10" s="10" t="s">
        <v>8</v>
      </c>
      <c r="B10" s="33">
        <v>0</v>
      </c>
      <c r="C10" s="33">
        <v>7654149</v>
      </c>
      <c r="D10" s="33">
        <f>Breakdown!AL15</f>
        <v>5519524</v>
      </c>
      <c r="E10" s="33">
        <f>Breakdown!AL14</f>
        <v>-8328487.7999999924</v>
      </c>
      <c r="F10" s="33">
        <f>SUM(D10:E10)</f>
        <v>-2808963.7999999924</v>
      </c>
      <c r="G10" s="33">
        <f>B10+C10+F10</f>
        <v>4845185.2000000076</v>
      </c>
    </row>
    <row r="11" spans="1:8" x14ac:dyDescent="0.2">
      <c r="A11" s="36"/>
      <c r="B11" s="54">
        <f t="shared" ref="B11:G11" si="0">SUM(B8:B10)</f>
        <v>61524394</v>
      </c>
      <c r="C11" s="54">
        <f t="shared" si="0"/>
        <v>60714109</v>
      </c>
      <c r="D11" s="54">
        <f t="shared" si="0"/>
        <v>13607525</v>
      </c>
      <c r="E11" s="54">
        <f t="shared" si="0"/>
        <v>-9132687.7999999933</v>
      </c>
      <c r="F11" s="54">
        <f t="shared" si="0"/>
        <v>4474837.2000000076</v>
      </c>
      <c r="G11" s="54">
        <f t="shared" si="0"/>
        <v>126713340.2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17413340.200000003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46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47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69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98</v>
      </c>
      <c r="B21" s="11"/>
      <c r="C21" s="11"/>
      <c r="D21" s="11"/>
      <c r="E21" s="11"/>
      <c r="F21" s="11"/>
      <c r="G21" s="11"/>
      <c r="H21" s="11"/>
    </row>
    <row r="22" spans="1:8" x14ac:dyDescent="0.2">
      <c r="A22" s="56"/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8" sqref="A18:A21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94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5489132</v>
      </c>
      <c r="C8" s="11">
        <v>47218902</v>
      </c>
      <c r="D8" s="11">
        <v>301295</v>
      </c>
      <c r="E8" s="11">
        <v>0</v>
      </c>
      <c r="F8" s="58">
        <f>SUM(D8:E8)</f>
        <v>301295</v>
      </c>
      <c r="G8" s="58">
        <f>B8+C8+F8</f>
        <v>53009329</v>
      </c>
    </row>
    <row r="9" spans="1:8" x14ac:dyDescent="0.2">
      <c r="A9" s="10" t="s">
        <v>7</v>
      </c>
      <c r="B9" s="11">
        <v>53074428</v>
      </c>
      <c r="C9" s="11">
        <v>5823530</v>
      </c>
      <c r="D9" s="11">
        <v>7771160</v>
      </c>
      <c r="E9" s="11">
        <v>-804191</v>
      </c>
      <c r="F9" s="59">
        <f>SUM(D9:E9)</f>
        <v>6966969</v>
      </c>
      <c r="G9" s="59">
        <f>B9+C9+F9</f>
        <v>65864927</v>
      </c>
    </row>
    <row r="10" spans="1:8" x14ac:dyDescent="0.2">
      <c r="A10" s="10" t="s">
        <v>8</v>
      </c>
      <c r="B10" s="33">
        <v>0</v>
      </c>
      <c r="C10" s="33">
        <v>7807810</v>
      </c>
      <c r="D10" s="33">
        <f>Breakdown!AK15</f>
        <v>5472544</v>
      </c>
      <c r="E10" s="33">
        <f>Breakdown!AK14</f>
        <v>-8093507.7999999998</v>
      </c>
      <c r="F10" s="33">
        <f>SUM(D10:E10)</f>
        <v>-2620963.7999999998</v>
      </c>
      <c r="G10" s="33">
        <f>B10+C10+F10</f>
        <v>5186846.2</v>
      </c>
    </row>
    <row r="11" spans="1:8" x14ac:dyDescent="0.2">
      <c r="A11" s="36"/>
      <c r="B11" s="54">
        <f t="shared" ref="B11:G11" si="0">SUM(B8:B10)</f>
        <v>58563560</v>
      </c>
      <c r="C11" s="54">
        <f t="shared" si="0"/>
        <v>60850242</v>
      </c>
      <c r="D11" s="54">
        <f t="shared" si="0"/>
        <v>13544999</v>
      </c>
      <c r="E11" s="54">
        <f t="shared" si="0"/>
        <v>-8897698.8000000007</v>
      </c>
      <c r="F11" s="54">
        <f t="shared" si="0"/>
        <v>4647300.2</v>
      </c>
      <c r="G11" s="54">
        <f t="shared" si="0"/>
        <v>124061102.2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14761102.200000003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/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46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47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69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93</v>
      </c>
      <c r="B21" s="11"/>
      <c r="C21" s="11"/>
      <c r="D21" s="11"/>
      <c r="E21" s="11"/>
      <c r="F21" s="11"/>
      <c r="G21" s="11"/>
      <c r="H21" s="11"/>
    </row>
    <row r="22" spans="1:8" x14ac:dyDescent="0.2">
      <c r="A22" s="56"/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1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90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5720764</v>
      </c>
      <c r="C8" s="11">
        <v>47218843</v>
      </c>
      <c r="D8" s="11">
        <v>301295</v>
      </c>
      <c r="E8" s="11">
        <v>0</v>
      </c>
      <c r="F8" s="11">
        <f>D8+E8</f>
        <v>301295</v>
      </c>
      <c r="G8" s="11">
        <f>B8+C8+F8</f>
        <v>53240902</v>
      </c>
    </row>
    <row r="9" spans="1:8" x14ac:dyDescent="0.2">
      <c r="A9" s="10" t="s">
        <v>7</v>
      </c>
      <c r="B9" s="11">
        <v>55630883</v>
      </c>
      <c r="C9" s="11">
        <v>6024778</v>
      </c>
      <c r="D9" s="11">
        <v>7758007</v>
      </c>
      <c r="E9" s="11">
        <v>-804191</v>
      </c>
      <c r="F9" s="11">
        <f>D9+E9</f>
        <v>6953816</v>
      </c>
      <c r="G9" s="11">
        <f>B9+C9+F9</f>
        <v>68609477</v>
      </c>
    </row>
    <row r="10" spans="1:8" x14ac:dyDescent="0.2">
      <c r="A10" s="10" t="s">
        <v>8</v>
      </c>
      <c r="B10" s="33">
        <v>0</v>
      </c>
      <c r="C10" s="33">
        <v>7694983</v>
      </c>
      <c r="D10" s="33">
        <f>Breakdown!AJ15</f>
        <v>5425564</v>
      </c>
      <c r="E10" s="33">
        <f>Breakdown!AJ14</f>
        <v>-7858527.7999999998</v>
      </c>
      <c r="F10" s="33">
        <f>D10+E10</f>
        <v>-2432963.7999999998</v>
      </c>
      <c r="G10" s="33">
        <f>B10+C10+F10</f>
        <v>5262019.2</v>
      </c>
    </row>
    <row r="11" spans="1:8" x14ac:dyDescent="0.2">
      <c r="A11" s="36"/>
      <c r="B11" s="54">
        <f t="shared" ref="B11:G11" si="0">SUM(B8:B10)</f>
        <v>61351647</v>
      </c>
      <c r="C11" s="54">
        <f t="shared" si="0"/>
        <v>60938604</v>
      </c>
      <c r="D11" s="54">
        <f t="shared" si="0"/>
        <v>13484866</v>
      </c>
      <c r="E11" s="54">
        <f t="shared" si="0"/>
        <v>-8662718.8000000007</v>
      </c>
      <c r="F11" s="54">
        <f t="shared" si="0"/>
        <v>4822147.2</v>
      </c>
      <c r="G11" s="54">
        <f t="shared" si="0"/>
        <v>127112398.2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17812398.200000003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 t="s">
        <v>85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91</v>
      </c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0"/>
    </sheetView>
  </sheetViews>
  <sheetFormatPr defaultRowHeight="12.75" x14ac:dyDescent="0.2"/>
  <cols>
    <col min="1" max="1" width="24.85546875" style="10" bestFit="1" customWidth="1"/>
    <col min="2" max="3" width="15.140625" style="10" bestFit="1" customWidth="1"/>
    <col min="4" max="4" width="15.42578125" style="10" bestFit="1" customWidth="1"/>
    <col min="5" max="5" width="15.140625" style="10" bestFit="1" customWidth="1"/>
    <col min="6" max="6" width="14" style="10" bestFit="1" customWidth="1"/>
    <col min="7" max="7" width="18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84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4854913</v>
      </c>
      <c r="C8" s="11">
        <v>43791276</v>
      </c>
      <c r="D8" s="11">
        <v>301295</v>
      </c>
      <c r="E8" s="11">
        <v>0</v>
      </c>
      <c r="F8" s="11">
        <f>D8+E8</f>
        <v>301295</v>
      </c>
      <c r="G8" s="11">
        <f>B8+C8+F8</f>
        <v>48947484</v>
      </c>
    </row>
    <row r="9" spans="1:8" x14ac:dyDescent="0.2">
      <c r="A9" s="10" t="s">
        <v>7</v>
      </c>
      <c r="B9" s="11">
        <v>49737446</v>
      </c>
      <c r="C9" s="11">
        <v>5735410</v>
      </c>
      <c r="D9" s="11">
        <v>7755482</v>
      </c>
      <c r="E9" s="11">
        <v>-804191</v>
      </c>
      <c r="F9" s="11">
        <f>D9+E9</f>
        <v>6951291</v>
      </c>
      <c r="G9" s="11">
        <f>B9+C9+F9</f>
        <v>62424147</v>
      </c>
    </row>
    <row r="10" spans="1:8" x14ac:dyDescent="0.2">
      <c r="A10" s="10" t="s">
        <v>8</v>
      </c>
      <c r="B10" s="33">
        <v>0</v>
      </c>
      <c r="C10" s="33">
        <v>7724980</v>
      </c>
      <c r="D10" s="33">
        <f>Breakdown!AH15</f>
        <v>5378584</v>
      </c>
      <c r="E10" s="33">
        <f>Breakdown!AH14</f>
        <v>-7623547.7999999998</v>
      </c>
      <c r="F10" s="33">
        <f>D10+E10</f>
        <v>-2244963.7999999998</v>
      </c>
      <c r="G10" s="33">
        <f>B10+C10+F10</f>
        <v>5480016.2000000002</v>
      </c>
    </row>
    <row r="11" spans="1:8" x14ac:dyDescent="0.2">
      <c r="A11" s="36"/>
      <c r="B11" s="54">
        <f t="shared" ref="B11:G11" si="0">SUM(B8:B10)</f>
        <v>54592359</v>
      </c>
      <c r="C11" s="54">
        <f t="shared" si="0"/>
        <v>57251666</v>
      </c>
      <c r="D11" s="54">
        <f t="shared" si="0"/>
        <v>13435361</v>
      </c>
      <c r="E11" s="54">
        <f t="shared" si="0"/>
        <v>-8427738.8000000007</v>
      </c>
      <c r="F11" s="54">
        <f t="shared" si="0"/>
        <v>5007622.2</v>
      </c>
      <c r="G11" s="54">
        <f t="shared" si="0"/>
        <v>116851647.2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7551647.200000003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85</v>
      </c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D10" sqref="D10"/>
    </sheetView>
  </sheetViews>
  <sheetFormatPr defaultRowHeight="12.75" x14ac:dyDescent="0.2"/>
  <cols>
    <col min="1" max="1" width="24.85546875" style="10" bestFit="1" customWidth="1"/>
    <col min="2" max="3" width="15.140625" style="10" bestFit="1" customWidth="1"/>
    <col min="4" max="4" width="15.42578125" style="10" bestFit="1" customWidth="1"/>
    <col min="5" max="5" width="15.140625" style="10" bestFit="1" customWidth="1"/>
    <col min="6" max="6" width="14" style="10" bestFit="1" customWidth="1"/>
    <col min="7" max="7" width="18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78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4898242</v>
      </c>
      <c r="C8" s="11">
        <v>43762648</v>
      </c>
      <c r="D8" s="11">
        <v>301295</v>
      </c>
      <c r="E8" s="11">
        <v>0</v>
      </c>
      <c r="F8" s="11">
        <f>SUM(D8:E8)</f>
        <v>301295</v>
      </c>
      <c r="G8" s="11">
        <f>B8+C8+F8</f>
        <v>48962185</v>
      </c>
    </row>
    <row r="9" spans="1:8" x14ac:dyDescent="0.2">
      <c r="A9" s="10" t="s">
        <v>7</v>
      </c>
      <c r="B9" s="11">
        <v>50014704</v>
      </c>
      <c r="C9" s="11">
        <v>5805892</v>
      </c>
      <c r="D9" s="11">
        <v>7731749</v>
      </c>
      <c r="E9" s="11">
        <v>-804194</v>
      </c>
      <c r="F9" s="11">
        <f>SUM(D9:E9)</f>
        <v>6927555</v>
      </c>
      <c r="G9" s="11">
        <f>B9+C9+F9</f>
        <v>62748151</v>
      </c>
    </row>
    <row r="10" spans="1:8" x14ac:dyDescent="0.2">
      <c r="A10" s="10" t="s">
        <v>8</v>
      </c>
      <c r="B10" s="33">
        <v>0</v>
      </c>
      <c r="C10" s="33">
        <v>7870665</v>
      </c>
      <c r="D10" s="33">
        <f>Breakdown!AG15</f>
        <v>5267164</v>
      </c>
      <c r="E10" s="33">
        <f>Breakdown!AG14</f>
        <v>-7158407.7999999998</v>
      </c>
      <c r="F10" s="33">
        <f>SUM(D10:E10)</f>
        <v>-1891243.7999999998</v>
      </c>
      <c r="G10" s="33">
        <f>B10+C10+F10</f>
        <v>5979421.2000000002</v>
      </c>
    </row>
    <row r="11" spans="1:8" x14ac:dyDescent="0.2">
      <c r="A11" s="36" t="s">
        <v>77</v>
      </c>
      <c r="B11" s="54">
        <f t="shared" ref="B11:G11" si="0">SUM(B8:B10)</f>
        <v>54912946</v>
      </c>
      <c r="C11" s="54">
        <f t="shared" si="0"/>
        <v>57439205</v>
      </c>
      <c r="D11" s="54">
        <f t="shared" si="0"/>
        <v>13300208</v>
      </c>
      <c r="E11" s="54">
        <f t="shared" si="0"/>
        <v>-7962601.7999999998</v>
      </c>
      <c r="F11" s="54">
        <f t="shared" si="0"/>
        <v>5337606.2</v>
      </c>
      <c r="G11" s="54">
        <f t="shared" si="0"/>
        <v>117689757.2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8389757.200000003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81</v>
      </c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8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73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5074723</v>
      </c>
      <c r="C8" s="45">
        <v>41803257</v>
      </c>
      <c r="D8" s="45">
        <v>301295</v>
      </c>
      <c r="E8" s="45">
        <f>SUM(B8:D8)</f>
        <v>47179275</v>
      </c>
    </row>
    <row r="9" spans="1:7" x14ac:dyDescent="0.2">
      <c r="A9" s="42" t="s">
        <v>7</v>
      </c>
      <c r="B9" s="49">
        <v>51276017</v>
      </c>
      <c r="C9" s="49">
        <v>5906879</v>
      </c>
      <c r="D9" s="49">
        <v>6922098</v>
      </c>
      <c r="E9" s="45">
        <f>SUM(B9:D9)</f>
        <v>64104994</v>
      </c>
    </row>
    <row r="10" spans="1:7" x14ac:dyDescent="0.2">
      <c r="A10" s="10" t="s">
        <v>8</v>
      </c>
      <c r="B10" s="50">
        <v>0</v>
      </c>
      <c r="C10" s="50">
        <v>7715129</v>
      </c>
      <c r="D10" s="50">
        <f>Breakdown!AF14+Breakdown!AF15</f>
        <v>-1703243.7999999998</v>
      </c>
      <c r="E10" s="48">
        <f>SUM(B10:D10)</f>
        <v>6011885.2000000002</v>
      </c>
    </row>
    <row r="11" spans="1:7" x14ac:dyDescent="0.2">
      <c r="A11" s="14"/>
      <c r="B11" s="41">
        <f>SUM(B8:B10)</f>
        <v>56350740</v>
      </c>
      <c r="C11" s="41">
        <f>SUM(C8:C10)</f>
        <v>55425265</v>
      </c>
      <c r="D11" s="41">
        <f>SUM(D8:D10)</f>
        <v>5520149.2000000002</v>
      </c>
      <c r="E11" s="41">
        <f>SUM(E8:E10)</f>
        <v>117296154.2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7996154.200000003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sqref="A1:IV65536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67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4086444</v>
      </c>
      <c r="C8" s="45">
        <v>37993778</v>
      </c>
      <c r="D8" s="45">
        <v>301295</v>
      </c>
      <c r="E8" s="45">
        <f>SUM(B8:D8)</f>
        <v>42381517</v>
      </c>
    </row>
    <row r="9" spans="1:7" x14ac:dyDescent="0.2">
      <c r="A9" s="42" t="s">
        <v>7</v>
      </c>
      <c r="B9" s="49">
        <v>44320127</v>
      </c>
      <c r="C9" s="49">
        <v>5454229</v>
      </c>
      <c r="D9" s="49">
        <v>13356891</v>
      </c>
      <c r="E9" s="45">
        <f>SUM(B9:D9)</f>
        <v>63131247</v>
      </c>
    </row>
    <row r="10" spans="1:7" x14ac:dyDescent="0.2">
      <c r="A10" s="10" t="s">
        <v>8</v>
      </c>
      <c r="B10" s="50">
        <v>0</v>
      </c>
      <c r="C10" s="50">
        <v>7344774</v>
      </c>
      <c r="D10" s="50">
        <f>Breakdown!Z14+Breakdown!Z15</f>
        <v>-3182223.7999999933</v>
      </c>
      <c r="E10" s="48">
        <f>SUM(B10:D10)</f>
        <v>4162550.2000000067</v>
      </c>
    </row>
    <row r="11" spans="1:7" x14ac:dyDescent="0.2">
      <c r="A11" s="14"/>
      <c r="B11" s="41">
        <f>SUM(B8:B10)</f>
        <v>48406571</v>
      </c>
      <c r="C11" s="41">
        <f>SUM(C8:C10)</f>
        <v>50792781</v>
      </c>
      <c r="D11" s="41">
        <f>SUM(D8:D10)</f>
        <v>10475962.200000007</v>
      </c>
      <c r="E11" s="41">
        <f>SUM(E8:E10)</f>
        <v>109675314.2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375314.20000000298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Daily Change Graph</vt:lpstr>
      <vt:lpstr>Breakdown</vt:lpstr>
      <vt:lpstr>COB 092601</vt:lpstr>
      <vt:lpstr>COB 092501</vt:lpstr>
      <vt:lpstr>COB 092401</vt:lpstr>
      <vt:lpstr>COB 092101</vt:lpstr>
      <vt:lpstr>COB 092001</vt:lpstr>
      <vt:lpstr>COB 091901</vt:lpstr>
      <vt:lpstr>COB 091801</vt:lpstr>
      <vt:lpstr>COB 091701</vt:lpstr>
      <vt:lpstr>COB 091201</vt:lpstr>
      <vt:lpstr>COB 091001</vt:lpstr>
      <vt:lpstr>COB 090601</vt:lpstr>
      <vt:lpstr>COB 090401</vt:lpstr>
      <vt:lpstr>COB 082901</vt:lpstr>
      <vt:lpstr>COB 082801</vt:lpstr>
      <vt:lpstr>COB 082701</vt:lpstr>
      <vt:lpstr>'COB 082701'!Print_Area</vt:lpstr>
      <vt:lpstr>'COB 082801'!Print_Area</vt:lpstr>
      <vt:lpstr>'COB 082901'!Print_Area</vt:lpstr>
      <vt:lpstr>'COB 090601'!Print_Area</vt:lpstr>
      <vt:lpstr>'COB 091001'!Print_Area</vt:lpstr>
      <vt:lpstr>'COB 091201'!Print_Area</vt:lpstr>
      <vt:lpstr>'COB 091701'!Print_Area</vt:lpstr>
      <vt:lpstr>'COB 091801'!Print_Area</vt:lpstr>
      <vt:lpstr>'COB 091901'!Print_Area</vt:lpstr>
      <vt:lpstr>'COB 092001'!Print_Area</vt:lpstr>
      <vt:lpstr>'COB 092101'!Print_Area</vt:lpstr>
      <vt:lpstr>'COB 092401'!Print_Area</vt:lpstr>
      <vt:lpstr>'COB 092501'!Print_Area</vt:lpstr>
      <vt:lpstr>'COB 092601'!Print_Area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Felienne</cp:lastModifiedBy>
  <cp:lastPrinted>2001-09-27T13:57:28Z</cp:lastPrinted>
  <dcterms:created xsi:type="dcterms:W3CDTF">2001-08-28T12:34:46Z</dcterms:created>
  <dcterms:modified xsi:type="dcterms:W3CDTF">2014-09-04T14:08:53Z</dcterms:modified>
</cp:coreProperties>
</file>