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6.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9.xml" ContentType="application/vnd.openxmlformats-officedocument.drawingml.chartshapes+xml"/>
  <Override PartName="/xl/charts/chart22.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11.xml" ContentType="application/vnd.openxmlformats-officedocument.drawingml.chartshapes+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12.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13.xml" ContentType="application/vnd.openxmlformats-officedocument.drawingml.chartshape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14.xml" ContentType="application/vnd.openxmlformats-officedocument.drawing+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15.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bookViews>
  <sheets>
    <sheet name="Graph Data Sep 24" sheetId="11" r:id="rId1"/>
    <sheet name="summary 0924" sheetId="12" r:id="rId2"/>
    <sheet name="Graph Data Sep 17" sheetId="9" r:id="rId3"/>
    <sheet name="summary 0917" sheetId="10" r:id="rId4"/>
    <sheet name="Graph Data Sep 10" sheetId="7" r:id="rId5"/>
    <sheet name="summary 0910" sheetId="8" r:id="rId6"/>
    <sheet name="Graph Data Sep 04" sheetId="5" r:id="rId7"/>
    <sheet name="summary 0904" sheetId="6" r:id="rId8"/>
    <sheet name="Graph Data Aug 27" sheetId="3" r:id="rId9"/>
    <sheet name="summary 0827" sheetId="4" r:id="rId10"/>
    <sheet name="Graph Data Aug 20" sheetId="1" r:id="rId11"/>
    <sheet name="summary 0820" sheetId="2" r:id="rId12"/>
  </sheets>
  <externalReferences>
    <externalReference r:id="rId13"/>
    <externalReference r:id="rId14"/>
    <externalReference r:id="rId15"/>
    <externalReference r:id="rId16"/>
    <externalReference r:id="rId17"/>
    <externalReference r:id="rId18"/>
    <externalReference r:id="rId19"/>
  </externalReferences>
  <definedNames>
    <definedName name="_xlnm.Print_Area" localSheetId="10">'Graph Data Aug 20'!$A$17:$J$74</definedName>
    <definedName name="_xlnm.Print_Area" localSheetId="8">'Graph Data Aug 27'!$A$17:$J$74</definedName>
    <definedName name="_xlnm.Print_Area" localSheetId="6">'Graph Data Sep 04'!$A$26:$J$83</definedName>
    <definedName name="_xlnm.Print_Area" localSheetId="4">'Graph Data Sep 10'!$A$26:$J$84</definedName>
    <definedName name="_xlnm.Print_Area" localSheetId="2">'Graph Data Sep 17'!$A$110:$L$143</definedName>
    <definedName name="_xlnm.Print_Area" localSheetId="0">'Graph Data Sep 24'!$A$35:$K$103</definedName>
  </definedNames>
  <calcPr calcId="152511" calcMode="manual"/>
</workbook>
</file>

<file path=xl/calcChain.xml><?xml version="1.0" encoding="utf-8"?>
<calcChain xmlns="http://schemas.openxmlformats.org/spreadsheetml/2006/main">
  <c r="H2" i="1" l="1"/>
  <c r="J2" i="1"/>
  <c r="R3" i="1"/>
  <c r="T3" i="1"/>
  <c r="G4" i="1"/>
  <c r="H4" i="1"/>
  <c r="I4" i="1"/>
  <c r="J4" i="1"/>
  <c r="J11" i="1" s="1"/>
  <c r="N4" i="1"/>
  <c r="Q4" i="1"/>
  <c r="R4" i="1"/>
  <c r="S4" i="1"/>
  <c r="W4" i="1"/>
  <c r="X4" i="1"/>
  <c r="X11" i="1" s="1"/>
  <c r="Y4" i="1"/>
  <c r="Y11" i="1" s="1"/>
  <c r="Z4" i="1"/>
  <c r="G5" i="1"/>
  <c r="H5" i="1"/>
  <c r="I5" i="1"/>
  <c r="J5" i="1"/>
  <c r="N5" i="1"/>
  <c r="Q5" i="1"/>
  <c r="Q11" i="1" s="1"/>
  <c r="R5" i="1"/>
  <c r="R11" i="1" s="1"/>
  <c r="S5" i="1"/>
  <c r="S11" i="1" s="1"/>
  <c r="T5" i="1"/>
  <c r="U5" i="1"/>
  <c r="V5" i="1"/>
  <c r="W5" i="1"/>
  <c r="X5" i="1"/>
  <c r="Y5" i="1"/>
  <c r="Z5" i="1"/>
  <c r="G6" i="1"/>
  <c r="H6" i="1"/>
  <c r="I6" i="1"/>
  <c r="J6" i="1"/>
  <c r="T6" i="1"/>
  <c r="U6" i="1"/>
  <c r="V6" i="1"/>
  <c r="W6" i="1"/>
  <c r="X6" i="1"/>
  <c r="Y6" i="1"/>
  <c r="G7" i="1"/>
  <c r="N7" i="1"/>
  <c r="Q7" i="1"/>
  <c r="R7" i="1"/>
  <c r="S7" i="1"/>
  <c r="T7" i="1"/>
  <c r="T11" i="1" s="1"/>
  <c r="W7" i="1"/>
  <c r="X7" i="1"/>
  <c r="Y7" i="1"/>
  <c r="G8" i="1"/>
  <c r="H8" i="1"/>
  <c r="I8" i="1"/>
  <c r="J8" i="1"/>
  <c r="N8" i="1"/>
  <c r="Q8" i="1"/>
  <c r="T8" i="1"/>
  <c r="V8" i="1"/>
  <c r="X8" i="1"/>
  <c r="Y8" i="1"/>
  <c r="Q9" i="1"/>
  <c r="R9" i="1"/>
  <c r="V9" i="1"/>
  <c r="V11" i="1" s="1"/>
  <c r="W9" i="1"/>
  <c r="X9" i="1"/>
  <c r="Y9" i="1"/>
  <c r="S10" i="1"/>
  <c r="U10" i="1"/>
  <c r="V10" i="1"/>
  <c r="W10" i="1"/>
  <c r="X10" i="1"/>
  <c r="Z10" i="1"/>
  <c r="K11" i="1"/>
  <c r="L11" i="1"/>
  <c r="M11" i="1"/>
  <c r="N11" i="1"/>
  <c r="O11" i="1"/>
  <c r="P11" i="1"/>
  <c r="U11" i="1"/>
  <c r="W11" i="1"/>
  <c r="D166" i="1"/>
  <c r="D175" i="1" s="1"/>
  <c r="E166" i="1"/>
  <c r="C167" i="1"/>
  <c r="E167" i="1" s="1"/>
  <c r="D167" i="1"/>
  <c r="D168" i="1"/>
  <c r="C169" i="1"/>
  <c r="E169" i="1" s="1"/>
  <c r="D169" i="1"/>
  <c r="D170" i="1"/>
  <c r="D171" i="1"/>
  <c r="E171" i="1" s="1"/>
  <c r="C173" i="1"/>
  <c r="D173" i="1"/>
  <c r="E173" i="1"/>
  <c r="H2" i="3"/>
  <c r="J2" i="3"/>
  <c r="R3" i="3"/>
  <c r="R11" i="3" s="1"/>
  <c r="T3" i="3"/>
  <c r="G4" i="3"/>
  <c r="H4" i="3"/>
  <c r="I4" i="3"/>
  <c r="J4" i="3"/>
  <c r="N4" i="3"/>
  <c r="N11" i="3" s="1"/>
  <c r="Q4" i="3"/>
  <c r="Q11" i="3" s="1"/>
  <c r="R4" i="3"/>
  <c r="S4" i="3"/>
  <c r="S11" i="3" s="1"/>
  <c r="W4" i="3"/>
  <c r="X4" i="3"/>
  <c r="X11" i="3" s="1"/>
  <c r="Y4" i="3"/>
  <c r="G5" i="3"/>
  <c r="H5" i="3"/>
  <c r="I5" i="3"/>
  <c r="J5" i="3"/>
  <c r="N5" i="3"/>
  <c r="Q5" i="3"/>
  <c r="R5" i="3"/>
  <c r="S5" i="3"/>
  <c r="T5" i="3"/>
  <c r="U5" i="3"/>
  <c r="U11" i="3" s="1"/>
  <c r="V5" i="3"/>
  <c r="V11" i="3" s="1"/>
  <c r="W5" i="3"/>
  <c r="X5" i="3"/>
  <c r="Y5" i="3"/>
  <c r="G6" i="3"/>
  <c r="H6" i="3"/>
  <c r="I6" i="3"/>
  <c r="J6" i="3"/>
  <c r="T6" i="3"/>
  <c r="U6" i="3"/>
  <c r="V6" i="3"/>
  <c r="W6" i="3"/>
  <c r="W11" i="3" s="1"/>
  <c r="X6" i="3"/>
  <c r="Y6" i="3"/>
  <c r="Y11" i="3" s="1"/>
  <c r="AA6" i="3"/>
  <c r="G7" i="3"/>
  <c r="N7" i="3"/>
  <c r="Q7" i="3"/>
  <c r="R7" i="3"/>
  <c r="S7" i="3"/>
  <c r="T7" i="3"/>
  <c r="W7" i="3"/>
  <c r="X7" i="3"/>
  <c r="Y7" i="3"/>
  <c r="G8" i="3"/>
  <c r="H8" i="3"/>
  <c r="I8" i="3"/>
  <c r="J8" i="3"/>
  <c r="N8" i="3"/>
  <c r="Q8" i="3"/>
  <c r="T8" i="3"/>
  <c r="V8" i="3"/>
  <c r="X8" i="3"/>
  <c r="Y8" i="3"/>
  <c r="AA8" i="3"/>
  <c r="Q9" i="3"/>
  <c r="R9" i="3"/>
  <c r="V9" i="3"/>
  <c r="W9" i="3"/>
  <c r="X9" i="3"/>
  <c r="Y9" i="3"/>
  <c r="AA9" i="3"/>
  <c r="S10" i="3"/>
  <c r="U10" i="3"/>
  <c r="V10" i="3"/>
  <c r="W10" i="3"/>
  <c r="X10" i="3"/>
  <c r="Z10" i="3"/>
  <c r="J11" i="3"/>
  <c r="K11" i="3"/>
  <c r="L11" i="3"/>
  <c r="M11" i="3"/>
  <c r="O11" i="3"/>
  <c r="P11" i="3"/>
  <c r="T11" i="3"/>
  <c r="D166" i="3"/>
  <c r="D167" i="3"/>
  <c r="D168" i="3"/>
  <c r="D169" i="3"/>
  <c r="D170" i="3"/>
  <c r="D171" i="3"/>
  <c r="E171" i="3"/>
  <c r="C172" i="3"/>
  <c r="E172" i="3" s="1"/>
  <c r="D173" i="3"/>
  <c r="E173" i="3" s="1"/>
  <c r="D175" i="3"/>
  <c r="H2" i="5"/>
  <c r="J2" i="5"/>
  <c r="R3" i="5"/>
  <c r="T3" i="5"/>
  <c r="T11" i="5" s="1"/>
  <c r="G4" i="5"/>
  <c r="H4" i="5"/>
  <c r="I4" i="5"/>
  <c r="J4" i="5"/>
  <c r="J11" i="5" s="1"/>
  <c r="N4" i="5"/>
  <c r="Q4" i="5"/>
  <c r="R4" i="5"/>
  <c r="S4" i="5"/>
  <c r="W4" i="5"/>
  <c r="W11" i="5" s="1"/>
  <c r="X4" i="5"/>
  <c r="X11" i="5" s="1"/>
  <c r="Y4" i="5"/>
  <c r="Y11" i="5" s="1"/>
  <c r="Z4" i="5"/>
  <c r="G5" i="5"/>
  <c r="H5" i="5"/>
  <c r="I5" i="5"/>
  <c r="J5" i="5"/>
  <c r="N5" i="5"/>
  <c r="N11" i="5" s="1"/>
  <c r="Q5" i="5"/>
  <c r="Q11" i="5" s="1"/>
  <c r="R5" i="5"/>
  <c r="S5" i="5"/>
  <c r="T5" i="5"/>
  <c r="U5" i="5"/>
  <c r="V5" i="5"/>
  <c r="V11" i="5" s="1"/>
  <c r="W5" i="5"/>
  <c r="X5" i="5"/>
  <c r="Y5" i="5"/>
  <c r="G6" i="5"/>
  <c r="H6" i="5"/>
  <c r="I6" i="5"/>
  <c r="J6" i="5"/>
  <c r="T6" i="5"/>
  <c r="U6" i="5"/>
  <c r="V6" i="5"/>
  <c r="W6" i="5"/>
  <c r="X6" i="5"/>
  <c r="Y6" i="5"/>
  <c r="AA6" i="5"/>
  <c r="G7" i="5"/>
  <c r="N7" i="5"/>
  <c r="Q7" i="5"/>
  <c r="R7" i="5"/>
  <c r="S7" i="5"/>
  <c r="T7" i="5"/>
  <c r="W7" i="5"/>
  <c r="X7" i="5"/>
  <c r="Y7" i="5"/>
  <c r="AA7" i="5"/>
  <c r="G8" i="5"/>
  <c r="H8" i="5"/>
  <c r="I8" i="5"/>
  <c r="J8" i="5"/>
  <c r="N8" i="5"/>
  <c r="Q8" i="5"/>
  <c r="T8" i="5"/>
  <c r="V8" i="5"/>
  <c r="X8" i="5"/>
  <c r="Y8" i="5"/>
  <c r="Q9" i="5"/>
  <c r="R9" i="5"/>
  <c r="V9" i="5"/>
  <c r="W9" i="5"/>
  <c r="X9" i="5"/>
  <c r="Y9" i="5"/>
  <c r="AB9" i="5"/>
  <c r="S10" i="5"/>
  <c r="U10" i="5"/>
  <c r="U11" i="5" s="1"/>
  <c r="V10" i="5"/>
  <c r="W10" i="5"/>
  <c r="X10" i="5"/>
  <c r="Z10" i="5"/>
  <c r="AB10" i="5"/>
  <c r="K11" i="5"/>
  <c r="L11" i="5"/>
  <c r="M11" i="5"/>
  <c r="O11" i="5"/>
  <c r="P11" i="5"/>
  <c r="R11" i="5"/>
  <c r="S11" i="5"/>
  <c r="Y15" i="5"/>
  <c r="Z15" i="5"/>
  <c r="Z22" i="5" s="1"/>
  <c r="AB15" i="5"/>
  <c r="X16" i="5"/>
  <c r="Y16" i="5"/>
  <c r="Z16" i="5"/>
  <c r="AA16" i="5"/>
  <c r="AA22" i="5" s="1"/>
  <c r="AB16" i="5"/>
  <c r="X20" i="5"/>
  <c r="Y20" i="5"/>
  <c r="Z20" i="5"/>
  <c r="AA20" i="5"/>
  <c r="AB20" i="5"/>
  <c r="AB22" i="5" s="1"/>
  <c r="X22" i="5"/>
  <c r="Y22" i="5"/>
  <c r="D175" i="5"/>
  <c r="D176" i="5"/>
  <c r="D177" i="5"/>
  <c r="C178" i="5"/>
  <c r="D178" i="5"/>
  <c r="E178" i="5" s="1"/>
  <c r="D179" i="5"/>
  <c r="C180" i="5"/>
  <c r="D180" i="5"/>
  <c r="E180" i="5" s="1"/>
  <c r="D182" i="5"/>
  <c r="D184" i="5"/>
  <c r="H2" i="7"/>
  <c r="J2" i="7"/>
  <c r="R3" i="7"/>
  <c r="T3" i="7"/>
  <c r="G4" i="7"/>
  <c r="H4" i="7"/>
  <c r="I4" i="7"/>
  <c r="J4" i="7"/>
  <c r="J11" i="7" s="1"/>
  <c r="N4" i="7"/>
  <c r="Q4" i="7"/>
  <c r="R4" i="7"/>
  <c r="S4" i="7"/>
  <c r="W4" i="7"/>
  <c r="X4" i="7"/>
  <c r="X11" i="7" s="1"/>
  <c r="Y4" i="7"/>
  <c r="Y11" i="7" s="1"/>
  <c r="Z4" i="7"/>
  <c r="G5" i="7"/>
  <c r="H5" i="7"/>
  <c r="I5" i="7"/>
  <c r="J5" i="7"/>
  <c r="N5" i="7"/>
  <c r="N11" i="7" s="1"/>
  <c r="Q5" i="7"/>
  <c r="R5" i="7"/>
  <c r="S5" i="7"/>
  <c r="S11" i="7" s="1"/>
  <c r="T5" i="7"/>
  <c r="U5" i="7"/>
  <c r="V5" i="7"/>
  <c r="W5" i="7"/>
  <c r="X5" i="7"/>
  <c r="Y5" i="7"/>
  <c r="G6" i="7"/>
  <c r="H6" i="7"/>
  <c r="I6" i="7"/>
  <c r="J6" i="7"/>
  <c r="T6" i="7"/>
  <c r="U6" i="7"/>
  <c r="V6" i="7"/>
  <c r="W6" i="7"/>
  <c r="X6" i="7"/>
  <c r="Y6" i="7"/>
  <c r="AA6" i="7"/>
  <c r="G7" i="7"/>
  <c r="N7" i="7"/>
  <c r="Q7" i="7"/>
  <c r="R7" i="7"/>
  <c r="R11" i="7" s="1"/>
  <c r="S7" i="7"/>
  <c r="T7" i="7"/>
  <c r="T11" i="7" s="1"/>
  <c r="W7" i="7"/>
  <c r="X7" i="7"/>
  <c r="Y7" i="7"/>
  <c r="G8" i="7"/>
  <c r="H8" i="7"/>
  <c r="I8" i="7"/>
  <c r="J8" i="7"/>
  <c r="N8" i="7"/>
  <c r="Q8" i="7"/>
  <c r="T8" i="7"/>
  <c r="V8" i="7"/>
  <c r="X8" i="7"/>
  <c r="Y8" i="7"/>
  <c r="Z8" i="7"/>
  <c r="Q9" i="7"/>
  <c r="R9" i="7"/>
  <c r="V9" i="7"/>
  <c r="W9" i="7"/>
  <c r="X9" i="7"/>
  <c r="Y9" i="7"/>
  <c r="Z9" i="7"/>
  <c r="S10" i="7"/>
  <c r="U10" i="7"/>
  <c r="V10" i="7"/>
  <c r="W10" i="7"/>
  <c r="X10" i="7"/>
  <c r="Z10" i="7"/>
  <c r="K11" i="7"/>
  <c r="L11" i="7"/>
  <c r="M11" i="7"/>
  <c r="O11" i="7"/>
  <c r="P11" i="7"/>
  <c r="Q11" i="7"/>
  <c r="U11" i="7"/>
  <c r="V11" i="7"/>
  <c r="W11" i="7"/>
  <c r="Y15" i="7"/>
  <c r="Z15" i="7"/>
  <c r="Z22" i="7" s="1"/>
  <c r="AB15" i="7"/>
  <c r="AC15" i="7"/>
  <c r="AC22" i="7" s="1"/>
  <c r="X16" i="7"/>
  <c r="Y16" i="7"/>
  <c r="Z16" i="7"/>
  <c r="AA16" i="7"/>
  <c r="AA22" i="7" s="1"/>
  <c r="AB16" i="7"/>
  <c r="AB22" i="7" s="1"/>
  <c r="AC16" i="7"/>
  <c r="X20" i="7"/>
  <c r="Y20" i="7"/>
  <c r="Z20" i="7"/>
  <c r="AA20" i="7"/>
  <c r="AB20" i="7"/>
  <c r="AC20" i="7"/>
  <c r="X22" i="7"/>
  <c r="Y22" i="7"/>
  <c r="C175" i="7"/>
  <c r="D175" i="7"/>
  <c r="E175" i="7"/>
  <c r="D176" i="7"/>
  <c r="C177" i="7"/>
  <c r="D177" i="7"/>
  <c r="E177" i="7"/>
  <c r="C178" i="7"/>
  <c r="D178" i="7"/>
  <c r="C179" i="7"/>
  <c r="D179" i="7"/>
  <c r="E179" i="7"/>
  <c r="C180" i="7"/>
  <c r="D180" i="7"/>
  <c r="C181" i="7"/>
  <c r="E181" i="7"/>
  <c r="C182" i="7"/>
  <c r="D182" i="7"/>
  <c r="E182" i="7" s="1"/>
  <c r="D184" i="7"/>
  <c r="H2" i="9"/>
  <c r="J2" i="9"/>
  <c r="J11" i="9" s="1"/>
  <c r="R3" i="9"/>
  <c r="R11" i="9" s="1"/>
  <c r="T3" i="9"/>
  <c r="T11" i="9" s="1"/>
  <c r="G4" i="9"/>
  <c r="H4" i="9"/>
  <c r="I4" i="9"/>
  <c r="J4" i="9"/>
  <c r="N4" i="9"/>
  <c r="Q4" i="9"/>
  <c r="R4" i="9"/>
  <c r="S4" i="9"/>
  <c r="S11" i="9" s="1"/>
  <c r="W4" i="9"/>
  <c r="W11" i="9" s="1"/>
  <c r="X4" i="9"/>
  <c r="X11" i="9" s="1"/>
  <c r="Y4" i="9"/>
  <c r="AD4" i="9"/>
  <c r="G5" i="9"/>
  <c r="H5" i="9"/>
  <c r="I5" i="9"/>
  <c r="J5" i="9"/>
  <c r="N5" i="9"/>
  <c r="Q5" i="9"/>
  <c r="R5" i="9"/>
  <c r="S5" i="9"/>
  <c r="T5" i="9"/>
  <c r="U5" i="9"/>
  <c r="U11" i="9" s="1"/>
  <c r="V5" i="9"/>
  <c r="W5" i="9"/>
  <c r="X5" i="9"/>
  <c r="Y5" i="9"/>
  <c r="AC5" i="9"/>
  <c r="G6" i="9"/>
  <c r="H6" i="9"/>
  <c r="I6" i="9"/>
  <c r="J6" i="9"/>
  <c r="T6" i="9"/>
  <c r="U6" i="9"/>
  <c r="V6" i="9"/>
  <c r="V11" i="9" s="1"/>
  <c r="W6" i="9"/>
  <c r="X6" i="9"/>
  <c r="Y6" i="9"/>
  <c r="G7" i="9"/>
  <c r="N7" i="9"/>
  <c r="N11" i="9" s="1"/>
  <c r="Q7" i="9"/>
  <c r="R7" i="9"/>
  <c r="S7" i="9"/>
  <c r="T7" i="9"/>
  <c r="W7" i="9"/>
  <c r="X7" i="9"/>
  <c r="Y7" i="9"/>
  <c r="AA7" i="9"/>
  <c r="G8" i="9"/>
  <c r="H8" i="9"/>
  <c r="I8" i="9"/>
  <c r="J8" i="9"/>
  <c r="N8" i="9"/>
  <c r="Q8" i="9"/>
  <c r="T8" i="9"/>
  <c r="V8" i="9"/>
  <c r="X8" i="9"/>
  <c r="Y8" i="9"/>
  <c r="Q9" i="9"/>
  <c r="R9" i="9"/>
  <c r="V9" i="9"/>
  <c r="W9" i="9"/>
  <c r="X9" i="9"/>
  <c r="Y9" i="9"/>
  <c r="AB9" i="9"/>
  <c r="AD9" i="9"/>
  <c r="S10" i="9"/>
  <c r="U10" i="9"/>
  <c r="V10" i="9"/>
  <c r="W10" i="9"/>
  <c r="X10" i="9"/>
  <c r="Z10" i="9"/>
  <c r="AA10" i="9"/>
  <c r="AB10" i="9"/>
  <c r="AD10" i="9"/>
  <c r="K11" i="9"/>
  <c r="L11" i="9"/>
  <c r="M11" i="9"/>
  <c r="O11" i="9"/>
  <c r="P11" i="9"/>
  <c r="Q11" i="9"/>
  <c r="Y11" i="9"/>
  <c r="Y15" i="9"/>
  <c r="Z15" i="9"/>
  <c r="AB15" i="9"/>
  <c r="AB22" i="9" s="1"/>
  <c r="AC15" i="9"/>
  <c r="X16" i="9"/>
  <c r="Y16" i="9"/>
  <c r="Z16" i="9"/>
  <c r="AA16" i="9"/>
  <c r="AA22" i="9" s="1"/>
  <c r="AB16" i="9"/>
  <c r="AC16" i="9"/>
  <c r="AC22" i="9" s="1"/>
  <c r="X20" i="9"/>
  <c r="X22" i="9" s="1"/>
  <c r="Y20" i="9"/>
  <c r="Z20" i="9"/>
  <c r="AA20" i="9"/>
  <c r="AB20" i="9"/>
  <c r="AC20" i="9"/>
  <c r="Y22" i="9"/>
  <c r="Z22" i="9"/>
  <c r="AD22" i="9"/>
  <c r="C188" i="9"/>
  <c r="D188" i="9"/>
  <c r="E188" i="9"/>
  <c r="D189" i="9"/>
  <c r="D190" i="9"/>
  <c r="C191" i="9"/>
  <c r="D191" i="9"/>
  <c r="C192" i="9"/>
  <c r="D192" i="9"/>
  <c r="E192" i="9"/>
  <c r="D193" i="9"/>
  <c r="C194" i="9"/>
  <c r="E194" i="9"/>
  <c r="C195" i="9"/>
  <c r="D195" i="9"/>
  <c r="E195" i="9"/>
  <c r="C196" i="9"/>
  <c r="D197" i="9"/>
  <c r="H2" i="11"/>
  <c r="J2" i="11"/>
  <c r="AE2" i="11"/>
  <c r="AE11" i="11" s="1"/>
  <c r="R3" i="11"/>
  <c r="T3" i="11"/>
  <c r="AE3" i="11"/>
  <c r="G4" i="11"/>
  <c r="H4" i="11"/>
  <c r="I4" i="11"/>
  <c r="J4" i="11"/>
  <c r="N4" i="11"/>
  <c r="N11" i="11" s="1"/>
  <c r="Q4" i="11"/>
  <c r="Q11" i="11" s="1"/>
  <c r="R4" i="11"/>
  <c r="R11" i="11" s="1"/>
  <c r="S4" i="11"/>
  <c r="S11" i="11" s="1"/>
  <c r="W4" i="11"/>
  <c r="X4" i="11"/>
  <c r="X11" i="11" s="1"/>
  <c r="Y4" i="11"/>
  <c r="AC4" i="11"/>
  <c r="AD4" i="11"/>
  <c r="G5" i="11"/>
  <c r="H5" i="11"/>
  <c r="I5" i="11"/>
  <c r="J5" i="11"/>
  <c r="N5" i="11"/>
  <c r="Q5" i="11"/>
  <c r="R5" i="11"/>
  <c r="S5" i="11"/>
  <c r="T5" i="11"/>
  <c r="U5" i="11"/>
  <c r="U11" i="11" s="1"/>
  <c r="V5" i="11"/>
  <c r="W5" i="11"/>
  <c r="W11" i="11" s="1"/>
  <c r="X5" i="11"/>
  <c r="Y5" i="11"/>
  <c r="Y11" i="11" s="1"/>
  <c r="Z5" i="11"/>
  <c r="AE5" i="11"/>
  <c r="G6" i="11"/>
  <c r="H6" i="11"/>
  <c r="I6" i="11"/>
  <c r="J6" i="11"/>
  <c r="T6" i="11"/>
  <c r="U6" i="11"/>
  <c r="V6" i="11"/>
  <c r="W6" i="11"/>
  <c r="X6" i="11"/>
  <c r="Y6" i="11"/>
  <c r="AA6" i="11"/>
  <c r="G7" i="11"/>
  <c r="N7" i="11"/>
  <c r="Q7" i="11"/>
  <c r="R7" i="11"/>
  <c r="S7" i="11"/>
  <c r="T7" i="11"/>
  <c r="W7" i="11"/>
  <c r="X7" i="11"/>
  <c r="Y7" i="11"/>
  <c r="G8" i="11"/>
  <c r="H8" i="11"/>
  <c r="I8" i="11"/>
  <c r="J8" i="11"/>
  <c r="N8" i="11"/>
  <c r="Q8" i="11"/>
  <c r="T8" i="11"/>
  <c r="V8" i="11"/>
  <c r="V11" i="11" s="1"/>
  <c r="X8" i="11"/>
  <c r="Y8" i="11"/>
  <c r="Z8" i="11"/>
  <c r="Q9" i="11"/>
  <c r="R9" i="11"/>
  <c r="V9" i="11"/>
  <c r="W9" i="11"/>
  <c r="X9" i="11"/>
  <c r="Y9" i="11"/>
  <c r="Z9" i="11"/>
  <c r="AB9" i="11"/>
  <c r="AD9" i="11"/>
  <c r="AE9" i="11"/>
  <c r="S10" i="11"/>
  <c r="U10" i="11"/>
  <c r="V10" i="11"/>
  <c r="W10" i="11"/>
  <c r="X10" i="11"/>
  <c r="Z10" i="11"/>
  <c r="J11" i="11"/>
  <c r="K11" i="11"/>
  <c r="L11" i="11"/>
  <c r="M11" i="11"/>
  <c r="O11" i="11"/>
  <c r="P11" i="11"/>
  <c r="T11" i="11"/>
  <c r="Y15" i="11"/>
  <c r="Z15" i="11"/>
  <c r="AB15" i="11"/>
  <c r="AB22" i="11" s="1"/>
  <c r="AC15" i="11"/>
  <c r="AC22" i="11" s="1"/>
  <c r="AE15" i="11"/>
  <c r="AE22" i="11" s="1"/>
  <c r="X16" i="11"/>
  <c r="Y16" i="11"/>
  <c r="Z16" i="11"/>
  <c r="AA16" i="11"/>
  <c r="AA22" i="11" s="1"/>
  <c r="AB16" i="11"/>
  <c r="AC16" i="11"/>
  <c r="AE16" i="11"/>
  <c r="X20" i="11"/>
  <c r="X22" i="11" s="1"/>
  <c r="Y20" i="11"/>
  <c r="Z20" i="11"/>
  <c r="AA20" i="11"/>
  <c r="AB20" i="11"/>
  <c r="AC20" i="11"/>
  <c r="Y22" i="11"/>
  <c r="Z22" i="11"/>
  <c r="AD22" i="11"/>
  <c r="C188" i="11"/>
  <c r="E188" i="11" s="1"/>
  <c r="D188" i="11"/>
  <c r="D197" i="11" s="1"/>
  <c r="C189" i="11"/>
  <c r="D189" i="11"/>
  <c r="E189" i="11"/>
  <c r="C190" i="11"/>
  <c r="E190" i="11" s="1"/>
  <c r="D190" i="11"/>
  <c r="C191" i="11"/>
  <c r="D191" i="11"/>
  <c r="E191" i="11"/>
  <c r="C192" i="11"/>
  <c r="E192" i="11" s="1"/>
  <c r="D192" i="11"/>
  <c r="D193" i="11"/>
  <c r="C194" i="11"/>
  <c r="E194" i="11"/>
  <c r="C195" i="11"/>
  <c r="D195" i="11"/>
  <c r="C196" i="11"/>
  <c r="K12" i="2"/>
  <c r="K5" i="2" s="1"/>
  <c r="K13" i="2"/>
  <c r="Z5" i="5" s="1"/>
  <c r="K16" i="2"/>
  <c r="Z8" i="5" s="1"/>
  <c r="K17" i="2"/>
  <c r="Z9" i="1" s="1"/>
  <c r="I25" i="2"/>
  <c r="I33" i="2" s="1"/>
  <c r="I26" i="2"/>
  <c r="C168" i="1" s="1"/>
  <c r="I27" i="2"/>
  <c r="I28" i="2"/>
  <c r="C170" i="1" s="1"/>
  <c r="I30" i="2"/>
  <c r="C172" i="1" s="1"/>
  <c r="I31" i="2"/>
  <c r="K12" i="4"/>
  <c r="AA4" i="5" s="1"/>
  <c r="K13" i="4"/>
  <c r="AA5" i="11" s="1"/>
  <c r="K14" i="4"/>
  <c r="AA6" i="9" s="1"/>
  <c r="K15" i="4"/>
  <c r="AA7" i="3" s="1"/>
  <c r="K16" i="4"/>
  <c r="AA8" i="7" s="1"/>
  <c r="K17" i="4"/>
  <c r="AA9" i="7" s="1"/>
  <c r="K18" i="4"/>
  <c r="AA10" i="7" s="1"/>
  <c r="I24" i="4"/>
  <c r="C166" i="3" s="1"/>
  <c r="I25" i="4"/>
  <c r="C167" i="3" s="1"/>
  <c r="I26" i="4"/>
  <c r="C168" i="3" s="1"/>
  <c r="I27" i="4"/>
  <c r="C169" i="3" s="1"/>
  <c r="I28" i="4"/>
  <c r="C170" i="3" s="1"/>
  <c r="I30" i="4"/>
  <c r="K12" i="6"/>
  <c r="K5" i="6" s="1"/>
  <c r="K13" i="6"/>
  <c r="AB5" i="11" s="1"/>
  <c r="K15" i="6"/>
  <c r="AB7" i="5" s="1"/>
  <c r="K17" i="6"/>
  <c r="AB9" i="7" s="1"/>
  <c r="K18" i="6"/>
  <c r="AB10" i="7" s="1"/>
  <c r="I24" i="6"/>
  <c r="I33" i="6" s="1"/>
  <c r="I25" i="6"/>
  <c r="C176" i="5" s="1"/>
  <c r="I26" i="6"/>
  <c r="C177" i="5" s="1"/>
  <c r="I28" i="6"/>
  <c r="C179" i="5" s="1"/>
  <c r="I30" i="6"/>
  <c r="C181" i="5" s="1"/>
  <c r="I31" i="6"/>
  <c r="C182" i="5" s="1"/>
  <c r="I32" i="6"/>
  <c r="C183" i="5" s="1"/>
  <c r="K10" i="8"/>
  <c r="AC2" i="7" s="1"/>
  <c r="K12" i="8"/>
  <c r="K5" i="8" s="1"/>
  <c r="K13" i="8"/>
  <c r="AC5" i="11" s="1"/>
  <c r="K14" i="8"/>
  <c r="AC6" i="7" s="1"/>
  <c r="K15" i="8"/>
  <c r="AC7" i="9" s="1"/>
  <c r="I24" i="8"/>
  <c r="I25" i="8"/>
  <c r="C176" i="7" s="1"/>
  <c r="I26" i="8"/>
  <c r="I28" i="8"/>
  <c r="I30" i="8"/>
  <c r="I32" i="8"/>
  <c r="C183" i="7" s="1"/>
  <c r="I33" i="8"/>
  <c r="K5" i="10"/>
  <c r="K10" i="10"/>
  <c r="AD2" i="9" s="1"/>
  <c r="K12" i="10"/>
  <c r="K13" i="10"/>
  <c r="AD5" i="9" s="1"/>
  <c r="K17" i="10"/>
  <c r="K18" i="10"/>
  <c r="AD10" i="11" s="1"/>
  <c r="I25" i="10"/>
  <c r="I33" i="10" s="1"/>
  <c r="I26" i="10"/>
  <c r="C190" i="9" s="1"/>
  <c r="I29" i="10"/>
  <c r="C193" i="9" s="1"/>
  <c r="K12" i="12"/>
  <c r="AE4" i="11" s="1"/>
  <c r="I24" i="12"/>
  <c r="I28" i="12"/>
  <c r="I29" i="12"/>
  <c r="C193" i="11" s="1"/>
  <c r="I33" i="12"/>
  <c r="E176" i="7" l="1"/>
  <c r="C184" i="7"/>
  <c r="B182" i="7" s="1"/>
  <c r="E169" i="3"/>
  <c r="B169" i="3"/>
  <c r="Z11" i="1"/>
  <c r="C197" i="11"/>
  <c r="B193" i="11" s="1"/>
  <c r="E193" i="11"/>
  <c r="E168" i="3"/>
  <c r="B168" i="3"/>
  <c r="E167" i="3"/>
  <c r="B181" i="7"/>
  <c r="AD11" i="9"/>
  <c r="E181" i="5"/>
  <c r="E172" i="1"/>
  <c r="B189" i="11"/>
  <c r="B178" i="7"/>
  <c r="E182" i="5"/>
  <c r="E179" i="5"/>
  <c r="B196" i="11"/>
  <c r="B180" i="7"/>
  <c r="B177" i="7"/>
  <c r="E190" i="9"/>
  <c r="E177" i="5"/>
  <c r="B166" i="3"/>
  <c r="E166" i="3"/>
  <c r="C175" i="3"/>
  <c r="E193" i="9"/>
  <c r="E170" i="1"/>
  <c r="B183" i="7"/>
  <c r="E176" i="5"/>
  <c r="E170" i="3"/>
  <c r="B170" i="3"/>
  <c r="E168" i="1"/>
  <c r="B195" i="11"/>
  <c r="B191" i="11"/>
  <c r="AA9" i="9"/>
  <c r="AA8" i="9"/>
  <c r="AC6" i="9"/>
  <c r="Z5" i="9"/>
  <c r="AC4" i="9"/>
  <c r="AC7" i="7"/>
  <c r="AC5" i="7"/>
  <c r="C175" i="5"/>
  <c r="AA10" i="5"/>
  <c r="AA9" i="5"/>
  <c r="AA8" i="5"/>
  <c r="AA10" i="3"/>
  <c r="Z9" i="3"/>
  <c r="Z8" i="3"/>
  <c r="AA5" i="3"/>
  <c r="AA4" i="3"/>
  <c r="AA11" i="3" s="1"/>
  <c r="Z8" i="1"/>
  <c r="AB7" i="9"/>
  <c r="B188" i="11"/>
  <c r="AC7" i="11"/>
  <c r="AA4" i="11"/>
  <c r="I33" i="4"/>
  <c r="E195" i="11"/>
  <c r="AB10" i="11"/>
  <c r="AB7" i="11"/>
  <c r="AD5" i="11"/>
  <c r="Z4" i="11"/>
  <c r="Z11" i="11" s="1"/>
  <c r="AD2" i="11"/>
  <c r="E191" i="9"/>
  <c r="Z9" i="9"/>
  <c r="Z8" i="9"/>
  <c r="AB4" i="9"/>
  <c r="AB11" i="9" s="1"/>
  <c r="E180" i="7"/>
  <c r="E178" i="7"/>
  <c r="AB7" i="7"/>
  <c r="AB5" i="7"/>
  <c r="Z9" i="5"/>
  <c r="Z11" i="5" s="1"/>
  <c r="Z5" i="3"/>
  <c r="Z4" i="3"/>
  <c r="Z11" i="3" s="1"/>
  <c r="B169" i="1"/>
  <c r="K5" i="4"/>
  <c r="AA10" i="11"/>
  <c r="AA7" i="11"/>
  <c r="AC2" i="11"/>
  <c r="AA4" i="9"/>
  <c r="AC2" i="9"/>
  <c r="AC11" i="9" s="1"/>
  <c r="AA7" i="7"/>
  <c r="AA5" i="7"/>
  <c r="AC4" i="7"/>
  <c r="AC11" i="7" s="1"/>
  <c r="AB5" i="5"/>
  <c r="C175" i="1"/>
  <c r="B170" i="1" s="1"/>
  <c r="AB5" i="9"/>
  <c r="B172" i="3"/>
  <c r="B190" i="11"/>
  <c r="AA5" i="9"/>
  <c r="Z4" i="9"/>
  <c r="Z5" i="7"/>
  <c r="Z11" i="7" s="1"/>
  <c r="AB4" i="7"/>
  <c r="AB11" i="7" s="1"/>
  <c r="AA5" i="5"/>
  <c r="AA11" i="5" s="1"/>
  <c r="AB4" i="5"/>
  <c r="B192" i="11"/>
  <c r="AB4" i="11"/>
  <c r="K5" i="12"/>
  <c r="C189" i="9"/>
  <c r="AA9" i="11"/>
  <c r="AA8" i="11"/>
  <c r="AC6" i="11"/>
  <c r="AA4" i="7"/>
  <c r="E189" i="9" l="1"/>
  <c r="C197" i="9"/>
  <c r="Z11" i="9"/>
  <c r="B173" i="3"/>
  <c r="B171" i="3"/>
  <c r="B174" i="3"/>
  <c r="B194" i="11"/>
  <c r="B179" i="7"/>
  <c r="C184" i="5"/>
  <c r="E175" i="5"/>
  <c r="B175" i="5"/>
  <c r="B167" i="1"/>
  <c r="AB11" i="5"/>
  <c r="AA11" i="9"/>
  <c r="AA11" i="11"/>
  <c r="B173" i="1"/>
  <c r="AB11" i="11"/>
  <c r="AA11" i="7"/>
  <c r="AC11" i="11"/>
  <c r="AD11" i="11"/>
  <c r="B168" i="1"/>
  <c r="B167" i="3"/>
  <c r="B175" i="3" s="1"/>
  <c r="B176" i="7"/>
  <c r="B174" i="1"/>
  <c r="B171" i="1"/>
  <c r="B166" i="1"/>
  <c r="B197" i="11"/>
  <c r="B172" i="1"/>
  <c r="B175" i="7"/>
  <c r="B184" i="7" s="1"/>
  <c r="B175" i="1" l="1"/>
  <c r="B195" i="9"/>
  <c r="B196" i="9"/>
  <c r="B188" i="9"/>
  <c r="B190" i="9"/>
  <c r="B194" i="9"/>
  <c r="B192" i="9"/>
  <c r="B191" i="9"/>
  <c r="B193" i="9"/>
  <c r="B178" i="5"/>
  <c r="B180" i="5"/>
  <c r="B179" i="5"/>
  <c r="B182" i="5"/>
  <c r="B176" i="5"/>
  <c r="B184" i="5" s="1"/>
  <c r="B183" i="5"/>
  <c r="B177" i="5"/>
  <c r="B181" i="5"/>
  <c r="B189" i="9"/>
  <c r="B197" i="9" l="1"/>
</calcChain>
</file>

<file path=xl/sharedStrings.xml><?xml version="1.0" encoding="utf-8"?>
<sst xmlns="http://schemas.openxmlformats.org/spreadsheetml/2006/main" count="2138" uniqueCount="450">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</sst>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8">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2">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144288577154309"/>
          <c:y val="2.1406791758624089E-2"/>
        </c:manualLayout>
      </c:layout>
      <c:overlay val="0"/>
      <c:spPr>
        <a:noFill/>
        <a:ln w="25400">
          <a:noFill/>
        </a:ln>
      </c:spPr>
    </c:title>
    <c:autoTitleDeleted val="0"/>
    <c:plotArea>
      <c:layout>
        <c:manualLayout>
          <c:layoutTarget val="inner"/>
          <c:xMode val="edge"/>
          <c:yMode val="edge"/>
          <c:x val="4.0080160320641281E-2"/>
          <c:y val="0.12844075055174453"/>
          <c:w val="0.74649298597194391"/>
          <c:h val="0.59327394302472469"/>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404809619238479"/>
                  <c:y val="0.68195922316759594"/>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4569138276553107"/>
                  <c:y val="0.51376300220697813"/>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4969939879759521"/>
                  <c:y val="0.47706564490647968"/>
                </c:manualLayout>
              </c:layout>
              <c:spPr>
                <a:noFill/>
                <a:ln w="25400">
                  <a:noFill/>
                </a:ln>
              </c:spPr>
              <c:txPr>
                <a:bodyPr/>
                <a:lstStyle/>
                <a:p>
                  <a:pPr>
                    <a:defRPr sz="10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 val="-2.883036414035367E-3"/>
                  <c:y val="-1.023025909498354E-2"/>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6.3444474250338168E-3"/>
                  <c:y val="-5.5993071444654374E-3"/>
                </c:manualLayout>
              </c:layout>
              <c:spPr>
                <a:noFill/>
                <a:ln w="25400">
                  <a:noFill/>
                </a:ln>
              </c:spPr>
              <c:txPr>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lgn="l">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 val="-4.104166337925097E-3"/>
                  <c:y val="-2.0221431853761795E-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3.1831642287198925E-3"/>
                  <c:y val="-9.9889108846995533E-4"/>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6372745490981961"/>
                  <c:y val="0.39143847787198333"/>
                </c:manualLayout>
              </c:layout>
              <c:spPr>
                <a:noFill/>
                <a:ln w="25400">
                  <a:noFill/>
                </a:ln>
              </c:spPr>
              <c:txPr>
                <a:bodyPr/>
                <a:lstStyle/>
                <a:p>
                  <a:pPr>
                    <a:defRPr sz="9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 val="1.2924536737516368E-3"/>
                  <c:y val="-1.4668786041310167E-2"/>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1.6505451848580766E-4"/>
                  <c:y val="-2.4105331566406707E-2"/>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142580880"/>
        <c:axId val="142581440"/>
      </c:barChart>
      <c:catAx>
        <c:axId val="1425808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581440"/>
        <c:crosses val="autoZero"/>
        <c:auto val="0"/>
        <c:lblAlgn val="ctr"/>
        <c:lblOffset val="100"/>
        <c:tickLblSkip val="1"/>
        <c:tickMarkSkip val="1"/>
        <c:noMultiLvlLbl val="0"/>
      </c:catAx>
      <c:valAx>
        <c:axId val="142581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42580880"/>
        <c:crosses val="autoZero"/>
        <c:crossBetween val="between"/>
      </c:valAx>
      <c:spPr>
        <a:solidFill>
          <a:srgbClr val="FFFFFF"/>
        </a:solidFill>
        <a:ln w="12700">
          <a:solidFill>
            <a:srgbClr val="C0C0C0"/>
          </a:solidFill>
          <a:prstDash val="solid"/>
        </a:ln>
      </c:spPr>
    </c:plotArea>
    <c:legend>
      <c:legendPos val="r"/>
      <c:layout>
        <c:manualLayout>
          <c:xMode val="edge"/>
          <c:yMode val="edge"/>
          <c:x val="0.80561122244488981"/>
          <c:y val="6.1162262167497393E-2"/>
          <c:w val="0.18837675350701402"/>
          <c:h val="0.8562716703449635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0490625800063891"/>
          <c:y val="4.2254923250472351E-2"/>
        </c:manualLayout>
      </c:layout>
      <c:overlay val="0"/>
      <c:spPr>
        <a:noFill/>
        <a:ln w="25400">
          <a:noFill/>
        </a:ln>
      </c:spPr>
    </c:title>
    <c:autoTitleDeleted val="0"/>
    <c:plotArea>
      <c:layout>
        <c:manualLayout>
          <c:layoutTarget val="inner"/>
          <c:xMode val="edge"/>
          <c:yMode val="edge"/>
          <c:x val="2.2272419347895533E-2"/>
          <c:y val="0.13521575440151151"/>
          <c:w val="0.72162638687181535"/>
          <c:h val="0.61692187945689636"/>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2295008054448526"/>
                  <c:y val="0.71269970549130035"/>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4967698376195988"/>
                  <c:y val="0.71551670037466508"/>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ser>
        <c:dLbls>
          <c:showLegendKey val="0"/>
          <c:showVal val="1"/>
          <c:showCatName val="0"/>
          <c:showSerName val="0"/>
          <c:showPercent val="0"/>
          <c:showBubbleSize val="0"/>
        </c:dLbls>
        <c:gapWidth val="150"/>
        <c:axId val="215405040"/>
        <c:axId val="215405600"/>
      </c:barChart>
      <c:catAx>
        <c:axId val="215405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215405600"/>
        <c:crosses val="autoZero"/>
        <c:auto val="1"/>
        <c:lblAlgn val="ctr"/>
        <c:lblOffset val="100"/>
        <c:tickLblSkip val="1"/>
        <c:tickMarkSkip val="1"/>
        <c:noMultiLvlLbl val="0"/>
      </c:catAx>
      <c:valAx>
        <c:axId val="21540560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5405040"/>
        <c:crosses val="autoZero"/>
        <c:crossBetween val="between"/>
      </c:valAx>
      <c:spPr>
        <a:solidFill>
          <a:srgbClr val="FFFFFF"/>
        </a:solidFill>
        <a:ln w="3175">
          <a:solidFill>
            <a:srgbClr val="000000"/>
          </a:solidFill>
          <a:prstDash val="solid"/>
        </a:ln>
      </c:spPr>
    </c:plotArea>
    <c:legend>
      <c:legendPos val="r"/>
      <c:layout>
        <c:manualLayout>
          <c:xMode val="edge"/>
          <c:yMode val="edge"/>
          <c:x val="0.76171674169802728"/>
          <c:y val="0.45353617622173659"/>
          <c:w val="0.18040659671795384"/>
          <c:h val="0.4281832222714531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56897182492254"/>
          <c:y val="3.4783683542455479E-2"/>
        </c:manualLayout>
      </c:layout>
      <c:overlay val="0"/>
      <c:spPr>
        <a:noFill/>
        <a:ln w="25400">
          <a:noFill/>
        </a:ln>
      </c:spPr>
    </c:title>
    <c:autoTitleDeleted val="0"/>
    <c:plotArea>
      <c:layout>
        <c:manualLayout>
          <c:layoutTarget val="inner"/>
          <c:xMode val="edge"/>
          <c:yMode val="edge"/>
          <c:x val="5.0618851600779433E-2"/>
          <c:y val="0.14493201476023115"/>
          <c:w val="0.92965842086309547"/>
          <c:h val="0.69857231114431417"/>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5407840"/>
        <c:axId val="215408400"/>
      </c:barChart>
      <c:catAx>
        <c:axId val="215407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408400"/>
        <c:crosses val="autoZero"/>
        <c:auto val="1"/>
        <c:lblAlgn val="ctr"/>
        <c:lblOffset val="100"/>
        <c:tickLblSkip val="1"/>
        <c:tickMarkSkip val="1"/>
        <c:noMultiLvlLbl val="0"/>
      </c:catAx>
      <c:valAx>
        <c:axId val="215408400"/>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4078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5412880"/>
        <c:axId val="215413440"/>
      </c:lineChart>
      <c:dateAx>
        <c:axId val="2154128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5413440"/>
        <c:crossesAt val="0"/>
        <c:auto val="1"/>
        <c:lblOffset val="100"/>
        <c:baseTimeUnit val="days"/>
        <c:majorUnit val="5"/>
        <c:majorTimeUnit val="days"/>
        <c:minorUnit val="1"/>
        <c:minorTimeUnit val="days"/>
      </c:dateAx>
      <c:valAx>
        <c:axId val="21541344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4128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60 Days DPR Completion Times</a:t>
            </a:r>
          </a:p>
        </c:rich>
      </c:tx>
      <c:layout>
        <c:manualLayout>
          <c:xMode val="edge"/>
          <c:yMode val="edge"/>
          <c:x val="0.32501026016412399"/>
          <c:y val="2.8490900440440385E-2"/>
        </c:manualLayout>
      </c:layout>
      <c:overlay val="0"/>
      <c:spPr>
        <a:noFill/>
        <a:ln w="25400">
          <a:noFill/>
        </a:ln>
      </c:spPr>
    </c:title>
    <c:autoTitleDeleted val="0"/>
    <c:plotArea>
      <c:layout>
        <c:manualLayout>
          <c:layoutTarget val="inner"/>
          <c:xMode val="edge"/>
          <c:yMode val="edge"/>
          <c:x val="0.18167240183533084"/>
          <c:y val="0.17949267277477443"/>
          <c:w val="0.67002115172296328"/>
          <c:h val="0.50143984775175077"/>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[1]Chart!$AB$57:$AB$106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[1]Chart!$AC$57:$AC$106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ser>
        <c:dLbls>
          <c:showLegendKey val="0"/>
          <c:showVal val="0"/>
          <c:showCatName val="0"/>
          <c:showSerName val="0"/>
          <c:showPercent val="0"/>
          <c:showBubbleSize val="0"/>
        </c:dLbls>
        <c:marker val="1"/>
        <c:smooth val="0"/>
        <c:axId val="215843792"/>
        <c:axId val="215844352"/>
      </c:lineChart>
      <c:catAx>
        <c:axId val="215843792"/>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18779231691675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5844352"/>
        <c:crossesAt val="0"/>
        <c:auto val="1"/>
        <c:lblAlgn val="ctr"/>
        <c:lblOffset val="100"/>
        <c:tickLblSkip val="3"/>
        <c:tickMarkSkip val="1"/>
        <c:noMultiLvlLbl val="0"/>
      </c:catAx>
      <c:valAx>
        <c:axId val="215844352"/>
        <c:scaling>
          <c:orientation val="minMax"/>
          <c:max val="0.8"/>
          <c:min val="0.29166666666666702"/>
        </c:scaling>
        <c:delete val="0"/>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US"/>
                  <a:t>Completion Times</a:t>
                </a:r>
              </a:p>
            </c:rich>
          </c:tx>
          <c:layout>
            <c:manualLayout>
              <c:xMode val="edge"/>
              <c:yMode val="edge"/>
              <c:x val="4.1667982072323584E-2"/>
              <c:y val="0.2621162840520515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84379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8287970806119831E-2"/>
          <c:y val="0.12422795875925961"/>
          <c:w val="0.76912405336869771"/>
          <c:h val="0.72362785977268729"/>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467683886380721"/>
                  <c:y val="0.77953044121435411"/>
                </c:manualLayout>
              </c:layout>
              <c:spPr>
                <a:noFill/>
                <a:ln w="25400">
                  <a:noFill/>
                </a:ln>
              </c:spPr>
              <c:txPr>
                <a:bodyPr/>
                <a:lstStyle/>
                <a:p>
                  <a:pPr>
                    <a:defRPr sz="11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545350028492593"/>
                  <c:y val="0.75468484946250214"/>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1392854464559805"/>
                  <c:y val="0.72983925771065028"/>
                </c:manualLayout>
              </c:layout>
              <c:spPr>
                <a:noFill/>
                <a:ln w="25400">
                  <a:noFill/>
                </a:ln>
              </c:spPr>
              <c:txPr>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0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375565469250055"/>
                  <c:y val="0.69257087008287233"/>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Mode val="edge"/>
                  <c:yMode val="edge"/>
                  <c:x val="0.25977037564108335"/>
                  <c:y val="0.68325377317592784"/>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Mode val="edge"/>
                  <c:yMode val="edge"/>
                  <c:x val="0.40408725099724074"/>
                  <c:y val="0.70809936492777981"/>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3"/>
              <c:layout>
                <c:manualLayout>
                  <c:xMode val="edge"/>
                  <c:yMode val="edge"/>
                  <c:x val="0.55859119990795048"/>
                  <c:y val="0.64909108451713149"/>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4"/>
              <c:layout>
                <c:manualLayout>
                  <c:xMode val="edge"/>
                  <c:yMode val="edge"/>
                  <c:x val="0.694418847301981"/>
                  <c:y val="0.51554602885092737"/>
                </c:manualLayout>
              </c:layout>
              <c:spPr>
                <a:noFill/>
                <a:ln w="25400">
                  <a:noFill/>
                </a:ln>
              </c:spPr>
              <c:txPr>
                <a:bodyPr/>
                <a:lstStyle/>
                <a:p>
                  <a:pPr>
                    <a:defRPr sz="97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ser>
        <c:dLbls>
          <c:showLegendKey val="0"/>
          <c:showVal val="0"/>
          <c:showCatName val="0"/>
          <c:showSerName val="0"/>
          <c:showPercent val="0"/>
          <c:showBubbleSize val="0"/>
        </c:dLbls>
        <c:gapWidth val="0"/>
        <c:overlap val="90"/>
        <c:axId val="215850512"/>
        <c:axId val="216262208"/>
      </c:barChart>
      <c:dateAx>
        <c:axId val="2158505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6262208"/>
        <c:crosses val="autoZero"/>
        <c:auto val="1"/>
        <c:lblOffset val="100"/>
        <c:baseTimeUnit val="days"/>
        <c:majorUnit val="7"/>
        <c:majorTimeUnit val="days"/>
        <c:minorUnit val="1"/>
        <c:minorTimeUnit val="days"/>
      </c:dateAx>
      <c:valAx>
        <c:axId val="216262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5850512"/>
        <c:crossesAt val="37104"/>
        <c:crossBetween val="between"/>
      </c:valAx>
      <c:spPr>
        <a:solidFill>
          <a:srgbClr val="FFFFFF"/>
        </a:solidFill>
        <a:ln w="12700">
          <a:solidFill>
            <a:srgbClr val="808080"/>
          </a:solidFill>
          <a:prstDash val="solid"/>
        </a:ln>
      </c:spPr>
    </c:plotArea>
    <c:legend>
      <c:legendPos val="r"/>
      <c:layout>
        <c:manualLayout>
          <c:xMode val="edge"/>
          <c:yMode val="edge"/>
          <c:x val="0.86759909772936983"/>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Prelim to Final DPR Change</a:t>
            </a:r>
          </a:p>
        </c:rich>
      </c:tx>
      <c:layout>
        <c:manualLayout>
          <c:xMode val="edge"/>
          <c:yMode val="edge"/>
          <c:x val="0.27744172248574062"/>
          <c:y val="3.2788000680415055E-2"/>
        </c:manualLayout>
      </c:layout>
      <c:overlay val="0"/>
      <c:spPr>
        <a:noFill/>
        <a:ln w="25400">
          <a:noFill/>
        </a:ln>
      </c:spPr>
    </c:title>
    <c:autoTitleDeleted val="0"/>
    <c:plotArea>
      <c:layout>
        <c:manualLayout>
          <c:layoutTarget val="inner"/>
          <c:xMode val="edge"/>
          <c:yMode val="edge"/>
          <c:x val="0.12422763693391371"/>
          <c:y val="0.23498067154297456"/>
          <c:w val="0.52382653573800286"/>
          <c:h val="0.69674501445881987"/>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ser>
        <c:dLbls>
          <c:showLegendKey val="0"/>
          <c:showVal val="0"/>
          <c:showCatName val="0"/>
          <c:showSerName val="0"/>
          <c:showPercent val="0"/>
          <c:showBubbleSize val="0"/>
        </c:dLbls>
        <c:gapWidth val="150"/>
        <c:overlap val="100"/>
        <c:axId val="216276768"/>
        <c:axId val="216277328"/>
      </c:barChart>
      <c:dateAx>
        <c:axId val="216276768"/>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77328"/>
        <c:crosses val="autoZero"/>
        <c:auto val="1"/>
        <c:lblOffset val="100"/>
        <c:baseTimeUnit val="days"/>
        <c:majorUnit val="5"/>
        <c:majorTimeUnit val="days"/>
        <c:minorUnit val="1"/>
        <c:minorTimeUnit val="days"/>
      </c:dateAx>
      <c:valAx>
        <c:axId val="2162773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76768"/>
        <c:crosses val="autoZero"/>
        <c:crossBetween val="between"/>
      </c:valAx>
      <c:spPr>
        <a:solidFill>
          <a:srgbClr val="FFFFFF"/>
        </a:solidFill>
        <a:ln w="12700">
          <a:solidFill>
            <a:srgbClr val="808080"/>
          </a:solidFill>
          <a:prstDash val="solid"/>
        </a:ln>
      </c:spPr>
    </c:plotArea>
    <c:legend>
      <c:legendPos val="r"/>
      <c:layout>
        <c:manualLayout>
          <c:xMode val="edge"/>
          <c:yMode val="edge"/>
          <c:x val="0.73087259729452569"/>
          <c:y val="1.3661666950172938E-2"/>
          <c:w val="0.25052573448339266"/>
          <c:h val="0.97817535363238239"/>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859432257792662"/>
                  <c:y val="0.57188358975756515"/>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057824348209378"/>
                  <c:y val="0.43732274510872626"/>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839351151763039"/>
                  <c:y val="0.3975661319170238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3120634307923361"/>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ser>
        <c:dLbls>
          <c:showLegendKey val="0"/>
          <c:showVal val="1"/>
          <c:showCatName val="0"/>
          <c:showSerName val="0"/>
          <c:showPercent val="0"/>
          <c:showBubbleSize val="0"/>
        </c:dLbls>
        <c:gapWidth val="110"/>
        <c:overlap val="50"/>
        <c:axId val="214647344"/>
        <c:axId val="214647904"/>
      </c:barChart>
      <c:catAx>
        <c:axId val="2146473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4647904"/>
        <c:crosses val="autoZero"/>
        <c:auto val="0"/>
        <c:lblAlgn val="ctr"/>
        <c:lblOffset val="100"/>
        <c:tickLblSkip val="1"/>
        <c:tickMarkSkip val="1"/>
        <c:noMultiLvlLbl val="0"/>
      </c:catAx>
      <c:valAx>
        <c:axId val="214647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4647344"/>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0.13456084464883886"/>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ser>
        <c:dLbls>
          <c:showLegendKey val="0"/>
          <c:showVal val="0"/>
          <c:showCatName val="0"/>
          <c:showSerName val="0"/>
          <c:showPercent val="0"/>
          <c:showBubbleSize val="0"/>
        </c:dLbls>
        <c:marker val="1"/>
        <c:smooth val="0"/>
        <c:axId val="214650144"/>
        <c:axId val="214650704"/>
      </c:lineChart>
      <c:catAx>
        <c:axId val="21465014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4650704"/>
        <c:crosses val="autoZero"/>
        <c:auto val="0"/>
        <c:lblAlgn val="ctr"/>
        <c:lblOffset val="100"/>
        <c:tickLblSkip val="1"/>
        <c:tickMarkSkip val="1"/>
        <c:noMultiLvlLbl val="0"/>
      </c:catAx>
      <c:valAx>
        <c:axId val="214650704"/>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465014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ser>
        <c:dLbls>
          <c:showLegendKey val="0"/>
          <c:showVal val="1"/>
          <c:showCatName val="0"/>
          <c:showSerName val="0"/>
          <c:showPercent val="0"/>
          <c:showBubbleSize val="0"/>
        </c:dLbls>
        <c:gapWidth val="150"/>
        <c:axId val="214654064"/>
        <c:axId val="214888528"/>
      </c:barChart>
      <c:catAx>
        <c:axId val="2146540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14888528"/>
        <c:crosses val="autoZero"/>
        <c:auto val="1"/>
        <c:lblAlgn val="ctr"/>
        <c:lblOffset val="100"/>
        <c:tickLblSkip val="1"/>
        <c:tickMarkSkip val="1"/>
        <c:noMultiLvlLbl val="0"/>
      </c:catAx>
      <c:valAx>
        <c:axId val="21488852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4654064"/>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41550575703906756"/>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667802257149984"/>
          <c:y val="3.1885043247250854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4890768"/>
        <c:axId val="214891328"/>
      </c:barChart>
      <c:catAx>
        <c:axId val="214890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4891328"/>
        <c:crosses val="autoZero"/>
        <c:auto val="1"/>
        <c:lblAlgn val="ctr"/>
        <c:lblOffset val="100"/>
        <c:tickLblSkip val="1"/>
        <c:tickMarkSkip val="1"/>
        <c:noMultiLvlLbl val="0"/>
      </c:catAx>
      <c:valAx>
        <c:axId val="21489132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489076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03786191537"/>
          <c:y val="3.4090956380610216E-2"/>
        </c:manualLayout>
      </c:layout>
      <c:overlay val="0"/>
      <c:spPr>
        <a:noFill/>
        <a:ln w="25400">
          <a:noFill/>
        </a:ln>
      </c:spPr>
    </c:title>
    <c:autoTitleDeleted val="0"/>
    <c:plotArea>
      <c:layout>
        <c:manualLayout>
          <c:layoutTarget val="inner"/>
          <c:xMode val="edge"/>
          <c:yMode val="edge"/>
          <c:x val="0.14699331848552338"/>
          <c:y val="0.11931834733213575"/>
          <c:w val="0.77728285077950998"/>
          <c:h val="0.5397734760263284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ser>
        <c:dLbls>
          <c:showLegendKey val="0"/>
          <c:showVal val="0"/>
          <c:showCatName val="0"/>
          <c:showSerName val="0"/>
          <c:showPercent val="0"/>
          <c:showBubbleSize val="0"/>
        </c:dLbls>
        <c:marker val="1"/>
        <c:smooth val="0"/>
        <c:axId val="142583680"/>
        <c:axId val="142584240"/>
      </c:lineChart>
      <c:catAx>
        <c:axId val="14258368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2584240"/>
        <c:crosses val="autoZero"/>
        <c:auto val="0"/>
        <c:lblAlgn val="ctr"/>
        <c:lblOffset val="100"/>
        <c:tickLblSkip val="1"/>
        <c:tickMarkSkip val="1"/>
        <c:noMultiLvlLbl val="0"/>
      </c:catAx>
      <c:valAx>
        <c:axId val="14258424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4258368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1135857461024499E-2"/>
          <c:y val="0.89772851802273568"/>
          <c:w val="0.87527839643652561"/>
          <c:h val="6.534099972950291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4448976530925493"/>
          <c:y val="0.13823999264680889"/>
          <c:w val="0.66215978104589868"/>
          <c:h val="0.56472507634441083"/>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4895808"/>
        <c:axId val="215094288"/>
      </c:lineChart>
      <c:dateAx>
        <c:axId val="21489580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5094288"/>
        <c:crossesAt val="0"/>
        <c:auto val="1"/>
        <c:lblOffset val="100"/>
        <c:baseTimeUnit val="days"/>
        <c:majorUnit val="5"/>
        <c:majorTimeUnit val="days"/>
        <c:minorUnit val="1"/>
        <c:minorTimeUnit val="days"/>
      </c:dateAx>
      <c:valAx>
        <c:axId val="215094288"/>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89580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5501120725619695"/>
          <c:y val="1.9943630308308268E-2"/>
        </c:manualLayout>
      </c:layout>
      <c:overlay val="0"/>
      <c:spPr>
        <a:noFill/>
        <a:ln w="25400">
          <a:noFill/>
        </a:ln>
      </c:spPr>
    </c:title>
    <c:autoTitleDeleted val="0"/>
    <c:plotArea>
      <c:layout>
        <c:manualLayout>
          <c:layoutTarget val="inner"/>
          <c:xMode val="edge"/>
          <c:yMode val="edge"/>
          <c:x val="0.16167177044061551"/>
          <c:y val="0.1709454026426423"/>
          <c:w val="0.69002178311767859"/>
          <c:h val="0.5555725585885874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[1]Chart!$AC$52:$AC$101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ser>
        <c:dLbls>
          <c:showLegendKey val="0"/>
          <c:showVal val="0"/>
          <c:showCatName val="0"/>
          <c:showSerName val="0"/>
          <c:showPercent val="0"/>
          <c:showBubbleSize val="0"/>
        </c:dLbls>
        <c:marker val="1"/>
        <c:smooth val="0"/>
        <c:axId val="215097088"/>
        <c:axId val="215097648"/>
      </c:lineChart>
      <c:catAx>
        <c:axId val="2150970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501404853241588"/>
              <c:y val="0.851877923169167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5097648"/>
        <c:crossesAt val="0"/>
        <c:auto val="1"/>
        <c:lblAlgn val="ctr"/>
        <c:lblOffset val="100"/>
        <c:tickLblSkip val="3"/>
        <c:tickMarkSkip val="1"/>
        <c:noMultiLvlLbl val="0"/>
      </c:catAx>
      <c:valAx>
        <c:axId val="215097648"/>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96305364580579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09708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8475044360672115E-2"/>
                  <c:y val="0.68325377317592784"/>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ser>
        <c:dLbls>
          <c:showLegendKey val="0"/>
          <c:showVal val="0"/>
          <c:showCatName val="0"/>
          <c:showSerName val="0"/>
          <c:showPercent val="0"/>
          <c:showBubbleSize val="0"/>
        </c:dLbls>
        <c:gapWidth val="0"/>
        <c:overlap val="90"/>
        <c:axId val="215294624"/>
        <c:axId val="215295184"/>
      </c:barChart>
      <c:dateAx>
        <c:axId val="2152946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5295184"/>
        <c:crosses val="autoZero"/>
        <c:auto val="1"/>
        <c:lblOffset val="100"/>
        <c:baseTimeUnit val="days"/>
        <c:majorUnit val="7"/>
        <c:majorTimeUnit val="days"/>
        <c:minorUnit val="1"/>
        <c:minorTimeUnit val="days"/>
      </c:dateAx>
      <c:valAx>
        <c:axId val="21529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5294624"/>
        <c:crossesAt val="37104"/>
        <c:crossBetween val="between"/>
      </c:valAx>
      <c:spPr>
        <a:solidFill>
          <a:srgbClr val="FFFFFF"/>
        </a:solidFill>
        <a:ln w="12700">
          <a:solidFill>
            <a:srgbClr val="808080"/>
          </a:solidFill>
          <a:prstDash val="solid"/>
        </a:ln>
      </c:spPr>
    </c:plotArea>
    <c:legend>
      <c:legendPos val="r"/>
      <c:layout>
        <c:manualLayout>
          <c:xMode val="edge"/>
          <c:yMode val="edge"/>
          <c:x val="0.88287970806119831"/>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149389928401716"/>
          <c:h val="0.59634919787553586"/>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808829291698934"/>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605617025284648"/>
                  <c:y val="0.5015449664183994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804009115701364"/>
                  <c:y val="0.4464973481529653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93166384271054"/>
                  <c:y val="0.5596507856985798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3199992894495449"/>
                  <c:y val="0.415915338005501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ser>
        <c:dLbls>
          <c:showLegendKey val="0"/>
          <c:showVal val="1"/>
          <c:showCatName val="0"/>
          <c:showSerName val="0"/>
          <c:showPercent val="0"/>
          <c:showBubbleSize val="0"/>
        </c:dLbls>
        <c:gapWidth val="110"/>
        <c:overlap val="50"/>
        <c:axId val="144077248"/>
        <c:axId val="144077808"/>
      </c:barChart>
      <c:catAx>
        <c:axId val="14407724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4077808"/>
        <c:crosses val="autoZero"/>
        <c:auto val="0"/>
        <c:lblAlgn val="ctr"/>
        <c:lblOffset val="100"/>
        <c:tickLblSkip val="1"/>
        <c:tickMarkSkip val="1"/>
        <c:noMultiLvlLbl val="0"/>
      </c:catAx>
      <c:valAx>
        <c:axId val="144077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4077248"/>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8.2571427398151112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345320596480471"/>
          <c:y val="3.5715456112140949E-2"/>
        </c:manualLayout>
      </c:layout>
      <c:overlay val="0"/>
      <c:spPr>
        <a:noFill/>
        <a:ln w="25400">
          <a:noFill/>
        </a:ln>
      </c:spPr>
    </c:title>
    <c:autoTitleDeleted val="0"/>
    <c:plotArea>
      <c:layout>
        <c:manualLayout>
          <c:layoutTarget val="inner"/>
          <c:xMode val="edge"/>
          <c:yMode val="edge"/>
          <c:x val="0.11985388601344232"/>
          <c:y val="0.16429109811584838"/>
          <c:w val="0.75470493849089459"/>
          <c:h val="0.4464432014017619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ser>
        <c:dLbls>
          <c:showLegendKey val="0"/>
          <c:showVal val="0"/>
          <c:showCatName val="0"/>
          <c:showSerName val="0"/>
          <c:showPercent val="0"/>
          <c:showBubbleSize val="0"/>
        </c:dLbls>
        <c:marker val="1"/>
        <c:smooth val="0"/>
        <c:axId val="144080048"/>
        <c:axId val="144080608"/>
      </c:lineChart>
      <c:catAx>
        <c:axId val="14408004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44080608"/>
        <c:crosses val="autoZero"/>
        <c:auto val="0"/>
        <c:lblAlgn val="ctr"/>
        <c:lblOffset val="100"/>
        <c:tickLblSkip val="1"/>
        <c:tickMarkSkip val="1"/>
        <c:noMultiLvlLbl val="0"/>
      </c:catAx>
      <c:valAx>
        <c:axId val="144080608"/>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4408004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670833873408264"/>
          <c:y val="0.83217012741288421"/>
          <c:w val="0.77530482514945498"/>
          <c:h val="8.571709466913828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0480350564559213"/>
          <c:y val="1.7606176145723202E-2"/>
        </c:manualLayout>
      </c:layout>
      <c:overlay val="0"/>
      <c:spPr>
        <a:noFill/>
        <a:ln w="25400">
          <a:noFill/>
        </a:ln>
      </c:spPr>
    </c:title>
    <c:autoTitleDeleted val="0"/>
    <c:plotArea>
      <c:layout>
        <c:manualLayout>
          <c:layoutTarget val="inner"/>
          <c:xMode val="edge"/>
          <c:yMode val="edge"/>
          <c:x val="2.952122603900427E-2"/>
          <c:y val="0.16549805576979809"/>
          <c:w val="0.75279126399460894"/>
          <c:h val="0.4331119331847908"/>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318425270342467"/>
                  <c:y val="0.49297293208024967"/>
                </c:manualLayout>
              </c:layout>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0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270547874242893"/>
                  <c:y val="0.52466404914255138"/>
                </c:manualLayout>
              </c:layout>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97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ser>
        <c:dLbls>
          <c:showLegendKey val="0"/>
          <c:showVal val="1"/>
          <c:showCatName val="0"/>
          <c:showSerName val="0"/>
          <c:showPercent val="0"/>
          <c:showBubbleSize val="0"/>
        </c:dLbls>
        <c:gapWidth val="150"/>
        <c:axId val="213970208"/>
        <c:axId val="213970768"/>
      </c:barChart>
      <c:catAx>
        <c:axId val="2139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213970768"/>
        <c:crosses val="autoZero"/>
        <c:auto val="1"/>
        <c:lblAlgn val="ctr"/>
        <c:lblOffset val="100"/>
        <c:tickLblSkip val="1"/>
        <c:tickMarkSkip val="1"/>
        <c:noMultiLvlLbl val="0"/>
      </c:catAx>
      <c:valAx>
        <c:axId val="213970768"/>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3970208"/>
        <c:crosses val="autoZero"/>
        <c:crossBetween val="between"/>
      </c:valAx>
      <c:spPr>
        <a:solidFill>
          <a:srgbClr val="FFFFFF"/>
        </a:solidFill>
        <a:ln w="3175">
          <a:solidFill>
            <a:srgbClr val="000000"/>
          </a:solidFill>
          <a:prstDash val="solid"/>
        </a:ln>
      </c:spPr>
    </c:plotArea>
    <c:legend>
      <c:legendPos val="r"/>
      <c:layout>
        <c:manualLayout>
          <c:xMode val="edge"/>
          <c:yMode val="edge"/>
          <c:x val="0.80076325630799083"/>
          <c:y val="0.24648646604012484"/>
          <c:w val="0.14945120682245913"/>
          <c:h val="0.535227754829985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914723484470857"/>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3973008"/>
        <c:axId val="213973568"/>
      </c:barChart>
      <c:catAx>
        <c:axId val="213973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3973568"/>
        <c:crosses val="autoZero"/>
        <c:auto val="1"/>
        <c:lblAlgn val="ctr"/>
        <c:lblOffset val="100"/>
        <c:tickLblSkip val="1"/>
        <c:tickMarkSkip val="1"/>
        <c:noMultiLvlLbl val="0"/>
      </c:catAx>
      <c:valAx>
        <c:axId val="213973568"/>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397300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4339872"/>
        <c:axId val="214340432"/>
      </c:lineChart>
      <c:dateAx>
        <c:axId val="214339872"/>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4340432"/>
        <c:crossesAt val="0"/>
        <c:auto val="1"/>
        <c:lblOffset val="100"/>
        <c:baseTimeUnit val="days"/>
        <c:majorUnit val="5"/>
        <c:majorTimeUnit val="days"/>
        <c:minorUnit val="1"/>
        <c:minorTimeUnit val="days"/>
      </c:dateAx>
      <c:valAx>
        <c:axId val="214340432"/>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4339872"/>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2423256810410312"/>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[1]Chart!$AC$48:$AC$96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ser>
        <c:dLbls>
          <c:showLegendKey val="0"/>
          <c:showVal val="0"/>
          <c:showCatName val="0"/>
          <c:showSerName val="0"/>
          <c:showPercent val="0"/>
          <c:showBubbleSize val="0"/>
        </c:dLbls>
        <c:marker val="1"/>
        <c:smooth val="0"/>
        <c:axId val="214343792"/>
        <c:axId val="214344352"/>
      </c:lineChart>
      <c:catAx>
        <c:axId val="214343792"/>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5472701321321154"/>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4344352"/>
        <c:crossesAt val="0"/>
        <c:auto val="1"/>
        <c:lblAlgn val="ctr"/>
        <c:lblOffset val="100"/>
        <c:tickLblSkip val="3"/>
        <c:tickMarkSkip val="1"/>
        <c:noMultiLvlLbl val="0"/>
      </c:catAx>
      <c:valAx>
        <c:axId val="214344352"/>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87758094448447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434379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617342730022548"/>
          <c:y val="1.5528494844907452E-2"/>
        </c:manualLayout>
      </c:layout>
      <c:overlay val="0"/>
      <c:spPr>
        <a:noFill/>
        <a:ln w="25400">
          <a:noFill/>
        </a:ln>
      </c:spPr>
    </c:title>
    <c:autoTitleDeleted val="0"/>
    <c:plotArea>
      <c:layout>
        <c:manualLayout>
          <c:layoutTarget val="inner"/>
          <c:xMode val="edge"/>
          <c:yMode val="edge"/>
          <c:x val="8.6590125213694455E-2"/>
          <c:y val="0.13354505566620409"/>
          <c:w val="0.76912405336869771"/>
          <c:h val="0.72362785977268729"/>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5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0.1001728899530975"/>
                  <c:y val="0.60871699792037215"/>
                </c:manualLayout>
              </c:layout>
              <c:spPr>
                <a:noFill/>
                <a:ln w="25400">
                  <a:noFill/>
                </a:ln>
              </c:spPr>
              <c:txPr>
                <a:bodyPr/>
                <a:lstStyle/>
                <a:p>
                  <a:pPr>
                    <a:defRPr sz="900"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ser>
        <c:dLbls>
          <c:showLegendKey val="0"/>
          <c:showVal val="0"/>
          <c:showCatName val="0"/>
          <c:showSerName val="0"/>
          <c:showPercent val="0"/>
          <c:showBubbleSize val="0"/>
        </c:dLbls>
        <c:gapWidth val="0"/>
        <c:overlap val="90"/>
        <c:axId val="214478112"/>
        <c:axId val="214478672"/>
      </c:barChart>
      <c:dateAx>
        <c:axId val="2144781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4478672"/>
        <c:crosses val="autoZero"/>
        <c:auto val="1"/>
        <c:lblOffset val="100"/>
        <c:baseTimeUnit val="days"/>
        <c:majorUnit val="7"/>
        <c:majorTimeUnit val="days"/>
        <c:minorUnit val="1"/>
        <c:minorTimeUnit val="days"/>
      </c:dateAx>
      <c:valAx>
        <c:axId val="214478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4478112"/>
        <c:crossesAt val="37104"/>
        <c:crossBetween val="between"/>
      </c:valAx>
      <c:spPr>
        <a:solidFill>
          <a:srgbClr val="FFFFFF"/>
        </a:solidFill>
        <a:ln w="12700">
          <a:solidFill>
            <a:srgbClr val="808080"/>
          </a:solidFill>
          <a:prstDash val="solid"/>
        </a:ln>
      </c:spPr>
    </c:plotArea>
    <c:legend>
      <c:legendPos val="r"/>
      <c:layout>
        <c:manualLayout>
          <c:xMode val="edge"/>
          <c:yMode val="edge"/>
          <c:x val="0.87948401687634759"/>
          <c:y val="0.18323623916990794"/>
          <c:w val="8.8287970806119831E-2"/>
          <c:h val="0.3540496824638899"/>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0489977728285078"/>
          <c:y val="4.2253579244029553E-2"/>
        </c:manualLayout>
      </c:layout>
      <c:overlay val="0"/>
      <c:spPr>
        <a:noFill/>
        <a:ln w="25400">
          <a:noFill/>
        </a:ln>
      </c:spPr>
    </c:title>
    <c:autoTitleDeleted val="0"/>
    <c:plotArea>
      <c:layout>
        <c:manualLayout>
          <c:layoutTarget val="inner"/>
          <c:xMode val="edge"/>
          <c:yMode val="edge"/>
          <c:x val="2.2271714922048998E-2"/>
          <c:y val="0.13802835886382986"/>
          <c:w val="0.72160356347438748"/>
          <c:h val="0.61408535167989609"/>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 val="2.3873407806206948E-3"/>
                  <c:y val="2.031896088151075E-2"/>
                </c:manualLayout>
              </c:layout>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87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 val="7.8800951662779117E-3"/>
                  <c:y val="1.9543902161178406E-2"/>
                </c:manualLayout>
              </c:layout>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5"/>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8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ser>
        <c:dLbls>
          <c:showLegendKey val="0"/>
          <c:showVal val="1"/>
          <c:showCatName val="0"/>
          <c:showSerName val="0"/>
          <c:showPercent val="0"/>
          <c:showBubbleSize val="0"/>
        </c:dLbls>
        <c:gapWidth val="150"/>
        <c:axId val="142587600"/>
        <c:axId val="142588160"/>
      </c:barChart>
      <c:catAx>
        <c:axId val="1425876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42588160"/>
        <c:crosses val="autoZero"/>
        <c:auto val="1"/>
        <c:lblAlgn val="ctr"/>
        <c:lblOffset val="100"/>
        <c:tickLblSkip val="1"/>
        <c:tickMarkSkip val="1"/>
        <c:noMultiLvlLbl val="0"/>
      </c:catAx>
      <c:valAx>
        <c:axId val="142588160"/>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42587600"/>
        <c:crosses val="autoZero"/>
        <c:crossBetween val="between"/>
      </c:valAx>
      <c:spPr>
        <a:solidFill>
          <a:srgbClr val="FFFFFF"/>
        </a:solidFill>
        <a:ln w="3175">
          <a:solidFill>
            <a:srgbClr val="000000"/>
          </a:solidFill>
          <a:prstDash val="solid"/>
        </a:ln>
      </c:spPr>
    </c:plotArea>
    <c:legend>
      <c:legendPos val="r"/>
      <c:layout>
        <c:manualLayout>
          <c:xMode val="edge"/>
          <c:yMode val="edge"/>
          <c:x val="0.76169265033407574"/>
          <c:y val="0.45352175055258381"/>
          <c:w val="0.18040089086859687"/>
          <c:h val="0.428169603006166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5853080005441892"/>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19896601135876"/>
                  <c:y val="0.6360955252771229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4503606049113882"/>
                  <c:y val="0.5316619315749087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787705829393464"/>
                  <c:y val="0.4936860793195581"/>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594799018060484"/>
                  <c:y val="0.5158386598018459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2614967041937185"/>
                  <c:y val="0.5759670925394844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282445392673575"/>
                  <c:y val="0.4114050660996317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43680341217985619"/>
                  <c:y val="0.5696377838302593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782055060372"/>
                  <c:y val="0.405075757390406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ser>
        <c:dLbls>
          <c:showLegendKey val="0"/>
          <c:showVal val="1"/>
          <c:showCatName val="0"/>
          <c:showSerName val="0"/>
          <c:showPercent val="0"/>
          <c:showBubbleSize val="0"/>
        </c:dLbls>
        <c:gapWidth val="110"/>
        <c:overlap val="50"/>
        <c:axId val="213158432"/>
        <c:axId val="213158992"/>
      </c:barChart>
      <c:catAx>
        <c:axId val="21315843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3158992"/>
        <c:crosses val="autoZero"/>
        <c:auto val="0"/>
        <c:lblAlgn val="ctr"/>
        <c:lblOffset val="100"/>
        <c:tickLblSkip val="1"/>
        <c:tickMarkSkip val="1"/>
        <c:noMultiLvlLbl val="0"/>
      </c:catAx>
      <c:valAx>
        <c:axId val="213158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3158432"/>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1.582327177306276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2972711437971744"/>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ser>
        <c:dLbls>
          <c:showLegendKey val="0"/>
          <c:showVal val="0"/>
          <c:showCatName val="0"/>
          <c:showSerName val="0"/>
          <c:showPercent val="0"/>
          <c:showBubbleSize val="0"/>
        </c:dLbls>
        <c:marker val="1"/>
        <c:smooth val="0"/>
        <c:axId val="213161232"/>
        <c:axId val="213161792"/>
      </c:lineChart>
      <c:catAx>
        <c:axId val="21316123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3161792"/>
        <c:crosses val="autoZero"/>
        <c:auto val="0"/>
        <c:lblAlgn val="ctr"/>
        <c:lblOffset val="100"/>
        <c:tickLblSkip val="1"/>
        <c:tickMarkSkip val="1"/>
        <c:noMultiLvlLbl val="0"/>
      </c:catAx>
      <c:valAx>
        <c:axId val="213161792"/>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16123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6691887189228707"/>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1621616510031207"/>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ser>
        <c:dLbls>
          <c:showLegendKey val="0"/>
          <c:showVal val="1"/>
          <c:showCatName val="0"/>
          <c:showSerName val="0"/>
          <c:showPercent val="0"/>
          <c:showBubbleSize val="0"/>
        </c:dLbls>
        <c:gapWidth val="150"/>
        <c:axId val="213380576"/>
        <c:axId val="213381136"/>
      </c:barChart>
      <c:catAx>
        <c:axId val="213380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3381136"/>
        <c:crosses val="autoZero"/>
        <c:auto val="1"/>
        <c:lblAlgn val="ctr"/>
        <c:lblOffset val="100"/>
        <c:tickLblSkip val="1"/>
        <c:tickMarkSkip val="1"/>
        <c:noMultiLvlLbl val="0"/>
      </c:catAx>
      <c:valAx>
        <c:axId val="21338113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3380576"/>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0.27113511264413731"/>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420881029829105"/>
          <c:y val="3.4783683542455479E-2"/>
        </c:manualLayout>
      </c:layout>
      <c:overlay val="0"/>
      <c:spPr>
        <a:noFill/>
        <a:ln w="25400">
          <a:noFill/>
        </a:ln>
      </c:spPr>
    </c:title>
    <c:autoTitleDeleted val="0"/>
    <c:plotArea>
      <c:layout>
        <c:manualLayout>
          <c:layoutTarget val="inner"/>
          <c:xMode val="edge"/>
          <c:yMode val="edge"/>
          <c:x val="4.3211214781153175E-2"/>
          <c:y val="0.14203337446502654"/>
          <c:w val="0.93459684540951304"/>
          <c:h val="0.7101668723251327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3383376"/>
        <c:axId val="213383936"/>
      </c:barChart>
      <c:catAx>
        <c:axId val="2133833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3383936"/>
        <c:crosses val="autoZero"/>
        <c:auto val="1"/>
        <c:lblAlgn val="ctr"/>
        <c:lblOffset val="100"/>
        <c:tickLblSkip val="1"/>
        <c:tickMarkSkip val="1"/>
        <c:noMultiLvlLbl val="0"/>
      </c:catAx>
      <c:valAx>
        <c:axId val="21338393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338337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3523184"/>
        <c:axId val="213523744"/>
      </c:lineChart>
      <c:dateAx>
        <c:axId val="2135231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3523744"/>
        <c:crossesAt val="0"/>
        <c:auto val="1"/>
        <c:lblOffset val="100"/>
        <c:baseTimeUnit val="days"/>
        <c:majorUnit val="5"/>
        <c:majorTimeUnit val="days"/>
        <c:minorUnit val="1"/>
        <c:minorTimeUnit val="days"/>
      </c:dateAx>
      <c:valAx>
        <c:axId val="21352374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5231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733388054208661"/>
          <c:y val="0.17664358273073039"/>
          <c:w val="0.67835474813742802"/>
          <c:h val="0.50998711788388285"/>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[5]Chart!$AC$44:$AC$92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ser>
        <c:dLbls>
          <c:showLegendKey val="0"/>
          <c:showVal val="0"/>
          <c:showCatName val="0"/>
          <c:showSerName val="0"/>
          <c:showPercent val="0"/>
          <c:showBubbleSize val="0"/>
        </c:dLbls>
        <c:marker val="1"/>
        <c:smooth val="0"/>
        <c:axId val="213527104"/>
        <c:axId val="213527664"/>
      </c:lineChart>
      <c:catAx>
        <c:axId val="21352710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4668076781530885"/>
              <c:y val="0.840481562992991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3527664"/>
        <c:crossesAt val="0"/>
        <c:auto val="1"/>
        <c:lblAlgn val="ctr"/>
        <c:lblOffset val="100"/>
        <c:tickLblSkip val="3"/>
        <c:tickMarkSkip val="1"/>
        <c:noMultiLvlLbl val="0"/>
      </c:catAx>
      <c:valAx>
        <c:axId val="21352766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279210824316315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352710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540726380054983"/>
          <c:y val="2.2152580482287864E-2"/>
        </c:manualLayout>
      </c:layout>
      <c:overlay val="0"/>
      <c:spPr>
        <a:noFill/>
        <a:ln w="25400">
          <a:noFill/>
        </a:ln>
      </c:spPr>
    </c:title>
    <c:autoTitleDeleted val="0"/>
    <c:plotArea>
      <c:layout>
        <c:manualLayout>
          <c:layoutTarget val="inner"/>
          <c:xMode val="edge"/>
          <c:yMode val="edge"/>
          <c:x val="3.4091973633549752E-2"/>
          <c:y val="0.212031841759041"/>
          <c:w val="0.80471262764191387"/>
          <c:h val="0.487356770610333"/>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606100556103411"/>
                  <c:y val="0.64558948834096064"/>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6777965620556832"/>
                  <c:y val="0.6424248339863480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204115290976205"/>
                  <c:y val="0.5949550186671597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8765102753307603"/>
                  <c:y val="0.5696377838302593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63647718757864"/>
                  <c:y val="0.5538145120571965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2884549567361532"/>
                  <c:y val="0.5095093510926208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37643220887044515"/>
                  <c:y val="0.537991240284133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340514412094531"/>
                  <c:y val="0.493686079319558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ser>
        <c:dLbls>
          <c:showLegendKey val="0"/>
          <c:showVal val="1"/>
          <c:showCatName val="0"/>
          <c:showSerName val="0"/>
          <c:showPercent val="0"/>
          <c:showBubbleSize val="0"/>
        </c:dLbls>
        <c:gapWidth val="110"/>
        <c:overlap val="50"/>
        <c:axId val="211486096"/>
        <c:axId val="211486656"/>
      </c:barChart>
      <c:catAx>
        <c:axId val="2114860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1486656"/>
        <c:crosses val="autoZero"/>
        <c:auto val="0"/>
        <c:lblAlgn val="ctr"/>
        <c:lblOffset val="100"/>
        <c:tickLblSkip val="1"/>
        <c:tickMarkSkip val="1"/>
        <c:noMultiLvlLbl val="0"/>
      </c:catAx>
      <c:valAx>
        <c:axId val="211486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11486096"/>
        <c:crosses val="autoZero"/>
        <c:crossBetween val="between"/>
      </c:valAx>
      <c:spPr>
        <a:solidFill>
          <a:srgbClr val="FFFFFF"/>
        </a:solidFill>
        <a:ln w="12700">
          <a:solidFill>
            <a:srgbClr val="C0C0C0"/>
          </a:solidFill>
          <a:prstDash val="solid"/>
        </a:ln>
      </c:spPr>
    </c:plotArea>
    <c:legend>
      <c:legendPos val="r"/>
      <c:layout>
        <c:manualLayout>
          <c:xMode val="edge"/>
          <c:yMode val="edge"/>
          <c:x val="0.84590709578245316"/>
          <c:y val="2.5317234836900415E-2"/>
          <c:w val="0.12287315497091889"/>
          <c:h val="0.8861032192915145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32331700161959"/>
          <c:y val="3.8462786127582124E-2"/>
        </c:manualLayout>
      </c:layout>
      <c:overlay val="0"/>
      <c:spPr>
        <a:noFill/>
        <a:ln w="25400">
          <a:noFill/>
        </a:ln>
      </c:spPr>
    </c:title>
    <c:autoTitleDeleted val="0"/>
    <c:plotArea>
      <c:layout>
        <c:manualLayout>
          <c:layoutTarget val="inner"/>
          <c:xMode val="edge"/>
          <c:yMode val="edge"/>
          <c:x val="9.9090381265724795E-2"/>
          <c:y val="0.17483084603446422"/>
          <c:w val="0.83314149511576507"/>
          <c:h val="0.4126007966413355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ser>
        <c:dLbls>
          <c:showLegendKey val="0"/>
          <c:showVal val="0"/>
          <c:showCatName val="0"/>
          <c:showSerName val="0"/>
          <c:showPercent val="0"/>
          <c:showBubbleSize val="0"/>
        </c:dLbls>
        <c:marker val="1"/>
        <c:smooth val="0"/>
        <c:axId val="211488896"/>
        <c:axId val="211489456"/>
      </c:lineChart>
      <c:catAx>
        <c:axId val="211488896"/>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1489456"/>
        <c:crosses val="autoZero"/>
        <c:auto val="0"/>
        <c:lblAlgn val="ctr"/>
        <c:lblOffset val="100"/>
        <c:tickLblSkip val="1"/>
        <c:tickMarkSkip val="1"/>
        <c:noMultiLvlLbl val="0"/>
      </c:catAx>
      <c:valAx>
        <c:axId val="211489456"/>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488896"/>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120684913367219"/>
          <c:y val="0.82869821020336032"/>
          <c:w val="0.53978181373697454"/>
          <c:h val="8.391880609654282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2533619355593254"/>
          <c:y val="1.7606176145723202E-2"/>
        </c:manualLayout>
      </c:layout>
      <c:overlay val="0"/>
      <c:spPr>
        <a:noFill/>
        <a:ln w="25400">
          <a:noFill/>
        </a:ln>
      </c:spPr>
    </c:title>
    <c:autoTitleDeleted val="0"/>
    <c:plotArea>
      <c:layout>
        <c:manualLayout>
          <c:layoutTarget val="inner"/>
          <c:xMode val="edge"/>
          <c:yMode val="edge"/>
          <c:x val="1.6447897339849089E-2"/>
          <c:y val="0.16901929099894275"/>
          <c:w val="0.78620949284478647"/>
          <c:h val="0.51762157868426217"/>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4"/>
              <c:layout>
                <c:manualLayout>
                  <c:xMode val="edge"/>
                  <c:yMode val="edge"/>
                  <c:x val="0.34705063387081581"/>
                  <c:y val="0.52114281391340678"/>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4"/>
              <c:layout>
                <c:manualLayout>
                  <c:xMode val="edge"/>
                  <c:yMode val="edge"/>
                  <c:x val="0.37665684908254415"/>
                  <c:y val="0.60565245941287815"/>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ser>
        <c:dLbls>
          <c:showLegendKey val="0"/>
          <c:showVal val="1"/>
          <c:showCatName val="0"/>
          <c:showSerName val="0"/>
          <c:showPercent val="0"/>
          <c:showBubbleSize val="0"/>
        </c:dLbls>
        <c:gapWidth val="150"/>
        <c:axId val="211492816"/>
        <c:axId val="211493376"/>
      </c:barChart>
      <c:catAx>
        <c:axId val="2114928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211493376"/>
        <c:crosses val="autoZero"/>
        <c:auto val="1"/>
        <c:lblAlgn val="ctr"/>
        <c:lblOffset val="100"/>
        <c:tickLblSkip val="1"/>
        <c:tickMarkSkip val="1"/>
        <c:noMultiLvlLbl val="0"/>
      </c:catAx>
      <c:valAx>
        <c:axId val="211493376"/>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11492816"/>
        <c:crosses val="autoZero"/>
        <c:crossBetween val="between"/>
      </c:valAx>
      <c:spPr>
        <a:solidFill>
          <a:srgbClr val="FFFFFF"/>
        </a:solidFill>
        <a:ln w="3175">
          <a:solidFill>
            <a:srgbClr val="000000"/>
          </a:solidFill>
          <a:prstDash val="solid"/>
        </a:ln>
      </c:spPr>
    </c:plotArea>
    <c:legend>
      <c:legendPos val="r"/>
      <c:layout>
        <c:manualLayout>
          <c:xMode val="edge"/>
          <c:yMode val="edge"/>
          <c:x val="0.82403965672643942"/>
          <c:y val="5.6339763666314248E-2"/>
          <c:w val="0.13322796845277762"/>
          <c:h val="0.71833198674550669"/>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173959802508232"/>
          <c:y val="4.0580964132864723E-2"/>
        </c:manualLayout>
      </c:layout>
      <c:overlay val="0"/>
      <c:spPr>
        <a:noFill/>
        <a:ln w="25400">
          <a:noFill/>
        </a:ln>
      </c:spPr>
    </c:title>
    <c:autoTitleDeleted val="0"/>
    <c:plotArea>
      <c:layout>
        <c:manualLayout>
          <c:layoutTarget val="inner"/>
          <c:xMode val="edge"/>
          <c:yMode val="edge"/>
          <c:x val="4.3211214781153175E-2"/>
          <c:y val="0.14493201476023115"/>
          <c:w val="0.93459684540951304"/>
          <c:h val="0.70726823202992806"/>
        </c:manualLayout>
      </c:layout>
      <c:barChart>
        <c:barDir val="col"/>
        <c:grouping val="clustered"/>
        <c:varyColors val="0"/>
        <c:ser>
          <c:idx val="0"/>
          <c:order val="0"/>
          <c:tx>
            <c:strRef>
              <c:f>[4]Pivot2!$B$1:$B$3</c:f>
              <c:strCache>
                <c:ptCount val="1"/>
                <c:pt idx="0">
                  <c:v>0 0 0</c:v>
                </c:pt>
              </c:strCache>
            </c:strRef>
          </c:tx>
          <c:spPr>
            <a:solidFill>
              <a:srgbClr val="008080"/>
            </a:solidFill>
            <a:ln w="12700">
              <a:solidFill>
                <a:srgbClr val="000000"/>
              </a:solidFill>
              <a:prstDash val="solid"/>
            </a:ln>
          </c:spPr>
          <c:invertIfNegative val="0"/>
          <c:cat>
            <c:strRef>
              <c:f>[4]Pivot2!$A$4:$A$40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[4]Pivot2!$B$4:$B$40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ser>
        <c:dLbls>
          <c:showLegendKey val="0"/>
          <c:showVal val="0"/>
          <c:showCatName val="0"/>
          <c:showSerName val="0"/>
          <c:showPercent val="0"/>
          <c:showBubbleSize val="0"/>
        </c:dLbls>
        <c:gapWidth val="150"/>
        <c:axId val="212379056"/>
        <c:axId val="212379616"/>
      </c:barChart>
      <c:catAx>
        <c:axId val="212379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379616"/>
        <c:crosses val="autoZero"/>
        <c:auto val="1"/>
        <c:lblAlgn val="ctr"/>
        <c:lblOffset val="100"/>
        <c:tickLblSkip val="1"/>
        <c:tickMarkSkip val="1"/>
        <c:noMultiLvlLbl val="0"/>
      </c:catAx>
      <c:valAx>
        <c:axId val="212379616"/>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21237905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899855836706674"/>
          <c:y val="3.235298763928602E-2"/>
        </c:manualLayout>
      </c:layout>
      <c:overlay val="0"/>
      <c:spPr>
        <a:noFill/>
        <a:ln w="25400">
          <a:noFill/>
        </a:ln>
      </c:spPr>
    </c:title>
    <c:autoTitleDeleted val="0"/>
    <c:plotArea>
      <c:layout>
        <c:manualLayout>
          <c:layoutTarget val="inner"/>
          <c:xMode val="edge"/>
          <c:yMode val="edge"/>
          <c:x val="0.24448237585086602"/>
          <c:y val="0.13823549264058571"/>
          <c:w val="0.66213976792942875"/>
          <c:h val="0.5647066933402650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142592640"/>
        <c:axId val="142593200"/>
      </c:lineChart>
      <c:dateAx>
        <c:axId val="14259264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42593200"/>
        <c:crossesAt val="0"/>
        <c:auto val="1"/>
        <c:lblOffset val="100"/>
        <c:baseTimeUnit val="days"/>
        <c:majorUnit val="5"/>
        <c:majorTimeUnit val="days"/>
        <c:minorUnit val="1"/>
        <c:minorTimeUnit val="days"/>
      </c:dateAx>
      <c:valAx>
        <c:axId val="142593200"/>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59264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00789782141941"/>
          <c:y val="3.2354040832231867E-2"/>
        </c:manualLayout>
      </c:layout>
      <c:overlay val="0"/>
      <c:spPr>
        <a:noFill/>
        <a:ln w="25400">
          <a:noFill/>
        </a:ln>
      </c:spPr>
    </c:title>
    <c:autoTitleDeleted val="0"/>
    <c:plotArea>
      <c:layout>
        <c:manualLayout>
          <c:layoutTarget val="inner"/>
          <c:xMode val="edge"/>
          <c:yMode val="edge"/>
          <c:x val="0.23939622853197876"/>
          <c:y val="0.12059233401104606"/>
          <c:w val="0.67234685460045096"/>
          <c:h val="0.5941378407373488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ser>
        <c:dLbls>
          <c:showLegendKey val="0"/>
          <c:showVal val="0"/>
          <c:showCatName val="0"/>
          <c:showSerName val="0"/>
          <c:showPercent val="0"/>
          <c:showBubbleSize val="0"/>
        </c:dLbls>
        <c:marker val="1"/>
        <c:smooth val="0"/>
        <c:axId val="212875824"/>
        <c:axId val="212876384"/>
      </c:lineChart>
      <c:dateAx>
        <c:axId val="21287582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212876384"/>
        <c:crossesAt val="0"/>
        <c:auto val="1"/>
        <c:lblOffset val="100"/>
        <c:baseTimeUnit val="days"/>
        <c:majorUnit val="5"/>
        <c:majorTimeUnit val="days"/>
        <c:minorUnit val="1"/>
        <c:minorTimeUnit val="days"/>
      </c:dateAx>
      <c:valAx>
        <c:axId val="212876384"/>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287582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Days DPR Completion Times</a:t>
            </a:r>
          </a:p>
        </c:rich>
      </c:tx>
      <c:layout>
        <c:manualLayout>
          <c:xMode val="edge"/>
          <c:yMode val="edge"/>
          <c:x val="0.35001104940751809"/>
          <c:y val="2.8490900440440385E-2"/>
        </c:manualLayout>
      </c:layout>
      <c:overlay val="0"/>
      <c:spPr>
        <a:noFill/>
        <a:ln w="25400">
          <a:noFill/>
        </a:ln>
      </c:spPr>
    </c:title>
    <c:autoTitleDeleted val="0"/>
    <c:plotArea>
      <c:layout>
        <c:manualLayout>
          <c:layoutTarget val="inner"/>
          <c:xMode val="edge"/>
          <c:yMode val="edge"/>
          <c:x val="0.18167240183533084"/>
          <c:y val="0.17664358273073039"/>
          <c:w val="0.67002115172296328"/>
          <c:h val="0.56127073867667554"/>
        </c:manualLayout>
      </c:layout>
      <c:lineChart>
        <c:grouping val="standard"/>
        <c:varyColors val="0"/>
        <c:ser>
          <c:idx val="0"/>
          <c:order val="0"/>
          <c:tx>
            <c:strRef>
              <c:f>[5]Chart!$AB$1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ser>
        <c:ser>
          <c:idx val="1"/>
          <c:order val="1"/>
          <c:tx>
            <c:strRef>
              <c:f>[5]Chart!$AC$1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[5]Chart!$AA$39:$AA$86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[5]Chart!$AC$39:$AC$86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ser>
        <c:dLbls>
          <c:showLegendKey val="0"/>
          <c:showVal val="0"/>
          <c:showCatName val="0"/>
          <c:showSerName val="0"/>
          <c:showPercent val="0"/>
          <c:showBubbleSize val="0"/>
        </c:dLbls>
        <c:marker val="1"/>
        <c:smooth val="0"/>
        <c:axId val="212879744"/>
        <c:axId val="212880304"/>
      </c:lineChart>
      <c:catAx>
        <c:axId val="212879744"/>
        <c:scaling>
          <c:orientation val="minMax"/>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5168092566398765"/>
              <c:y val="0.863274283345343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75" b="0" i="0" u="none" strike="noStrike" baseline="0">
                <a:solidFill>
                  <a:srgbClr val="000000"/>
                </a:solidFill>
                <a:latin typeface="Times New Roman"/>
                <a:ea typeface="Times New Roman"/>
                <a:cs typeface="Times New Roman"/>
              </a:defRPr>
            </a:pPr>
            <a:endParaRPr lang="en-US"/>
          </a:p>
        </c:txPr>
        <c:crossAx val="212880304"/>
        <c:crossesAt val="0"/>
        <c:auto val="1"/>
        <c:lblAlgn val="ctr"/>
        <c:lblOffset val="100"/>
        <c:tickLblSkip val="3"/>
        <c:tickMarkSkip val="1"/>
        <c:noMultiLvlLbl val="0"/>
      </c:catAx>
      <c:valAx>
        <c:axId val="212880304"/>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4.3334701355216526E-2"/>
              <c:y val="0.30485263471271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287974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000056966238552"/>
          <c:y val="2.6200873362445413E-2"/>
        </c:manualLayout>
      </c:layout>
      <c:overlay val="0"/>
      <c:spPr>
        <a:noFill/>
        <a:ln w="25400">
          <a:noFill/>
        </a:ln>
      </c:spPr>
    </c:title>
    <c:autoTitleDeleted val="0"/>
    <c:plotArea>
      <c:layout>
        <c:manualLayout>
          <c:layoutTarget val="inner"/>
          <c:xMode val="edge"/>
          <c:yMode val="edge"/>
          <c:x val="0.17333361545184806"/>
          <c:y val="0.14410480349344978"/>
          <c:w val="0.67833443739329002"/>
          <c:h val="0.6353711790393012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[1]Chart!$AB$62:$AB$110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[1]Chart!$AC$62:$AC$110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ser>
        <c:dLbls>
          <c:showLegendKey val="0"/>
          <c:showVal val="0"/>
          <c:showCatName val="0"/>
          <c:showSerName val="0"/>
          <c:showPercent val="0"/>
          <c:showBubbleSize val="0"/>
        </c:dLbls>
        <c:marker val="1"/>
        <c:smooth val="0"/>
        <c:axId val="216864720"/>
        <c:axId val="216865280"/>
      </c:lineChart>
      <c:catAx>
        <c:axId val="21686472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666739366437769"/>
              <c:y val="0.8755458515283842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216865280"/>
        <c:crossesAt val="0"/>
        <c:auto val="1"/>
        <c:lblAlgn val="ctr"/>
        <c:lblOffset val="100"/>
        <c:tickLblSkip val="3"/>
        <c:tickMarkSkip val="1"/>
        <c:noMultiLvlLbl val="0"/>
      </c:catAx>
      <c:valAx>
        <c:axId val="216865280"/>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3333403862962014E-2"/>
              <c:y val="0.3449781659388646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686472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276767824145653"/>
          <c:y val="1.4124332749417233E-2"/>
        </c:manualLayout>
      </c:layout>
      <c:overlay val="0"/>
      <c:spPr>
        <a:noFill/>
        <a:ln w="25400">
          <a:noFill/>
        </a:ln>
      </c:spPr>
    </c:title>
    <c:autoTitleDeleted val="0"/>
    <c:plotArea>
      <c:layout>
        <c:manualLayout>
          <c:layoutTarget val="inner"/>
          <c:xMode val="edge"/>
          <c:yMode val="edge"/>
          <c:x val="8.6587508113848383E-2"/>
          <c:y val="0.14406819404405577"/>
          <c:w val="0.77249639591766694"/>
          <c:h val="0.75423936881888021"/>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655370144851365"/>
                  <c:y val="0.8389853653153837"/>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 val="3.152895455133875E-2"/>
                  <c:y val="-1.8611635350665012E-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0206500268804106E-2"/>
                  <c:y val="-3.9112188397272707E-2"/>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 val="2.7380811510289385E-2"/>
                  <c:y val="-2.1327518856964156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0546260614175083E-2"/>
                  <c:y val="-2.2578675035777152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639038641834146E-2"/>
                  <c:y val="-2.8026589919509792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1.4308802344296101E-3"/>
                  <c:y val="-3.3071164944272424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1.7382593593892937E-2"/>
                  <c:y val="-1.2146854360093412E-2"/>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ser>
        <c:dLbls>
          <c:showLegendKey val="0"/>
          <c:showVal val="0"/>
          <c:showCatName val="0"/>
          <c:showSerName val="0"/>
          <c:showPercent val="0"/>
          <c:showBubbleSize val="0"/>
        </c:dLbls>
        <c:gapWidth val="0"/>
        <c:overlap val="100"/>
        <c:axId val="216871440"/>
        <c:axId val="216872000"/>
      </c:barChart>
      <c:dateAx>
        <c:axId val="216871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6872000"/>
        <c:crosses val="autoZero"/>
        <c:auto val="1"/>
        <c:lblOffset val="100"/>
        <c:baseTimeUnit val="days"/>
        <c:majorUnit val="7"/>
        <c:majorTimeUnit val="days"/>
        <c:minorUnit val="1"/>
        <c:minorTimeUnit val="days"/>
      </c:dateAx>
      <c:valAx>
        <c:axId val="216872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16871440"/>
        <c:crossesAt val="37104"/>
        <c:crossBetween val="between"/>
      </c:valAx>
      <c:spPr>
        <a:solidFill>
          <a:srgbClr val="FFFFFF"/>
        </a:solidFill>
        <a:ln w="12700">
          <a:solidFill>
            <a:srgbClr val="808080"/>
          </a:solidFill>
          <a:prstDash val="solid"/>
        </a:ln>
      </c:spPr>
    </c:plotArea>
    <c:legend>
      <c:legendPos val="r"/>
      <c:layout>
        <c:manualLayout>
          <c:xMode val="edge"/>
          <c:yMode val="edge"/>
          <c:x val="0.88455081818264714"/>
          <c:y val="0.22316445744079227"/>
          <c:w val="8.82853023905905E-2"/>
          <c:h val="0.3220347866867129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7880794701986755"/>
          <c:y val="2.1786538727487422E-2"/>
        </c:manualLayout>
      </c:layout>
      <c:overlay val="0"/>
      <c:spPr>
        <a:noFill/>
        <a:ln w="25400">
          <a:noFill/>
        </a:ln>
      </c:spPr>
    </c:title>
    <c:autoTitleDeleted val="0"/>
    <c:plotArea>
      <c:layout>
        <c:manualLayout>
          <c:layoutTarget val="inner"/>
          <c:xMode val="edge"/>
          <c:yMode val="edge"/>
          <c:x val="7.9470198675496692E-2"/>
          <c:y val="0.18518557918364306"/>
          <c:w val="0.68609271523178805"/>
          <c:h val="0.7603502015893109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ser>
        <c:dLbls>
          <c:showLegendKey val="0"/>
          <c:showVal val="0"/>
          <c:showCatName val="0"/>
          <c:showSerName val="0"/>
          <c:showPercent val="0"/>
          <c:showBubbleSize val="0"/>
        </c:dLbls>
        <c:gapWidth val="0"/>
        <c:overlap val="100"/>
        <c:axId val="217312688"/>
        <c:axId val="217313248"/>
      </c:barChart>
      <c:dateAx>
        <c:axId val="217312688"/>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17313248"/>
        <c:crosses val="autoZero"/>
        <c:auto val="1"/>
        <c:lblOffset val="100"/>
        <c:baseTimeUnit val="days"/>
        <c:majorUnit val="1"/>
        <c:majorTimeUnit val="days"/>
        <c:minorUnit val="1"/>
        <c:minorTimeUnit val="days"/>
      </c:dateAx>
      <c:valAx>
        <c:axId val="217313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7312688"/>
        <c:crosses val="autoZero"/>
        <c:crossBetween val="between"/>
      </c:valAx>
      <c:spPr>
        <a:solidFill>
          <a:srgbClr val="FFFFFF"/>
        </a:solidFill>
        <a:ln w="12700">
          <a:solidFill>
            <a:srgbClr val="808080"/>
          </a:solidFill>
          <a:prstDash val="solid"/>
        </a:ln>
      </c:spPr>
    </c:plotArea>
    <c:legend>
      <c:legendPos val="r"/>
      <c:layout>
        <c:manualLayout>
          <c:xMode val="edge"/>
          <c:yMode val="edge"/>
          <c:x val="0.80662251655629136"/>
          <c:y val="1.0893269363743711E-2"/>
          <c:w val="0.18013245033112582"/>
          <c:h val="0.98257289660968272"/>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20883284445121"/>
          <c:y val="2.1407407103224363E-2"/>
        </c:manualLayout>
      </c:layout>
      <c:overlay val="0"/>
      <c:spPr>
        <a:noFill/>
        <a:ln w="25400">
          <a:noFill/>
        </a:ln>
      </c:spPr>
    </c:title>
    <c:autoTitleDeleted val="0"/>
    <c:plotArea>
      <c:layout>
        <c:manualLayout>
          <c:layoutTarget val="inner"/>
          <c:xMode val="edge"/>
          <c:yMode val="edge"/>
          <c:x val="5.0763046501602765E-2"/>
          <c:y val="0.12538624160459985"/>
          <c:w val="0.68022482312147703"/>
          <c:h val="0.59634919787553586"/>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681921675444921"/>
                  <c:y val="0.6880952283179260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3783127607632388"/>
                  <c:y val="0.51377777047738471"/>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4290758072648412"/>
                  <c:y val="0.47707935830042869"/>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47870940903064"/>
                  <c:y val="0.4434391471382189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1677101499447362"/>
                  <c:y val="0.55659258468383344"/>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585535919255025"/>
                  <c:y val="0.4067407349612629"/>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8"/>
              <c:layout>
                <c:manualLayout>
                  <c:xMode val="edge"/>
                  <c:yMode val="edge"/>
                  <c:x val="0.62946177661987435"/>
                  <c:y val="0.5290687755511164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6067464700204508"/>
                  <c:y val="0.39144972988753124"/>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7362242546811126"/>
                  <c:y val="0.3700423227843068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Mode val="edge"/>
                  <c:yMode val="edge"/>
                  <c:x val="0.70814449869735863"/>
                  <c:y val="0.415915338005501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ser>
        <c:dLbls>
          <c:showLegendKey val="0"/>
          <c:showVal val="1"/>
          <c:showCatName val="0"/>
          <c:showSerName val="0"/>
          <c:showPercent val="0"/>
          <c:showBubbleSize val="0"/>
        </c:dLbls>
        <c:gapWidth val="110"/>
        <c:overlap val="50"/>
        <c:axId val="215299664"/>
        <c:axId val="215300224"/>
      </c:barChart>
      <c:catAx>
        <c:axId val="2152996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300224"/>
        <c:crosses val="autoZero"/>
        <c:auto val="0"/>
        <c:lblAlgn val="ctr"/>
        <c:lblOffset val="100"/>
        <c:tickLblSkip val="1"/>
        <c:tickMarkSkip val="1"/>
        <c:noMultiLvlLbl val="0"/>
      </c:catAx>
      <c:valAx>
        <c:axId val="215300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15299664"/>
        <c:crosses val="autoZero"/>
        <c:crossBetween val="between"/>
      </c:valAx>
      <c:spPr>
        <a:solidFill>
          <a:srgbClr val="FFFFFF"/>
        </a:solidFill>
        <a:ln w="12700">
          <a:solidFill>
            <a:srgbClr val="C0C0C0"/>
          </a:solidFill>
          <a:prstDash val="solid"/>
        </a:ln>
      </c:spPr>
    </c:plotArea>
    <c:legend>
      <c:legendPos val="r"/>
      <c:layout>
        <c:manualLayout>
          <c:xMode val="edge"/>
          <c:yMode val="edge"/>
          <c:x val="0.75383124054880113"/>
          <c:y val="7.3396824353912107E-2"/>
          <c:w val="0.23858631855753301"/>
          <c:h val="0.8562962841289745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5167833863121952"/>
          <c:y val="3.4092046050480419E-2"/>
        </c:manualLayout>
      </c:layout>
      <c:overlay val="0"/>
      <c:spPr>
        <a:noFill/>
        <a:ln w="25400">
          <a:noFill/>
        </a:ln>
      </c:spPr>
    </c:title>
    <c:autoTitleDeleted val="0"/>
    <c:plotArea>
      <c:layout>
        <c:manualLayout>
          <c:layoutTarget val="inner"/>
          <c:xMode val="edge"/>
          <c:yMode val="edge"/>
          <c:x val="0.15367969350047919"/>
          <c:y val="0.13636818420192168"/>
          <c:w val="0.76617122556760642"/>
          <c:h val="0.519903702269826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ser>
        <c:dLbls>
          <c:showLegendKey val="0"/>
          <c:showVal val="0"/>
          <c:showCatName val="0"/>
          <c:showSerName val="0"/>
          <c:showPercent val="0"/>
          <c:showBubbleSize val="0"/>
        </c:dLbls>
        <c:marker val="1"/>
        <c:smooth val="0"/>
        <c:axId val="215401120"/>
        <c:axId val="215401680"/>
      </c:lineChart>
      <c:catAx>
        <c:axId val="2154011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5401680"/>
        <c:crosses val="autoZero"/>
        <c:auto val="0"/>
        <c:lblAlgn val="ctr"/>
        <c:lblOffset val="100"/>
        <c:tickLblSkip val="1"/>
        <c:tickMarkSkip val="1"/>
        <c:noMultiLvlLbl val="0"/>
      </c:catAx>
      <c:valAx>
        <c:axId val="215401680"/>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154011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0468037093510901"/>
          <c:y val="0.81820910521153001"/>
          <c:w val="0.87530608037229451"/>
          <c:h val="6.5343088263420793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5" Type="http://schemas.openxmlformats.org/officeDocument/2006/relationships/chart" Target="../charts/chart34.xml"/><Relationship Id="rId4"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7</xdr:col>
      <xdr:colOff>514350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54278"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102</xdr:row>
      <xdr:rowOff>47625</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2533650</xdr:colOff>
      <xdr:row>34</xdr:row>
      <xdr:rowOff>38100</xdr:rowOff>
    </xdr:from>
    <xdr:to>
      <xdr:col>10</xdr:col>
      <xdr:colOff>885825</xdr:colOff>
      <xdr:row>55</xdr:row>
      <xdr:rowOff>9525</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75</xdr:row>
      <xdr:rowOff>57150</xdr:rowOff>
    </xdr:from>
    <xdr:to>
      <xdr:col>9</xdr:col>
      <xdr:colOff>752475</xdr:colOff>
      <xdr:row>102</xdr:row>
      <xdr:rowOff>57150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29702"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0.30908</cdr:x>
      <cdr:y>0.84978</cdr:y>
    </cdr:from>
    <cdr:to>
      <cdr:x>0.57435</cdr:x>
      <cdr:y>0.92504</cdr:y>
    </cdr:to>
    <cdr:sp macro="" textlink="">
      <cdr:nvSpPr>
        <cdr:cNvPr id="30721" name="Text Box 1"/>
        <cdr:cNvSpPr txBox="1">
          <a:spLocks xmlns:a="http://schemas.openxmlformats.org/drawingml/2006/main" noChangeArrowheads="1"/>
        </cdr:cNvSpPr>
      </cdr:nvSpPr>
      <cdr:spPr bwMode="auto">
        <a:xfrm xmlns:a="http://schemas.openxmlformats.org/drawingml/2006/main">
          <a:off x="1601770" y="2310011"/>
          <a:ext cx="1372012" cy="20431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615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0.30132</cdr:x>
      <cdr:y>0.96123</cdr:y>
    </cdr:from>
    <cdr:to>
      <cdr:x>0.58139</cdr:x>
      <cdr:y>0.97377</cdr:y>
    </cdr:to>
    <cdr:sp macro="" textlink="">
      <cdr:nvSpPr>
        <cdr:cNvPr id="7169" name="Text Box 1"/>
        <cdr:cNvSpPr txBox="1">
          <a:spLocks xmlns:a="http://schemas.openxmlformats.org/drawingml/2006/main" noChangeArrowheads="1"/>
        </cdr:cNvSpPr>
      </cdr:nvSpPr>
      <cdr:spPr bwMode="auto">
        <a:xfrm xmlns:a="http://schemas.openxmlformats.org/drawingml/2006/main">
          <a:off x="1751032" y="2612549"/>
          <a:ext cx="1624634" cy="3405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76200</xdr:colOff>
      <xdr:row>33</xdr:row>
      <xdr:rowOff>123825</xdr:rowOff>
    </xdr:from>
    <xdr:to>
      <xdr:col>9</xdr:col>
      <xdr:colOff>752475</xdr:colOff>
      <xdr:row>52</xdr:row>
      <xdr:rowOff>57150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16</xdr:row>
      <xdr:rowOff>28575</xdr:rowOff>
    </xdr:from>
    <xdr:to>
      <xdr:col>6</xdr:col>
      <xdr:colOff>1133475</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1333500</xdr:colOff>
      <xdr:row>16</xdr:row>
      <xdr:rowOff>28575</xdr:rowOff>
    </xdr:from>
    <xdr:to>
      <xdr:col>9</xdr:col>
      <xdr:colOff>657225</xdr:colOff>
      <xdr:row>32</xdr:row>
      <xdr:rowOff>142875</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400050</xdr:colOff>
      <xdr:row>16</xdr:row>
      <xdr:rowOff>66675</xdr:rowOff>
    </xdr:from>
    <xdr:to>
      <xdr:col>1</xdr:col>
      <xdr:colOff>1438275</xdr:colOff>
      <xdr:row>18</xdr:row>
      <xdr:rowOff>95250</xdr:rowOff>
    </xdr:to>
    <xdr:sp macro="" textlink="">
      <xdr:nvSpPr>
        <xdr:cNvPr id="1028" name="AutoShape 4"/>
        <xdr:cNvSpPr>
          <a:spLocks noChangeArrowheads="1"/>
        </xdr:cNvSpPr>
      </xdr:nvSpPr>
      <xdr:spPr bwMode="auto">
        <a:xfrm>
          <a:off x="1057275" y="2657475"/>
          <a:ext cx="1038225" cy="352425"/>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9525</xdr:colOff>
      <xdr:row>53</xdr:row>
      <xdr:rowOff>76200</xdr:rowOff>
    </xdr:from>
    <xdr:to>
      <xdr:col>9</xdr:col>
      <xdr:colOff>771525</xdr:colOff>
      <xdr:row>73</xdr:row>
      <xdr:rowOff>123825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53</xdr:row>
      <xdr:rowOff>123825</xdr:rowOff>
    </xdr:from>
    <xdr:to>
      <xdr:col>4</xdr:col>
      <xdr:colOff>866775</xdr:colOff>
      <xdr:row>73</xdr:row>
      <xdr:rowOff>123825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53</xdr:row>
      <xdr:rowOff>133350</xdr:rowOff>
    </xdr:from>
    <xdr:to>
      <xdr:col>4</xdr:col>
      <xdr:colOff>228600</xdr:colOff>
      <xdr:row>56</xdr:row>
      <xdr:rowOff>9525</xdr:rowOff>
    </xdr:to>
    <xdr:sp macro="" textlink="">
      <xdr:nvSpPr>
        <xdr:cNvPr id="1031" name="AutoShape 7"/>
        <xdr:cNvSpPr>
          <a:spLocks noChangeArrowheads="1"/>
        </xdr:cNvSpPr>
      </xdr:nvSpPr>
      <xdr:spPr bwMode="auto">
        <a:xfrm>
          <a:off x="3962400" y="871537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57150</xdr:rowOff>
    </xdr:from>
    <xdr:to>
      <xdr:col>4</xdr:col>
      <xdr:colOff>942975</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0.31705</cdr:x>
      <cdr:y>0.89489</cdr:y>
    </cdr:from>
    <cdr:to>
      <cdr:x>0.58852</cdr:x>
      <cdr:y>0.94675</cdr:y>
    </cdr:to>
    <cdr:sp macro="" textlink="">
      <cdr:nvSpPr>
        <cdr:cNvPr id="2049" name="Text Box 1"/>
        <cdr:cNvSpPr txBox="1">
          <a:spLocks xmlns:a="http://schemas.openxmlformats.org/drawingml/2006/main" noChangeArrowheads="1"/>
        </cdr:cNvSpPr>
      </cdr:nvSpPr>
      <cdr:spPr bwMode="auto">
        <a:xfrm xmlns:a="http://schemas.openxmlformats.org/drawingml/2006/main">
          <a:off x="1842319" y="2432467"/>
          <a:ext cx="1574711" cy="14079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75" b="1" i="0" u="none" strike="noStrike" baseline="0">
              <a:solidFill>
                <a:srgbClr val="000000"/>
              </a:solidFill>
              <a:latin typeface="Arial"/>
              <a:cs typeface="Arial"/>
            </a:rPr>
            <a:t>Ratios expressed in %</a:t>
          </a:r>
        </a:p>
      </cdr:txBody>
    </cdr:sp>
  </cdr:relSizeAnchor>
</c:userShapes>
</file>

<file path=xl/drawings/drawing16.xml><?xml version="1.0" encoding="utf-8"?>
<c:userShapes xmlns:c="http://schemas.openxmlformats.org/drawingml/2006/chart">
  <cdr:relSizeAnchor xmlns:cdr="http://schemas.openxmlformats.org/drawingml/2006/chartDrawing">
    <cdr:from>
      <cdr:x>0.18139</cdr:x>
      <cdr:y>0.38219</cdr:y>
    </cdr:from>
    <cdr:to>
      <cdr:x>0.87884</cdr:x>
      <cdr:y>0.38219</cdr:y>
    </cdr:to>
    <cdr:sp macro="" textlink="">
      <cdr:nvSpPr>
        <cdr:cNvPr id="5121" name="Line 1"/>
        <cdr:cNvSpPr>
          <a:spLocks xmlns:a="http://schemas.openxmlformats.org/drawingml/2006/main" noChangeShapeType="1"/>
        </cdr:cNvSpPr>
      </cdr:nvSpPr>
      <cdr:spPr bwMode="auto">
        <a:xfrm xmlns:a="http://schemas.openxmlformats.org/drawingml/2006/main" flipH="1">
          <a:off x="1041552" y="1284597"/>
          <a:ext cx="399256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55297"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3.xml><?xml version="1.0" encoding="utf-8"?>
<c:userShapes xmlns:c="http://schemas.openxmlformats.org/drawingml/2006/chart">
  <cdr:relSizeAnchor xmlns:cdr="http://schemas.openxmlformats.org/drawingml/2006/chartDrawing">
    <cdr:from>
      <cdr:x>0.17303</cdr:x>
      <cdr:y>0.34936</cdr:y>
    </cdr:from>
    <cdr:to>
      <cdr:x>0.85057</cdr:x>
      <cdr:y>0.34936</cdr:y>
    </cdr:to>
    <cdr:sp macro="" textlink="">
      <cdr:nvSpPr>
        <cdr:cNvPr id="58369" name="Line 1"/>
        <cdr:cNvSpPr>
          <a:spLocks xmlns:a="http://schemas.openxmlformats.org/drawingml/2006/main" noChangeShapeType="1"/>
        </cdr:cNvSpPr>
      </cdr:nvSpPr>
      <cdr:spPr bwMode="auto">
        <a:xfrm xmlns:a="http://schemas.openxmlformats.org/drawingml/2006/main" flipH="1">
          <a:off x="993704" y="1530547"/>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0.17303</cdr:x>
      <cdr:y>0.3474</cdr:y>
    </cdr:from>
    <cdr:to>
      <cdr:x>0.85057</cdr:x>
      <cdr:y>0.3474</cdr:y>
    </cdr:to>
    <cdr:sp macro="" textlink="">
      <cdr:nvSpPr>
        <cdr:cNvPr id="58370" name="Line 2"/>
        <cdr:cNvSpPr>
          <a:spLocks xmlns:a="http://schemas.openxmlformats.org/drawingml/2006/main" noChangeShapeType="1"/>
        </cdr:cNvSpPr>
      </cdr:nvSpPr>
      <cdr:spPr bwMode="auto">
        <a:xfrm xmlns:a="http://schemas.openxmlformats.org/drawingml/2006/main" flipH="1">
          <a:off x="993704" y="1521993"/>
          <a:ext cx="3878570"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123825</xdr:rowOff>
    </xdr:from>
    <xdr:to>
      <xdr:col>6</xdr:col>
      <xdr:colOff>1314450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34</xdr:row>
      <xdr:rowOff>47625</xdr:rowOff>
    </xdr:from>
    <xdr:to>
      <xdr:col>3</xdr:col>
      <xdr:colOff>942975</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34</xdr:row>
      <xdr:rowOff>28575</xdr:rowOff>
    </xdr:from>
    <xdr:to>
      <xdr:col>6</xdr:col>
      <xdr:colOff>2466975</xdr:colOff>
      <xdr:row>55</xdr:row>
      <xdr:rowOff>9525</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75</xdr:row>
      <xdr:rowOff>76200</xdr:rowOff>
    </xdr:from>
    <xdr:to>
      <xdr:col>9</xdr:col>
      <xdr:colOff>771525</xdr:colOff>
      <xdr:row>95</xdr:row>
      <xdr:rowOff>123825</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75</xdr:row>
      <xdr:rowOff>123825</xdr:rowOff>
    </xdr:from>
    <xdr:to>
      <xdr:col>4</xdr:col>
      <xdr:colOff>866775</xdr:colOff>
      <xdr:row>95</xdr:row>
      <xdr:rowOff>123825</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75</xdr:row>
      <xdr:rowOff>133350</xdr:rowOff>
    </xdr:from>
    <xdr:to>
      <xdr:col>4</xdr:col>
      <xdr:colOff>228600</xdr:colOff>
      <xdr:row>78</xdr:row>
      <xdr:rowOff>9525</xdr:rowOff>
    </xdr:to>
    <xdr:sp macro="" textlink="">
      <xdr:nvSpPr>
        <xdr:cNvPr id="47110" name="AutoShape 6"/>
        <xdr:cNvSpPr>
          <a:spLocks noChangeArrowheads="1"/>
        </xdr:cNvSpPr>
      </xdr:nvSpPr>
      <xdr:spPr bwMode="auto">
        <a:xfrm>
          <a:off x="3962400" y="12277725"/>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57150</xdr:rowOff>
    </xdr:from>
    <xdr:to>
      <xdr:col>4</xdr:col>
      <xdr:colOff>942975</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55</xdr:row>
      <xdr:rowOff>142875</xdr:rowOff>
    </xdr:from>
    <xdr:to>
      <xdr:col>9</xdr:col>
      <xdr:colOff>600075</xdr:colOff>
      <xdr:row>74</xdr:row>
      <xdr:rowOff>133350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2609850</xdr:colOff>
      <xdr:row>33</xdr:row>
      <xdr:rowOff>133350</xdr:rowOff>
    </xdr:from>
    <xdr:to>
      <xdr:col>9</xdr:col>
      <xdr:colOff>742950</xdr:colOff>
      <xdr:row>55</xdr:row>
      <xdr:rowOff>57150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0.29002</cdr:x>
      <cdr:y>0.90504</cdr:y>
    </cdr:from>
    <cdr:to>
      <cdr:x>0.57847</cdr:x>
      <cdr:y>0.94999</cdr:y>
    </cdr:to>
    <cdr:sp macro="" textlink="">
      <cdr:nvSpPr>
        <cdr:cNvPr id="48129" name="Text Box 1"/>
        <cdr:cNvSpPr txBox="1">
          <a:spLocks xmlns:a="http://schemas.openxmlformats.org/drawingml/2006/main" noChangeArrowheads="1"/>
        </cdr:cNvSpPr>
      </cdr:nvSpPr>
      <cdr:spPr bwMode="auto">
        <a:xfrm xmlns:a="http://schemas.openxmlformats.org/drawingml/2006/main">
          <a:off x="1246283" y="3072087"/>
          <a:ext cx="1236345" cy="15242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0.18139</cdr:x>
      <cdr:y>0.34309</cdr:y>
    </cdr:from>
    <cdr:to>
      <cdr:x>0.86556</cdr:x>
      <cdr:y>0.34309</cdr:y>
    </cdr:to>
    <cdr:sp macro="" textlink="">
      <cdr:nvSpPr>
        <cdr:cNvPr id="51201" name="Line 1"/>
        <cdr:cNvSpPr>
          <a:spLocks xmlns:a="http://schemas.openxmlformats.org/drawingml/2006/main" noChangeShapeType="1"/>
        </cdr:cNvSpPr>
      </cdr:nvSpPr>
      <cdr:spPr bwMode="auto">
        <a:xfrm xmlns:a="http://schemas.openxmlformats.org/drawingml/2006/main" flipH="1">
          <a:off x="1041552" y="1153481"/>
          <a:ext cx="39165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42</xdr:row>
      <xdr:rowOff>123825</xdr:rowOff>
    </xdr:from>
    <xdr:to>
      <xdr:col>6</xdr:col>
      <xdr:colOff>1314450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25</xdr:row>
      <xdr:rowOff>85725</xdr:rowOff>
    </xdr:from>
    <xdr:to>
      <xdr:col>4</xdr:col>
      <xdr:colOff>409575</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1800225</xdr:colOff>
      <xdr:row>25</xdr:row>
      <xdr:rowOff>47625</xdr:rowOff>
    </xdr:from>
    <xdr:to>
      <xdr:col>9</xdr:col>
      <xdr:colOff>495300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62</xdr:row>
      <xdr:rowOff>76200</xdr:rowOff>
    </xdr:from>
    <xdr:to>
      <xdr:col>9</xdr:col>
      <xdr:colOff>771525</xdr:colOff>
      <xdr:row>82</xdr:row>
      <xdr:rowOff>123825</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62</xdr:row>
      <xdr:rowOff>123825</xdr:rowOff>
    </xdr:from>
    <xdr:to>
      <xdr:col>4</xdr:col>
      <xdr:colOff>866775</xdr:colOff>
      <xdr:row>82</xdr:row>
      <xdr:rowOff>123825</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533400</xdr:colOff>
      <xdr:row>62</xdr:row>
      <xdr:rowOff>133350</xdr:rowOff>
    </xdr:from>
    <xdr:to>
      <xdr:col>4</xdr:col>
      <xdr:colOff>228600</xdr:colOff>
      <xdr:row>65</xdr:row>
      <xdr:rowOff>9525</xdr:rowOff>
    </xdr:to>
    <xdr:sp macro="" textlink="">
      <xdr:nvSpPr>
        <xdr:cNvPr id="40966" name="AutoShape 6"/>
        <xdr:cNvSpPr>
          <a:spLocks noChangeArrowheads="1"/>
        </xdr:cNvSpPr>
      </xdr:nvSpPr>
      <xdr:spPr bwMode="auto">
        <a:xfrm>
          <a:off x="3962400" y="10172700"/>
          <a:ext cx="1038225" cy="36195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57150</xdr:rowOff>
    </xdr:from>
    <xdr:to>
      <xdr:col>4</xdr:col>
      <xdr:colOff>942975</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1457325</xdr:colOff>
      <xdr:row>42</xdr:row>
      <xdr:rowOff>142875</xdr:rowOff>
    </xdr:from>
    <xdr:to>
      <xdr:col>9</xdr:col>
      <xdr:colOff>600075</xdr:colOff>
      <xdr:row>61</xdr:row>
      <xdr:rowOff>133350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0.29559</cdr:x>
      <cdr:y>0.91684</cdr:y>
    </cdr:from>
    <cdr:to>
      <cdr:x>0.56822</cdr:x>
      <cdr:y>0.95399</cdr:y>
    </cdr:to>
    <cdr:sp macro="" textlink="">
      <cdr:nvSpPr>
        <cdr:cNvPr id="41985" name="Text Box 1"/>
        <cdr:cNvSpPr txBox="1">
          <a:spLocks xmlns:a="http://schemas.openxmlformats.org/drawingml/2006/main" noChangeArrowheads="1"/>
        </cdr:cNvSpPr>
      </cdr:nvSpPr>
      <cdr:spPr bwMode="auto">
        <a:xfrm xmlns:a="http://schemas.openxmlformats.org/drawingml/2006/main">
          <a:off x="1531964" y="2492058"/>
          <a:ext cx="1410088" cy="10084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0.16148</cdr:x>
      <cdr:y>0.35645</cdr:y>
    </cdr:from>
    <cdr:to>
      <cdr:x>0.85057</cdr:x>
      <cdr:y>0.35645</cdr:y>
    </cdr:to>
    <cdr:sp macro="" textlink="">
      <cdr:nvSpPr>
        <cdr:cNvPr id="45057" name="Line 1"/>
        <cdr:cNvSpPr>
          <a:spLocks xmlns:a="http://schemas.openxmlformats.org/drawingml/2006/main" noChangeShapeType="1"/>
        </cdr:cNvSpPr>
      </cdr:nvSpPr>
      <cdr:spPr bwMode="auto">
        <a:xfrm xmlns:a="http://schemas.openxmlformats.org/drawingml/2006/main" flipH="1">
          <a:off x="927560" y="1198272"/>
          <a:ext cx="394471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Sept."/>
      <sheetName val="Aug"/>
      <sheetName val="Jul"/>
      <sheetName val="Jun"/>
    </sheetNames>
    <sheetDataSet>
      <sheetData sheetId="0"/>
      <sheetData sheetId="1"/>
      <sheetData sheetId="2">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abSelected="1" topLeftCell="G32" zoomScaleNormal="100" workbookViewId="0">
      <selection activeCell="L53" sqref="L53"/>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1" width="9.85546875" style="4" bestFit="1" customWidth="1"/>
    <col min="32" max="16384" width="9.140625" style="4"/>
  </cols>
  <sheetData>
    <row r="1" spans="1:32"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c r="AD1" s="1" t="s">
        <v>429</v>
      </c>
      <c r="AE1" s="1" t="s">
        <v>3</v>
      </c>
    </row>
    <row r="2" spans="1:32" x14ac:dyDescent="0.2">
      <c r="A2" s="2" t="s">
        <v>25</v>
      </c>
      <c r="B2" s="3"/>
      <c r="H2" s="4">
        <f>1+1</f>
        <v>2</v>
      </c>
      <c r="J2" s="4">
        <f>1</f>
        <v>1</v>
      </c>
      <c r="K2" s="3"/>
      <c r="L2" s="5"/>
      <c r="M2" s="3"/>
      <c r="N2" s="3"/>
      <c r="P2" s="4">
        <v>1</v>
      </c>
      <c r="AC2" s="4">
        <f>'summary 0910'!K10</f>
        <v>1</v>
      </c>
      <c r="AD2" s="4">
        <f>'summary 0917'!K10</f>
        <v>2</v>
      </c>
      <c r="AE2" s="4">
        <f>'summary 0924'!K10</f>
        <v>2</v>
      </c>
    </row>
    <row r="3" spans="1:32" x14ac:dyDescent="0.2">
      <c r="A3" s="2" t="s">
        <v>26</v>
      </c>
      <c r="B3" s="5"/>
      <c r="K3" s="5"/>
      <c r="L3" s="5"/>
      <c r="M3" s="5"/>
      <c r="N3" s="6">
        <v>1</v>
      </c>
      <c r="P3" s="4">
        <v>1</v>
      </c>
      <c r="R3" s="4">
        <f>'[6]summary 0625'!K11</f>
        <v>2</v>
      </c>
      <c r="T3" s="4">
        <f>'[6]summary 0709'!K10</f>
        <v>1</v>
      </c>
      <c r="AE3" s="4">
        <f>'summary 0924'!K11</f>
        <v>1</v>
      </c>
    </row>
    <row r="4" spans="1:32"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c r="AE4" s="4">
        <f>'summary 0924'!K12</f>
        <v>4</v>
      </c>
    </row>
    <row r="5" spans="1:32"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c r="AE5" s="4">
        <f>'summary 0924'!K13</f>
        <v>4</v>
      </c>
    </row>
    <row r="6" spans="1:32"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2"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2"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2"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c r="AE9" s="4">
        <f>'summary 0924'!K17</f>
        <v>3</v>
      </c>
    </row>
    <row r="10" spans="1:32"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2"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
      <c r="A15" s="4" t="s">
        <v>254</v>
      </c>
      <c r="Y15" s="4">
        <f>[7]Aug!$U$24+[7]Aug!$U$9</f>
        <v>3</v>
      </c>
      <c r="Z15" s="4">
        <f>[7]Aug!$AB$27</f>
        <v>1</v>
      </c>
      <c r="AB15" s="4">
        <f>3</f>
        <v>3</v>
      </c>
      <c r="AC15" s="4">
        <f>2</f>
        <v>2</v>
      </c>
      <c r="AD15" s="4">
        <v>3</v>
      </c>
      <c r="AE15" s="4">
        <f>7+1</f>
        <v>8</v>
      </c>
      <c r="AF15" s="4" t="s">
        <v>254</v>
      </c>
    </row>
    <row r="16" spans="1:32" x14ac:dyDescent="0.2">
      <c r="A16" s="4" t="s">
        <v>73</v>
      </c>
      <c r="X16" s="4">
        <f>[7]Aug!$N$22+[7]Aug!$N$20+[7]Aug!$N$7+[7]Aug!$N$8</f>
        <v>14</v>
      </c>
      <c r="Y16" s="4">
        <f>[7]Aug!$U$20+[7]Aug!$U$22+[7]Aug!$U$16</f>
        <v>3</v>
      </c>
      <c r="Z16" s="4">
        <f>[7]Aug!$AB$22+[7]Aug!$AB$7+[7]Aug!$AB$8</f>
        <v>8</v>
      </c>
      <c r="AA16" s="4">
        <f>[7]Aug!$AI$16+1</f>
        <v>2</v>
      </c>
      <c r="AB16" s="4">
        <f>1+1+5+2</f>
        <v>9</v>
      </c>
      <c r="AC16" s="4">
        <f>1+4+12</f>
        <v>17</v>
      </c>
      <c r="AD16" s="4">
        <v>57</v>
      </c>
      <c r="AE16" s="4">
        <f>14+1+1</f>
        <v>16</v>
      </c>
      <c r="AF16" s="4" t="s">
        <v>73</v>
      </c>
    </row>
    <row r="17" spans="1:32" x14ac:dyDescent="0.2">
      <c r="A17" s="4" t="s">
        <v>219</v>
      </c>
      <c r="AF17" s="4" t="s">
        <v>219</v>
      </c>
    </row>
    <row r="18" spans="1:32" x14ac:dyDescent="0.2">
      <c r="A18" s="4" t="s">
        <v>54</v>
      </c>
      <c r="AF18" s="4" t="s">
        <v>54</v>
      </c>
    </row>
    <row r="19" spans="1:32" x14ac:dyDescent="0.2">
      <c r="A19" s="4" t="s">
        <v>117</v>
      </c>
      <c r="AF19" s="4" t="s">
        <v>117</v>
      </c>
    </row>
    <row r="20" spans="1:32" x14ac:dyDescent="0.2">
      <c r="A20" s="4" t="s">
        <v>336</v>
      </c>
      <c r="X20" s="4">
        <f>[7]Aug!$N$21+[7]Aug!$N$15</f>
        <v>6</v>
      </c>
      <c r="Y20" s="4">
        <f>[7]Aug!$U$26+[7]Aug!$U$21</f>
        <v>7</v>
      </c>
      <c r="Z20" s="4">
        <f>[7]Aug!$AB$26+[7]Aug!$AB$21</f>
        <v>3</v>
      </c>
      <c r="AA20" s="4">
        <f>[7]Aug!$AI$26+[7]Aug!$AI$21</f>
        <v>11</v>
      </c>
      <c r="AB20" s="4">
        <f>1</f>
        <v>1</v>
      </c>
      <c r="AC20" s="4">
        <f>14+3</f>
        <v>17</v>
      </c>
      <c r="AD20" s="4">
        <v>6</v>
      </c>
      <c r="AE20" s="4">
        <v>5</v>
      </c>
      <c r="AF20" s="4" t="s">
        <v>336</v>
      </c>
    </row>
    <row r="22" spans="1:32" x14ac:dyDescent="0.2">
      <c r="A22" s="4" t="s">
        <v>333</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337</v>
      </c>
    </row>
    <row r="24" spans="1:32" x14ac:dyDescent="0.2">
      <c r="A24" s="4" t="s">
        <v>334</v>
      </c>
      <c r="AF24" s="4" t="s">
        <v>334</v>
      </c>
    </row>
    <row r="111" spans="1:12" x14ac:dyDescent="0.2">
      <c r="A111" s="10" t="s">
        <v>331</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36</v>
      </c>
      <c r="B113" s="11"/>
      <c r="C113" s="11"/>
      <c r="D113" s="11"/>
      <c r="E113" s="11"/>
      <c r="F113" s="12"/>
      <c r="G113" s="11"/>
      <c r="H113" s="11"/>
      <c r="I113" s="12"/>
      <c r="J113" s="12"/>
      <c r="K113" s="12"/>
      <c r="L113" s="11"/>
    </row>
    <row r="114" spans="1:12" x14ac:dyDescent="0.2">
      <c r="A114" s="11" t="s">
        <v>271</v>
      </c>
      <c r="B114" s="11"/>
      <c r="C114" s="11"/>
      <c r="D114" s="11"/>
      <c r="E114" s="11"/>
      <c r="F114" s="12"/>
      <c r="G114" s="11"/>
      <c r="H114" s="11"/>
      <c r="I114" s="12"/>
      <c r="J114" s="12"/>
      <c r="K114" s="12"/>
      <c r="L114" s="11"/>
    </row>
    <row r="115" spans="1:12" x14ac:dyDescent="0.2">
      <c r="A115" s="11" t="s">
        <v>272</v>
      </c>
      <c r="B115" s="11"/>
      <c r="C115" s="11"/>
      <c r="D115" s="11"/>
      <c r="E115" s="11"/>
      <c r="F115" s="12"/>
      <c r="G115" s="11"/>
      <c r="H115" s="11"/>
      <c r="I115" s="12"/>
      <c r="J115" s="12"/>
      <c r="K115" s="12"/>
      <c r="L115" s="11"/>
    </row>
    <row r="116" spans="1:12" x14ac:dyDescent="0.2">
      <c r="A116" s="11" t="s">
        <v>273</v>
      </c>
      <c r="B116" s="11"/>
      <c r="C116" s="11"/>
      <c r="D116" s="11"/>
      <c r="E116" s="11"/>
      <c r="F116" s="12"/>
      <c r="G116" s="11"/>
      <c r="H116" s="11"/>
      <c r="I116" s="12"/>
      <c r="J116" s="12"/>
      <c r="K116" s="12"/>
      <c r="L116" s="11"/>
    </row>
    <row r="117" spans="1:12" x14ac:dyDescent="0.2">
      <c r="A117" s="11" t="s">
        <v>274</v>
      </c>
      <c r="B117" s="11"/>
      <c r="C117" s="11"/>
      <c r="D117" s="11"/>
      <c r="E117" s="11"/>
      <c r="F117" s="12"/>
      <c r="G117" s="11"/>
      <c r="H117" s="11"/>
      <c r="I117" s="12"/>
      <c r="J117" s="12"/>
      <c r="K117" s="12"/>
      <c r="L117" s="11"/>
    </row>
    <row r="118" spans="1:12" x14ac:dyDescent="0.2">
      <c r="A118" s="11" t="s">
        <v>275</v>
      </c>
      <c r="B118" s="11"/>
      <c r="C118" s="11"/>
      <c r="D118" s="11"/>
      <c r="E118" s="11"/>
      <c r="F118" s="12"/>
      <c r="G118" s="11"/>
      <c r="H118" s="11"/>
      <c r="I118" s="12"/>
      <c r="J118" s="12"/>
      <c r="K118" s="12"/>
      <c r="L118" s="11"/>
    </row>
    <row r="119" spans="1:12" x14ac:dyDescent="0.2">
      <c r="A119" s="11" t="s">
        <v>276</v>
      </c>
      <c r="B119" s="11"/>
      <c r="C119" s="11"/>
      <c r="D119" s="11"/>
      <c r="E119" s="11"/>
      <c r="F119" s="12"/>
      <c r="G119" s="11"/>
      <c r="H119" s="11"/>
      <c r="I119" s="12"/>
      <c r="J119" s="12"/>
      <c r="K119" s="12"/>
      <c r="L119" s="11"/>
    </row>
    <row r="120" spans="1:12" x14ac:dyDescent="0.2">
      <c r="A120" s="11" t="s">
        <v>277</v>
      </c>
      <c r="B120" s="11"/>
      <c r="C120" s="11"/>
      <c r="D120" s="11"/>
      <c r="E120" s="11"/>
      <c r="F120" s="12"/>
      <c r="G120" s="11"/>
      <c r="H120" s="11"/>
      <c r="I120" s="12"/>
      <c r="J120" s="12"/>
      <c r="K120" s="12"/>
      <c r="L120" s="11"/>
    </row>
    <row r="121" spans="1:12" x14ac:dyDescent="0.2">
      <c r="A121" s="11" t="s">
        <v>278</v>
      </c>
      <c r="B121" s="11"/>
      <c r="C121" s="11"/>
      <c r="D121" s="11"/>
      <c r="E121" s="11"/>
      <c r="F121" s="12"/>
      <c r="G121" s="11"/>
      <c r="H121" s="11"/>
      <c r="I121" s="12"/>
      <c r="J121" s="12"/>
      <c r="K121" s="12"/>
      <c r="L121" s="11"/>
    </row>
    <row r="122" spans="1:12" x14ac:dyDescent="0.2">
      <c r="A122" s="11" t="s">
        <v>279</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37</v>
      </c>
      <c r="F124" s="14"/>
      <c r="G124" s="14"/>
      <c r="H124" s="14"/>
      <c r="I124" s="14" t="s">
        <v>38</v>
      </c>
      <c r="J124" s="14" t="s">
        <v>39</v>
      </c>
      <c r="K124" s="14" t="s">
        <v>40</v>
      </c>
      <c r="L124" s="14" t="s">
        <v>41</v>
      </c>
    </row>
    <row r="125" spans="1:12" x14ac:dyDescent="0.2">
      <c r="A125" s="14" t="s">
        <v>42</v>
      </c>
      <c r="B125" s="14" t="s">
        <v>43</v>
      </c>
      <c r="C125" s="14" t="s">
        <v>44</v>
      </c>
      <c r="D125" s="14" t="s">
        <v>45</v>
      </c>
      <c r="E125" s="14" t="s">
        <v>46</v>
      </c>
      <c r="F125" s="14" t="s">
        <v>36</v>
      </c>
      <c r="G125" s="14" t="s">
        <v>47</v>
      </c>
      <c r="H125" s="14" t="s">
        <v>48</v>
      </c>
      <c r="I125" s="14" t="s">
        <v>49</v>
      </c>
      <c r="J125" s="14" t="s">
        <v>50</v>
      </c>
      <c r="K125" s="14" t="s">
        <v>51</v>
      </c>
      <c r="L125" s="14" t="s">
        <v>52</v>
      </c>
    </row>
    <row r="126" spans="1:12" x14ac:dyDescent="0.2">
      <c r="A126" s="14"/>
      <c r="B126" s="14"/>
      <c r="C126" s="14"/>
      <c r="D126" s="14"/>
      <c r="E126" s="14"/>
      <c r="F126" s="14"/>
      <c r="G126" s="14"/>
      <c r="H126" s="14"/>
      <c r="I126" s="14"/>
      <c r="J126" s="14"/>
      <c r="K126" s="14"/>
      <c r="L126" s="14"/>
    </row>
    <row r="127" spans="1:12" ht="25.5" x14ac:dyDescent="0.2">
      <c r="A127" s="24">
        <v>37162</v>
      </c>
      <c r="B127" s="18" t="s">
        <v>430</v>
      </c>
      <c r="C127" s="18" t="s">
        <v>254</v>
      </c>
      <c r="D127" s="18" t="s">
        <v>365</v>
      </c>
      <c r="E127" s="18" t="s">
        <v>366</v>
      </c>
      <c r="F127" s="18" t="s">
        <v>201</v>
      </c>
      <c r="G127" s="17" t="s">
        <v>431</v>
      </c>
      <c r="H127" s="18"/>
      <c r="I127" s="18" t="s">
        <v>60</v>
      </c>
      <c r="J127" s="18" t="s">
        <v>60</v>
      </c>
      <c r="K127" s="18" t="s">
        <v>60</v>
      </c>
      <c r="L127" s="18" t="s">
        <v>282</v>
      </c>
    </row>
    <row r="128" spans="1:12" ht="25.5" x14ac:dyDescent="0.2">
      <c r="A128" s="24">
        <v>37162</v>
      </c>
      <c r="B128" s="18" t="s">
        <v>97</v>
      </c>
      <c r="C128" s="18" t="s">
        <v>64</v>
      </c>
      <c r="D128" s="18" t="s">
        <v>98</v>
      </c>
      <c r="E128" s="18" t="s">
        <v>66</v>
      </c>
      <c r="F128" s="18" t="s">
        <v>201</v>
      </c>
      <c r="G128" s="17" t="s">
        <v>432</v>
      </c>
      <c r="H128" s="18"/>
      <c r="I128" s="18" t="s">
        <v>60</v>
      </c>
      <c r="J128" s="18" t="s">
        <v>60</v>
      </c>
      <c r="K128" s="18" t="s">
        <v>60</v>
      </c>
      <c r="L128" s="18" t="s">
        <v>282</v>
      </c>
    </row>
    <row r="129" spans="1:25" x14ac:dyDescent="0.2">
      <c r="A129" s="24">
        <v>37162</v>
      </c>
      <c r="B129" s="18" t="s">
        <v>292</v>
      </c>
      <c r="C129" s="18" t="s">
        <v>54</v>
      </c>
      <c r="D129" s="18" t="s">
        <v>396</v>
      </c>
      <c r="E129" s="18" t="s">
        <v>397</v>
      </c>
      <c r="F129" s="18" t="s">
        <v>81</v>
      </c>
      <c r="G129" s="17" t="s">
        <v>433</v>
      </c>
      <c r="H129" s="18"/>
      <c r="I129" s="18" t="s">
        <v>61</v>
      </c>
      <c r="J129" s="18" t="s">
        <v>61</v>
      </c>
      <c r="K129" s="18" t="s">
        <v>61</v>
      </c>
      <c r="L129" s="18" t="s">
        <v>282</v>
      </c>
    </row>
    <row r="130" spans="1:25" ht="23.25" customHeight="1" x14ac:dyDescent="0.2">
      <c r="A130" s="24">
        <v>37162</v>
      </c>
      <c r="B130" s="18" t="s">
        <v>434</v>
      </c>
      <c r="C130" s="18" t="s">
        <v>54</v>
      </c>
      <c r="D130" s="18" t="s">
        <v>139</v>
      </c>
      <c r="E130" s="18" t="s">
        <v>305</v>
      </c>
      <c r="F130" s="18" t="s">
        <v>86</v>
      </c>
      <c r="G130" s="17" t="s">
        <v>361</v>
      </c>
      <c r="H130" s="18"/>
      <c r="I130" s="18" t="s">
        <v>61</v>
      </c>
      <c r="J130" s="18" t="s">
        <v>60</v>
      </c>
      <c r="K130" s="18" t="s">
        <v>61</v>
      </c>
      <c r="L130" s="18" t="s">
        <v>282</v>
      </c>
    </row>
    <row r="131" spans="1:25" ht="24.75" customHeight="1" x14ac:dyDescent="0.2">
      <c r="A131" s="24">
        <v>37162</v>
      </c>
      <c r="B131" s="18" t="s">
        <v>318</v>
      </c>
      <c r="C131" s="18" t="s">
        <v>54</v>
      </c>
      <c r="D131" s="18" t="s">
        <v>55</v>
      </c>
      <c r="E131" s="18" t="s">
        <v>56</v>
      </c>
      <c r="F131" s="18" t="s">
        <v>57</v>
      </c>
      <c r="G131" s="17" t="s">
        <v>435</v>
      </c>
      <c r="H131" s="18"/>
      <c r="I131" s="18" t="s">
        <v>60</v>
      </c>
      <c r="J131" s="18" t="s">
        <v>60</v>
      </c>
      <c r="K131" s="18" t="s">
        <v>61</v>
      </c>
      <c r="L131" s="18" t="s">
        <v>282</v>
      </c>
    </row>
    <row r="132" spans="1:25" ht="25.5" x14ac:dyDescent="0.2">
      <c r="A132" s="24">
        <v>37161</v>
      </c>
      <c r="B132" s="18" t="s">
        <v>436</v>
      </c>
      <c r="C132" s="18"/>
      <c r="D132" s="18"/>
      <c r="E132" s="18"/>
      <c r="F132" s="18" t="s">
        <v>86</v>
      </c>
      <c r="G132" s="17" t="s">
        <v>437</v>
      </c>
      <c r="H132" s="18"/>
      <c r="I132" s="18" t="s">
        <v>61</v>
      </c>
      <c r="J132" s="18" t="s">
        <v>60</v>
      </c>
      <c r="K132" s="18" t="s">
        <v>61</v>
      </c>
      <c r="L132" s="18" t="s">
        <v>282</v>
      </c>
      <c r="M132" s="22"/>
      <c r="N132" s="22"/>
      <c r="O132" s="22"/>
      <c r="P132" s="22"/>
      <c r="Q132" s="22"/>
      <c r="R132" s="22"/>
      <c r="S132" s="22"/>
      <c r="T132" s="22"/>
      <c r="U132" s="22"/>
      <c r="V132" s="22"/>
      <c r="W132" s="22"/>
      <c r="X132" s="22"/>
      <c r="Y132" s="22"/>
    </row>
    <row r="133" spans="1:25" ht="51" x14ac:dyDescent="0.2">
      <c r="A133" s="24">
        <v>37160</v>
      </c>
      <c r="B133" s="17" t="s">
        <v>438</v>
      </c>
      <c r="C133" s="18" t="s">
        <v>64</v>
      </c>
      <c r="D133" s="18" t="s">
        <v>439</v>
      </c>
      <c r="E133" s="18" t="s">
        <v>66</v>
      </c>
      <c r="F133" s="18" t="s">
        <v>81</v>
      </c>
      <c r="G133" s="17" t="s">
        <v>440</v>
      </c>
      <c r="H133" s="18"/>
      <c r="I133" s="18" t="s">
        <v>60</v>
      </c>
      <c r="J133" s="18" t="s">
        <v>61</v>
      </c>
      <c r="K133" s="18" t="s">
        <v>60</v>
      </c>
      <c r="L133" s="18" t="s">
        <v>282</v>
      </c>
      <c r="M133" s="22"/>
      <c r="N133" s="22"/>
      <c r="O133" s="22"/>
      <c r="P133" s="22"/>
      <c r="Q133" s="22"/>
      <c r="R133" s="22"/>
      <c r="S133" s="22"/>
      <c r="T133" s="22"/>
      <c r="U133" s="22"/>
      <c r="V133" s="22"/>
      <c r="W133" s="22"/>
      <c r="X133" s="22"/>
      <c r="Y133" s="22"/>
    </row>
    <row r="134" spans="1:25" ht="38.25" x14ac:dyDescent="0.2">
      <c r="A134" s="24">
        <v>37160</v>
      </c>
      <c r="B134" s="18" t="s">
        <v>441</v>
      </c>
      <c r="C134" s="18" t="s">
        <v>64</v>
      </c>
      <c r="D134" s="18" t="s">
        <v>393</v>
      </c>
      <c r="E134" s="18" t="s">
        <v>125</v>
      </c>
      <c r="F134" s="18" t="s">
        <v>81</v>
      </c>
      <c r="G134" s="17" t="s">
        <v>442</v>
      </c>
      <c r="H134" s="18"/>
      <c r="I134" s="18" t="s">
        <v>61</v>
      </c>
      <c r="J134" s="18" t="s">
        <v>60</v>
      </c>
      <c r="K134" s="18" t="s">
        <v>60</v>
      </c>
      <c r="L134" s="18" t="s">
        <v>282</v>
      </c>
      <c r="M134" s="22"/>
      <c r="N134" s="22"/>
      <c r="O134" s="22"/>
      <c r="P134" s="22"/>
      <c r="Q134" s="22"/>
      <c r="R134" s="22"/>
      <c r="S134" s="22"/>
      <c r="T134" s="22"/>
      <c r="U134" s="22"/>
      <c r="V134" s="22"/>
      <c r="W134" s="22"/>
      <c r="X134" s="22"/>
      <c r="Y134" s="22"/>
    </row>
    <row r="135" spans="1:25" ht="55.5" customHeight="1" x14ac:dyDescent="0.2">
      <c r="A135" s="24">
        <v>37159</v>
      </c>
      <c r="B135" s="18" t="s">
        <v>378</v>
      </c>
      <c r="C135" s="18" t="s">
        <v>254</v>
      </c>
      <c r="D135" s="18" t="s">
        <v>379</v>
      </c>
      <c r="E135" s="18" t="s">
        <v>380</v>
      </c>
      <c r="F135" s="18" t="s">
        <v>86</v>
      </c>
      <c r="G135" s="17" t="s">
        <v>443</v>
      </c>
      <c r="H135" s="18"/>
      <c r="I135" s="18" t="s">
        <v>61</v>
      </c>
      <c r="J135" s="18" t="s">
        <v>60</v>
      </c>
      <c r="K135" s="18" t="s">
        <v>61</v>
      </c>
      <c r="L135" s="18" t="s">
        <v>282</v>
      </c>
      <c r="M135" s="22"/>
      <c r="N135" s="22"/>
      <c r="O135" s="22"/>
      <c r="P135" s="22"/>
      <c r="Q135" s="22"/>
      <c r="R135" s="22"/>
      <c r="S135" s="22"/>
      <c r="T135" s="22"/>
      <c r="U135" s="22"/>
      <c r="V135" s="22"/>
      <c r="W135" s="22"/>
      <c r="X135" s="22"/>
      <c r="Y135" s="22"/>
    </row>
    <row r="136" spans="1:25" ht="63.75" x14ac:dyDescent="0.2">
      <c r="A136" s="24">
        <v>37159</v>
      </c>
      <c r="B136" s="18" t="s">
        <v>244</v>
      </c>
      <c r="C136" s="18" t="s">
        <v>54</v>
      </c>
      <c r="D136" s="18" t="s">
        <v>55</v>
      </c>
      <c r="E136" s="18" t="s">
        <v>56</v>
      </c>
      <c r="F136" s="18" t="s">
        <v>57</v>
      </c>
      <c r="G136" s="17" t="s">
        <v>444</v>
      </c>
      <c r="H136" s="18"/>
      <c r="I136" s="18" t="s">
        <v>60</v>
      </c>
      <c r="J136" s="18" t="s">
        <v>60</v>
      </c>
      <c r="K136" s="18" t="s">
        <v>60</v>
      </c>
      <c r="L136" s="18" t="s">
        <v>282</v>
      </c>
      <c r="M136" s="22"/>
      <c r="N136" s="22"/>
      <c r="O136" s="22"/>
      <c r="P136" s="22"/>
      <c r="Q136" s="22"/>
      <c r="R136" s="22"/>
      <c r="S136" s="22"/>
      <c r="T136" s="22"/>
      <c r="U136" s="22"/>
      <c r="V136" s="22"/>
      <c r="W136" s="22"/>
      <c r="X136" s="22"/>
      <c r="Y136" s="22"/>
    </row>
    <row r="137" spans="1:25" ht="51" x14ac:dyDescent="0.2">
      <c r="A137" s="24">
        <v>37159</v>
      </c>
      <c r="B137" s="18" t="s">
        <v>445</v>
      </c>
      <c r="C137" s="18" t="s">
        <v>54</v>
      </c>
      <c r="D137" s="18" t="s">
        <v>55</v>
      </c>
      <c r="E137" s="18" t="s">
        <v>56</v>
      </c>
      <c r="F137" s="18" t="s">
        <v>57</v>
      </c>
      <c r="G137" s="17" t="s">
        <v>446</v>
      </c>
      <c r="H137" s="18"/>
      <c r="I137" s="18" t="s">
        <v>60</v>
      </c>
      <c r="J137" s="18" t="s">
        <v>60</v>
      </c>
      <c r="K137" s="18" t="s">
        <v>60</v>
      </c>
      <c r="L137" s="18" t="s">
        <v>282</v>
      </c>
      <c r="M137" s="22"/>
      <c r="N137" s="22"/>
      <c r="O137" s="22"/>
      <c r="P137" s="22"/>
      <c r="Q137" s="22"/>
      <c r="R137" s="22"/>
      <c r="S137" s="22"/>
      <c r="T137" s="22"/>
      <c r="U137" s="22"/>
      <c r="V137" s="22"/>
      <c r="W137" s="22"/>
      <c r="X137" s="22"/>
      <c r="Y137" s="22"/>
    </row>
    <row r="138" spans="1:25" ht="38.25" x14ac:dyDescent="0.2">
      <c r="A138" s="24">
        <v>37158</v>
      </c>
      <c r="B138" s="18" t="s">
        <v>447</v>
      </c>
      <c r="C138" s="18" t="s">
        <v>64</v>
      </c>
      <c r="D138" s="18" t="s">
        <v>448</v>
      </c>
      <c r="E138" s="18" t="s">
        <v>125</v>
      </c>
      <c r="F138" s="18" t="s">
        <v>81</v>
      </c>
      <c r="G138" s="17" t="s">
        <v>449</v>
      </c>
      <c r="H138" s="18"/>
      <c r="I138" s="18" t="s">
        <v>60</v>
      </c>
      <c r="J138" s="18" t="s">
        <v>60</v>
      </c>
      <c r="K138" s="18" t="s">
        <v>60</v>
      </c>
      <c r="L138" s="18" t="s">
        <v>282</v>
      </c>
      <c r="M138" s="22"/>
      <c r="N138" s="22"/>
      <c r="O138" s="22"/>
      <c r="P138" s="22"/>
      <c r="Q138" s="22"/>
      <c r="R138" s="22"/>
      <c r="S138" s="22"/>
      <c r="T138" s="22"/>
      <c r="U138" s="22"/>
      <c r="V138" s="22"/>
      <c r="W138" s="22"/>
      <c r="X138" s="22"/>
      <c r="Y138" s="22"/>
    </row>
    <row r="139" spans="1:25" ht="38.25" x14ac:dyDescent="0.2">
      <c r="A139" s="24">
        <v>37158</v>
      </c>
      <c r="B139" s="18" t="s">
        <v>244</v>
      </c>
      <c r="C139" s="18" t="s">
        <v>54</v>
      </c>
      <c r="D139" s="18" t="s">
        <v>244</v>
      </c>
      <c r="E139" s="18" t="s">
        <v>56</v>
      </c>
      <c r="F139" s="18" t="s">
        <v>264</v>
      </c>
      <c r="G139" s="17" t="s">
        <v>0</v>
      </c>
      <c r="H139" s="18"/>
      <c r="I139" s="18" t="s">
        <v>60</v>
      </c>
      <c r="J139" s="18" t="s">
        <v>60</v>
      </c>
      <c r="K139" s="18" t="s">
        <v>61</v>
      </c>
      <c r="L139" s="18" t="s">
        <v>282</v>
      </c>
      <c r="M139" s="22"/>
      <c r="N139" s="22"/>
      <c r="O139" s="22"/>
      <c r="P139" s="22"/>
      <c r="Q139" s="22"/>
      <c r="R139" s="22"/>
      <c r="S139" s="22"/>
      <c r="T139" s="22"/>
      <c r="U139" s="22"/>
      <c r="V139" s="22"/>
      <c r="W139" s="22"/>
      <c r="X139" s="22"/>
      <c r="Y139" s="22"/>
    </row>
    <row r="140" spans="1:25" ht="63.75" x14ac:dyDescent="0.2">
      <c r="A140" s="24">
        <v>37158</v>
      </c>
      <c r="B140" s="18" t="s">
        <v>1</v>
      </c>
      <c r="C140" s="18" t="s">
        <v>54</v>
      </c>
      <c r="D140" s="18" t="s">
        <v>55</v>
      </c>
      <c r="E140" s="18" t="s">
        <v>56</v>
      </c>
      <c r="F140" s="18" t="s">
        <v>57</v>
      </c>
      <c r="G140" s="17" t="s">
        <v>2</v>
      </c>
      <c r="H140" s="18"/>
      <c r="I140" s="18" t="s">
        <v>61</v>
      </c>
      <c r="J140" s="18" t="s">
        <v>60</v>
      </c>
      <c r="K140" s="18" t="s">
        <v>61</v>
      </c>
      <c r="L140" s="18" t="s">
        <v>282</v>
      </c>
      <c r="M140" s="22"/>
      <c r="N140" s="22"/>
      <c r="O140" s="22"/>
      <c r="P140" s="22"/>
      <c r="Q140" s="22"/>
      <c r="R140" s="22"/>
      <c r="S140" s="22"/>
      <c r="T140" s="22"/>
      <c r="U140" s="22"/>
      <c r="V140" s="22"/>
      <c r="W140" s="22"/>
      <c r="X140" s="22"/>
      <c r="Y140" s="22"/>
    </row>
    <row r="141" spans="1:25" x14ac:dyDescent="0.2">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249</v>
      </c>
      <c r="B187" s="1" t="s">
        <v>250</v>
      </c>
      <c r="C187" s="4" t="s">
        <v>251</v>
      </c>
      <c r="D187" s="33" t="s">
        <v>252</v>
      </c>
      <c r="E187" s="33" t="s">
        <v>253</v>
      </c>
    </row>
    <row r="188" spans="1:12" x14ac:dyDescent="0.2">
      <c r="A188" s="34" t="s">
        <v>254</v>
      </c>
      <c r="B188" s="35">
        <f t="shared" ref="B188:B196" si="3">C188/$C$197</f>
        <v>0.14285714285714285</v>
      </c>
      <c r="C188" s="5">
        <f>'summary 0924'!I24</f>
        <v>2</v>
      </c>
      <c r="D188" s="4">
        <f>33+1+1+1+1+1+8+1+1+1+2+1+2+1+1+1+2+3+8</f>
        <v>70</v>
      </c>
      <c r="E188" s="36">
        <f t="shared" ref="E188:E195" si="4">(C188/D188)*100</f>
        <v>2.8571428571428572</v>
      </c>
    </row>
    <row r="189" spans="1:12" x14ac:dyDescent="0.2">
      <c r="A189" s="34" t="s">
        <v>73</v>
      </c>
      <c r="B189" s="35">
        <f t="shared" si="3"/>
        <v>0</v>
      </c>
      <c r="C189" s="5">
        <f>'summary 0924'!I25</f>
        <v>0</v>
      </c>
      <c r="D189" s="4">
        <f>540+17+1+1+6+10+1+2+12+2+1+1+1+3+4+3+1+1+1+8+2+1+1+6+1+1+2+1+2+1+4+1+1+1+12+4+57+16</f>
        <v>730</v>
      </c>
      <c r="E189" s="36">
        <f t="shared" si="4"/>
        <v>0</v>
      </c>
    </row>
    <row r="190" spans="1:12" x14ac:dyDescent="0.2">
      <c r="A190" s="34" t="s">
        <v>54</v>
      </c>
      <c r="B190" s="35">
        <f t="shared" si="3"/>
        <v>0.5714285714285714</v>
      </c>
      <c r="C190" s="5">
        <f>'summary 0924'!I26</f>
        <v>8</v>
      </c>
      <c r="D190" s="4">
        <f>13+1+1+1+16+10</f>
        <v>42</v>
      </c>
      <c r="E190" s="36">
        <f t="shared" si="4"/>
        <v>19.047619047619047</v>
      </c>
    </row>
    <row r="191" spans="1:12" x14ac:dyDescent="0.2">
      <c r="A191" s="34" t="s">
        <v>255</v>
      </c>
      <c r="B191" s="35">
        <f t="shared" si="3"/>
        <v>0</v>
      </c>
      <c r="C191" s="5">
        <f>'summary 0924'!I27</f>
        <v>0</v>
      </c>
      <c r="D191" s="4">
        <f>36+1+1+2</f>
        <v>40</v>
      </c>
      <c r="E191" s="36">
        <f t="shared" si="4"/>
        <v>0</v>
      </c>
    </row>
    <row r="192" spans="1:12" x14ac:dyDescent="0.2">
      <c r="A192" s="34" t="s">
        <v>256</v>
      </c>
      <c r="B192" s="35">
        <f t="shared" si="3"/>
        <v>0.14285714285714285</v>
      </c>
      <c r="C192" s="5">
        <f>'summary 0924'!I28</f>
        <v>2</v>
      </c>
      <c r="D192" s="4">
        <f>288+2+13+2+5+56+59+14+2+3+3+1+4+14</f>
        <v>466</v>
      </c>
      <c r="E192" s="36">
        <f t="shared" si="4"/>
        <v>0.42918454935622319</v>
      </c>
    </row>
    <row r="193" spans="1:5" x14ac:dyDescent="0.2">
      <c r="A193" s="34" t="s">
        <v>257</v>
      </c>
      <c r="B193" s="35">
        <f t="shared" si="3"/>
        <v>7.1428571428571425E-2</v>
      </c>
      <c r="C193" s="5">
        <f>'summary 0924'!I29</f>
        <v>1</v>
      </c>
      <c r="D193" s="4">
        <f>132+2+1+2+7+3+4+2+7+1+3+4+5</f>
        <v>173</v>
      </c>
      <c r="E193" s="36">
        <f t="shared" si="4"/>
        <v>0.57803468208092479</v>
      </c>
    </row>
    <row r="194" spans="1:5" x14ac:dyDescent="0.2">
      <c r="A194" s="34" t="s">
        <v>117</v>
      </c>
      <c r="B194" s="35">
        <f t="shared" si="3"/>
        <v>0</v>
      </c>
      <c r="C194" s="5">
        <f>'summary 0924'!I30</f>
        <v>0</v>
      </c>
      <c r="D194" s="4">
        <v>9</v>
      </c>
      <c r="E194" s="36">
        <f t="shared" si="4"/>
        <v>0</v>
      </c>
    </row>
    <row r="195" spans="1:5" x14ac:dyDescent="0.2">
      <c r="A195" s="34" t="s">
        <v>219</v>
      </c>
      <c r="B195" s="35">
        <f t="shared" si="3"/>
        <v>0</v>
      </c>
      <c r="C195" s="5">
        <f>'summary 0924'!I31</f>
        <v>0</v>
      </c>
      <c r="D195" s="4">
        <f>10+5+2</f>
        <v>17</v>
      </c>
      <c r="E195" s="36">
        <f t="shared" si="4"/>
        <v>0</v>
      </c>
    </row>
    <row r="196" spans="1:5" x14ac:dyDescent="0.2">
      <c r="A196" s="37" t="s">
        <v>258</v>
      </c>
      <c r="B196" s="35">
        <f t="shared" si="3"/>
        <v>7.1428571428571425E-2</v>
      </c>
      <c r="C196" s="5">
        <f>'summary 0924'!I32</f>
        <v>1</v>
      </c>
    </row>
    <row r="197" spans="1:5" x14ac:dyDescent="0.2">
      <c r="A197" s="37" t="s">
        <v>259</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260</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23</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1+1+1+1+1+1+1+1</f>
        <v>8</v>
      </c>
    </row>
    <row r="13" spans="1:11" x14ac:dyDescent="0.2">
      <c r="A13" s="6" t="s">
        <v>57</v>
      </c>
      <c r="B13" s="7"/>
      <c r="C13" s="7" t="s">
        <v>265</v>
      </c>
      <c r="D13" s="7"/>
      <c r="E13" s="7"/>
      <c r="F13" s="7"/>
      <c r="G13" s="7"/>
      <c r="H13" s="7"/>
      <c r="I13" s="7"/>
      <c r="J13" s="7"/>
      <c r="K13" s="7">
        <f>1+1+1+1+1+1</f>
        <v>6</v>
      </c>
    </row>
    <row r="14" spans="1:11" x14ac:dyDescent="0.2">
      <c r="A14" s="6" t="s">
        <v>187</v>
      </c>
      <c r="B14" s="7"/>
      <c r="C14" s="7" t="s">
        <v>29</v>
      </c>
      <c r="D14" s="7"/>
      <c r="E14" s="7"/>
      <c r="F14" s="7"/>
      <c r="G14" s="7"/>
      <c r="H14" s="7"/>
      <c r="I14" s="7"/>
      <c r="J14" s="7"/>
      <c r="K14" s="7">
        <f>1</f>
        <v>1</v>
      </c>
    </row>
    <row r="15" spans="1:11" x14ac:dyDescent="0.2">
      <c r="A15" s="6" t="s">
        <v>67</v>
      </c>
      <c r="B15" s="7"/>
      <c r="C15" s="7" t="s">
        <v>30</v>
      </c>
      <c r="D15" s="7"/>
      <c r="E15" s="7"/>
      <c r="F15" s="7"/>
      <c r="G15" s="7"/>
      <c r="H15" s="7"/>
      <c r="I15" s="7"/>
      <c r="J15" s="7"/>
      <c r="K15" s="7">
        <f>1+1+1</f>
        <v>3</v>
      </c>
    </row>
    <row r="16" spans="1:11" x14ac:dyDescent="0.2">
      <c r="A16" s="6" t="s">
        <v>266</v>
      </c>
      <c r="B16" s="7"/>
      <c r="C16" s="7" t="s">
        <v>31</v>
      </c>
      <c r="D16" s="7"/>
      <c r="E16" s="7"/>
      <c r="F16" s="7"/>
      <c r="G16" s="7"/>
      <c r="H16" s="7"/>
      <c r="I16" s="7"/>
      <c r="J16" s="7"/>
      <c r="K16" s="7">
        <f>1+1</f>
        <v>2</v>
      </c>
    </row>
    <row r="17" spans="1:11" x14ac:dyDescent="0.2">
      <c r="A17" s="6" t="s">
        <v>86</v>
      </c>
      <c r="B17" s="7"/>
      <c r="C17" s="7" t="s">
        <v>32</v>
      </c>
      <c r="D17" s="7"/>
      <c r="E17" s="7"/>
      <c r="F17" s="7"/>
      <c r="G17" s="7"/>
      <c r="H17" s="7"/>
      <c r="I17" s="7"/>
      <c r="J17" s="7"/>
      <c r="K17" s="7">
        <f>1+1</f>
        <v>2</v>
      </c>
    </row>
    <row r="18" spans="1:11" x14ac:dyDescent="0.2">
      <c r="A18" s="6" t="s">
        <v>92</v>
      </c>
      <c r="B18" s="7"/>
      <c r="C18" s="7" t="s">
        <v>33</v>
      </c>
      <c r="D18" s="7"/>
      <c r="E18" s="7"/>
      <c r="F18" s="7"/>
      <c r="G18" s="7"/>
      <c r="H18" s="7"/>
      <c r="I18" s="7"/>
      <c r="J18" s="7"/>
      <c r="K18" s="47">
        <f>1</f>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5">
        <f>1</f>
        <v>1</v>
      </c>
      <c r="J24" s="31"/>
      <c r="K24" s="31"/>
    </row>
    <row r="25" spans="1:11" x14ac:dyDescent="0.2">
      <c r="A25" s="29" t="s">
        <v>73</v>
      </c>
      <c r="B25" s="17"/>
      <c r="C25" s="17"/>
      <c r="D25" s="32"/>
      <c r="E25" s="31"/>
      <c r="F25" s="32"/>
      <c r="G25" s="32"/>
      <c r="H25" s="31"/>
      <c r="I25" s="5">
        <f>1+1+1+1</f>
        <v>4</v>
      </c>
      <c r="J25" s="31"/>
      <c r="K25" s="49"/>
    </row>
    <row r="26" spans="1:11" x14ac:dyDescent="0.2">
      <c r="A26" s="29" t="s">
        <v>54</v>
      </c>
      <c r="B26" s="17"/>
      <c r="C26" s="17"/>
      <c r="D26" s="32"/>
      <c r="E26" s="31"/>
      <c r="F26" s="32"/>
      <c r="G26" s="32"/>
      <c r="H26" s="31"/>
      <c r="I26" s="5">
        <f>1+1+1+1+1+1+1+1+1+1+1</f>
        <v>11</v>
      </c>
      <c r="J26" s="31"/>
      <c r="K26" s="32"/>
    </row>
    <row r="27" spans="1:11" x14ac:dyDescent="0.2">
      <c r="A27" s="29" t="s">
        <v>255</v>
      </c>
      <c r="B27" s="17"/>
      <c r="C27" s="17"/>
      <c r="D27" s="32"/>
      <c r="E27" s="31"/>
      <c r="F27" s="32"/>
      <c r="G27" s="32"/>
      <c r="H27" s="31"/>
      <c r="I27" s="5">
        <f>1</f>
        <v>1</v>
      </c>
      <c r="J27" s="31"/>
      <c r="K27" s="31"/>
    </row>
    <row r="28" spans="1:11" x14ac:dyDescent="0.2">
      <c r="A28" s="29" t="s">
        <v>256</v>
      </c>
      <c r="B28" s="17"/>
      <c r="C28" s="17"/>
      <c r="D28" s="32"/>
      <c r="E28" s="31"/>
      <c r="F28" s="32"/>
      <c r="G28" s="32"/>
      <c r="H28" s="31"/>
      <c r="I28" s="5">
        <f>3</f>
        <v>3</v>
      </c>
      <c r="J28" s="31"/>
      <c r="K28" s="31"/>
    </row>
    <row r="29" spans="1:11" x14ac:dyDescent="0.2">
      <c r="A29" s="29" t="s">
        <v>257</v>
      </c>
      <c r="B29" s="17"/>
      <c r="C29" s="17"/>
      <c r="D29" s="32"/>
      <c r="E29" s="31"/>
      <c r="F29" s="32"/>
      <c r="G29" s="32"/>
      <c r="H29" s="31"/>
      <c r="I29" s="5"/>
      <c r="J29" s="31"/>
      <c r="K29" s="32"/>
    </row>
    <row r="30" spans="1:11" x14ac:dyDescent="0.2">
      <c r="A30" s="29" t="s">
        <v>117</v>
      </c>
      <c r="B30" s="17"/>
      <c r="C30" s="17"/>
      <c r="D30" s="32"/>
      <c r="E30" s="31"/>
      <c r="F30" s="32"/>
      <c r="G30" s="32"/>
      <c r="H30" s="31"/>
      <c r="I30" s="5">
        <f>1+1+1</f>
        <v>3</v>
      </c>
      <c r="J30" s="31"/>
      <c r="K30" s="31"/>
    </row>
    <row r="31" spans="1:11" x14ac:dyDescent="0.2">
      <c r="A31" s="29" t="s">
        <v>219</v>
      </c>
      <c r="B31" s="17"/>
      <c r="C31" s="17"/>
      <c r="D31" s="32"/>
      <c r="E31" s="31"/>
      <c r="F31" s="32"/>
      <c r="G31" s="32"/>
      <c r="H31" s="31"/>
      <c r="I31" s="5"/>
      <c r="J31" s="31"/>
      <c r="K31" s="31"/>
    </row>
    <row r="32" spans="1:11" ht="13.5" thickBot="1" x14ac:dyDescent="0.25">
      <c r="A32" s="50" t="s">
        <v>270</v>
      </c>
      <c r="I32" s="5"/>
      <c r="K32" s="51"/>
    </row>
    <row r="33" spans="1:11" ht="13.5" thickTop="1" x14ac:dyDescent="0.2">
      <c r="A33" s="52" t="s">
        <v>261</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6" width="9.85546875" style="4" bestFit="1" customWidth="1"/>
    <col min="27" max="16384" width="9.140625" style="4"/>
  </cols>
  <sheetData>
    <row r="1" spans="1:26"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row>
    <row r="2" spans="1:26" x14ac:dyDescent="0.2">
      <c r="A2" s="2" t="s">
        <v>25</v>
      </c>
      <c r="B2" s="3"/>
      <c r="H2" s="4">
        <f>1+1</f>
        <v>2</v>
      </c>
      <c r="J2" s="4">
        <f>1</f>
        <v>1</v>
      </c>
      <c r="K2" s="3"/>
      <c r="L2" s="5"/>
      <c r="M2" s="3"/>
      <c r="N2" s="3"/>
      <c r="P2" s="4">
        <v>1</v>
      </c>
    </row>
    <row r="3" spans="1:26" x14ac:dyDescent="0.2">
      <c r="A3" s="2" t="s">
        <v>26</v>
      </c>
      <c r="B3" s="5"/>
      <c r="K3" s="5"/>
      <c r="L3" s="5"/>
      <c r="M3" s="5"/>
      <c r="N3" s="6">
        <v>1</v>
      </c>
      <c r="P3" s="4">
        <v>1</v>
      </c>
      <c r="R3" s="4">
        <f>'[6]summary 0625'!K11</f>
        <v>2</v>
      </c>
      <c r="T3" s="4">
        <f>'[6]summary 0709'!K10</f>
        <v>1</v>
      </c>
    </row>
    <row r="4" spans="1:26"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row>
    <row r="5" spans="1:26"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row>
    <row r="6" spans="1:26"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row>
    <row r="7" spans="1:26"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row>
    <row r="8" spans="1:26"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row>
    <row r="9" spans="1:26"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row>
    <row r="10" spans="1:26"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row>
    <row r="11" spans="1:26"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
      <c r="A89" s="10" t="s">
        <v>35</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36</v>
      </c>
      <c r="B91" s="11"/>
      <c r="C91" s="11"/>
      <c r="D91" s="11"/>
      <c r="E91" s="11"/>
      <c r="F91" s="12"/>
      <c r="G91" s="11"/>
      <c r="H91" s="11"/>
      <c r="I91" s="12"/>
      <c r="J91" s="12"/>
      <c r="K91" s="12"/>
      <c r="L91" s="11"/>
    </row>
    <row r="92" spans="1:12" x14ac:dyDescent="0.2">
      <c r="A92" s="11" t="s">
        <v>271</v>
      </c>
      <c r="B92" s="11"/>
      <c r="C92" s="11"/>
      <c r="D92" s="11"/>
      <c r="E92" s="11"/>
      <c r="F92" s="12"/>
      <c r="G92" s="11"/>
      <c r="H92" s="11"/>
      <c r="I92" s="12"/>
      <c r="J92" s="12"/>
      <c r="K92" s="12"/>
      <c r="L92" s="11"/>
    </row>
    <row r="93" spans="1:12" x14ac:dyDescent="0.2">
      <c r="A93" s="11" t="s">
        <v>272</v>
      </c>
      <c r="B93" s="11"/>
      <c r="C93" s="11"/>
      <c r="D93" s="11"/>
      <c r="E93" s="11"/>
      <c r="F93" s="12"/>
      <c r="G93" s="11"/>
      <c r="H93" s="11"/>
      <c r="I93" s="12"/>
      <c r="J93" s="12"/>
      <c r="K93" s="12"/>
      <c r="L93" s="11"/>
    </row>
    <row r="94" spans="1:12" x14ac:dyDescent="0.2">
      <c r="A94" s="11" t="s">
        <v>273</v>
      </c>
      <c r="B94" s="11"/>
      <c r="C94" s="11"/>
      <c r="D94" s="11"/>
      <c r="E94" s="11"/>
      <c r="F94" s="12"/>
      <c r="G94" s="11"/>
      <c r="H94" s="11"/>
      <c r="I94" s="12"/>
      <c r="J94" s="12"/>
      <c r="K94" s="12"/>
      <c r="L94" s="11"/>
    </row>
    <row r="95" spans="1:12" x14ac:dyDescent="0.2">
      <c r="A95" s="11" t="s">
        <v>274</v>
      </c>
      <c r="B95" s="11"/>
      <c r="C95" s="11"/>
      <c r="D95" s="11"/>
      <c r="E95" s="11"/>
      <c r="F95" s="12"/>
      <c r="G95" s="11"/>
      <c r="H95" s="11"/>
      <c r="I95" s="12"/>
      <c r="J95" s="12"/>
      <c r="K95" s="12"/>
      <c r="L95" s="11"/>
    </row>
    <row r="96" spans="1:12" x14ac:dyDescent="0.2">
      <c r="A96" s="11" t="s">
        <v>275</v>
      </c>
      <c r="B96" s="11"/>
      <c r="C96" s="11"/>
      <c r="D96" s="11"/>
      <c r="E96" s="11"/>
      <c r="F96" s="12"/>
      <c r="G96" s="11"/>
      <c r="H96" s="11"/>
      <c r="I96" s="12"/>
      <c r="J96" s="12"/>
      <c r="K96" s="12"/>
      <c r="L96" s="11"/>
    </row>
    <row r="97" spans="1:25" x14ac:dyDescent="0.2">
      <c r="A97" s="11" t="s">
        <v>276</v>
      </c>
      <c r="B97" s="11"/>
      <c r="C97" s="11"/>
      <c r="D97" s="11"/>
      <c r="E97" s="11"/>
      <c r="F97" s="12"/>
      <c r="G97" s="11"/>
      <c r="H97" s="11"/>
      <c r="I97" s="12"/>
      <c r="J97" s="12"/>
      <c r="K97" s="12"/>
      <c r="L97" s="11"/>
    </row>
    <row r="98" spans="1:25" x14ac:dyDescent="0.2">
      <c r="A98" s="11" t="s">
        <v>277</v>
      </c>
      <c r="B98" s="11"/>
      <c r="C98" s="11"/>
      <c r="D98" s="11"/>
      <c r="E98" s="11"/>
      <c r="F98" s="12"/>
      <c r="G98" s="11"/>
      <c r="H98" s="11"/>
      <c r="I98" s="12"/>
      <c r="J98" s="12"/>
      <c r="K98" s="12"/>
      <c r="L98" s="11"/>
    </row>
    <row r="99" spans="1:25" x14ac:dyDescent="0.2">
      <c r="A99" s="11" t="s">
        <v>278</v>
      </c>
      <c r="B99" s="11"/>
      <c r="C99" s="11"/>
      <c r="D99" s="11"/>
      <c r="E99" s="11"/>
      <c r="F99" s="12"/>
      <c r="G99" s="11"/>
      <c r="H99" s="11"/>
      <c r="I99" s="12"/>
      <c r="J99" s="12"/>
      <c r="K99" s="12"/>
      <c r="L99" s="11"/>
    </row>
    <row r="100" spans="1:25" x14ac:dyDescent="0.2">
      <c r="A100" s="11" t="s">
        <v>279</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37</v>
      </c>
      <c r="F102" s="14"/>
      <c r="G102" s="14"/>
      <c r="H102" s="14"/>
      <c r="I102" s="14" t="s">
        <v>38</v>
      </c>
      <c r="J102" s="14" t="s">
        <v>39</v>
      </c>
      <c r="K102" s="14" t="s">
        <v>40</v>
      </c>
      <c r="L102" s="14" t="s">
        <v>41</v>
      </c>
    </row>
    <row r="103" spans="1:25" x14ac:dyDescent="0.2">
      <c r="A103" s="14" t="s">
        <v>42</v>
      </c>
      <c r="B103" s="14" t="s">
        <v>43</v>
      </c>
      <c r="C103" s="14" t="s">
        <v>44</v>
      </c>
      <c r="D103" s="14" t="s">
        <v>45</v>
      </c>
      <c r="E103" s="14" t="s">
        <v>46</v>
      </c>
      <c r="F103" s="14" t="s">
        <v>36</v>
      </c>
      <c r="G103" s="14" t="s">
        <v>47</v>
      </c>
      <c r="H103" s="14" t="s">
        <v>48</v>
      </c>
      <c r="I103" s="14" t="s">
        <v>49</v>
      </c>
      <c r="J103" s="14" t="s">
        <v>50</v>
      </c>
      <c r="K103" s="14" t="s">
        <v>51</v>
      </c>
      <c r="L103" s="14" t="s">
        <v>52</v>
      </c>
    </row>
    <row r="104" spans="1:25" x14ac:dyDescent="0.2">
      <c r="A104" s="14"/>
      <c r="B104" s="14"/>
      <c r="C104" s="14"/>
      <c r="D104" s="14"/>
      <c r="E104" s="14"/>
      <c r="F104" s="14"/>
      <c r="G104" s="14"/>
      <c r="H104" s="14"/>
      <c r="I104" s="14"/>
      <c r="J104" s="14"/>
      <c r="K104" s="14"/>
      <c r="L104" s="14"/>
    </row>
    <row r="105" spans="1:25" ht="25.5" x14ac:dyDescent="0.2">
      <c r="A105" s="15">
        <v>37119</v>
      </c>
      <c r="B105" s="16" t="s">
        <v>53</v>
      </c>
      <c r="C105" s="16" t="s">
        <v>54</v>
      </c>
      <c r="D105" s="16" t="s">
        <v>55</v>
      </c>
      <c r="E105" s="16" t="s">
        <v>56</v>
      </c>
      <c r="F105" s="16" t="s">
        <v>57</v>
      </c>
      <c r="G105" s="17" t="s">
        <v>58</v>
      </c>
      <c r="H105" s="17" t="s">
        <v>59</v>
      </c>
      <c r="I105" s="16" t="s">
        <v>60</v>
      </c>
      <c r="J105" s="16" t="s">
        <v>60</v>
      </c>
      <c r="K105" s="16" t="s">
        <v>61</v>
      </c>
      <c r="L105" s="16" t="s">
        <v>62</v>
      </c>
    </row>
    <row r="106" spans="1:25" ht="89.25" x14ac:dyDescent="0.2">
      <c r="A106" s="15">
        <v>37116</v>
      </c>
      <c r="B106" s="18" t="s">
        <v>63</v>
      </c>
      <c r="C106" s="16" t="s">
        <v>64</v>
      </c>
      <c r="D106" s="16" t="s">
        <v>65</v>
      </c>
      <c r="E106" s="16" t="s">
        <v>66</v>
      </c>
      <c r="F106" s="16" t="s">
        <v>67</v>
      </c>
      <c r="G106" s="17" t="s">
        <v>68</v>
      </c>
      <c r="H106" s="17" t="s">
        <v>69</v>
      </c>
      <c r="I106" s="16" t="s">
        <v>60</v>
      </c>
      <c r="J106" s="16" t="s">
        <v>61</v>
      </c>
      <c r="K106" s="16" t="s">
        <v>61</v>
      </c>
      <c r="L106" s="16" t="s">
        <v>62</v>
      </c>
    </row>
    <row r="107" spans="1:25" ht="38.25" x14ac:dyDescent="0.2">
      <c r="A107" s="15">
        <v>37116</v>
      </c>
      <c r="B107" s="16" t="s">
        <v>53</v>
      </c>
      <c r="C107" s="16" t="s">
        <v>54</v>
      </c>
      <c r="D107" s="16" t="s">
        <v>55</v>
      </c>
      <c r="E107" s="16" t="s">
        <v>56</v>
      </c>
      <c r="F107" s="16" t="s">
        <v>57</v>
      </c>
      <c r="G107" s="17" t="s">
        <v>70</v>
      </c>
      <c r="H107" s="17" t="s">
        <v>71</v>
      </c>
      <c r="I107" s="16" t="s">
        <v>60</v>
      </c>
      <c r="J107" s="16" t="s">
        <v>60</v>
      </c>
      <c r="K107" s="16" t="s">
        <v>61</v>
      </c>
      <c r="L107" s="16" t="s">
        <v>62</v>
      </c>
    </row>
    <row r="108" spans="1:25" ht="76.5" x14ac:dyDescent="0.2">
      <c r="A108" s="15">
        <v>37116</v>
      </c>
      <c r="B108" s="16" t="s">
        <v>72</v>
      </c>
      <c r="C108" s="16" t="s">
        <v>73</v>
      </c>
      <c r="D108" s="16" t="s">
        <v>74</v>
      </c>
      <c r="E108" s="16" t="s">
        <v>75</v>
      </c>
      <c r="F108" s="16" t="s">
        <v>67</v>
      </c>
      <c r="G108" s="17" t="s">
        <v>76</v>
      </c>
      <c r="H108" s="17" t="s">
        <v>77</v>
      </c>
      <c r="I108" s="16" t="s">
        <v>60</v>
      </c>
      <c r="J108" s="16" t="s">
        <v>61</v>
      </c>
      <c r="K108" s="16" t="s">
        <v>61</v>
      </c>
      <c r="L108" s="16" t="s">
        <v>62</v>
      </c>
    </row>
    <row r="109" spans="1:25" ht="24.75" customHeight="1" x14ac:dyDescent="0.2">
      <c r="A109" s="15">
        <v>37113</v>
      </c>
      <c r="B109" s="16" t="s">
        <v>53</v>
      </c>
      <c r="C109" s="16" t="s">
        <v>54</v>
      </c>
      <c r="D109" s="16" t="s">
        <v>55</v>
      </c>
      <c r="E109" s="16" t="s">
        <v>56</v>
      </c>
      <c r="F109" s="16" t="s">
        <v>57</v>
      </c>
      <c r="G109" s="17" t="s">
        <v>70</v>
      </c>
      <c r="H109" s="17" t="s">
        <v>71</v>
      </c>
      <c r="I109" s="16" t="s">
        <v>60</v>
      </c>
      <c r="J109" s="16" t="s">
        <v>60</v>
      </c>
      <c r="K109" s="16" t="s">
        <v>61</v>
      </c>
      <c r="L109" s="16" t="s">
        <v>62</v>
      </c>
    </row>
    <row r="110" spans="1:25" ht="25.5" x14ac:dyDescent="0.2">
      <c r="A110" s="15">
        <v>37109</v>
      </c>
      <c r="B110" s="16" t="s">
        <v>78</v>
      </c>
      <c r="C110" s="19" t="s">
        <v>54</v>
      </c>
      <c r="D110" s="20" t="s">
        <v>79</v>
      </c>
      <c r="E110" s="21" t="s">
        <v>80</v>
      </c>
      <c r="F110" s="16" t="s">
        <v>81</v>
      </c>
      <c r="G110" s="17" t="s">
        <v>82</v>
      </c>
      <c r="H110" s="18" t="s">
        <v>83</v>
      </c>
      <c r="I110" s="16" t="s">
        <v>61</v>
      </c>
      <c r="J110" s="16" t="s">
        <v>60</v>
      </c>
      <c r="K110" s="16" t="s">
        <v>61</v>
      </c>
      <c r="L110" s="16" t="s">
        <v>62</v>
      </c>
      <c r="M110" s="22"/>
      <c r="N110" s="22"/>
      <c r="O110" s="22"/>
      <c r="P110" s="22"/>
      <c r="Q110" s="22"/>
      <c r="R110" s="22"/>
      <c r="S110" s="22"/>
      <c r="T110" s="22"/>
      <c r="U110" s="22"/>
      <c r="V110" s="22"/>
      <c r="W110" s="22"/>
      <c r="X110" s="22"/>
      <c r="Y110" s="22"/>
    </row>
    <row r="111" spans="1:25" ht="38.25" x14ac:dyDescent="0.2">
      <c r="A111" s="15">
        <v>37109</v>
      </c>
      <c r="B111" s="16" t="s">
        <v>84</v>
      </c>
      <c r="C111" s="16" t="s">
        <v>73</v>
      </c>
      <c r="D111" s="16" t="s">
        <v>85</v>
      </c>
      <c r="E111" s="16"/>
      <c r="F111" s="16" t="s">
        <v>86</v>
      </c>
      <c r="G111" s="17" t="s">
        <v>87</v>
      </c>
      <c r="H111" s="17" t="s">
        <v>88</v>
      </c>
      <c r="I111" s="16" t="s">
        <v>61</v>
      </c>
      <c r="J111" s="16" t="s">
        <v>60</v>
      </c>
      <c r="K111" s="16" t="s">
        <v>61</v>
      </c>
      <c r="L111" s="16" t="s">
        <v>62</v>
      </c>
      <c r="M111" s="22"/>
      <c r="N111" s="22"/>
      <c r="O111" s="22"/>
      <c r="P111" s="22"/>
      <c r="Q111" s="22"/>
      <c r="R111" s="22"/>
      <c r="S111" s="22"/>
      <c r="T111" s="22"/>
      <c r="U111" s="22"/>
      <c r="V111" s="22"/>
      <c r="W111" s="22"/>
      <c r="X111" s="22"/>
      <c r="Y111" s="22"/>
    </row>
    <row r="112" spans="1:25" ht="63.75" x14ac:dyDescent="0.2">
      <c r="A112" s="15">
        <v>37105</v>
      </c>
      <c r="B112" s="23" t="s">
        <v>89</v>
      </c>
      <c r="C112" s="16" t="s">
        <v>64</v>
      </c>
      <c r="D112" s="16" t="s">
        <v>90</v>
      </c>
      <c r="E112" s="16" t="s">
        <v>91</v>
      </c>
      <c r="F112" s="16" t="s">
        <v>92</v>
      </c>
      <c r="G112" s="17" t="s">
        <v>93</v>
      </c>
      <c r="H112" s="17" t="s">
        <v>94</v>
      </c>
      <c r="I112" s="16" t="s">
        <v>61</v>
      </c>
      <c r="J112" s="16" t="s">
        <v>60</v>
      </c>
      <c r="K112" s="16" t="s">
        <v>61</v>
      </c>
      <c r="L112" s="16" t="s">
        <v>62</v>
      </c>
      <c r="M112" s="22"/>
      <c r="N112" s="22"/>
      <c r="O112" s="22"/>
      <c r="P112" s="22"/>
      <c r="Q112" s="22"/>
      <c r="R112" s="22"/>
      <c r="S112" s="22"/>
      <c r="T112" s="22"/>
      <c r="U112" s="22"/>
      <c r="V112" s="22"/>
      <c r="W112" s="22"/>
      <c r="X112" s="22"/>
      <c r="Y112" s="22"/>
    </row>
    <row r="113" spans="1:25" ht="55.5" customHeight="1" x14ac:dyDescent="0.2">
      <c r="A113" s="15">
        <v>37105</v>
      </c>
      <c r="B113" s="16" t="s">
        <v>55</v>
      </c>
      <c r="C113" s="16" t="s">
        <v>54</v>
      </c>
      <c r="D113" s="16" t="s">
        <v>55</v>
      </c>
      <c r="E113" s="16" t="s">
        <v>56</v>
      </c>
      <c r="F113" s="16" t="s">
        <v>92</v>
      </c>
      <c r="G113" s="17" t="s">
        <v>95</v>
      </c>
      <c r="H113" s="17" t="s">
        <v>96</v>
      </c>
      <c r="I113" s="16" t="s">
        <v>61</v>
      </c>
      <c r="J113" s="16" t="s">
        <v>60</v>
      </c>
      <c r="K113" s="16" t="s">
        <v>61</v>
      </c>
      <c r="L113" s="16" t="s">
        <v>62</v>
      </c>
      <c r="M113" s="22"/>
      <c r="N113" s="22"/>
      <c r="O113" s="22"/>
      <c r="P113" s="22"/>
      <c r="Q113" s="22"/>
      <c r="R113" s="22"/>
      <c r="S113" s="22"/>
      <c r="T113" s="22"/>
      <c r="U113" s="22"/>
      <c r="V113" s="22"/>
      <c r="W113" s="22"/>
      <c r="X113" s="22"/>
      <c r="Y113" s="22"/>
    </row>
    <row r="114" spans="1:25" ht="51" x14ac:dyDescent="0.2">
      <c r="A114" s="15">
        <v>37102</v>
      </c>
      <c r="B114" s="16" t="s">
        <v>97</v>
      </c>
      <c r="C114" s="16" t="s">
        <v>64</v>
      </c>
      <c r="D114" s="16" t="s">
        <v>98</v>
      </c>
      <c r="E114" s="16" t="s">
        <v>66</v>
      </c>
      <c r="F114" s="16" t="s">
        <v>67</v>
      </c>
      <c r="G114" s="17" t="s">
        <v>99</v>
      </c>
      <c r="H114" s="17" t="s">
        <v>100</v>
      </c>
      <c r="I114" s="16" t="s">
        <v>60</v>
      </c>
      <c r="J114" s="16" t="s">
        <v>61</v>
      </c>
      <c r="K114" s="16" t="s">
        <v>61</v>
      </c>
      <c r="L114" s="16" t="s">
        <v>62</v>
      </c>
      <c r="M114" s="22"/>
      <c r="N114" s="22"/>
      <c r="O114" s="22"/>
      <c r="P114" s="22"/>
      <c r="Q114" s="22"/>
      <c r="R114" s="22"/>
      <c r="S114" s="22"/>
      <c r="T114" s="22"/>
      <c r="U114" s="22"/>
      <c r="V114" s="22"/>
      <c r="W114" s="22"/>
      <c r="X114" s="22"/>
      <c r="Y114" s="22"/>
    </row>
    <row r="115" spans="1:25" ht="63.75" x14ac:dyDescent="0.2">
      <c r="A115" s="15">
        <v>37099</v>
      </c>
      <c r="B115" s="16" t="s">
        <v>101</v>
      </c>
      <c r="C115" s="16" t="s">
        <v>54</v>
      </c>
      <c r="D115" s="16" t="s">
        <v>102</v>
      </c>
      <c r="E115" s="16" t="s">
        <v>56</v>
      </c>
      <c r="F115" s="16" t="s">
        <v>57</v>
      </c>
      <c r="G115" s="17" t="s">
        <v>103</v>
      </c>
      <c r="H115" s="17" t="s">
        <v>104</v>
      </c>
      <c r="I115" s="16" t="s">
        <v>60</v>
      </c>
      <c r="J115" s="16" t="s">
        <v>60</v>
      </c>
      <c r="K115" s="16" t="s">
        <v>60</v>
      </c>
      <c r="L115" s="16" t="s">
        <v>62</v>
      </c>
      <c r="M115" s="22"/>
      <c r="N115" s="22"/>
      <c r="O115" s="22"/>
      <c r="P115" s="22"/>
      <c r="Q115" s="22"/>
      <c r="R115" s="22"/>
      <c r="S115" s="22"/>
      <c r="T115" s="22"/>
      <c r="U115" s="22"/>
      <c r="V115" s="22"/>
      <c r="W115" s="22"/>
      <c r="X115" s="22"/>
      <c r="Y115" s="22"/>
    </row>
    <row r="116" spans="1:25" ht="76.5" x14ac:dyDescent="0.2">
      <c r="A116" s="15">
        <v>37099</v>
      </c>
      <c r="B116" s="23" t="s">
        <v>105</v>
      </c>
      <c r="C116" s="16" t="s">
        <v>73</v>
      </c>
      <c r="D116" s="16" t="s">
        <v>106</v>
      </c>
      <c r="E116" s="16" t="s">
        <v>107</v>
      </c>
      <c r="F116" s="16" t="s">
        <v>92</v>
      </c>
      <c r="G116" s="17" t="s">
        <v>108</v>
      </c>
      <c r="H116" s="17" t="s">
        <v>109</v>
      </c>
      <c r="I116" s="16" t="s">
        <v>61</v>
      </c>
      <c r="J116" s="16" t="s">
        <v>60</v>
      </c>
      <c r="K116" s="16" t="s">
        <v>61</v>
      </c>
      <c r="L116" s="16" t="s">
        <v>62</v>
      </c>
      <c r="M116" s="22"/>
      <c r="N116" s="22"/>
      <c r="O116" s="22"/>
      <c r="P116" s="22"/>
      <c r="Q116" s="22"/>
      <c r="R116" s="22"/>
      <c r="S116" s="22"/>
      <c r="T116" s="22"/>
      <c r="U116" s="22"/>
      <c r="V116" s="22"/>
      <c r="W116" s="22"/>
      <c r="X116" s="22"/>
      <c r="Y116" s="22"/>
    </row>
    <row r="117" spans="1:25" ht="38.25" x14ac:dyDescent="0.2">
      <c r="A117" s="15">
        <v>37095</v>
      </c>
      <c r="B117" s="16" t="s">
        <v>110</v>
      </c>
      <c r="C117" s="16" t="s">
        <v>64</v>
      </c>
      <c r="D117" s="16" t="s">
        <v>111</v>
      </c>
      <c r="E117" s="16" t="s">
        <v>112</v>
      </c>
      <c r="F117" s="16" t="s">
        <v>81</v>
      </c>
      <c r="G117" s="17" t="s">
        <v>113</v>
      </c>
      <c r="H117" s="17" t="s">
        <v>114</v>
      </c>
      <c r="I117" s="16" t="s">
        <v>61</v>
      </c>
      <c r="J117" s="16" t="s">
        <v>60</v>
      </c>
      <c r="K117" s="16" t="s">
        <v>61</v>
      </c>
      <c r="L117" s="16" t="s">
        <v>62</v>
      </c>
      <c r="M117" s="22"/>
      <c r="N117" s="22"/>
      <c r="O117" s="22"/>
      <c r="P117" s="22"/>
      <c r="Q117" s="22"/>
      <c r="R117" s="22"/>
      <c r="S117" s="22"/>
      <c r="T117" s="22"/>
      <c r="U117" s="22"/>
      <c r="V117" s="22"/>
      <c r="W117" s="22"/>
      <c r="X117" s="22"/>
      <c r="Y117" s="22"/>
    </row>
    <row r="118" spans="1:25" ht="38.25" x14ac:dyDescent="0.2">
      <c r="A118" s="15">
        <v>37092</v>
      </c>
      <c r="B118" s="16" t="s">
        <v>110</v>
      </c>
      <c r="C118" s="16" t="s">
        <v>64</v>
      </c>
      <c r="D118" s="16" t="s">
        <v>111</v>
      </c>
      <c r="E118" s="16" t="s">
        <v>112</v>
      </c>
      <c r="F118" s="16" t="s">
        <v>81</v>
      </c>
      <c r="G118" s="17" t="s">
        <v>113</v>
      </c>
      <c r="H118" s="17" t="s">
        <v>115</v>
      </c>
      <c r="I118" s="16" t="s">
        <v>61</v>
      </c>
      <c r="J118" s="16" t="s">
        <v>60</v>
      </c>
      <c r="K118" s="16" t="s">
        <v>60</v>
      </c>
      <c r="L118" s="16" t="s">
        <v>62</v>
      </c>
      <c r="M118" s="22"/>
      <c r="N118" s="22"/>
      <c r="O118" s="22"/>
      <c r="P118" s="22"/>
      <c r="Q118" s="22"/>
      <c r="R118" s="22"/>
      <c r="S118" s="22"/>
      <c r="T118" s="22"/>
      <c r="U118" s="22"/>
      <c r="V118" s="22"/>
      <c r="W118" s="22"/>
      <c r="X118" s="22"/>
      <c r="Y118" s="22"/>
    </row>
    <row r="119" spans="1:25" ht="38.25" x14ac:dyDescent="0.2">
      <c r="A119" s="24">
        <v>37092</v>
      </c>
      <c r="B119" s="18" t="s">
        <v>116</v>
      </c>
      <c r="C119" s="18" t="s">
        <v>117</v>
      </c>
      <c r="D119" s="18" t="s">
        <v>118</v>
      </c>
      <c r="E119" s="18" t="s">
        <v>119</v>
      </c>
      <c r="F119" s="18" t="s">
        <v>81</v>
      </c>
      <c r="G119" s="17" t="s">
        <v>120</v>
      </c>
      <c r="H119" s="18" t="s">
        <v>88</v>
      </c>
      <c r="I119" s="18" t="s">
        <v>61</v>
      </c>
      <c r="J119" s="18" t="s">
        <v>60</v>
      </c>
      <c r="K119" s="18" t="s">
        <v>60</v>
      </c>
      <c r="L119" s="18" t="s">
        <v>62</v>
      </c>
      <c r="M119" s="22"/>
      <c r="N119" s="22"/>
      <c r="O119" s="22"/>
      <c r="P119" s="22"/>
      <c r="Q119" s="22"/>
      <c r="R119" s="22"/>
      <c r="S119" s="22"/>
      <c r="T119" s="22"/>
      <c r="U119" s="22"/>
      <c r="V119" s="22"/>
      <c r="W119" s="22"/>
      <c r="X119" s="22"/>
      <c r="Y119" s="22"/>
    </row>
    <row r="120" spans="1:25" ht="38.25" x14ac:dyDescent="0.2">
      <c r="A120" s="24">
        <v>37090</v>
      </c>
      <c r="B120" s="18" t="s">
        <v>121</v>
      </c>
      <c r="C120" s="18" t="s">
        <v>54</v>
      </c>
      <c r="D120" s="18" t="s">
        <v>121</v>
      </c>
      <c r="E120" s="18" t="s">
        <v>56</v>
      </c>
      <c r="F120" s="18" t="s">
        <v>57</v>
      </c>
      <c r="G120" s="17" t="s">
        <v>122</v>
      </c>
      <c r="H120" s="18" t="s">
        <v>100</v>
      </c>
      <c r="I120" s="18" t="s">
        <v>60</v>
      </c>
      <c r="J120" s="18" t="s">
        <v>60</v>
      </c>
      <c r="K120" s="18" t="s">
        <v>60</v>
      </c>
      <c r="L120" s="18" t="s">
        <v>62</v>
      </c>
      <c r="M120" s="22"/>
      <c r="N120" s="22"/>
      <c r="O120" s="22"/>
      <c r="P120" s="22"/>
      <c r="Q120" s="22"/>
      <c r="R120" s="22"/>
      <c r="S120" s="22"/>
      <c r="T120" s="22"/>
      <c r="U120" s="22"/>
      <c r="V120" s="22"/>
      <c r="W120" s="22"/>
      <c r="X120" s="22"/>
      <c r="Y120" s="22"/>
    </row>
    <row r="121" spans="1:25" ht="51" x14ac:dyDescent="0.2">
      <c r="A121" s="24">
        <v>37081</v>
      </c>
      <c r="B121" s="18" t="s">
        <v>123</v>
      </c>
      <c r="C121" s="18" t="s">
        <v>64</v>
      </c>
      <c r="D121" s="18" t="s">
        <v>124</v>
      </c>
      <c r="E121" s="18" t="s">
        <v>125</v>
      </c>
      <c r="F121" s="18" t="s">
        <v>81</v>
      </c>
      <c r="G121" s="17" t="s">
        <v>126</v>
      </c>
      <c r="H121" s="18" t="s">
        <v>127</v>
      </c>
      <c r="I121" s="18" t="s">
        <v>61</v>
      </c>
      <c r="J121" s="18" t="s">
        <v>60</v>
      </c>
      <c r="K121" s="18" t="s">
        <v>60</v>
      </c>
      <c r="L121" s="18" t="s">
        <v>62</v>
      </c>
      <c r="M121" s="22"/>
      <c r="N121" s="22"/>
      <c r="O121" s="22"/>
      <c r="P121" s="22"/>
      <c r="Q121" s="22"/>
      <c r="R121" s="22"/>
      <c r="S121" s="22"/>
      <c r="T121" s="22"/>
      <c r="U121" s="22"/>
      <c r="V121" s="22"/>
      <c r="W121" s="22"/>
      <c r="X121" s="22"/>
      <c r="Y121" s="22"/>
    </row>
    <row r="122" spans="1:25" ht="76.5" x14ac:dyDescent="0.2">
      <c r="A122" s="24">
        <v>37081</v>
      </c>
      <c r="B122" s="18" t="s">
        <v>128</v>
      </c>
      <c r="C122" s="18" t="s">
        <v>54</v>
      </c>
      <c r="D122" s="18" t="s">
        <v>129</v>
      </c>
      <c r="E122" s="18" t="s">
        <v>56</v>
      </c>
      <c r="F122" s="18" t="s">
        <v>67</v>
      </c>
      <c r="G122" s="17" t="s">
        <v>130</v>
      </c>
      <c r="H122" s="17" t="s">
        <v>131</v>
      </c>
      <c r="I122" s="18" t="s">
        <v>61</v>
      </c>
      <c r="J122" s="18" t="s">
        <v>60</v>
      </c>
      <c r="K122" s="18" t="s">
        <v>60</v>
      </c>
      <c r="L122" s="18" t="s">
        <v>62</v>
      </c>
      <c r="M122" s="22"/>
      <c r="N122" s="22"/>
      <c r="O122" s="22"/>
      <c r="P122" s="22"/>
      <c r="Q122" s="22"/>
      <c r="R122" s="22"/>
      <c r="S122" s="22"/>
      <c r="T122" s="22"/>
      <c r="U122" s="22"/>
      <c r="V122" s="22"/>
      <c r="W122" s="22"/>
      <c r="X122" s="22"/>
      <c r="Y122" s="22"/>
    </row>
    <row r="123" spans="1:25" x14ac:dyDescent="0.2">
      <c r="A123" s="24">
        <v>37074</v>
      </c>
      <c r="B123" s="18" t="s">
        <v>132</v>
      </c>
      <c r="C123" s="18" t="s">
        <v>133</v>
      </c>
      <c r="D123" s="18" t="s">
        <v>134</v>
      </c>
      <c r="E123" s="18" t="s">
        <v>135</v>
      </c>
      <c r="F123" s="18" t="s">
        <v>92</v>
      </c>
      <c r="G123" s="17" t="s">
        <v>88</v>
      </c>
      <c r="H123" s="17"/>
      <c r="I123" s="18"/>
      <c r="J123" s="18"/>
      <c r="K123" s="18"/>
      <c r="L123" s="18" t="s">
        <v>62</v>
      </c>
      <c r="M123" s="22"/>
      <c r="N123" s="22"/>
      <c r="O123" s="22"/>
      <c r="P123" s="22"/>
      <c r="Q123" s="22"/>
      <c r="R123" s="22"/>
      <c r="S123" s="22"/>
      <c r="T123" s="22"/>
      <c r="U123" s="22"/>
      <c r="V123" s="22"/>
      <c r="W123" s="22"/>
      <c r="X123" s="22"/>
      <c r="Y123" s="22"/>
    </row>
    <row r="124" spans="1:25" ht="51" x14ac:dyDescent="0.2">
      <c r="A124" s="24">
        <v>37074</v>
      </c>
      <c r="B124" s="18" t="s">
        <v>136</v>
      </c>
      <c r="C124" s="18" t="s">
        <v>54</v>
      </c>
      <c r="D124" s="18" t="s">
        <v>137</v>
      </c>
      <c r="E124" s="18" t="s">
        <v>56</v>
      </c>
      <c r="F124" s="18" t="s">
        <v>67</v>
      </c>
      <c r="G124" s="17" t="s">
        <v>138</v>
      </c>
      <c r="H124" s="17" t="s">
        <v>59</v>
      </c>
      <c r="I124" s="18" t="s">
        <v>61</v>
      </c>
      <c r="J124" s="18" t="s">
        <v>61</v>
      </c>
      <c r="K124" s="18" t="s">
        <v>61</v>
      </c>
      <c r="L124" s="18" t="s">
        <v>62</v>
      </c>
      <c r="M124" s="22"/>
      <c r="N124" s="22"/>
      <c r="O124" s="22"/>
      <c r="P124" s="22"/>
      <c r="Q124" s="22"/>
      <c r="R124" s="22"/>
      <c r="S124" s="22"/>
      <c r="T124" s="22"/>
      <c r="U124" s="22"/>
      <c r="V124" s="22"/>
      <c r="W124" s="22"/>
      <c r="X124" s="22"/>
      <c r="Y124" s="22"/>
    </row>
    <row r="125" spans="1:25" ht="25.5" x14ac:dyDescent="0.2">
      <c r="A125" s="24">
        <v>37071</v>
      </c>
      <c r="B125" s="18" t="s">
        <v>139</v>
      </c>
      <c r="C125" s="18" t="s">
        <v>54</v>
      </c>
      <c r="D125" s="18" t="s">
        <v>139</v>
      </c>
      <c r="E125" s="18" t="s">
        <v>56</v>
      </c>
      <c r="F125" s="18" t="s">
        <v>86</v>
      </c>
      <c r="G125" s="17" t="s">
        <v>140</v>
      </c>
      <c r="H125" s="17" t="s">
        <v>141</v>
      </c>
      <c r="I125" s="18" t="s">
        <v>61</v>
      </c>
      <c r="J125" s="18" t="s">
        <v>60</v>
      </c>
      <c r="K125" s="18" t="s">
        <v>61</v>
      </c>
      <c r="L125" s="18" t="s">
        <v>62</v>
      </c>
      <c r="M125" s="22"/>
      <c r="N125" s="22"/>
      <c r="O125" s="22"/>
      <c r="P125" s="22"/>
      <c r="Q125" s="22"/>
      <c r="R125" s="22"/>
      <c r="S125" s="22"/>
      <c r="T125" s="22"/>
      <c r="U125" s="22"/>
      <c r="V125" s="22"/>
      <c r="W125" s="22"/>
      <c r="X125" s="22"/>
      <c r="Y125" s="22"/>
    </row>
    <row r="126" spans="1:25" ht="51" x14ac:dyDescent="0.2">
      <c r="A126" s="24">
        <v>37069</v>
      </c>
      <c r="B126" s="17" t="s">
        <v>142</v>
      </c>
      <c r="C126" s="18" t="s">
        <v>64</v>
      </c>
      <c r="D126" s="18" t="s">
        <v>143</v>
      </c>
      <c r="E126" s="18" t="s">
        <v>144</v>
      </c>
      <c r="F126" s="18" t="s">
        <v>86</v>
      </c>
      <c r="G126" s="17" t="s">
        <v>145</v>
      </c>
      <c r="H126" s="17" t="s">
        <v>146</v>
      </c>
      <c r="I126" s="18" t="s">
        <v>61</v>
      </c>
      <c r="J126" s="18" t="s">
        <v>60</v>
      </c>
      <c r="K126" s="18" t="s">
        <v>61</v>
      </c>
      <c r="L126" s="18" t="s">
        <v>62</v>
      </c>
      <c r="M126" s="22"/>
      <c r="N126" s="22"/>
      <c r="O126" s="22"/>
      <c r="P126" s="22"/>
      <c r="Q126" s="22"/>
      <c r="R126" s="22"/>
      <c r="S126" s="22"/>
      <c r="T126" s="22"/>
      <c r="U126" s="22"/>
      <c r="V126" s="22"/>
      <c r="W126" s="22"/>
      <c r="X126" s="22"/>
      <c r="Y126" s="22"/>
    </row>
    <row r="127" spans="1:25" ht="76.5" x14ac:dyDescent="0.2">
      <c r="A127" s="24">
        <v>37069</v>
      </c>
      <c r="B127" s="18" t="s">
        <v>147</v>
      </c>
      <c r="C127" s="18" t="s">
        <v>54</v>
      </c>
      <c r="D127" s="18" t="s">
        <v>147</v>
      </c>
      <c r="E127" s="18" t="s">
        <v>56</v>
      </c>
      <c r="F127" s="18" t="s">
        <v>86</v>
      </c>
      <c r="G127" s="17" t="s">
        <v>148</v>
      </c>
      <c r="H127" s="17" t="s">
        <v>149</v>
      </c>
      <c r="I127" s="18" t="s">
        <v>61</v>
      </c>
      <c r="J127" s="18" t="s">
        <v>60</v>
      </c>
      <c r="K127" s="18" t="s">
        <v>61</v>
      </c>
      <c r="L127" s="18" t="s">
        <v>62</v>
      </c>
    </row>
    <row r="128" spans="1:25" ht="38.25" x14ac:dyDescent="0.2">
      <c r="A128" s="24">
        <v>37069</v>
      </c>
      <c r="B128" s="18" t="s">
        <v>150</v>
      </c>
      <c r="C128" s="18" t="s">
        <v>117</v>
      </c>
      <c r="D128" s="18" t="s">
        <v>151</v>
      </c>
      <c r="E128" s="18" t="s">
        <v>119</v>
      </c>
      <c r="F128" s="18" t="s">
        <v>67</v>
      </c>
      <c r="G128" s="17" t="s">
        <v>152</v>
      </c>
      <c r="H128" s="17" t="s">
        <v>153</v>
      </c>
      <c r="I128" s="18" t="s">
        <v>60</v>
      </c>
      <c r="J128" s="18" t="s">
        <v>60</v>
      </c>
      <c r="K128" s="18" t="s">
        <v>60</v>
      </c>
      <c r="L128" s="18" t="s">
        <v>62</v>
      </c>
    </row>
    <row r="129" spans="1:12" ht="38.25" x14ac:dyDescent="0.2">
      <c r="A129" s="24">
        <v>37069</v>
      </c>
      <c r="B129" s="18" t="s">
        <v>154</v>
      </c>
      <c r="C129" s="18"/>
      <c r="D129" s="18"/>
      <c r="E129" s="18"/>
      <c r="F129" s="18"/>
      <c r="G129" s="17" t="s">
        <v>155</v>
      </c>
      <c r="H129" s="17" t="s">
        <v>156</v>
      </c>
      <c r="I129" s="18" t="s">
        <v>61</v>
      </c>
      <c r="J129" s="18" t="s">
        <v>60</v>
      </c>
      <c r="K129" s="18" t="s">
        <v>61</v>
      </c>
      <c r="L129" s="18" t="s">
        <v>62</v>
      </c>
    </row>
    <row r="130" spans="1:12" ht="102" x14ac:dyDescent="0.2">
      <c r="A130" s="24">
        <v>37068</v>
      </c>
      <c r="B130" s="18" t="s">
        <v>157</v>
      </c>
      <c r="C130" s="18"/>
      <c r="D130" s="18"/>
      <c r="E130" s="18"/>
      <c r="F130" s="18" t="s">
        <v>67</v>
      </c>
      <c r="G130" s="17" t="s">
        <v>158</v>
      </c>
      <c r="H130" s="17" t="s">
        <v>159</v>
      </c>
      <c r="I130" s="18" t="s">
        <v>60</v>
      </c>
      <c r="J130" s="18" t="s">
        <v>61</v>
      </c>
      <c r="K130" s="18" t="s">
        <v>61</v>
      </c>
      <c r="L130" s="18" t="s">
        <v>62</v>
      </c>
    </row>
    <row r="131" spans="1:12" ht="38.25" x14ac:dyDescent="0.2">
      <c r="A131" s="24">
        <v>37064</v>
      </c>
      <c r="B131" s="18" t="s">
        <v>128</v>
      </c>
      <c r="C131" s="18" t="s">
        <v>54</v>
      </c>
      <c r="D131" s="18" t="s">
        <v>129</v>
      </c>
      <c r="E131" s="18" t="s">
        <v>56</v>
      </c>
      <c r="F131" s="18" t="s">
        <v>57</v>
      </c>
      <c r="G131" s="25" t="s">
        <v>160</v>
      </c>
      <c r="H131" s="18" t="s">
        <v>161</v>
      </c>
      <c r="I131" s="18" t="s">
        <v>60</v>
      </c>
      <c r="J131" s="18" t="s">
        <v>60</v>
      </c>
      <c r="K131" s="18" t="s">
        <v>60</v>
      </c>
      <c r="L131" s="18" t="s">
        <v>62</v>
      </c>
    </row>
    <row r="132" spans="1:12" ht="63.75" x14ac:dyDescent="0.2">
      <c r="A132" s="24">
        <v>37064</v>
      </c>
      <c r="B132" s="18" t="s">
        <v>121</v>
      </c>
      <c r="C132" s="18" t="s">
        <v>54</v>
      </c>
      <c r="D132" s="18" t="s">
        <v>121</v>
      </c>
      <c r="E132" s="18" t="s">
        <v>56</v>
      </c>
      <c r="F132" s="18" t="s">
        <v>57</v>
      </c>
      <c r="G132" s="25" t="s">
        <v>162</v>
      </c>
      <c r="H132" s="25" t="s">
        <v>163</v>
      </c>
      <c r="I132" s="18" t="s">
        <v>60</v>
      </c>
      <c r="J132" s="18" t="s">
        <v>60</v>
      </c>
      <c r="K132" s="18" t="s">
        <v>61</v>
      </c>
      <c r="L132" s="18" t="s">
        <v>62</v>
      </c>
    </row>
    <row r="133" spans="1:12" ht="76.5" x14ac:dyDescent="0.2">
      <c r="A133" s="24">
        <v>37064</v>
      </c>
      <c r="B133" s="25" t="s">
        <v>164</v>
      </c>
      <c r="C133" s="18" t="s">
        <v>117</v>
      </c>
      <c r="D133" s="18" t="s">
        <v>151</v>
      </c>
      <c r="E133" s="18" t="s">
        <v>119</v>
      </c>
      <c r="F133" s="18" t="s">
        <v>92</v>
      </c>
      <c r="G133" s="25" t="s">
        <v>165</v>
      </c>
      <c r="H133" s="18" t="s">
        <v>166</v>
      </c>
      <c r="I133" s="18" t="s">
        <v>60</v>
      </c>
      <c r="J133" s="18" t="s">
        <v>60</v>
      </c>
      <c r="K133" s="18" t="s">
        <v>60</v>
      </c>
      <c r="L133" s="18" t="s">
        <v>62</v>
      </c>
    </row>
    <row r="134" spans="1:12" ht="51" x14ac:dyDescent="0.2">
      <c r="A134" s="24">
        <v>37063</v>
      </c>
      <c r="B134" s="18" t="s">
        <v>167</v>
      </c>
      <c r="C134" s="18" t="s">
        <v>54</v>
      </c>
      <c r="D134" s="18" t="s">
        <v>129</v>
      </c>
      <c r="E134" s="18" t="s">
        <v>56</v>
      </c>
      <c r="F134" s="18" t="s">
        <v>86</v>
      </c>
      <c r="G134" s="25" t="s">
        <v>168</v>
      </c>
      <c r="H134" s="25" t="s">
        <v>169</v>
      </c>
      <c r="I134" s="18" t="s">
        <v>60</v>
      </c>
      <c r="J134" s="18" t="s">
        <v>60</v>
      </c>
      <c r="K134" s="18" t="s">
        <v>60</v>
      </c>
      <c r="L134" s="18" t="s">
        <v>62</v>
      </c>
    </row>
    <row r="135" spans="1:12" ht="38.25" x14ac:dyDescent="0.2">
      <c r="A135" s="24">
        <v>37063</v>
      </c>
      <c r="B135" s="18" t="s">
        <v>121</v>
      </c>
      <c r="C135" s="18" t="s">
        <v>54</v>
      </c>
      <c r="D135" s="18" t="s">
        <v>121</v>
      </c>
      <c r="E135" s="18" t="s">
        <v>56</v>
      </c>
      <c r="F135" s="18" t="s">
        <v>67</v>
      </c>
      <c r="G135" s="25" t="s">
        <v>170</v>
      </c>
      <c r="H135" s="25" t="s">
        <v>171</v>
      </c>
      <c r="I135" s="18" t="s">
        <v>60</v>
      </c>
      <c r="J135" s="18" t="s">
        <v>60</v>
      </c>
      <c r="K135" s="18" t="s">
        <v>60</v>
      </c>
      <c r="L135" s="18" t="s">
        <v>62</v>
      </c>
    </row>
    <row r="136" spans="1:12" ht="38.25" x14ac:dyDescent="0.2">
      <c r="A136" s="24">
        <v>37063</v>
      </c>
      <c r="B136" s="18" t="s">
        <v>172</v>
      </c>
      <c r="C136" s="18" t="s">
        <v>117</v>
      </c>
      <c r="D136" s="18"/>
      <c r="E136" s="18" t="s">
        <v>119</v>
      </c>
      <c r="F136" s="18" t="s">
        <v>86</v>
      </c>
      <c r="G136" s="25" t="s">
        <v>173</v>
      </c>
      <c r="H136" s="25" t="s">
        <v>174</v>
      </c>
      <c r="I136" s="18" t="s">
        <v>61</v>
      </c>
      <c r="J136" s="18" t="s">
        <v>60</v>
      </c>
      <c r="K136" s="18" t="s">
        <v>60</v>
      </c>
      <c r="L136" s="18" t="s">
        <v>62</v>
      </c>
    </row>
    <row r="137" spans="1:12" ht="63.75" x14ac:dyDescent="0.2">
      <c r="A137" s="24">
        <v>37063</v>
      </c>
      <c r="B137" s="18" t="s">
        <v>175</v>
      </c>
      <c r="C137" s="18"/>
      <c r="D137" s="18"/>
      <c r="E137" s="18"/>
      <c r="F137" s="18" t="s">
        <v>86</v>
      </c>
      <c r="G137" s="25" t="s">
        <v>176</v>
      </c>
      <c r="H137" s="25" t="s">
        <v>177</v>
      </c>
      <c r="I137" s="18" t="s">
        <v>61</v>
      </c>
      <c r="J137" s="18" t="s">
        <v>60</v>
      </c>
      <c r="K137" s="18" t="s">
        <v>61</v>
      </c>
      <c r="L137" s="18" t="s">
        <v>62</v>
      </c>
    </row>
    <row r="138" spans="1:12" ht="63.75" x14ac:dyDescent="0.2">
      <c r="A138" s="24">
        <v>37062</v>
      </c>
      <c r="B138" s="18" t="s">
        <v>167</v>
      </c>
      <c r="C138" s="18" t="s">
        <v>54</v>
      </c>
      <c r="D138" s="18" t="s">
        <v>129</v>
      </c>
      <c r="E138" s="18" t="s">
        <v>56</v>
      </c>
      <c r="F138" s="18" t="s">
        <v>57</v>
      </c>
      <c r="G138" s="25" t="s">
        <v>178</v>
      </c>
      <c r="H138" s="25" t="s">
        <v>179</v>
      </c>
      <c r="I138" s="18" t="s">
        <v>60</v>
      </c>
      <c r="J138" s="18" t="s">
        <v>60</v>
      </c>
      <c r="K138" s="18" t="s">
        <v>60</v>
      </c>
      <c r="L138" s="18" t="s">
        <v>62</v>
      </c>
    </row>
    <row r="139" spans="1:12" ht="54.75" customHeight="1" x14ac:dyDescent="0.2">
      <c r="A139" s="24">
        <v>37061</v>
      </c>
      <c r="B139" s="18" t="s">
        <v>121</v>
      </c>
      <c r="C139" s="18" t="s">
        <v>54</v>
      </c>
      <c r="D139" s="18" t="s">
        <v>121</v>
      </c>
      <c r="E139" s="18" t="s">
        <v>56</v>
      </c>
      <c r="F139" s="18" t="s">
        <v>86</v>
      </c>
      <c r="G139" s="25" t="s">
        <v>180</v>
      </c>
      <c r="H139" s="25" t="s">
        <v>181</v>
      </c>
      <c r="I139" s="18" t="s">
        <v>60</v>
      </c>
      <c r="J139" s="18" t="s">
        <v>60</v>
      </c>
      <c r="K139" s="18" t="s">
        <v>60</v>
      </c>
      <c r="L139" s="18" t="s">
        <v>62</v>
      </c>
    </row>
    <row r="140" spans="1:12" ht="51" x14ac:dyDescent="0.2">
      <c r="A140" s="24">
        <v>37060</v>
      </c>
      <c r="B140" s="18" t="s">
        <v>182</v>
      </c>
      <c r="C140" s="18" t="s">
        <v>54</v>
      </c>
      <c r="D140" s="18" t="s">
        <v>129</v>
      </c>
      <c r="E140" s="18" t="s">
        <v>56</v>
      </c>
      <c r="F140" s="18" t="s">
        <v>57</v>
      </c>
      <c r="G140" s="25" t="s">
        <v>183</v>
      </c>
      <c r="H140" s="25" t="s">
        <v>184</v>
      </c>
      <c r="I140" s="18" t="s">
        <v>60</v>
      </c>
      <c r="J140" s="18" t="s">
        <v>60</v>
      </c>
      <c r="K140" s="18" t="s">
        <v>60</v>
      </c>
      <c r="L140" s="18" t="s">
        <v>62</v>
      </c>
    </row>
    <row r="141" spans="1:12" ht="63.75" x14ac:dyDescent="0.2">
      <c r="A141" s="24">
        <v>37057</v>
      </c>
      <c r="B141" s="18" t="s">
        <v>185</v>
      </c>
      <c r="C141" s="18" t="s">
        <v>64</v>
      </c>
      <c r="D141" s="18" t="s">
        <v>186</v>
      </c>
      <c r="E141" s="18"/>
      <c r="F141" s="18" t="s">
        <v>187</v>
      </c>
      <c r="G141" s="25" t="s">
        <v>188</v>
      </c>
      <c r="H141" s="25" t="s">
        <v>189</v>
      </c>
      <c r="I141" s="18" t="s">
        <v>60</v>
      </c>
      <c r="J141" s="18" t="s">
        <v>60</v>
      </c>
      <c r="K141" s="18" t="s">
        <v>60</v>
      </c>
      <c r="L141" s="18" t="s">
        <v>62</v>
      </c>
    </row>
    <row r="142" spans="1:12" ht="54" customHeight="1" x14ac:dyDescent="0.2">
      <c r="A142" s="24">
        <v>37057</v>
      </c>
      <c r="B142" s="18" t="s">
        <v>190</v>
      </c>
      <c r="C142" s="18" t="s">
        <v>54</v>
      </c>
      <c r="D142" s="18" t="s">
        <v>191</v>
      </c>
      <c r="E142" s="18" t="s">
        <v>56</v>
      </c>
      <c r="F142" s="18" t="s">
        <v>57</v>
      </c>
      <c r="G142" s="25" t="s">
        <v>192</v>
      </c>
      <c r="H142" s="25" t="s">
        <v>193</v>
      </c>
      <c r="I142" s="18" t="s">
        <v>60</v>
      </c>
      <c r="J142" s="18" t="s">
        <v>60</v>
      </c>
      <c r="K142" s="18" t="s">
        <v>60</v>
      </c>
      <c r="L142" s="18" t="s">
        <v>62</v>
      </c>
    </row>
    <row r="143" spans="1:12" ht="42" customHeight="1" x14ac:dyDescent="0.2">
      <c r="A143" s="24">
        <v>37057</v>
      </c>
      <c r="B143" s="18" t="s">
        <v>101</v>
      </c>
      <c r="C143" s="18" t="s">
        <v>54</v>
      </c>
      <c r="D143" s="18" t="s">
        <v>191</v>
      </c>
      <c r="E143" s="18" t="s">
        <v>56</v>
      </c>
      <c r="F143" s="18" t="s">
        <v>57</v>
      </c>
      <c r="G143" s="25" t="s">
        <v>194</v>
      </c>
      <c r="H143" s="25" t="s">
        <v>193</v>
      </c>
      <c r="I143" s="18" t="s">
        <v>60</v>
      </c>
      <c r="J143" s="18" t="s">
        <v>60</v>
      </c>
      <c r="K143" s="18" t="s">
        <v>60</v>
      </c>
      <c r="L143" s="18" t="s">
        <v>62</v>
      </c>
    </row>
    <row r="144" spans="1:12" ht="42" customHeight="1" x14ac:dyDescent="0.2">
      <c r="A144" s="24">
        <v>37057</v>
      </c>
      <c r="B144" s="18" t="s">
        <v>195</v>
      </c>
      <c r="C144" s="18"/>
      <c r="D144" s="18" t="s">
        <v>196</v>
      </c>
      <c r="E144" s="18" t="s">
        <v>197</v>
      </c>
      <c r="F144" s="18" t="s">
        <v>81</v>
      </c>
      <c r="G144" s="25" t="s">
        <v>198</v>
      </c>
      <c r="H144" s="25" t="s">
        <v>199</v>
      </c>
      <c r="I144" s="18" t="s">
        <v>60</v>
      </c>
      <c r="J144" s="18" t="s">
        <v>60</v>
      </c>
      <c r="K144" s="18" t="s">
        <v>60</v>
      </c>
      <c r="L144" s="18" t="s">
        <v>62</v>
      </c>
    </row>
    <row r="145" spans="1:12" ht="76.5" x14ac:dyDescent="0.2">
      <c r="A145" s="26">
        <v>37056</v>
      </c>
      <c r="B145" s="18" t="s">
        <v>200</v>
      </c>
      <c r="C145" s="18" t="s">
        <v>54</v>
      </c>
      <c r="D145" s="18" t="s">
        <v>55</v>
      </c>
      <c r="E145" s="18" t="s">
        <v>56</v>
      </c>
      <c r="F145" s="18" t="s">
        <v>201</v>
      </c>
      <c r="G145" s="25" t="s">
        <v>202</v>
      </c>
      <c r="H145" s="25" t="s">
        <v>203</v>
      </c>
      <c r="I145" s="18" t="s">
        <v>61</v>
      </c>
      <c r="J145" s="18" t="s">
        <v>60</v>
      </c>
      <c r="K145" s="18" t="s">
        <v>60</v>
      </c>
      <c r="L145" s="18" t="s">
        <v>62</v>
      </c>
    </row>
    <row r="146" spans="1:12" ht="76.5" x14ac:dyDescent="0.2">
      <c r="A146" s="26">
        <v>37053</v>
      </c>
      <c r="B146" s="18" t="s">
        <v>185</v>
      </c>
      <c r="C146" s="18" t="s">
        <v>64</v>
      </c>
      <c r="D146" s="18" t="s">
        <v>90</v>
      </c>
      <c r="E146" s="18" t="s">
        <v>66</v>
      </c>
      <c r="F146" s="18" t="s">
        <v>204</v>
      </c>
      <c r="G146" s="25" t="s">
        <v>205</v>
      </c>
      <c r="H146" s="25" t="s">
        <v>206</v>
      </c>
      <c r="I146" s="18" t="s">
        <v>60</v>
      </c>
      <c r="J146" s="18" t="s">
        <v>60</v>
      </c>
      <c r="K146" s="18" t="s">
        <v>60</v>
      </c>
      <c r="L146" s="18" t="s">
        <v>62</v>
      </c>
    </row>
    <row r="147" spans="1:12" ht="38.25" x14ac:dyDescent="0.2">
      <c r="A147" s="26">
        <v>37050</v>
      </c>
      <c r="B147" s="18" t="s">
        <v>132</v>
      </c>
      <c r="C147" s="18" t="s">
        <v>54</v>
      </c>
      <c r="D147" s="18" t="s">
        <v>207</v>
      </c>
      <c r="E147" s="18" t="s">
        <v>135</v>
      </c>
      <c r="F147" s="18" t="s">
        <v>81</v>
      </c>
      <c r="G147" s="25" t="s">
        <v>208</v>
      </c>
      <c r="H147" s="25" t="s">
        <v>209</v>
      </c>
      <c r="I147" s="18" t="s">
        <v>60</v>
      </c>
      <c r="J147" s="18" t="s">
        <v>60</v>
      </c>
      <c r="K147" s="18" t="s">
        <v>60</v>
      </c>
      <c r="L147" s="18" t="s">
        <v>62</v>
      </c>
    </row>
    <row r="148" spans="1:12" ht="51" x14ac:dyDescent="0.2">
      <c r="A148" s="26">
        <v>37049</v>
      </c>
      <c r="B148" s="18" t="s">
        <v>128</v>
      </c>
      <c r="C148" s="18" t="s">
        <v>54</v>
      </c>
      <c r="D148" s="18" t="s">
        <v>55</v>
      </c>
      <c r="E148" s="18" t="s">
        <v>56</v>
      </c>
      <c r="F148" s="18" t="s">
        <v>67</v>
      </c>
      <c r="G148" s="25" t="s">
        <v>210</v>
      </c>
      <c r="H148" s="25" t="s">
        <v>211</v>
      </c>
      <c r="I148" s="18" t="s">
        <v>61</v>
      </c>
      <c r="J148" s="18" t="s">
        <v>60</v>
      </c>
      <c r="K148" s="18" t="s">
        <v>60</v>
      </c>
      <c r="L148" s="18" t="s">
        <v>62</v>
      </c>
    </row>
    <row r="149" spans="1:12" ht="38.25" x14ac:dyDescent="0.2">
      <c r="A149" s="26">
        <v>37049</v>
      </c>
      <c r="B149" s="18" t="s">
        <v>55</v>
      </c>
      <c r="C149" s="18" t="s">
        <v>54</v>
      </c>
      <c r="D149" s="18" t="s">
        <v>55</v>
      </c>
      <c r="E149" s="18" t="s">
        <v>56</v>
      </c>
      <c r="F149" s="18" t="s">
        <v>67</v>
      </c>
      <c r="G149" s="25" t="s">
        <v>212</v>
      </c>
      <c r="H149" s="25" t="s">
        <v>213</v>
      </c>
      <c r="I149" s="18" t="s">
        <v>61</v>
      </c>
      <c r="J149" s="18" t="s">
        <v>61</v>
      </c>
      <c r="K149" s="18" t="s">
        <v>61</v>
      </c>
      <c r="L149" s="18" t="s">
        <v>62</v>
      </c>
    </row>
    <row r="150" spans="1:12" ht="102" x14ac:dyDescent="0.2">
      <c r="A150" s="26">
        <v>37046</v>
      </c>
      <c r="B150" s="25" t="s">
        <v>214</v>
      </c>
      <c r="C150" s="27"/>
      <c r="D150" s="25"/>
      <c r="E150" s="28" t="s">
        <v>215</v>
      </c>
      <c r="F150" s="27" t="s">
        <v>86</v>
      </c>
      <c r="G150" s="25" t="s">
        <v>216</v>
      </c>
      <c r="H150" s="25" t="s">
        <v>217</v>
      </c>
      <c r="I150" s="18" t="s">
        <v>61</v>
      </c>
      <c r="J150" s="18" t="s">
        <v>61</v>
      </c>
      <c r="K150" s="18" t="s">
        <v>61</v>
      </c>
      <c r="L150" s="18" t="s">
        <v>62</v>
      </c>
    </row>
    <row r="151" spans="1:12" x14ac:dyDescent="0.2">
      <c r="A151" s="26">
        <v>37043</v>
      </c>
      <c r="B151" s="25" t="s">
        <v>218</v>
      </c>
      <c r="C151" s="27" t="s">
        <v>219</v>
      </c>
      <c r="D151" s="25" t="s">
        <v>220</v>
      </c>
      <c r="E151" s="28" t="s">
        <v>221</v>
      </c>
      <c r="F151" s="27" t="s">
        <v>67</v>
      </c>
      <c r="G151" s="18" t="s">
        <v>222</v>
      </c>
      <c r="H151" s="18" t="s">
        <v>223</v>
      </c>
      <c r="I151" s="18" t="s">
        <v>60</v>
      </c>
      <c r="J151" s="18" t="s">
        <v>61</v>
      </c>
      <c r="K151" s="18" t="s">
        <v>61</v>
      </c>
      <c r="L151" s="18" t="s">
        <v>62</v>
      </c>
    </row>
    <row r="152" spans="1:12" ht="38.25" x14ac:dyDescent="0.2">
      <c r="A152" s="29">
        <v>37043</v>
      </c>
      <c r="B152" s="25" t="s">
        <v>224</v>
      </c>
      <c r="C152" s="27" t="s">
        <v>54</v>
      </c>
      <c r="D152" s="25" t="s">
        <v>224</v>
      </c>
      <c r="E152" s="28" t="s">
        <v>56</v>
      </c>
      <c r="F152" s="27" t="s">
        <v>81</v>
      </c>
      <c r="G152" s="25" t="s">
        <v>225</v>
      </c>
      <c r="H152" s="28"/>
      <c r="I152" s="18" t="s">
        <v>60</v>
      </c>
      <c r="J152" s="18" t="s">
        <v>60</v>
      </c>
      <c r="K152" s="18" t="s">
        <v>60</v>
      </c>
      <c r="L152" s="18" t="s">
        <v>62</v>
      </c>
    </row>
    <row r="153" spans="1:12" ht="51" x14ac:dyDescent="0.2">
      <c r="A153" s="29">
        <v>37043</v>
      </c>
      <c r="B153" s="25" t="s">
        <v>121</v>
      </c>
      <c r="C153" s="27" t="s">
        <v>54</v>
      </c>
      <c r="D153" s="25" t="s">
        <v>121</v>
      </c>
      <c r="E153" s="28" t="s">
        <v>56</v>
      </c>
      <c r="F153" s="27" t="s">
        <v>81</v>
      </c>
      <c r="G153" s="25" t="s">
        <v>226</v>
      </c>
      <c r="H153" s="28" t="s">
        <v>227</v>
      </c>
      <c r="I153" s="18" t="s">
        <v>61</v>
      </c>
      <c r="J153" s="18" t="s">
        <v>60</v>
      </c>
      <c r="K153" s="18" t="s">
        <v>60</v>
      </c>
      <c r="L153" s="18" t="s">
        <v>62</v>
      </c>
    </row>
    <row r="154" spans="1:12" ht="38.25" x14ac:dyDescent="0.2">
      <c r="A154" s="30">
        <v>37040</v>
      </c>
      <c r="B154" s="25" t="s">
        <v>121</v>
      </c>
      <c r="C154" s="27" t="s">
        <v>54</v>
      </c>
      <c r="D154" s="25" t="s">
        <v>121</v>
      </c>
      <c r="E154" s="28" t="s">
        <v>56</v>
      </c>
      <c r="F154" s="27" t="s">
        <v>57</v>
      </c>
      <c r="G154" s="28" t="s">
        <v>228</v>
      </c>
      <c r="H154" s="28" t="s">
        <v>229</v>
      </c>
      <c r="I154" s="27" t="s">
        <v>61</v>
      </c>
      <c r="J154" s="27" t="s">
        <v>61</v>
      </c>
      <c r="K154" s="27" t="s">
        <v>61</v>
      </c>
      <c r="L154" s="27" t="s">
        <v>62</v>
      </c>
    </row>
    <row r="155" spans="1:12" ht="38.25" x14ac:dyDescent="0.2">
      <c r="A155" s="30">
        <v>37035</v>
      </c>
      <c r="B155" s="25" t="s">
        <v>230</v>
      </c>
      <c r="C155" s="27" t="s">
        <v>54</v>
      </c>
      <c r="D155" s="28" t="s">
        <v>231</v>
      </c>
      <c r="E155" s="28" t="s">
        <v>56</v>
      </c>
      <c r="F155" s="27" t="s">
        <v>57</v>
      </c>
      <c r="G155" s="28" t="s">
        <v>232</v>
      </c>
      <c r="H155" s="28" t="s">
        <v>229</v>
      </c>
      <c r="I155" s="27" t="s">
        <v>61</v>
      </c>
      <c r="J155" s="27" t="s">
        <v>60</v>
      </c>
      <c r="K155" s="27" t="s">
        <v>60</v>
      </c>
      <c r="L155" s="27" t="s">
        <v>62</v>
      </c>
    </row>
    <row r="156" spans="1:12" x14ac:dyDescent="0.2">
      <c r="A156" s="30">
        <v>37035</v>
      </c>
      <c r="B156" s="25" t="s">
        <v>55</v>
      </c>
      <c r="C156" s="27" t="s">
        <v>54</v>
      </c>
      <c r="D156" s="25" t="s">
        <v>55</v>
      </c>
      <c r="E156" s="28" t="s">
        <v>56</v>
      </c>
      <c r="F156" s="27" t="s">
        <v>57</v>
      </c>
      <c r="G156" s="28" t="s">
        <v>233</v>
      </c>
      <c r="H156" s="28" t="s">
        <v>234</v>
      </c>
      <c r="I156" s="27"/>
      <c r="J156" s="27"/>
      <c r="K156" s="27"/>
      <c r="L156" s="27" t="s">
        <v>62</v>
      </c>
    </row>
    <row r="157" spans="1:12" ht="51" x14ac:dyDescent="0.2">
      <c r="A157" s="30">
        <v>37033</v>
      </c>
      <c r="B157" s="25" t="s">
        <v>121</v>
      </c>
      <c r="C157" s="27" t="s">
        <v>54</v>
      </c>
      <c r="D157" s="25" t="s">
        <v>121</v>
      </c>
      <c r="E157" s="28" t="s">
        <v>56</v>
      </c>
      <c r="F157" s="27" t="s">
        <v>57</v>
      </c>
      <c r="G157" s="28" t="s">
        <v>235</v>
      </c>
      <c r="H157" s="28" t="s">
        <v>236</v>
      </c>
      <c r="I157" s="27" t="s">
        <v>61</v>
      </c>
      <c r="J157" s="27" t="s">
        <v>61</v>
      </c>
      <c r="K157" s="27" t="s">
        <v>61</v>
      </c>
      <c r="L157" s="27" t="s">
        <v>62</v>
      </c>
    </row>
    <row r="158" spans="1:12" ht="19.5" customHeight="1" x14ac:dyDescent="0.2">
      <c r="A158" s="30">
        <v>37033</v>
      </c>
      <c r="B158" s="25" t="s">
        <v>137</v>
      </c>
      <c r="C158" s="27" t="s">
        <v>54</v>
      </c>
      <c r="D158" s="25" t="s">
        <v>137</v>
      </c>
      <c r="E158" s="28" t="s">
        <v>56</v>
      </c>
      <c r="F158" s="27" t="s">
        <v>67</v>
      </c>
      <c r="G158" s="28" t="s">
        <v>237</v>
      </c>
      <c r="H158" s="28" t="s">
        <v>238</v>
      </c>
      <c r="I158" s="27" t="s">
        <v>60</v>
      </c>
      <c r="J158" s="27" t="s">
        <v>61</v>
      </c>
      <c r="K158" s="27" t="s">
        <v>61</v>
      </c>
      <c r="L158" s="27" t="s">
        <v>62</v>
      </c>
    </row>
    <row r="159" spans="1:12" ht="25.5" x14ac:dyDescent="0.2">
      <c r="A159" s="30">
        <v>37032</v>
      </c>
      <c r="B159" s="25" t="s">
        <v>239</v>
      </c>
      <c r="C159" s="18" t="s">
        <v>64</v>
      </c>
      <c r="D159" s="25" t="s">
        <v>240</v>
      </c>
      <c r="E159" s="28" t="s">
        <v>241</v>
      </c>
      <c r="F159" s="27" t="s">
        <v>57</v>
      </c>
      <c r="G159" s="28" t="s">
        <v>242</v>
      </c>
      <c r="H159" s="28" t="s">
        <v>243</v>
      </c>
      <c r="I159" s="27" t="s">
        <v>61</v>
      </c>
      <c r="J159" s="27" t="s">
        <v>60</v>
      </c>
      <c r="K159" s="27" t="s">
        <v>61</v>
      </c>
      <c r="L159" s="27" t="s">
        <v>62</v>
      </c>
    </row>
    <row r="160" spans="1:12" ht="127.5" x14ac:dyDescent="0.2">
      <c r="A160" s="30">
        <v>37019</v>
      </c>
      <c r="B160" s="25" t="s">
        <v>244</v>
      </c>
      <c r="C160" s="27" t="s">
        <v>54</v>
      </c>
      <c r="D160" s="25" t="s">
        <v>244</v>
      </c>
      <c r="E160" s="28" t="s">
        <v>56</v>
      </c>
      <c r="F160" s="27" t="s">
        <v>57</v>
      </c>
      <c r="G160" s="28" t="s">
        <v>245</v>
      </c>
      <c r="H160" s="28" t="s">
        <v>246</v>
      </c>
      <c r="I160" s="27" t="s">
        <v>60</v>
      </c>
      <c r="J160" s="27" t="s">
        <v>60</v>
      </c>
      <c r="K160" s="27" t="s">
        <v>60</v>
      </c>
      <c r="L160" s="27" t="s">
        <v>62</v>
      </c>
    </row>
    <row r="161" spans="1:12" ht="114.75" x14ac:dyDescent="0.2">
      <c r="A161" s="30">
        <v>37019</v>
      </c>
      <c r="B161" s="25" t="s">
        <v>121</v>
      </c>
      <c r="C161" s="27" t="s">
        <v>54</v>
      </c>
      <c r="D161" s="25" t="s">
        <v>121</v>
      </c>
      <c r="E161" s="28" t="s">
        <v>56</v>
      </c>
      <c r="F161" s="27" t="s">
        <v>57</v>
      </c>
      <c r="G161" s="28" t="s">
        <v>247</v>
      </c>
      <c r="H161" s="28" t="s">
        <v>248</v>
      </c>
      <c r="I161" s="27" t="s">
        <v>61</v>
      </c>
      <c r="J161" s="27" t="s">
        <v>61</v>
      </c>
      <c r="K161" s="27" t="s">
        <v>61</v>
      </c>
      <c r="L161" s="27" t="s">
        <v>62</v>
      </c>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249</v>
      </c>
      <c r="B165" s="1" t="s">
        <v>250</v>
      </c>
      <c r="C165" s="4" t="s">
        <v>251</v>
      </c>
      <c r="D165" s="33" t="s">
        <v>252</v>
      </c>
      <c r="E165" s="33" t="s">
        <v>253</v>
      </c>
    </row>
    <row r="166" spans="1:12" x14ac:dyDescent="0.2">
      <c r="A166" s="34" t="s">
        <v>254</v>
      </c>
      <c r="B166" s="35">
        <f t="shared" ref="B166:B174" si="2">C166/$C$175</f>
        <v>0</v>
      </c>
      <c r="C166" s="5"/>
      <c r="D166" s="4">
        <f>33+1+1+1+1+1+8+1+1+1+2+1+2+1+1</f>
        <v>56</v>
      </c>
      <c r="E166" s="36">
        <f t="shared" ref="E166:E173" si="3">(C166/D166)*100</f>
        <v>0</v>
      </c>
    </row>
    <row r="167" spans="1:12" x14ac:dyDescent="0.2">
      <c r="A167" s="34" t="s">
        <v>73</v>
      </c>
      <c r="B167" s="35">
        <f t="shared" si="2"/>
        <v>0.14285714285714285</v>
      </c>
      <c r="C167" s="5">
        <f>'summary 0820'!I25</f>
        <v>2</v>
      </c>
      <c r="D167" s="4">
        <f>540+17+1+1+6+10+1+2+12+2+1+1+1+3+4+3+1+1+1+8+2+1+1+6+1+1</f>
        <v>628</v>
      </c>
      <c r="E167" s="36">
        <f t="shared" si="3"/>
        <v>0.31847133757961787</v>
      </c>
    </row>
    <row r="168" spans="1:12" x14ac:dyDescent="0.2">
      <c r="A168" s="34" t="s">
        <v>54</v>
      </c>
      <c r="B168" s="35">
        <f t="shared" si="2"/>
        <v>0.35714285714285715</v>
      </c>
      <c r="C168" s="5">
        <f>'summary 0820'!I26</f>
        <v>5</v>
      </c>
      <c r="D168" s="4">
        <f>13+1+1+1+16</f>
        <v>32</v>
      </c>
      <c r="E168" s="36">
        <f t="shared" si="3"/>
        <v>15.625</v>
      </c>
    </row>
    <row r="169" spans="1:12" x14ac:dyDescent="0.2">
      <c r="A169" s="34" t="s">
        <v>255</v>
      </c>
      <c r="B169" s="35">
        <f t="shared" si="2"/>
        <v>7.1428571428571425E-2</v>
      </c>
      <c r="C169" s="5">
        <f>'summary 0820'!I27</f>
        <v>1</v>
      </c>
      <c r="D169" s="4">
        <f>36+1+1</f>
        <v>38</v>
      </c>
      <c r="E169" s="36">
        <f t="shared" si="3"/>
        <v>2.6315789473684208</v>
      </c>
    </row>
    <row r="170" spans="1:12" x14ac:dyDescent="0.2">
      <c r="A170" s="34" t="s">
        <v>256</v>
      </c>
      <c r="B170" s="35">
        <f t="shared" si="2"/>
        <v>0.21428571428571427</v>
      </c>
      <c r="C170" s="5">
        <f>'summary 0820'!I28</f>
        <v>3</v>
      </c>
      <c r="D170" s="4">
        <f>288+2+13+2+5+56+59+14+2+3+3</f>
        <v>447</v>
      </c>
      <c r="E170" s="36">
        <f t="shared" si="3"/>
        <v>0.67114093959731547</v>
      </c>
    </row>
    <row r="171" spans="1:12" x14ac:dyDescent="0.2">
      <c r="A171" s="34" t="s">
        <v>257</v>
      </c>
      <c r="B171" s="35">
        <f t="shared" si="2"/>
        <v>0</v>
      </c>
      <c r="C171" s="5"/>
      <c r="D171" s="4">
        <f>132+2+1+2+7+3+4</f>
        <v>151</v>
      </c>
      <c r="E171" s="36">
        <f t="shared" si="3"/>
        <v>0</v>
      </c>
    </row>
    <row r="172" spans="1:12" x14ac:dyDescent="0.2">
      <c r="A172" s="34" t="s">
        <v>117</v>
      </c>
      <c r="B172" s="35">
        <f t="shared" si="2"/>
        <v>7.1428571428571425E-2</v>
      </c>
      <c r="C172" s="5">
        <f>'summary 0820'!I30</f>
        <v>1</v>
      </c>
      <c r="D172" s="4">
        <v>9</v>
      </c>
      <c r="E172" s="36">
        <f t="shared" si="3"/>
        <v>11.111111111111111</v>
      </c>
    </row>
    <row r="173" spans="1:12" x14ac:dyDescent="0.2">
      <c r="A173" s="34" t="s">
        <v>219</v>
      </c>
      <c r="B173" s="35">
        <f t="shared" si="2"/>
        <v>0.14285714285714285</v>
      </c>
      <c r="C173" s="5">
        <f>'summary 0820'!I31</f>
        <v>2</v>
      </c>
      <c r="D173" s="4">
        <f>10+5+2</f>
        <v>17</v>
      </c>
      <c r="E173" s="36">
        <f t="shared" si="3"/>
        <v>11.76470588235294</v>
      </c>
    </row>
    <row r="174" spans="1:12" x14ac:dyDescent="0.2">
      <c r="A174" s="37" t="s">
        <v>258</v>
      </c>
      <c r="B174" s="35">
        <f t="shared" si="2"/>
        <v>0</v>
      </c>
      <c r="C174" s="5"/>
    </row>
    <row r="175" spans="1:12" x14ac:dyDescent="0.2">
      <c r="A175" s="37" t="s">
        <v>259</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260</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4</f>
        <v>4</v>
      </c>
    </row>
    <row r="13" spans="1:11" x14ac:dyDescent="0.2">
      <c r="A13" s="6" t="s">
        <v>57</v>
      </c>
      <c r="B13" s="7"/>
      <c r="C13" s="7" t="s">
        <v>265</v>
      </c>
      <c r="D13" s="7"/>
      <c r="E13" s="7"/>
      <c r="F13" s="7"/>
      <c r="G13" s="7"/>
      <c r="H13" s="7"/>
      <c r="I13" s="7"/>
      <c r="J13" s="7"/>
      <c r="K13" s="7">
        <f>3</f>
        <v>3</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row>
    <row r="16" spans="1:11" x14ac:dyDescent="0.2">
      <c r="A16" s="6" t="s">
        <v>266</v>
      </c>
      <c r="B16" s="7"/>
      <c r="C16" s="7" t="s">
        <v>31</v>
      </c>
      <c r="D16" s="7"/>
      <c r="E16" s="7"/>
      <c r="F16" s="7"/>
      <c r="G16" s="7"/>
      <c r="H16" s="7"/>
      <c r="I16" s="7"/>
      <c r="J16" s="7"/>
      <c r="K16" s="7">
        <f>2+1</f>
        <v>3</v>
      </c>
    </row>
    <row r="17" spans="1:11" x14ac:dyDescent="0.2">
      <c r="A17" s="6" t="s">
        <v>86</v>
      </c>
      <c r="B17" s="7"/>
      <c r="C17" s="7" t="s">
        <v>32</v>
      </c>
      <c r="D17" s="7"/>
      <c r="E17" s="7"/>
      <c r="F17" s="7"/>
      <c r="G17" s="7"/>
      <c r="H17" s="7"/>
      <c r="I17" s="7"/>
      <c r="J17" s="7"/>
      <c r="K17" s="7">
        <f>3</f>
        <v>3</v>
      </c>
    </row>
    <row r="18" spans="1:11" x14ac:dyDescent="0.2">
      <c r="A18" s="6" t="s">
        <v>92</v>
      </c>
      <c r="B18" s="7"/>
      <c r="C18" s="7" t="s">
        <v>33</v>
      </c>
      <c r="D18" s="7"/>
      <c r="E18" s="7"/>
      <c r="F18" s="7"/>
      <c r="G18" s="7"/>
      <c r="H18" s="7"/>
      <c r="I18" s="7"/>
      <c r="J18" s="7"/>
      <c r="K18" s="47">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5"/>
      <c r="J24" s="31"/>
      <c r="K24" s="31"/>
    </row>
    <row r="25" spans="1:11" x14ac:dyDescent="0.2">
      <c r="A25" s="29" t="s">
        <v>73</v>
      </c>
      <c r="B25" s="17"/>
      <c r="C25" s="17"/>
      <c r="D25" s="32"/>
      <c r="E25" s="31"/>
      <c r="F25" s="32"/>
      <c r="G25" s="32"/>
      <c r="H25" s="31"/>
      <c r="I25" s="5">
        <f>1+1</f>
        <v>2</v>
      </c>
      <c r="J25" s="31"/>
      <c r="K25" s="49"/>
    </row>
    <row r="26" spans="1:11" x14ac:dyDescent="0.2">
      <c r="A26" s="29" t="s">
        <v>54</v>
      </c>
      <c r="B26" s="17"/>
      <c r="C26" s="17"/>
      <c r="D26" s="32"/>
      <c r="E26" s="31"/>
      <c r="F26" s="32"/>
      <c r="G26" s="32"/>
      <c r="H26" s="31"/>
      <c r="I26" s="5">
        <f>5</f>
        <v>5</v>
      </c>
      <c r="J26" s="31"/>
      <c r="K26" s="32"/>
    </row>
    <row r="27" spans="1:11" x14ac:dyDescent="0.2">
      <c r="A27" s="29" t="s">
        <v>255</v>
      </c>
      <c r="B27" s="17"/>
      <c r="C27" s="17"/>
      <c r="D27" s="32"/>
      <c r="E27" s="31"/>
      <c r="F27" s="32"/>
      <c r="G27" s="32"/>
      <c r="H27" s="31"/>
      <c r="I27" s="5">
        <f>1</f>
        <v>1</v>
      </c>
      <c r="J27" s="31"/>
      <c r="K27" s="31"/>
    </row>
    <row r="28" spans="1:11" x14ac:dyDescent="0.2">
      <c r="A28" s="29" t="s">
        <v>256</v>
      </c>
      <c r="B28" s="17"/>
      <c r="C28" s="17"/>
      <c r="D28" s="32"/>
      <c r="E28" s="31"/>
      <c r="F28" s="32"/>
      <c r="G28" s="32"/>
      <c r="H28" s="31"/>
      <c r="I28" s="5">
        <f>2+1</f>
        <v>3</v>
      </c>
      <c r="J28" s="31"/>
      <c r="K28" s="31"/>
    </row>
    <row r="29" spans="1:11" x14ac:dyDescent="0.2">
      <c r="A29" s="29" t="s">
        <v>257</v>
      </c>
      <c r="B29" s="17"/>
      <c r="C29" s="17"/>
      <c r="D29" s="32"/>
      <c r="E29" s="31"/>
      <c r="F29" s="32"/>
      <c r="G29" s="32"/>
      <c r="H29" s="31"/>
      <c r="I29" s="5"/>
      <c r="J29" s="31"/>
      <c r="K29" s="32"/>
    </row>
    <row r="30" spans="1:11" x14ac:dyDescent="0.2">
      <c r="A30" s="29" t="s">
        <v>117</v>
      </c>
      <c r="B30" s="17"/>
      <c r="C30" s="17"/>
      <c r="D30" s="32"/>
      <c r="E30" s="31"/>
      <c r="F30" s="32"/>
      <c r="G30" s="32"/>
      <c r="H30" s="31"/>
      <c r="I30" s="5">
        <f>1</f>
        <v>1</v>
      </c>
      <c r="J30" s="31"/>
      <c r="K30" s="31"/>
    </row>
    <row r="31" spans="1:11" x14ac:dyDescent="0.2">
      <c r="A31" s="29" t="s">
        <v>219</v>
      </c>
      <c r="B31" s="17"/>
      <c r="C31" s="17"/>
      <c r="D31" s="32"/>
      <c r="E31" s="31"/>
      <c r="F31" s="32"/>
      <c r="G31" s="32"/>
      <c r="H31" s="31"/>
      <c r="I31" s="5">
        <f>1+1</f>
        <v>2</v>
      </c>
      <c r="J31" s="31"/>
      <c r="K31" s="31"/>
    </row>
    <row r="32" spans="1:11" ht="13.5" thickBot="1" x14ac:dyDescent="0.25">
      <c r="A32" s="50" t="s">
        <v>270</v>
      </c>
      <c r="I32" s="5"/>
      <c r="K32" s="51"/>
    </row>
    <row r="33" spans="1:11" ht="13.5" thickTop="1" x14ac:dyDescent="0.2">
      <c r="A33" s="52" t="s">
        <v>261</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14</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v>2</v>
      </c>
    </row>
    <row r="11" spans="1:11" x14ac:dyDescent="0.2">
      <c r="A11" s="6" t="s">
        <v>264</v>
      </c>
      <c r="B11" s="7"/>
      <c r="C11" s="7" t="s">
        <v>26</v>
      </c>
      <c r="D11" s="7"/>
      <c r="E11" s="7"/>
      <c r="F11" s="7"/>
      <c r="G11" s="7"/>
      <c r="H11" s="7"/>
      <c r="I11" s="7"/>
      <c r="J11" s="7"/>
      <c r="K11" s="7">
        <v>1</v>
      </c>
    </row>
    <row r="12" spans="1:11" x14ac:dyDescent="0.2">
      <c r="A12" s="6" t="s">
        <v>81</v>
      </c>
      <c r="B12" s="7"/>
      <c r="C12" s="7" t="s">
        <v>27</v>
      </c>
      <c r="D12" s="7"/>
      <c r="E12" s="7"/>
      <c r="F12" s="7"/>
      <c r="G12" s="7"/>
      <c r="H12" s="7"/>
      <c r="I12" s="7"/>
      <c r="J12" s="7"/>
      <c r="K12" s="7">
        <f>1+3</f>
        <v>4</v>
      </c>
    </row>
    <row r="13" spans="1:11" x14ac:dyDescent="0.2">
      <c r="A13" s="6" t="s">
        <v>57</v>
      </c>
      <c r="B13" s="7"/>
      <c r="C13" s="7" t="s">
        <v>265</v>
      </c>
      <c r="D13" s="7"/>
      <c r="E13" s="7"/>
      <c r="F13" s="7"/>
      <c r="G13" s="7"/>
      <c r="H13" s="7"/>
      <c r="I13" s="7"/>
      <c r="J13" s="7"/>
      <c r="K13" s="7">
        <v>4</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v>3</v>
      </c>
    </row>
    <row r="18" spans="1:11" x14ac:dyDescent="0.2">
      <c r="A18" s="6" t="s">
        <v>92</v>
      </c>
      <c r="B18" s="7"/>
      <c r="C18" s="7" t="s">
        <v>33</v>
      </c>
      <c r="D18" s="7"/>
      <c r="E18" s="7"/>
      <c r="F18" s="7"/>
      <c r="G18" s="7"/>
      <c r="H18" s="7"/>
      <c r="I18" s="7"/>
      <c r="J18" s="7"/>
      <c r="K18" s="47"/>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f>1+1</f>
        <v>2</v>
      </c>
      <c r="J24" s="31"/>
      <c r="K24" s="31"/>
    </row>
    <row r="25" spans="1:11" x14ac:dyDescent="0.2">
      <c r="A25" s="29" t="s">
        <v>73</v>
      </c>
      <c r="B25" s="17"/>
      <c r="C25" s="17"/>
      <c r="D25" s="32"/>
      <c r="E25" s="31"/>
      <c r="F25" s="32"/>
      <c r="G25" s="32"/>
      <c r="H25" s="31"/>
      <c r="I25" s="6"/>
      <c r="J25" s="31"/>
      <c r="K25" s="49"/>
    </row>
    <row r="26" spans="1:11" x14ac:dyDescent="0.2">
      <c r="A26" s="29" t="s">
        <v>54</v>
      </c>
      <c r="B26" s="17"/>
      <c r="C26" s="17"/>
      <c r="D26" s="32"/>
      <c r="E26" s="31"/>
      <c r="F26" s="32"/>
      <c r="G26" s="32"/>
      <c r="H26" s="31"/>
      <c r="I26" s="6">
        <v>8</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f>1+1</f>
        <v>2</v>
      </c>
      <c r="J28" s="31"/>
      <c r="K28" s="31"/>
    </row>
    <row r="29" spans="1:11" x14ac:dyDescent="0.2">
      <c r="A29" s="29" t="s">
        <v>257</v>
      </c>
      <c r="B29" s="17"/>
      <c r="C29" s="17"/>
      <c r="D29" s="32"/>
      <c r="E29" s="31"/>
      <c r="F29" s="32"/>
      <c r="G29" s="32"/>
      <c r="H29" s="31"/>
      <c r="I29" s="6">
        <f>1</f>
        <v>1</v>
      </c>
      <c r="J29" s="31"/>
      <c r="K29" s="32"/>
    </row>
    <row r="30" spans="1:11" x14ac:dyDescent="0.2">
      <c r="A30" s="29" t="s">
        <v>117</v>
      </c>
      <c r="B30" s="17"/>
      <c r="C30" s="17"/>
      <c r="D30" s="32"/>
      <c r="E30" s="31"/>
      <c r="F30" s="32"/>
      <c r="G30" s="32"/>
      <c r="H30" s="31"/>
      <c r="I30" s="6"/>
      <c r="J30" s="31"/>
      <c r="K30" s="31"/>
    </row>
    <row r="31" spans="1:11" x14ac:dyDescent="0.2">
      <c r="A31" s="29" t="s">
        <v>219</v>
      </c>
      <c r="B31" s="17"/>
      <c r="C31" s="17"/>
      <c r="D31" s="32"/>
      <c r="E31" s="31"/>
      <c r="F31" s="32"/>
      <c r="G31" s="32"/>
      <c r="H31" s="31"/>
      <c r="I31" s="6"/>
      <c r="J31" s="31"/>
      <c r="K31" s="31"/>
    </row>
    <row r="32" spans="1:11" ht="13.5" thickBot="1" x14ac:dyDescent="0.25">
      <c r="A32" s="50" t="s">
        <v>270</v>
      </c>
      <c r="I32" s="5">
        <v>1</v>
      </c>
      <c r="K32" s="51"/>
    </row>
    <row r="33" spans="1:11" ht="13.5" thickTop="1" x14ac:dyDescent="0.2">
      <c r="A33" s="52" t="s">
        <v>261</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29" width="9.140625" style="4"/>
    <col min="30" max="30" width="9.85546875" style="4" bestFit="1" customWidth="1"/>
    <col min="31" max="16384" width="9.140625" style="4"/>
  </cols>
  <sheetData>
    <row r="1" spans="1:31"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c r="AD1" s="1" t="s">
        <v>429</v>
      </c>
    </row>
    <row r="2" spans="1:31" x14ac:dyDescent="0.2">
      <c r="A2" s="2" t="s">
        <v>25</v>
      </c>
      <c r="B2" s="3"/>
      <c r="H2" s="4">
        <f>1+1</f>
        <v>2</v>
      </c>
      <c r="J2" s="4">
        <f>1</f>
        <v>1</v>
      </c>
      <c r="K2" s="3"/>
      <c r="L2" s="5"/>
      <c r="M2" s="3"/>
      <c r="N2" s="3"/>
      <c r="P2" s="4">
        <v>1</v>
      </c>
      <c r="AC2" s="4">
        <f>'summary 0910'!K10</f>
        <v>1</v>
      </c>
      <c r="AD2" s="4">
        <f>'summary 0917'!K10</f>
        <v>2</v>
      </c>
    </row>
    <row r="3" spans="1:31" x14ac:dyDescent="0.2">
      <c r="A3" s="2" t="s">
        <v>26</v>
      </c>
      <c r="B3" s="5"/>
      <c r="K3" s="5"/>
      <c r="L3" s="5"/>
      <c r="M3" s="5"/>
      <c r="N3" s="6">
        <v>1</v>
      </c>
      <c r="P3" s="4">
        <v>1</v>
      </c>
      <c r="R3" s="4">
        <f>'[6]summary 0625'!K11</f>
        <v>2</v>
      </c>
      <c r="T3" s="4">
        <f>'[6]summary 0709'!K10</f>
        <v>1</v>
      </c>
    </row>
    <row r="4" spans="1:31"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c r="AD4" s="4">
        <f>'summary 0917'!K12</f>
        <v>6</v>
      </c>
    </row>
    <row r="5" spans="1:31"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c r="AD5" s="4">
        <f>'summary 0917'!K13</f>
        <v>6</v>
      </c>
    </row>
    <row r="6" spans="1:31"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1"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1"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1"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c r="AD9" s="4">
        <f>'summary 0917'!K17</f>
        <v>1</v>
      </c>
    </row>
    <row r="10" spans="1:31"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c r="AD10" s="4">
        <f>'summary 0917'!K18</f>
        <v>1</v>
      </c>
    </row>
    <row r="11" spans="1:31"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
      <c r="A15" s="4" t="s">
        <v>254</v>
      </c>
      <c r="Y15" s="4">
        <f>[7]Aug!$U$24+[7]Aug!$U$9</f>
        <v>3</v>
      </c>
      <c r="Z15" s="4">
        <f>[7]Aug!$AB$27</f>
        <v>1</v>
      </c>
      <c r="AB15" s="4">
        <f>3</f>
        <v>3</v>
      </c>
      <c r="AC15" s="4">
        <f>2</f>
        <v>2</v>
      </c>
      <c r="AD15" s="4">
        <v>3</v>
      </c>
      <c r="AE15" s="4" t="s">
        <v>254</v>
      </c>
    </row>
    <row r="16" spans="1:31" x14ac:dyDescent="0.2">
      <c r="A16" s="4" t="s">
        <v>73</v>
      </c>
      <c r="X16" s="4">
        <f>[7]Aug!$N$22+[7]Aug!$N$20+[7]Aug!$N$7+[7]Aug!$N$8</f>
        <v>14</v>
      </c>
      <c r="Y16" s="4">
        <f>[7]Aug!$U$20+[7]Aug!$U$22+[7]Aug!$U$16</f>
        <v>3</v>
      </c>
      <c r="Z16" s="4">
        <f>[7]Aug!$AB$22+[7]Aug!$AB$7+[7]Aug!$AB$8</f>
        <v>8</v>
      </c>
      <c r="AA16" s="4">
        <f>[7]Aug!$AI$16+1</f>
        <v>2</v>
      </c>
      <c r="AB16" s="4">
        <f>1+1+5+2</f>
        <v>9</v>
      </c>
      <c r="AC16" s="4">
        <f>1+4+12</f>
        <v>17</v>
      </c>
      <c r="AD16" s="4">
        <v>57</v>
      </c>
      <c r="AE16" s="4" t="s">
        <v>73</v>
      </c>
    </row>
    <row r="17" spans="1:31" x14ac:dyDescent="0.2">
      <c r="A17" s="4" t="s">
        <v>219</v>
      </c>
      <c r="AE17" s="4" t="s">
        <v>219</v>
      </c>
    </row>
    <row r="18" spans="1:31" x14ac:dyDescent="0.2">
      <c r="A18" s="4" t="s">
        <v>54</v>
      </c>
      <c r="AE18" s="4" t="s">
        <v>54</v>
      </c>
    </row>
    <row r="19" spans="1:31" x14ac:dyDescent="0.2">
      <c r="A19" s="4" t="s">
        <v>117</v>
      </c>
      <c r="AE19" s="4" t="s">
        <v>117</v>
      </c>
    </row>
    <row r="20" spans="1:31" x14ac:dyDescent="0.2">
      <c r="A20" s="4" t="s">
        <v>336</v>
      </c>
      <c r="X20" s="4">
        <f>[7]Aug!$N$21+[7]Aug!$N$15</f>
        <v>6</v>
      </c>
      <c r="Y20" s="4">
        <f>[7]Aug!$U$26+[7]Aug!$U$21</f>
        <v>7</v>
      </c>
      <c r="Z20" s="4">
        <f>[7]Aug!$AB$26+[7]Aug!$AB$21</f>
        <v>3</v>
      </c>
      <c r="AA20" s="4">
        <f>[7]Aug!$AI$26+[7]Aug!$AI$21</f>
        <v>11</v>
      </c>
      <c r="AB20" s="4">
        <f>1</f>
        <v>1</v>
      </c>
      <c r="AC20" s="4">
        <f>14+3</f>
        <v>17</v>
      </c>
      <c r="AD20" s="4">
        <v>6</v>
      </c>
      <c r="AE20" s="4" t="s">
        <v>336</v>
      </c>
    </row>
    <row r="22" spans="1:31" x14ac:dyDescent="0.2">
      <c r="A22" s="4" t="s">
        <v>333</v>
      </c>
      <c r="X22" s="4">
        <f t="shared" ref="X22:AD22" si="2">SUM(X15:X20)</f>
        <v>20</v>
      </c>
      <c r="Y22" s="4">
        <f t="shared" si="2"/>
        <v>13</v>
      </c>
      <c r="Z22" s="4">
        <f t="shared" si="2"/>
        <v>12</v>
      </c>
      <c r="AA22" s="4">
        <f t="shared" si="2"/>
        <v>13</v>
      </c>
      <c r="AB22" s="4">
        <f t="shared" si="2"/>
        <v>13</v>
      </c>
      <c r="AC22" s="4">
        <f t="shared" si="2"/>
        <v>36</v>
      </c>
      <c r="AD22" s="4">
        <f t="shared" si="2"/>
        <v>66</v>
      </c>
      <c r="AE22" s="4" t="s">
        <v>337</v>
      </c>
    </row>
    <row r="24" spans="1:31" x14ac:dyDescent="0.2">
      <c r="A24" s="4" t="s">
        <v>334</v>
      </c>
      <c r="AE24" s="4" t="s">
        <v>334</v>
      </c>
    </row>
    <row r="111" spans="1:12" x14ac:dyDescent="0.2">
      <c r="A111" s="10" t="s">
        <v>331</v>
      </c>
      <c r="B111" s="11"/>
      <c r="C111" s="11"/>
      <c r="D111" s="11"/>
      <c r="E111" s="11"/>
      <c r="F111" s="12"/>
      <c r="G111" s="11"/>
      <c r="H111" s="11"/>
      <c r="I111" s="12"/>
      <c r="J111" s="12"/>
      <c r="K111" s="12"/>
      <c r="L111" s="11"/>
    </row>
    <row r="112" spans="1:12" x14ac:dyDescent="0.2">
      <c r="A112" s="11"/>
      <c r="B112" s="11"/>
      <c r="C112" s="11"/>
      <c r="D112" s="11"/>
      <c r="E112" s="11"/>
      <c r="F112" s="12"/>
      <c r="G112" s="11"/>
      <c r="H112" s="11"/>
      <c r="I112" s="12"/>
      <c r="J112" s="12"/>
      <c r="K112" s="12"/>
      <c r="L112" s="11"/>
    </row>
    <row r="113" spans="1:12" x14ac:dyDescent="0.2">
      <c r="A113" s="13" t="s">
        <v>36</v>
      </c>
      <c r="B113" s="11"/>
      <c r="C113" s="11"/>
      <c r="D113" s="11"/>
      <c r="E113" s="11"/>
      <c r="F113" s="12"/>
      <c r="G113" s="11"/>
      <c r="H113" s="11"/>
      <c r="I113" s="12"/>
      <c r="J113" s="12"/>
      <c r="K113" s="12"/>
      <c r="L113" s="11"/>
    </row>
    <row r="114" spans="1:12" x14ac:dyDescent="0.2">
      <c r="A114" s="11" t="s">
        <v>271</v>
      </c>
      <c r="B114" s="11"/>
      <c r="C114" s="11"/>
      <c r="D114" s="11"/>
      <c r="E114" s="11"/>
      <c r="F114" s="12"/>
      <c r="G114" s="11"/>
      <c r="H114" s="11"/>
      <c r="I114" s="12"/>
      <c r="J114" s="12"/>
      <c r="K114" s="12"/>
      <c r="L114" s="11"/>
    </row>
    <row r="115" spans="1:12" x14ac:dyDescent="0.2">
      <c r="A115" s="11" t="s">
        <v>272</v>
      </c>
      <c r="B115" s="11"/>
      <c r="C115" s="11"/>
      <c r="D115" s="11"/>
      <c r="E115" s="11"/>
      <c r="F115" s="12"/>
      <c r="G115" s="11"/>
      <c r="H115" s="11"/>
      <c r="I115" s="12"/>
      <c r="J115" s="12"/>
      <c r="K115" s="12"/>
      <c r="L115" s="11"/>
    </row>
    <row r="116" spans="1:12" x14ac:dyDescent="0.2">
      <c r="A116" s="11" t="s">
        <v>273</v>
      </c>
      <c r="B116" s="11"/>
      <c r="C116" s="11"/>
      <c r="D116" s="11"/>
      <c r="E116" s="11"/>
      <c r="F116" s="12"/>
      <c r="G116" s="11"/>
      <c r="H116" s="11"/>
      <c r="I116" s="12"/>
      <c r="J116" s="12"/>
      <c r="K116" s="12"/>
      <c r="L116" s="11"/>
    </row>
    <row r="117" spans="1:12" x14ac:dyDescent="0.2">
      <c r="A117" s="11" t="s">
        <v>274</v>
      </c>
      <c r="B117" s="11"/>
      <c r="C117" s="11"/>
      <c r="D117" s="11"/>
      <c r="E117" s="11"/>
      <c r="F117" s="12"/>
      <c r="G117" s="11"/>
      <c r="H117" s="11"/>
      <c r="I117" s="12"/>
      <c r="J117" s="12"/>
      <c r="K117" s="12"/>
      <c r="L117" s="11"/>
    </row>
    <row r="118" spans="1:12" x14ac:dyDescent="0.2">
      <c r="A118" s="11" t="s">
        <v>275</v>
      </c>
      <c r="B118" s="11"/>
      <c r="C118" s="11"/>
      <c r="D118" s="11"/>
      <c r="E118" s="11"/>
      <c r="F118" s="12"/>
      <c r="G118" s="11"/>
      <c r="H118" s="11"/>
      <c r="I118" s="12"/>
      <c r="J118" s="12"/>
      <c r="K118" s="12"/>
      <c r="L118" s="11"/>
    </row>
    <row r="119" spans="1:12" x14ac:dyDescent="0.2">
      <c r="A119" s="11" t="s">
        <v>276</v>
      </c>
      <c r="B119" s="11"/>
      <c r="C119" s="11"/>
      <c r="D119" s="11"/>
      <c r="E119" s="11"/>
      <c r="F119" s="12"/>
      <c r="G119" s="11"/>
      <c r="H119" s="11"/>
      <c r="I119" s="12"/>
      <c r="J119" s="12"/>
      <c r="K119" s="12"/>
      <c r="L119" s="11"/>
    </row>
    <row r="120" spans="1:12" x14ac:dyDescent="0.2">
      <c r="A120" s="11" t="s">
        <v>277</v>
      </c>
      <c r="B120" s="11"/>
      <c r="C120" s="11"/>
      <c r="D120" s="11"/>
      <c r="E120" s="11"/>
      <c r="F120" s="12"/>
      <c r="G120" s="11"/>
      <c r="H120" s="11"/>
      <c r="I120" s="12"/>
      <c r="J120" s="12"/>
      <c r="K120" s="12"/>
      <c r="L120" s="11"/>
    </row>
    <row r="121" spans="1:12" x14ac:dyDescent="0.2">
      <c r="A121" s="11" t="s">
        <v>278</v>
      </c>
      <c r="B121" s="11"/>
      <c r="C121" s="11"/>
      <c r="D121" s="11"/>
      <c r="E121" s="11"/>
      <c r="F121" s="12"/>
      <c r="G121" s="11"/>
      <c r="H121" s="11"/>
      <c r="I121" s="12"/>
      <c r="J121" s="12"/>
      <c r="K121" s="12"/>
      <c r="L121" s="11"/>
    </row>
    <row r="122" spans="1:12" x14ac:dyDescent="0.2">
      <c r="A122" s="11" t="s">
        <v>279</v>
      </c>
      <c r="B122" s="11"/>
      <c r="C122" s="11"/>
      <c r="D122" s="11"/>
      <c r="E122" s="11"/>
      <c r="F122" s="12"/>
      <c r="G122" s="11"/>
      <c r="H122" s="11"/>
      <c r="I122" s="12"/>
      <c r="J122" s="12"/>
      <c r="K122" s="12"/>
      <c r="L122" s="11"/>
    </row>
    <row r="123" spans="1:12" x14ac:dyDescent="0.2">
      <c r="A123" s="11"/>
      <c r="B123" s="11"/>
      <c r="C123" s="11"/>
      <c r="D123" s="11"/>
      <c r="E123" s="11"/>
      <c r="F123" s="12"/>
      <c r="G123" s="11"/>
      <c r="H123" s="11"/>
      <c r="I123" s="12"/>
      <c r="J123" s="12"/>
      <c r="K123" s="12"/>
      <c r="L123" s="11"/>
    </row>
    <row r="124" spans="1:12" x14ac:dyDescent="0.2">
      <c r="A124" s="14"/>
      <c r="B124" s="14"/>
      <c r="C124" s="14"/>
      <c r="D124" s="14"/>
      <c r="E124" s="14" t="s">
        <v>37</v>
      </c>
      <c r="F124" s="14"/>
      <c r="G124" s="14"/>
      <c r="H124" s="14"/>
      <c r="I124" s="14" t="s">
        <v>38</v>
      </c>
      <c r="J124" s="14" t="s">
        <v>39</v>
      </c>
      <c r="K124" s="14" t="s">
        <v>40</v>
      </c>
      <c r="L124" s="14" t="s">
        <v>41</v>
      </c>
    </row>
    <row r="125" spans="1:12" x14ac:dyDescent="0.2">
      <c r="A125" s="14" t="s">
        <v>42</v>
      </c>
      <c r="B125" s="14" t="s">
        <v>43</v>
      </c>
      <c r="C125" s="14" t="s">
        <v>44</v>
      </c>
      <c r="D125" s="14" t="s">
        <v>45</v>
      </c>
      <c r="E125" s="14" t="s">
        <v>46</v>
      </c>
      <c r="F125" s="14" t="s">
        <v>36</v>
      </c>
      <c r="G125" s="14" t="s">
        <v>47</v>
      </c>
      <c r="H125" s="14" t="s">
        <v>48</v>
      </c>
      <c r="I125" s="14" t="s">
        <v>49</v>
      </c>
      <c r="J125" s="14" t="s">
        <v>50</v>
      </c>
      <c r="K125" s="14" t="s">
        <v>51</v>
      </c>
      <c r="L125" s="14" t="s">
        <v>52</v>
      </c>
    </row>
    <row r="126" spans="1:12" x14ac:dyDescent="0.2">
      <c r="A126" s="14"/>
      <c r="B126" s="14"/>
      <c r="C126" s="14"/>
      <c r="D126" s="14"/>
      <c r="E126" s="14"/>
      <c r="F126" s="14"/>
      <c r="G126" s="14"/>
      <c r="H126" s="14"/>
      <c r="I126" s="14"/>
      <c r="J126" s="14"/>
      <c r="K126" s="14"/>
      <c r="L126" s="14"/>
    </row>
    <row r="127" spans="1:12" ht="25.5" x14ac:dyDescent="0.2">
      <c r="A127" s="24">
        <v>37155</v>
      </c>
      <c r="B127" s="18" t="s">
        <v>304</v>
      </c>
      <c r="C127" s="18" t="s">
        <v>54</v>
      </c>
      <c r="D127" s="18" t="s">
        <v>139</v>
      </c>
      <c r="E127" s="18" t="s">
        <v>305</v>
      </c>
      <c r="F127" s="18" t="s">
        <v>86</v>
      </c>
      <c r="G127" s="17" t="s">
        <v>306</v>
      </c>
      <c r="H127" s="17"/>
      <c r="I127" s="18" t="s">
        <v>61</v>
      </c>
      <c r="J127" s="18" t="s">
        <v>60</v>
      </c>
      <c r="K127" s="18" t="s">
        <v>61</v>
      </c>
      <c r="L127" s="18" t="s">
        <v>282</v>
      </c>
    </row>
    <row r="128" spans="1:12" ht="63.75" x14ac:dyDescent="0.2">
      <c r="A128" s="24">
        <v>37155</v>
      </c>
      <c r="B128" s="18" t="s">
        <v>403</v>
      </c>
      <c r="C128" s="18" t="s">
        <v>54</v>
      </c>
      <c r="D128" s="18" t="s">
        <v>55</v>
      </c>
      <c r="E128" s="18" t="s">
        <v>56</v>
      </c>
      <c r="F128" s="18" t="s">
        <v>57</v>
      </c>
      <c r="G128" s="17" t="s">
        <v>404</v>
      </c>
      <c r="H128" s="18"/>
      <c r="I128" s="18" t="s">
        <v>60</v>
      </c>
      <c r="J128" s="18" t="s">
        <v>60</v>
      </c>
      <c r="K128" s="18" t="s">
        <v>61</v>
      </c>
      <c r="L128" s="18" t="s">
        <v>282</v>
      </c>
    </row>
    <row r="129" spans="1:25" ht="38.25" x14ac:dyDescent="0.2">
      <c r="A129" s="24">
        <v>37155</v>
      </c>
      <c r="B129" s="18" t="s">
        <v>405</v>
      </c>
      <c r="C129" s="18" t="s">
        <v>54</v>
      </c>
      <c r="D129" s="18" t="s">
        <v>55</v>
      </c>
      <c r="E129" s="18" t="s">
        <v>56</v>
      </c>
      <c r="F129" s="18" t="s">
        <v>57</v>
      </c>
      <c r="G129" s="17" t="s">
        <v>406</v>
      </c>
      <c r="H129" s="18"/>
      <c r="I129" s="18" t="s">
        <v>60</v>
      </c>
      <c r="J129" s="18" t="s">
        <v>60</v>
      </c>
      <c r="K129" s="18" t="s">
        <v>61</v>
      </c>
      <c r="L129" s="18" t="s">
        <v>282</v>
      </c>
    </row>
    <row r="130" spans="1:25" ht="210" customHeight="1" x14ac:dyDescent="0.2">
      <c r="A130" s="24">
        <v>37155</v>
      </c>
      <c r="B130" s="17" t="s">
        <v>407</v>
      </c>
      <c r="C130" s="18" t="s">
        <v>73</v>
      </c>
      <c r="D130" s="18" t="s">
        <v>74</v>
      </c>
      <c r="E130" s="18" t="s">
        <v>408</v>
      </c>
      <c r="F130" s="18" t="s">
        <v>81</v>
      </c>
      <c r="G130" s="17" t="s">
        <v>355</v>
      </c>
      <c r="H130" s="18"/>
      <c r="I130" s="18" t="s">
        <v>60</v>
      </c>
      <c r="J130" s="18" t="s">
        <v>60</v>
      </c>
      <c r="K130" s="18" t="s">
        <v>60</v>
      </c>
      <c r="L130" s="18" t="s">
        <v>282</v>
      </c>
    </row>
    <row r="131" spans="1:25" ht="24.75" customHeight="1" x14ac:dyDescent="0.2">
      <c r="A131" s="24">
        <v>37154</v>
      </c>
      <c r="B131" s="18" t="s">
        <v>409</v>
      </c>
      <c r="C131" s="18" t="s">
        <v>54</v>
      </c>
      <c r="D131" s="18" t="s">
        <v>137</v>
      </c>
      <c r="E131" s="18" t="s">
        <v>56</v>
      </c>
      <c r="F131" s="18" t="s">
        <v>92</v>
      </c>
      <c r="G131" s="17" t="s">
        <v>410</v>
      </c>
      <c r="H131" s="18"/>
      <c r="I131" s="18" t="s">
        <v>60</v>
      </c>
      <c r="J131" s="18" t="s">
        <v>60</v>
      </c>
      <c r="K131" s="18" t="s">
        <v>61</v>
      </c>
      <c r="L131" s="18" t="s">
        <v>282</v>
      </c>
    </row>
    <row r="132" spans="1:25" ht="38.25" x14ac:dyDescent="0.2">
      <c r="A132" s="24">
        <v>37154</v>
      </c>
      <c r="B132" s="18" t="s">
        <v>121</v>
      </c>
      <c r="C132" s="18" t="s">
        <v>54</v>
      </c>
      <c r="D132" s="18" t="s">
        <v>121</v>
      </c>
      <c r="E132" s="18" t="s">
        <v>56</v>
      </c>
      <c r="F132" s="18" t="s">
        <v>201</v>
      </c>
      <c r="G132" s="17" t="s">
        <v>411</v>
      </c>
      <c r="H132" s="18"/>
      <c r="I132" s="18" t="s">
        <v>60</v>
      </c>
      <c r="J132" s="18" t="s">
        <v>60</v>
      </c>
      <c r="K132" s="18" t="s">
        <v>61</v>
      </c>
      <c r="L132" s="18" t="s">
        <v>282</v>
      </c>
      <c r="M132" s="22"/>
      <c r="N132" s="22"/>
      <c r="O132" s="22"/>
      <c r="P132" s="22"/>
      <c r="Q132" s="22"/>
      <c r="R132" s="22"/>
      <c r="S132" s="22"/>
      <c r="T132" s="22"/>
      <c r="U132" s="22"/>
      <c r="V132" s="22"/>
      <c r="W132" s="22"/>
      <c r="X132" s="22"/>
      <c r="Y132" s="22"/>
    </row>
    <row r="133" spans="1:25" ht="51" x14ac:dyDescent="0.2">
      <c r="A133" s="24">
        <v>37154</v>
      </c>
      <c r="B133" s="17" t="s">
        <v>412</v>
      </c>
      <c r="C133" s="18" t="s">
        <v>54</v>
      </c>
      <c r="D133" s="18" t="s">
        <v>55</v>
      </c>
      <c r="E133" s="18" t="s">
        <v>56</v>
      </c>
      <c r="F133" s="18" t="s">
        <v>57</v>
      </c>
      <c r="G133" s="17" t="s">
        <v>413</v>
      </c>
      <c r="H133" s="18"/>
      <c r="I133" s="18" t="s">
        <v>60</v>
      </c>
      <c r="J133" s="18" t="s">
        <v>60</v>
      </c>
      <c r="K133" s="18" t="s">
        <v>61</v>
      </c>
      <c r="L133" s="18" t="s">
        <v>282</v>
      </c>
      <c r="M133" s="22"/>
      <c r="N133" s="22"/>
      <c r="O133" s="22"/>
      <c r="P133" s="22"/>
      <c r="Q133" s="22"/>
      <c r="R133" s="22"/>
      <c r="S133" s="22"/>
      <c r="T133" s="22"/>
      <c r="U133" s="22"/>
      <c r="V133" s="22"/>
      <c r="W133" s="22"/>
      <c r="X133" s="22"/>
      <c r="Y133" s="22"/>
    </row>
    <row r="134" spans="1:25" ht="51" x14ac:dyDescent="0.2">
      <c r="A134" s="24">
        <v>37153</v>
      </c>
      <c r="B134" s="18" t="s">
        <v>414</v>
      </c>
      <c r="C134" s="18" t="s">
        <v>54</v>
      </c>
      <c r="D134" s="18" t="s">
        <v>55</v>
      </c>
      <c r="E134" s="18" t="s">
        <v>56</v>
      </c>
      <c r="F134" s="18" t="s">
        <v>57</v>
      </c>
      <c r="G134" s="17" t="s">
        <v>415</v>
      </c>
      <c r="H134" s="18"/>
      <c r="I134" s="18" t="s">
        <v>60</v>
      </c>
      <c r="J134" s="18" t="s">
        <v>60</v>
      </c>
      <c r="K134" s="18" t="s">
        <v>61</v>
      </c>
      <c r="L134" s="18" t="s">
        <v>282</v>
      </c>
      <c r="M134" s="22"/>
      <c r="N134" s="22"/>
      <c r="O134" s="22"/>
      <c r="P134" s="22"/>
      <c r="Q134" s="22"/>
      <c r="R134" s="22"/>
      <c r="S134" s="22"/>
      <c r="T134" s="22"/>
      <c r="U134" s="22"/>
      <c r="V134" s="22"/>
      <c r="W134" s="22"/>
      <c r="X134" s="22"/>
      <c r="Y134" s="22"/>
    </row>
    <row r="135" spans="1:25" ht="55.5" customHeight="1" x14ac:dyDescent="0.2">
      <c r="A135" s="24">
        <v>37153</v>
      </c>
      <c r="B135" s="18" t="s">
        <v>244</v>
      </c>
      <c r="C135" s="18" t="s">
        <v>54</v>
      </c>
      <c r="D135" s="18" t="s">
        <v>244</v>
      </c>
      <c r="E135" s="18" t="s">
        <v>56</v>
      </c>
      <c r="F135" s="18" t="s">
        <v>57</v>
      </c>
      <c r="G135" s="17" t="s">
        <v>416</v>
      </c>
      <c r="H135" s="18"/>
      <c r="I135" s="18" t="s">
        <v>60</v>
      </c>
      <c r="J135" s="18" t="s">
        <v>60</v>
      </c>
      <c r="K135" s="18" t="s">
        <v>61</v>
      </c>
      <c r="L135" s="18" t="s">
        <v>282</v>
      </c>
      <c r="M135" s="22"/>
      <c r="N135" s="22"/>
      <c r="O135" s="22"/>
      <c r="P135" s="22"/>
      <c r="Q135" s="22"/>
      <c r="R135" s="22"/>
      <c r="S135" s="22"/>
      <c r="T135" s="22"/>
      <c r="U135" s="22"/>
      <c r="V135" s="22"/>
      <c r="W135" s="22"/>
      <c r="X135" s="22"/>
      <c r="Y135" s="22"/>
    </row>
    <row r="136" spans="1:25" ht="63.75" x14ac:dyDescent="0.2">
      <c r="A136" s="24">
        <v>37152</v>
      </c>
      <c r="B136" s="18" t="s">
        <v>417</v>
      </c>
      <c r="C136" s="18" t="s">
        <v>64</v>
      </c>
      <c r="D136" s="18" t="s">
        <v>418</v>
      </c>
      <c r="E136" s="18" t="s">
        <v>66</v>
      </c>
      <c r="F136" s="18" t="s">
        <v>81</v>
      </c>
      <c r="G136" s="17" t="s">
        <v>419</v>
      </c>
      <c r="H136" s="18"/>
      <c r="I136" s="18" t="s">
        <v>61</v>
      </c>
      <c r="J136" s="18" t="s">
        <v>61</v>
      </c>
      <c r="K136" s="18" t="s">
        <v>60</v>
      </c>
      <c r="L136" s="18" t="s">
        <v>282</v>
      </c>
      <c r="M136" s="22"/>
      <c r="N136" s="22"/>
      <c r="O136" s="22"/>
      <c r="P136" s="22"/>
      <c r="Q136" s="22"/>
      <c r="R136" s="22"/>
      <c r="S136" s="22"/>
      <c r="T136" s="22"/>
      <c r="U136" s="22"/>
      <c r="V136" s="22"/>
      <c r="W136" s="22"/>
      <c r="X136" s="22"/>
      <c r="Y136" s="22"/>
    </row>
    <row r="137" spans="1:25" x14ac:dyDescent="0.2">
      <c r="A137" s="24">
        <v>37152</v>
      </c>
      <c r="B137" s="18" t="s">
        <v>420</v>
      </c>
      <c r="C137" s="18" t="s">
        <v>73</v>
      </c>
      <c r="D137" s="18" t="s">
        <v>74</v>
      </c>
      <c r="E137" s="18" t="s">
        <v>75</v>
      </c>
      <c r="F137" s="18" t="s">
        <v>81</v>
      </c>
      <c r="G137" s="17" t="s">
        <v>421</v>
      </c>
      <c r="H137" s="18"/>
      <c r="I137" s="18" t="s">
        <v>60</v>
      </c>
      <c r="J137" s="18" t="s">
        <v>60</v>
      </c>
      <c r="K137" s="18" t="s">
        <v>60</v>
      </c>
      <c r="L137" s="18" t="s">
        <v>282</v>
      </c>
      <c r="M137" s="22"/>
      <c r="N137" s="22"/>
      <c r="O137" s="22"/>
      <c r="P137" s="22"/>
      <c r="Q137" s="22"/>
      <c r="R137" s="22"/>
      <c r="S137" s="22"/>
      <c r="T137" s="22"/>
      <c r="U137" s="22"/>
      <c r="V137" s="22"/>
      <c r="W137" s="22"/>
      <c r="X137" s="22"/>
      <c r="Y137" s="22"/>
    </row>
    <row r="138" spans="1:25" x14ac:dyDescent="0.2">
      <c r="A138" s="24">
        <v>37152</v>
      </c>
      <c r="B138" s="18" t="s">
        <v>422</v>
      </c>
      <c r="C138" s="18" t="s">
        <v>73</v>
      </c>
      <c r="D138" s="18" t="s">
        <v>423</v>
      </c>
      <c r="E138" s="18"/>
      <c r="F138" s="18" t="s">
        <v>81</v>
      </c>
      <c r="G138" s="17" t="s">
        <v>424</v>
      </c>
      <c r="H138" s="18"/>
      <c r="I138" s="18" t="s">
        <v>60</v>
      </c>
      <c r="J138" s="18" t="s">
        <v>60</v>
      </c>
      <c r="K138" s="18" t="s">
        <v>60</v>
      </c>
      <c r="L138" s="18" t="s">
        <v>282</v>
      </c>
      <c r="M138" s="22"/>
      <c r="N138" s="22"/>
      <c r="O138" s="22"/>
      <c r="P138" s="22"/>
      <c r="Q138" s="22"/>
      <c r="R138" s="22"/>
      <c r="S138" s="22"/>
      <c r="T138" s="22"/>
      <c r="U138" s="22"/>
      <c r="V138" s="22"/>
      <c r="W138" s="22"/>
      <c r="X138" s="22"/>
      <c r="Y138" s="22"/>
    </row>
    <row r="139" spans="1:25" ht="25.5" x14ac:dyDescent="0.2">
      <c r="A139" s="24">
        <v>37152</v>
      </c>
      <c r="B139" s="17" t="s">
        <v>425</v>
      </c>
      <c r="C139" s="18" t="s">
        <v>73</v>
      </c>
      <c r="D139" s="18"/>
      <c r="E139" s="18" t="s">
        <v>75</v>
      </c>
      <c r="F139" s="18" t="s">
        <v>201</v>
      </c>
      <c r="G139" s="17" t="s">
        <v>426</v>
      </c>
      <c r="H139" s="18"/>
      <c r="I139" s="18" t="s">
        <v>61</v>
      </c>
      <c r="J139" s="18" t="s">
        <v>60</v>
      </c>
      <c r="K139" s="18" t="s">
        <v>61</v>
      </c>
      <c r="L139" s="18" t="s">
        <v>282</v>
      </c>
      <c r="M139" s="22"/>
      <c r="N139" s="22"/>
      <c r="O139" s="22"/>
      <c r="P139" s="22"/>
      <c r="Q139" s="22"/>
      <c r="R139" s="22"/>
      <c r="S139" s="22"/>
      <c r="T139" s="22"/>
      <c r="U139" s="22"/>
      <c r="V139" s="22"/>
      <c r="W139" s="22"/>
      <c r="X139" s="22"/>
      <c r="Y139" s="22"/>
    </row>
    <row r="140" spans="1:25" ht="25.5" x14ac:dyDescent="0.2">
      <c r="A140" s="24">
        <v>37151</v>
      </c>
      <c r="B140" s="18" t="s">
        <v>344</v>
      </c>
      <c r="C140" s="18" t="s">
        <v>73</v>
      </c>
      <c r="D140" s="18" t="s">
        <v>74</v>
      </c>
      <c r="E140" s="18" t="s">
        <v>75</v>
      </c>
      <c r="F140" s="18" t="s">
        <v>81</v>
      </c>
      <c r="G140" s="17" t="s">
        <v>370</v>
      </c>
      <c r="H140" s="18"/>
      <c r="I140" s="18" t="s">
        <v>60</v>
      </c>
      <c r="J140" s="18" t="s">
        <v>60</v>
      </c>
      <c r="K140" s="18" t="s">
        <v>61</v>
      </c>
      <c r="L140" s="18" t="s">
        <v>282</v>
      </c>
      <c r="M140" s="22"/>
      <c r="N140" s="22"/>
      <c r="O140" s="22"/>
      <c r="P140" s="22"/>
      <c r="Q140" s="22"/>
      <c r="R140" s="22"/>
      <c r="S140" s="22"/>
      <c r="T140" s="22"/>
      <c r="U140" s="22"/>
      <c r="V140" s="22"/>
      <c r="W140" s="22"/>
      <c r="X140" s="22"/>
      <c r="Y140" s="22"/>
    </row>
    <row r="141" spans="1:25" ht="25.5" x14ac:dyDescent="0.2">
      <c r="A141" s="24">
        <v>37151</v>
      </c>
      <c r="B141" s="18" t="s">
        <v>312</v>
      </c>
      <c r="C141" s="18" t="s">
        <v>54</v>
      </c>
      <c r="D141" s="18"/>
      <c r="E141" s="18" t="s">
        <v>56</v>
      </c>
      <c r="F141" s="18" t="s">
        <v>81</v>
      </c>
      <c r="G141" s="17" t="s">
        <v>427</v>
      </c>
      <c r="H141" s="18"/>
      <c r="I141" s="18" t="s">
        <v>61</v>
      </c>
      <c r="J141" s="18" t="s">
        <v>60</v>
      </c>
      <c r="K141" s="18" t="s">
        <v>61</v>
      </c>
      <c r="L141" s="18" t="s">
        <v>282</v>
      </c>
      <c r="M141" s="22"/>
      <c r="N141" s="22"/>
      <c r="O141" s="22"/>
      <c r="P141" s="22"/>
      <c r="Q141" s="22"/>
      <c r="R141" s="22"/>
      <c r="S141" s="22"/>
      <c r="T141" s="22"/>
      <c r="U141" s="22"/>
      <c r="V141" s="22"/>
      <c r="W141" s="22"/>
      <c r="X141" s="22"/>
      <c r="Y141" s="22"/>
    </row>
    <row r="142" spans="1:25" ht="38.25" x14ac:dyDescent="0.2">
      <c r="A142" s="24">
        <v>37151</v>
      </c>
      <c r="B142" s="18" t="s">
        <v>244</v>
      </c>
      <c r="C142" s="18" t="s">
        <v>54</v>
      </c>
      <c r="D142" s="18" t="s">
        <v>244</v>
      </c>
      <c r="E142" s="18" t="s">
        <v>56</v>
      </c>
      <c r="F142" s="18" t="s">
        <v>57</v>
      </c>
      <c r="G142" s="17" t="s">
        <v>428</v>
      </c>
      <c r="H142" s="18"/>
      <c r="I142" s="18" t="s">
        <v>60</v>
      </c>
      <c r="J142" s="18" t="s">
        <v>60</v>
      </c>
      <c r="K142" s="18" t="s">
        <v>61</v>
      </c>
      <c r="L142" s="18" t="s">
        <v>282</v>
      </c>
      <c r="M142" s="22"/>
      <c r="N142" s="22"/>
      <c r="O142" s="22"/>
      <c r="P142" s="22"/>
      <c r="Q142" s="22"/>
      <c r="R142" s="22"/>
      <c r="S142" s="22"/>
      <c r="T142" s="22"/>
      <c r="U142" s="22"/>
      <c r="V142" s="22"/>
      <c r="W142" s="22"/>
      <c r="X142" s="22"/>
      <c r="Y142" s="22"/>
    </row>
    <row r="143" spans="1:25" x14ac:dyDescent="0.2">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
      <c r="A149" s="15"/>
      <c r="B149" s="17"/>
      <c r="C149" s="16"/>
      <c r="D149" s="16"/>
      <c r="E149" s="16"/>
      <c r="F149" s="16"/>
      <c r="G149" s="17"/>
      <c r="H149" s="16"/>
      <c r="I149" s="16"/>
      <c r="J149" s="16"/>
      <c r="K149" s="16"/>
      <c r="L149" s="16"/>
    </row>
    <row r="150" spans="1:25" x14ac:dyDescent="0.2">
      <c r="A150" s="24"/>
      <c r="B150" s="18"/>
      <c r="C150" s="18"/>
      <c r="D150" s="18"/>
      <c r="E150" s="18"/>
      <c r="F150" s="18"/>
      <c r="G150" s="17"/>
      <c r="H150" s="17"/>
      <c r="I150" s="18"/>
      <c r="J150" s="18"/>
      <c r="K150" s="18"/>
      <c r="L150" s="18"/>
    </row>
    <row r="151" spans="1:25" x14ac:dyDescent="0.2">
      <c r="A151" s="24"/>
      <c r="B151" s="18"/>
      <c r="C151" s="18"/>
      <c r="D151" s="18"/>
      <c r="E151" s="18"/>
      <c r="F151" s="18"/>
      <c r="G151" s="17"/>
      <c r="H151" s="17"/>
      <c r="I151" s="18"/>
      <c r="J151" s="18"/>
      <c r="K151" s="18"/>
      <c r="L151" s="18"/>
    </row>
    <row r="152" spans="1:25" x14ac:dyDescent="0.2">
      <c r="A152" s="24"/>
      <c r="B152" s="18"/>
      <c r="C152" s="18"/>
      <c r="D152" s="18"/>
      <c r="E152" s="18"/>
      <c r="F152" s="18"/>
      <c r="G152" s="17"/>
      <c r="H152" s="17"/>
      <c r="I152" s="18"/>
      <c r="J152" s="18"/>
      <c r="K152" s="18"/>
      <c r="L152" s="18"/>
    </row>
    <row r="153" spans="1:25" x14ac:dyDescent="0.2">
      <c r="A153" s="24"/>
      <c r="B153" s="18"/>
      <c r="C153" s="18"/>
      <c r="D153" s="18"/>
      <c r="E153" s="18"/>
      <c r="F153" s="18"/>
      <c r="G153" s="25"/>
      <c r="H153" s="18"/>
      <c r="I153" s="18"/>
      <c r="J153" s="18"/>
      <c r="K153" s="18"/>
      <c r="L153" s="18"/>
    </row>
    <row r="154" spans="1:25" x14ac:dyDescent="0.2">
      <c r="A154" s="24"/>
      <c r="B154" s="18"/>
      <c r="C154" s="18"/>
      <c r="D154" s="18"/>
      <c r="E154" s="18"/>
      <c r="F154" s="18"/>
      <c r="G154" s="25"/>
      <c r="H154" s="25"/>
      <c r="I154" s="18"/>
      <c r="J154" s="18"/>
      <c r="K154" s="18"/>
      <c r="L154" s="18"/>
    </row>
    <row r="155" spans="1:25" x14ac:dyDescent="0.2">
      <c r="A155" s="24"/>
      <c r="B155" s="25"/>
      <c r="C155" s="18"/>
      <c r="D155" s="18"/>
      <c r="E155" s="18"/>
      <c r="F155" s="18"/>
      <c r="G155" s="25"/>
      <c r="H155" s="18"/>
      <c r="I155" s="18"/>
      <c r="J155" s="18"/>
      <c r="K155" s="18"/>
      <c r="L155" s="18"/>
    </row>
    <row r="156" spans="1:25" x14ac:dyDescent="0.2">
      <c r="A156" s="24"/>
      <c r="B156" s="18"/>
      <c r="C156" s="18"/>
      <c r="D156" s="18"/>
      <c r="E156" s="18"/>
      <c r="F156" s="18"/>
      <c r="G156" s="25"/>
      <c r="H156" s="25"/>
      <c r="I156" s="18"/>
      <c r="J156" s="18"/>
      <c r="K156" s="18"/>
      <c r="L156" s="18"/>
    </row>
    <row r="157" spans="1:25" x14ac:dyDescent="0.2">
      <c r="A157" s="24"/>
      <c r="B157" s="18"/>
      <c r="C157" s="18"/>
      <c r="D157" s="18"/>
      <c r="E157" s="18"/>
      <c r="F157" s="18"/>
      <c r="G157" s="25"/>
      <c r="H157" s="25"/>
      <c r="I157" s="18"/>
      <c r="J157" s="18"/>
      <c r="K157" s="18"/>
      <c r="L157" s="18"/>
    </row>
    <row r="158" spans="1:25" x14ac:dyDescent="0.2">
      <c r="A158" s="24"/>
      <c r="B158" s="18"/>
      <c r="C158" s="18"/>
      <c r="D158" s="18"/>
      <c r="E158" s="18"/>
      <c r="F158" s="18"/>
      <c r="G158" s="25"/>
      <c r="H158" s="25"/>
      <c r="I158" s="18"/>
      <c r="J158" s="18"/>
      <c r="K158" s="18"/>
      <c r="L158" s="18"/>
    </row>
    <row r="159" spans="1:25" x14ac:dyDescent="0.2">
      <c r="A159" s="24"/>
      <c r="B159" s="18"/>
      <c r="C159" s="18"/>
      <c r="D159" s="18"/>
      <c r="E159" s="18"/>
      <c r="F159" s="18"/>
      <c r="G159" s="25"/>
      <c r="H159" s="25"/>
      <c r="I159" s="18"/>
      <c r="J159" s="18"/>
      <c r="K159" s="18"/>
      <c r="L159" s="18"/>
    </row>
    <row r="160" spans="1:25" x14ac:dyDescent="0.2">
      <c r="A160" s="24"/>
      <c r="B160" s="18"/>
      <c r="C160" s="18"/>
      <c r="D160" s="18"/>
      <c r="E160" s="18"/>
      <c r="F160" s="18"/>
      <c r="G160" s="25"/>
      <c r="H160" s="25"/>
      <c r="I160" s="18"/>
      <c r="J160" s="18"/>
      <c r="K160" s="18"/>
      <c r="L160" s="18"/>
    </row>
    <row r="161" spans="1:12" ht="54.75" customHeight="1" x14ac:dyDescent="0.2">
      <c r="A161" s="24"/>
      <c r="B161" s="18"/>
      <c r="C161" s="18"/>
      <c r="D161" s="18"/>
      <c r="E161" s="18"/>
      <c r="F161" s="18"/>
      <c r="G161" s="25"/>
      <c r="H161" s="25"/>
      <c r="I161" s="18"/>
      <c r="J161" s="18"/>
      <c r="K161" s="18"/>
      <c r="L161" s="18"/>
    </row>
    <row r="162" spans="1:12" x14ac:dyDescent="0.2">
      <c r="A162" s="24"/>
      <c r="B162" s="18"/>
      <c r="C162" s="18"/>
      <c r="D162" s="18"/>
      <c r="E162" s="18"/>
      <c r="F162" s="18"/>
      <c r="G162" s="25"/>
      <c r="H162" s="25"/>
      <c r="I162" s="18"/>
      <c r="J162" s="18"/>
      <c r="K162" s="18"/>
      <c r="L162" s="18"/>
    </row>
    <row r="163" spans="1:12" x14ac:dyDescent="0.2">
      <c r="A163" s="24"/>
      <c r="B163" s="18"/>
      <c r="C163" s="18"/>
      <c r="D163" s="18"/>
      <c r="E163" s="18"/>
      <c r="F163" s="18"/>
      <c r="G163" s="25"/>
      <c r="H163" s="25"/>
      <c r="I163" s="18"/>
      <c r="J163" s="18"/>
      <c r="K163" s="18"/>
      <c r="L163" s="18"/>
    </row>
    <row r="164" spans="1:12" ht="54" customHeight="1" x14ac:dyDescent="0.2">
      <c r="A164" s="24"/>
      <c r="B164" s="18"/>
      <c r="C164" s="18"/>
      <c r="D164" s="18"/>
      <c r="E164" s="18"/>
      <c r="F164" s="18"/>
      <c r="G164" s="25"/>
      <c r="H164" s="25"/>
      <c r="I164" s="18"/>
      <c r="J164" s="18"/>
      <c r="K164" s="18"/>
      <c r="L164" s="18"/>
    </row>
    <row r="165" spans="1:12" ht="42" customHeight="1" x14ac:dyDescent="0.2">
      <c r="A165" s="24"/>
      <c r="B165" s="18"/>
      <c r="C165" s="18"/>
      <c r="D165" s="18"/>
      <c r="E165" s="18"/>
      <c r="F165" s="18"/>
      <c r="G165" s="25"/>
      <c r="H165" s="25"/>
      <c r="I165" s="18"/>
      <c r="J165" s="18"/>
      <c r="K165" s="18"/>
      <c r="L165" s="18"/>
    </row>
    <row r="166" spans="1:12" ht="42" customHeight="1" x14ac:dyDescent="0.2">
      <c r="A166" s="24"/>
      <c r="B166" s="18"/>
      <c r="C166" s="18"/>
      <c r="D166" s="18"/>
      <c r="E166" s="18"/>
      <c r="F166" s="18"/>
      <c r="G166" s="25"/>
      <c r="H166" s="25"/>
      <c r="I166" s="18"/>
      <c r="J166" s="18"/>
      <c r="K166" s="18"/>
      <c r="L166" s="18"/>
    </row>
    <row r="167" spans="1:12" x14ac:dyDescent="0.2">
      <c r="A167" s="26"/>
      <c r="B167" s="18"/>
      <c r="C167" s="18"/>
      <c r="D167" s="18"/>
      <c r="E167" s="18"/>
      <c r="F167" s="18"/>
      <c r="G167" s="25"/>
      <c r="H167" s="25"/>
      <c r="I167" s="18"/>
      <c r="J167" s="18"/>
      <c r="K167" s="18"/>
      <c r="L167" s="18"/>
    </row>
    <row r="168" spans="1:12" x14ac:dyDescent="0.2">
      <c r="A168" s="26"/>
      <c r="B168" s="18"/>
      <c r="C168" s="18"/>
      <c r="D168" s="18"/>
      <c r="E168" s="18"/>
      <c r="F168" s="18"/>
      <c r="G168" s="25"/>
      <c r="H168" s="25"/>
      <c r="I168" s="18"/>
      <c r="J168" s="18"/>
      <c r="K168" s="18"/>
      <c r="L168" s="18"/>
    </row>
    <row r="169" spans="1:12" x14ac:dyDescent="0.2">
      <c r="A169" s="26"/>
      <c r="B169" s="18"/>
      <c r="C169" s="18"/>
      <c r="D169" s="18"/>
      <c r="E169" s="18"/>
      <c r="F169" s="18"/>
      <c r="G169" s="25"/>
      <c r="H169" s="25"/>
      <c r="I169" s="18"/>
      <c r="J169" s="18"/>
      <c r="K169" s="18"/>
      <c r="L169" s="18"/>
    </row>
    <row r="170" spans="1:12" x14ac:dyDescent="0.2">
      <c r="A170" s="26"/>
      <c r="B170" s="18"/>
      <c r="C170" s="18"/>
      <c r="D170" s="18"/>
      <c r="E170" s="18"/>
      <c r="F170" s="18"/>
      <c r="G170" s="25"/>
      <c r="H170" s="25"/>
      <c r="I170" s="18"/>
      <c r="J170" s="18"/>
      <c r="K170" s="18"/>
      <c r="L170" s="18"/>
    </row>
    <row r="171" spans="1:12" x14ac:dyDescent="0.2">
      <c r="A171" s="26"/>
      <c r="B171" s="18"/>
      <c r="C171" s="18"/>
      <c r="D171" s="18"/>
      <c r="E171" s="18"/>
      <c r="F171" s="18"/>
      <c r="G171" s="25"/>
      <c r="H171" s="25"/>
      <c r="I171" s="18"/>
      <c r="J171" s="18"/>
      <c r="K171" s="18"/>
      <c r="L171" s="18"/>
    </row>
    <row r="172" spans="1:12" x14ac:dyDescent="0.2">
      <c r="A172" s="26"/>
      <c r="B172" s="25"/>
      <c r="C172" s="27"/>
      <c r="D172" s="25"/>
      <c r="E172" s="28"/>
      <c r="F172" s="27"/>
      <c r="G172" s="25"/>
      <c r="H172" s="25"/>
      <c r="I172" s="18"/>
      <c r="J172" s="18"/>
      <c r="K172" s="18"/>
      <c r="L172" s="18"/>
    </row>
    <row r="173" spans="1:12" x14ac:dyDescent="0.2">
      <c r="A173" s="26"/>
      <c r="B173" s="25"/>
      <c r="C173" s="27"/>
      <c r="D173" s="25"/>
      <c r="E173" s="28"/>
      <c r="F173" s="27"/>
      <c r="G173" s="18"/>
      <c r="H173" s="18"/>
      <c r="I173" s="18"/>
      <c r="J173" s="18"/>
      <c r="K173" s="18"/>
      <c r="L173" s="18"/>
    </row>
    <row r="174" spans="1:12" x14ac:dyDescent="0.2">
      <c r="A174" s="29"/>
      <c r="B174" s="25"/>
      <c r="C174" s="27"/>
      <c r="D174" s="25"/>
      <c r="E174" s="28"/>
      <c r="F174" s="27"/>
      <c r="G174" s="25"/>
      <c r="H174" s="28"/>
      <c r="I174" s="18"/>
      <c r="J174" s="18"/>
      <c r="K174" s="18"/>
      <c r="L174" s="18"/>
    </row>
    <row r="175" spans="1:12" x14ac:dyDescent="0.2">
      <c r="A175" s="29"/>
      <c r="B175" s="25"/>
      <c r="C175" s="27"/>
      <c r="D175" s="25"/>
      <c r="E175" s="28"/>
      <c r="F175" s="27"/>
      <c r="G175" s="25"/>
      <c r="H175" s="28"/>
      <c r="I175" s="18"/>
      <c r="J175" s="18"/>
      <c r="K175" s="18"/>
      <c r="L175" s="18"/>
    </row>
    <row r="176" spans="1:12" x14ac:dyDescent="0.2">
      <c r="A176" s="30"/>
      <c r="B176" s="25"/>
      <c r="C176" s="27"/>
      <c r="D176" s="25"/>
      <c r="E176" s="28"/>
      <c r="F176" s="27"/>
      <c r="G176" s="28"/>
      <c r="H176" s="28"/>
      <c r="I176" s="27"/>
      <c r="J176" s="27"/>
      <c r="K176" s="27"/>
      <c r="L176" s="27"/>
    </row>
    <row r="177" spans="1:12" x14ac:dyDescent="0.2">
      <c r="A177" s="30"/>
      <c r="B177" s="25"/>
      <c r="C177" s="27"/>
      <c r="D177" s="28"/>
      <c r="E177" s="28"/>
      <c r="F177" s="27"/>
      <c r="G177" s="28"/>
      <c r="H177" s="28"/>
      <c r="I177" s="27"/>
      <c r="J177" s="27"/>
      <c r="K177" s="27"/>
      <c r="L177" s="27"/>
    </row>
    <row r="178" spans="1:12" x14ac:dyDescent="0.2">
      <c r="A178" s="30"/>
      <c r="B178" s="25"/>
      <c r="C178" s="27"/>
      <c r="D178" s="25"/>
      <c r="E178" s="28"/>
      <c r="F178" s="27"/>
      <c r="G178" s="28"/>
      <c r="H178" s="28"/>
      <c r="I178" s="27"/>
      <c r="J178" s="27"/>
      <c r="K178" s="27"/>
      <c r="L178" s="27"/>
    </row>
    <row r="179" spans="1:12" x14ac:dyDescent="0.2">
      <c r="A179" s="30"/>
      <c r="B179" s="25"/>
      <c r="C179" s="27"/>
      <c r="D179" s="25"/>
      <c r="E179" s="28"/>
      <c r="F179" s="27"/>
      <c r="G179" s="28"/>
      <c r="H179" s="28"/>
      <c r="I179" s="27"/>
      <c r="J179" s="27"/>
      <c r="K179" s="27"/>
      <c r="L179" s="27"/>
    </row>
    <row r="180" spans="1:12" ht="19.5" customHeight="1" x14ac:dyDescent="0.2">
      <c r="A180" s="30"/>
      <c r="B180" s="25"/>
      <c r="C180" s="27"/>
      <c r="D180" s="25"/>
      <c r="E180" s="28"/>
      <c r="F180" s="27"/>
      <c r="G180" s="28"/>
      <c r="H180" s="28"/>
      <c r="I180" s="27"/>
      <c r="J180" s="27"/>
      <c r="K180" s="27"/>
      <c r="L180" s="27"/>
    </row>
    <row r="181" spans="1:12" x14ac:dyDescent="0.2">
      <c r="A181" s="30"/>
      <c r="B181" s="25"/>
      <c r="C181" s="18"/>
      <c r="D181" s="25"/>
      <c r="E181" s="28"/>
      <c r="F181" s="27"/>
      <c r="G181" s="28"/>
      <c r="H181" s="28"/>
      <c r="I181" s="27"/>
      <c r="J181" s="27"/>
      <c r="K181" s="27"/>
      <c r="L181" s="27"/>
    </row>
    <row r="182" spans="1:12" x14ac:dyDescent="0.2">
      <c r="A182" s="30"/>
      <c r="B182" s="25"/>
      <c r="C182" s="27"/>
      <c r="D182" s="25"/>
      <c r="E182" s="28"/>
      <c r="F182" s="27"/>
      <c r="G182" s="28"/>
      <c r="H182" s="28"/>
      <c r="I182" s="27"/>
      <c r="J182" s="27"/>
      <c r="K182" s="27"/>
      <c r="L182" s="27"/>
    </row>
    <row r="183" spans="1:12" x14ac:dyDescent="0.2">
      <c r="A183" s="30"/>
      <c r="B183" s="25"/>
      <c r="C183" s="27"/>
      <c r="D183" s="25"/>
      <c r="E183" s="28"/>
      <c r="F183" s="27"/>
      <c r="G183" s="28"/>
      <c r="H183" s="28"/>
      <c r="I183" s="27"/>
      <c r="J183" s="27"/>
      <c r="K183" s="27"/>
      <c r="L183" s="27"/>
    </row>
    <row r="184" spans="1:12" x14ac:dyDescent="0.2">
      <c r="A184" s="29"/>
      <c r="B184" s="17"/>
      <c r="C184" s="31"/>
      <c r="D184" s="17"/>
      <c r="E184" s="32"/>
      <c r="F184" s="31"/>
      <c r="G184" s="17"/>
      <c r="H184" s="17"/>
      <c r="I184" s="31"/>
      <c r="J184" s="31"/>
      <c r="K184" s="31"/>
      <c r="L184" s="31"/>
    </row>
    <row r="185" spans="1:12" x14ac:dyDescent="0.2">
      <c r="A185" s="29"/>
      <c r="B185" s="17"/>
      <c r="C185" s="31"/>
      <c r="D185" s="17"/>
      <c r="E185" s="32"/>
      <c r="F185" s="31"/>
      <c r="G185" s="17"/>
      <c r="H185" s="17"/>
      <c r="I185" s="31"/>
      <c r="J185" s="31"/>
      <c r="K185" s="31"/>
      <c r="L185" s="31"/>
    </row>
    <row r="187" spans="1:12" x14ac:dyDescent="0.2">
      <c r="A187" s="1" t="s">
        <v>249</v>
      </c>
      <c r="B187" s="1" t="s">
        <v>250</v>
      </c>
      <c r="C187" s="4" t="s">
        <v>251</v>
      </c>
      <c r="D187" s="33" t="s">
        <v>252</v>
      </c>
      <c r="E187" s="33" t="s">
        <v>253</v>
      </c>
    </row>
    <row r="188" spans="1:12" x14ac:dyDescent="0.2">
      <c r="A188" s="34" t="s">
        <v>254</v>
      </c>
      <c r="B188" s="35">
        <f t="shared" ref="B188:B196" si="3">C188/$C$197</f>
        <v>0</v>
      </c>
      <c r="C188" s="5">
        <f>'summary 0917'!I24</f>
        <v>0</v>
      </c>
      <c r="D188" s="4">
        <f>33+1+1+1+1+1+8+1+1+1+2+1+2+1+1+1+2+3</f>
        <v>62</v>
      </c>
      <c r="E188" s="36">
        <f t="shared" ref="E188:E195" si="4">(C188/D188)*100</f>
        <v>0</v>
      </c>
    </row>
    <row r="189" spans="1:12" x14ac:dyDescent="0.2">
      <c r="A189" s="34" t="s">
        <v>73</v>
      </c>
      <c r="B189" s="35">
        <f t="shared" si="3"/>
        <v>0.3125</v>
      </c>
      <c r="C189" s="5">
        <f>'summary 0917'!I25</f>
        <v>5</v>
      </c>
      <c r="D189" s="4">
        <f>540+17+1+1+6+10+1+2+12+2+1+1+1+3+4+3+1+1+1+8+2+1+1+6+1+1+2+1+2+1+4+1+1+1+12+4+57</f>
        <v>714</v>
      </c>
      <c r="E189" s="36">
        <f t="shared" si="4"/>
        <v>0.70028011204481799</v>
      </c>
    </row>
    <row r="190" spans="1:12" x14ac:dyDescent="0.2">
      <c r="A190" s="34" t="s">
        <v>54</v>
      </c>
      <c r="B190" s="35">
        <f t="shared" si="3"/>
        <v>0.625</v>
      </c>
      <c r="C190" s="5">
        <f>'summary 0917'!I26</f>
        <v>10</v>
      </c>
      <c r="D190" s="4">
        <f>13+1+1+1+16+10</f>
        <v>42</v>
      </c>
      <c r="E190" s="36">
        <f t="shared" si="4"/>
        <v>23.809523809523807</v>
      </c>
    </row>
    <row r="191" spans="1:12" x14ac:dyDescent="0.2">
      <c r="A191" s="34" t="s">
        <v>255</v>
      </c>
      <c r="B191" s="35">
        <f t="shared" si="3"/>
        <v>0</v>
      </c>
      <c r="C191" s="5">
        <f>'summary 0917'!I27</f>
        <v>0</v>
      </c>
      <c r="D191" s="4">
        <f>36+1+1+2</f>
        <v>40</v>
      </c>
      <c r="E191" s="36">
        <f t="shared" si="4"/>
        <v>0</v>
      </c>
    </row>
    <row r="192" spans="1:12" x14ac:dyDescent="0.2">
      <c r="A192" s="34" t="s">
        <v>256</v>
      </c>
      <c r="B192" s="35">
        <f t="shared" si="3"/>
        <v>0</v>
      </c>
      <c r="C192" s="5">
        <f>'summary 0917'!I28</f>
        <v>0</v>
      </c>
      <c r="D192" s="4">
        <f>288+2+13+2+5+56+59+14+2+3+3+1+4+14</f>
        <v>466</v>
      </c>
      <c r="E192" s="36">
        <f t="shared" si="4"/>
        <v>0</v>
      </c>
    </row>
    <row r="193" spans="1:5" x14ac:dyDescent="0.2">
      <c r="A193" s="34" t="s">
        <v>257</v>
      </c>
      <c r="B193" s="35">
        <f t="shared" si="3"/>
        <v>6.25E-2</v>
      </c>
      <c r="C193" s="5">
        <f>'summary 0917'!I29</f>
        <v>1</v>
      </c>
      <c r="D193" s="4">
        <f>132+2+1+2+7+3+4+2+7+1+3+4</f>
        <v>168</v>
      </c>
      <c r="E193" s="36">
        <f t="shared" si="4"/>
        <v>0.59523809523809523</v>
      </c>
    </row>
    <row r="194" spans="1:5" x14ac:dyDescent="0.2">
      <c r="A194" s="34" t="s">
        <v>117</v>
      </c>
      <c r="B194" s="35">
        <f t="shared" si="3"/>
        <v>0</v>
      </c>
      <c r="C194" s="5">
        <f>'summary 0917'!I30</f>
        <v>0</v>
      </c>
      <c r="D194" s="4">
        <v>9</v>
      </c>
      <c r="E194" s="36">
        <f t="shared" si="4"/>
        <v>0</v>
      </c>
    </row>
    <row r="195" spans="1:5" x14ac:dyDescent="0.2">
      <c r="A195" s="34" t="s">
        <v>219</v>
      </c>
      <c r="B195" s="35">
        <f t="shared" si="3"/>
        <v>0</v>
      </c>
      <c r="C195" s="5">
        <f>'summary 0917'!I31</f>
        <v>0</v>
      </c>
      <c r="D195" s="4">
        <f>10+5+2</f>
        <v>17</v>
      </c>
      <c r="E195" s="36">
        <f t="shared" si="4"/>
        <v>0</v>
      </c>
    </row>
    <row r="196" spans="1:5" x14ac:dyDescent="0.2">
      <c r="A196" s="37" t="s">
        <v>258</v>
      </c>
      <c r="B196" s="35">
        <f t="shared" si="3"/>
        <v>0</v>
      </c>
      <c r="C196" s="5">
        <f>'summary 0917'!I32</f>
        <v>0</v>
      </c>
    </row>
    <row r="197" spans="1:5" x14ac:dyDescent="0.2">
      <c r="A197" s="37" t="s">
        <v>259</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16</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f>2</f>
        <v>2</v>
      </c>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6</f>
        <v>6</v>
      </c>
    </row>
    <row r="13" spans="1:11" x14ac:dyDescent="0.2">
      <c r="A13" s="6" t="s">
        <v>57</v>
      </c>
      <c r="B13" s="7"/>
      <c r="C13" s="7" t="s">
        <v>265</v>
      </c>
      <c r="D13" s="7"/>
      <c r="E13" s="7"/>
      <c r="F13" s="7"/>
      <c r="G13" s="7"/>
      <c r="H13" s="7"/>
      <c r="I13" s="7"/>
      <c r="J13" s="7"/>
      <c r="K13" s="7">
        <f>6</f>
        <v>6</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f>1</f>
        <v>1</v>
      </c>
    </row>
    <row r="18" spans="1:11" x14ac:dyDescent="0.2">
      <c r="A18" s="6" t="s">
        <v>92</v>
      </c>
      <c r="B18" s="7"/>
      <c r="C18" s="7" t="s">
        <v>33</v>
      </c>
      <c r="D18" s="7"/>
      <c r="E18" s="7"/>
      <c r="F18" s="7"/>
      <c r="G18" s="7"/>
      <c r="H18" s="7"/>
      <c r="I18" s="7"/>
      <c r="J18" s="7"/>
      <c r="K18" s="47">
        <f>1</f>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c r="J24" s="31"/>
      <c r="K24" s="31"/>
    </row>
    <row r="25" spans="1:11" x14ac:dyDescent="0.2">
      <c r="A25" s="29" t="s">
        <v>73</v>
      </c>
      <c r="B25" s="17"/>
      <c r="C25" s="17"/>
      <c r="D25" s="32"/>
      <c r="E25" s="31"/>
      <c r="F25" s="32"/>
      <c r="G25" s="32"/>
      <c r="H25" s="31"/>
      <c r="I25" s="6">
        <f>1+1+1+1+1</f>
        <v>5</v>
      </c>
      <c r="J25" s="31"/>
      <c r="K25" s="49"/>
    </row>
    <row r="26" spans="1:11" x14ac:dyDescent="0.2">
      <c r="A26" s="29" t="s">
        <v>54</v>
      </c>
      <c r="B26" s="17"/>
      <c r="C26" s="17"/>
      <c r="D26" s="32"/>
      <c r="E26" s="31"/>
      <c r="F26" s="32"/>
      <c r="G26" s="32"/>
      <c r="H26" s="31"/>
      <c r="I26" s="6">
        <f>1+1+1+1+1+1+1+1+1+1</f>
        <v>10</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c r="J28" s="31"/>
      <c r="K28" s="31"/>
    </row>
    <row r="29" spans="1:11" x14ac:dyDescent="0.2">
      <c r="A29" s="29" t="s">
        <v>257</v>
      </c>
      <c r="B29" s="17"/>
      <c r="C29" s="17"/>
      <c r="D29" s="32"/>
      <c r="E29" s="31"/>
      <c r="F29" s="32"/>
      <c r="G29" s="32"/>
      <c r="H29" s="31"/>
      <c r="I29" s="6">
        <f>1</f>
        <v>1</v>
      </c>
      <c r="J29" s="31"/>
      <c r="K29" s="32"/>
    </row>
    <row r="30" spans="1:11" x14ac:dyDescent="0.2">
      <c r="A30" s="29" t="s">
        <v>117</v>
      </c>
      <c r="B30" s="17"/>
      <c r="C30" s="17"/>
      <c r="D30" s="32"/>
      <c r="E30" s="31"/>
      <c r="F30" s="32"/>
      <c r="G30" s="32"/>
      <c r="H30" s="31"/>
      <c r="I30" s="6"/>
      <c r="J30" s="31"/>
      <c r="K30" s="31"/>
    </row>
    <row r="31" spans="1:11" x14ac:dyDescent="0.2">
      <c r="A31" s="29" t="s">
        <v>219</v>
      </c>
      <c r="B31" s="17"/>
      <c r="C31" s="17"/>
      <c r="D31" s="32"/>
      <c r="E31" s="31"/>
      <c r="F31" s="32"/>
      <c r="G31" s="32"/>
      <c r="H31" s="31"/>
      <c r="I31" s="6"/>
      <c r="J31" s="31"/>
      <c r="K31" s="31"/>
    </row>
    <row r="32" spans="1:11" ht="13.5" thickBot="1" x14ac:dyDescent="0.25">
      <c r="A32" s="50" t="s">
        <v>270</v>
      </c>
      <c r="I32" s="5"/>
      <c r="K32" s="51"/>
    </row>
    <row r="33" spans="1:11" ht="13.5" thickTop="1" x14ac:dyDescent="0.2">
      <c r="A33" s="52" t="s">
        <v>261</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30"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c r="AC1" s="1" t="s">
        <v>375</v>
      </c>
    </row>
    <row r="2" spans="1:30" x14ac:dyDescent="0.2">
      <c r="A2" s="2" t="s">
        <v>25</v>
      </c>
      <c r="B2" s="3"/>
      <c r="H2" s="4">
        <f>1+1</f>
        <v>2</v>
      </c>
      <c r="J2" s="4">
        <f>1</f>
        <v>1</v>
      </c>
      <c r="K2" s="3"/>
      <c r="L2" s="5"/>
      <c r="M2" s="3"/>
      <c r="N2" s="3"/>
      <c r="P2" s="4">
        <v>1</v>
      </c>
      <c r="AC2" s="4">
        <f>'summary 0910'!K10</f>
        <v>1</v>
      </c>
    </row>
    <row r="3" spans="1:30" x14ac:dyDescent="0.2">
      <c r="A3" s="2" t="s">
        <v>26</v>
      </c>
      <c r="B3" s="5"/>
      <c r="K3" s="5"/>
      <c r="L3" s="5"/>
      <c r="M3" s="5"/>
      <c r="N3" s="6">
        <v>1</v>
      </c>
      <c r="P3" s="4">
        <v>1</v>
      </c>
      <c r="R3" s="4">
        <f>'[6]summary 0625'!K11</f>
        <v>2</v>
      </c>
      <c r="T3" s="4">
        <f>'[6]summary 0709'!K10</f>
        <v>1</v>
      </c>
    </row>
    <row r="4" spans="1:30"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c r="AC4" s="4">
        <f>'summary 0910'!K12</f>
        <v>4</v>
      </c>
    </row>
    <row r="5" spans="1:30"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c r="AC5" s="4">
        <f>'summary 0910'!K13</f>
        <v>3</v>
      </c>
    </row>
    <row r="6" spans="1:30"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c r="AC6" s="4">
        <f>'summary 0910'!K14</f>
        <v>2</v>
      </c>
    </row>
    <row r="7" spans="1:30"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c r="AC7" s="4">
        <f>'summary 0910'!K15</f>
        <v>1</v>
      </c>
    </row>
    <row r="8" spans="1:30"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30"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30"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30"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
      <c r="A15" s="4" t="s">
        <v>254</v>
      </c>
      <c r="Y15" s="4">
        <f>[7]Aug!$U$24+[7]Aug!$U$9</f>
        <v>3</v>
      </c>
      <c r="Z15" s="4">
        <f>[7]Aug!$AB$27</f>
        <v>1</v>
      </c>
      <c r="AB15" s="4">
        <f>3</f>
        <v>3</v>
      </c>
      <c r="AC15" s="4">
        <f>2</f>
        <v>2</v>
      </c>
      <c r="AD15" s="4" t="s">
        <v>254</v>
      </c>
    </row>
    <row r="16" spans="1:30" x14ac:dyDescent="0.2">
      <c r="A16" s="4" t="s">
        <v>73</v>
      </c>
      <c r="X16" s="4">
        <f>[7]Aug!$N$22+[7]Aug!$N$20+[7]Aug!$N$7+[7]Aug!$N$8</f>
        <v>14</v>
      </c>
      <c r="Y16" s="4">
        <f>[7]Aug!$U$20+[7]Aug!$U$22+[7]Aug!$U$16</f>
        <v>3</v>
      </c>
      <c r="Z16" s="4">
        <f>[7]Aug!$AB$22+[7]Aug!$AB$7+[7]Aug!$AB$8</f>
        <v>8</v>
      </c>
      <c r="AA16" s="4">
        <f>[7]Aug!$AI$16+1</f>
        <v>2</v>
      </c>
      <c r="AB16" s="4">
        <f>1+1+5+2</f>
        <v>9</v>
      </c>
      <c r="AC16" s="4">
        <f>1+4+12</f>
        <v>17</v>
      </c>
      <c r="AD16" s="4" t="s">
        <v>73</v>
      </c>
    </row>
    <row r="17" spans="1:30" x14ac:dyDescent="0.2">
      <c r="A17" s="4" t="s">
        <v>219</v>
      </c>
      <c r="AD17" s="4" t="s">
        <v>219</v>
      </c>
    </row>
    <row r="18" spans="1:30" x14ac:dyDescent="0.2">
      <c r="A18" s="4" t="s">
        <v>54</v>
      </c>
      <c r="AD18" s="4" t="s">
        <v>54</v>
      </c>
    </row>
    <row r="19" spans="1:30" x14ac:dyDescent="0.2">
      <c r="A19" s="4" t="s">
        <v>117</v>
      </c>
      <c r="AD19" s="4" t="s">
        <v>117</v>
      </c>
    </row>
    <row r="20" spans="1:30" x14ac:dyDescent="0.2">
      <c r="A20" s="4" t="s">
        <v>336</v>
      </c>
      <c r="X20" s="4">
        <f>[7]Aug!$N$21+[7]Aug!$N$15</f>
        <v>6</v>
      </c>
      <c r="Y20" s="4">
        <f>[7]Aug!$U$26+[7]Aug!$U$21</f>
        <v>7</v>
      </c>
      <c r="Z20" s="4">
        <f>[7]Aug!$AB$26+[7]Aug!$AB$21</f>
        <v>3</v>
      </c>
      <c r="AA20" s="4">
        <f>[7]Aug!$AI$26+[7]Aug!$AI$21</f>
        <v>11</v>
      </c>
      <c r="AB20" s="4">
        <f>1</f>
        <v>1</v>
      </c>
      <c r="AC20" s="4">
        <f>14+3</f>
        <v>17</v>
      </c>
      <c r="AD20" s="4" t="s">
        <v>336</v>
      </c>
    </row>
    <row r="22" spans="1:30" x14ac:dyDescent="0.2">
      <c r="A22" s="4" t="s">
        <v>333</v>
      </c>
      <c r="X22" s="4">
        <f t="shared" ref="X22:AC22" si="2">SUM(X15:X20)</f>
        <v>20</v>
      </c>
      <c r="Y22" s="4">
        <f t="shared" si="2"/>
        <v>13</v>
      </c>
      <c r="Z22" s="4">
        <f t="shared" si="2"/>
        <v>12</v>
      </c>
      <c r="AA22" s="4">
        <f t="shared" si="2"/>
        <v>13</v>
      </c>
      <c r="AB22" s="4">
        <f t="shared" si="2"/>
        <v>13</v>
      </c>
      <c r="AC22" s="4">
        <f t="shared" si="2"/>
        <v>36</v>
      </c>
      <c r="AD22" s="4" t="s">
        <v>337</v>
      </c>
    </row>
    <row r="24" spans="1:30" x14ac:dyDescent="0.2">
      <c r="A24" s="4" t="s">
        <v>334</v>
      </c>
      <c r="AD24" s="4" t="s">
        <v>334</v>
      </c>
    </row>
    <row r="98" spans="1:12" x14ac:dyDescent="0.2">
      <c r="A98" s="10" t="s">
        <v>331</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36</v>
      </c>
      <c r="B100" s="11"/>
      <c r="C100" s="11"/>
      <c r="D100" s="11"/>
      <c r="E100" s="11"/>
      <c r="F100" s="12"/>
      <c r="G100" s="11"/>
      <c r="H100" s="11"/>
      <c r="I100" s="12"/>
      <c r="J100" s="12"/>
      <c r="K100" s="12"/>
      <c r="L100" s="11"/>
    </row>
    <row r="101" spans="1:12" x14ac:dyDescent="0.2">
      <c r="A101" s="11" t="s">
        <v>271</v>
      </c>
      <c r="B101" s="11"/>
      <c r="C101" s="11"/>
      <c r="D101" s="11"/>
      <c r="E101" s="11"/>
      <c r="F101" s="12"/>
      <c r="G101" s="11"/>
      <c r="H101" s="11"/>
      <c r="I101" s="12"/>
      <c r="J101" s="12"/>
      <c r="K101" s="12"/>
      <c r="L101" s="11"/>
    </row>
    <row r="102" spans="1:12" x14ac:dyDescent="0.2">
      <c r="A102" s="11" t="s">
        <v>272</v>
      </c>
      <c r="B102" s="11"/>
      <c r="C102" s="11"/>
      <c r="D102" s="11"/>
      <c r="E102" s="11"/>
      <c r="F102" s="12"/>
      <c r="G102" s="11"/>
      <c r="H102" s="11"/>
      <c r="I102" s="12"/>
      <c r="J102" s="12"/>
      <c r="K102" s="12"/>
      <c r="L102" s="11"/>
    </row>
    <row r="103" spans="1:12" x14ac:dyDescent="0.2">
      <c r="A103" s="11" t="s">
        <v>273</v>
      </c>
      <c r="B103" s="11"/>
      <c r="C103" s="11"/>
      <c r="D103" s="11"/>
      <c r="E103" s="11"/>
      <c r="F103" s="12"/>
      <c r="G103" s="11"/>
      <c r="H103" s="11"/>
      <c r="I103" s="12"/>
      <c r="J103" s="12"/>
      <c r="K103" s="12"/>
      <c r="L103" s="11"/>
    </row>
    <row r="104" spans="1:12" x14ac:dyDescent="0.2">
      <c r="A104" s="11" t="s">
        <v>274</v>
      </c>
      <c r="B104" s="11"/>
      <c r="C104" s="11"/>
      <c r="D104" s="11"/>
      <c r="E104" s="11"/>
      <c r="F104" s="12"/>
      <c r="G104" s="11"/>
      <c r="H104" s="11"/>
      <c r="I104" s="12"/>
      <c r="J104" s="12"/>
      <c r="K104" s="12"/>
      <c r="L104" s="11"/>
    </row>
    <row r="105" spans="1:12" x14ac:dyDescent="0.2">
      <c r="A105" s="11" t="s">
        <v>275</v>
      </c>
      <c r="B105" s="11"/>
      <c r="C105" s="11"/>
      <c r="D105" s="11"/>
      <c r="E105" s="11"/>
      <c r="F105" s="12"/>
      <c r="G105" s="11"/>
      <c r="H105" s="11"/>
      <c r="I105" s="12"/>
      <c r="J105" s="12"/>
      <c r="K105" s="12"/>
      <c r="L105" s="11"/>
    </row>
    <row r="106" spans="1:12" x14ac:dyDescent="0.2">
      <c r="A106" s="11" t="s">
        <v>276</v>
      </c>
      <c r="B106" s="11"/>
      <c r="C106" s="11"/>
      <c r="D106" s="11"/>
      <c r="E106" s="11"/>
      <c r="F106" s="12"/>
      <c r="G106" s="11"/>
      <c r="H106" s="11"/>
      <c r="I106" s="12"/>
      <c r="J106" s="12"/>
      <c r="K106" s="12"/>
      <c r="L106" s="11"/>
    </row>
    <row r="107" spans="1:12" x14ac:dyDescent="0.2">
      <c r="A107" s="11" t="s">
        <v>277</v>
      </c>
      <c r="B107" s="11"/>
      <c r="C107" s="11"/>
      <c r="D107" s="11"/>
      <c r="E107" s="11"/>
      <c r="F107" s="12"/>
      <c r="G107" s="11"/>
      <c r="H107" s="11"/>
      <c r="I107" s="12"/>
      <c r="J107" s="12"/>
      <c r="K107" s="12"/>
      <c r="L107" s="11"/>
    </row>
    <row r="108" spans="1:12" x14ac:dyDescent="0.2">
      <c r="A108" s="11" t="s">
        <v>278</v>
      </c>
      <c r="B108" s="11"/>
      <c r="C108" s="11"/>
      <c r="D108" s="11"/>
      <c r="E108" s="11"/>
      <c r="F108" s="12"/>
      <c r="G108" s="11"/>
      <c r="H108" s="11"/>
      <c r="I108" s="12"/>
      <c r="J108" s="12"/>
      <c r="K108" s="12"/>
      <c r="L108" s="11"/>
    </row>
    <row r="109" spans="1:12" x14ac:dyDescent="0.2">
      <c r="A109" s="11" t="s">
        <v>279</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37</v>
      </c>
      <c r="F111" s="14"/>
      <c r="G111" s="14"/>
      <c r="H111" s="14"/>
      <c r="I111" s="14" t="s">
        <v>38</v>
      </c>
      <c r="J111" s="14" t="s">
        <v>39</v>
      </c>
      <c r="K111" s="14" t="s">
        <v>40</v>
      </c>
      <c r="L111" s="14" t="s">
        <v>41</v>
      </c>
    </row>
    <row r="112" spans="1:12" x14ac:dyDescent="0.2">
      <c r="A112" s="14" t="s">
        <v>42</v>
      </c>
      <c r="B112" s="14" t="s">
        <v>43</v>
      </c>
      <c r="C112" s="14" t="s">
        <v>44</v>
      </c>
      <c r="D112" s="14" t="s">
        <v>45</v>
      </c>
      <c r="E112" s="14" t="s">
        <v>46</v>
      </c>
      <c r="F112" s="14" t="s">
        <v>36</v>
      </c>
      <c r="G112" s="14" t="s">
        <v>47</v>
      </c>
      <c r="H112" s="14" t="s">
        <v>48</v>
      </c>
      <c r="I112" s="14" t="s">
        <v>49</v>
      </c>
      <c r="J112" s="14" t="s">
        <v>50</v>
      </c>
      <c r="K112" s="14" t="s">
        <v>51</v>
      </c>
      <c r="L112" s="14" t="s">
        <v>52</v>
      </c>
    </row>
    <row r="113" spans="1:25" x14ac:dyDescent="0.2">
      <c r="A113" s="14"/>
      <c r="B113" s="14"/>
      <c r="C113" s="14"/>
      <c r="D113" s="14"/>
      <c r="E113" s="14"/>
      <c r="F113" s="14"/>
      <c r="G113" s="14"/>
      <c r="H113" s="14"/>
      <c r="I113" s="14"/>
      <c r="J113" s="14"/>
      <c r="K113" s="14"/>
      <c r="L113" s="14"/>
    </row>
    <row r="114" spans="1:25" ht="114.75" x14ac:dyDescent="0.2">
      <c r="A114" s="24">
        <v>37148</v>
      </c>
      <c r="B114" s="17" t="s">
        <v>376</v>
      </c>
      <c r="C114" s="18" t="s">
        <v>73</v>
      </c>
      <c r="D114" s="18" t="s">
        <v>286</v>
      </c>
      <c r="E114" s="18" t="s">
        <v>75</v>
      </c>
      <c r="F114" s="18" t="s">
        <v>67</v>
      </c>
      <c r="G114" s="17" t="s">
        <v>377</v>
      </c>
      <c r="H114" s="18"/>
      <c r="I114" s="18" t="s">
        <v>61</v>
      </c>
      <c r="J114" s="18" t="s">
        <v>60</v>
      </c>
      <c r="K114" s="18" t="s">
        <v>60</v>
      </c>
      <c r="L114" s="16" t="s">
        <v>282</v>
      </c>
    </row>
    <row r="115" spans="1:25" ht="38.25" x14ac:dyDescent="0.2">
      <c r="A115" s="24">
        <v>37148</v>
      </c>
      <c r="B115" s="18" t="s">
        <v>378</v>
      </c>
      <c r="C115" s="18" t="s">
        <v>254</v>
      </c>
      <c r="D115" s="18" t="s">
        <v>379</v>
      </c>
      <c r="E115" s="18" t="s">
        <v>380</v>
      </c>
      <c r="F115" s="18" t="s">
        <v>81</v>
      </c>
      <c r="G115" s="17" t="s">
        <v>381</v>
      </c>
      <c r="H115" s="18"/>
      <c r="I115" s="18" t="s">
        <v>61</v>
      </c>
      <c r="J115" s="18" t="s">
        <v>60</v>
      </c>
      <c r="K115" s="18" t="s">
        <v>61</v>
      </c>
      <c r="L115" s="16" t="s">
        <v>282</v>
      </c>
    </row>
    <row r="116" spans="1:25" ht="25.5" x14ac:dyDescent="0.2">
      <c r="A116" s="24">
        <v>37148</v>
      </c>
      <c r="B116" s="18" t="s">
        <v>294</v>
      </c>
      <c r="C116" s="18" t="s">
        <v>254</v>
      </c>
      <c r="D116" s="18" t="s">
        <v>295</v>
      </c>
      <c r="E116" s="18" t="s">
        <v>296</v>
      </c>
      <c r="F116" s="18" t="s">
        <v>201</v>
      </c>
      <c r="G116" s="17" t="s">
        <v>382</v>
      </c>
      <c r="H116" s="18"/>
      <c r="I116" s="18" t="s">
        <v>60</v>
      </c>
      <c r="J116" s="18" t="s">
        <v>60</v>
      </c>
      <c r="K116" s="18" t="s">
        <v>60</v>
      </c>
      <c r="L116" s="16" t="s">
        <v>282</v>
      </c>
    </row>
    <row r="117" spans="1:25" ht="63.75" x14ac:dyDescent="0.2">
      <c r="A117" s="24">
        <v>37148</v>
      </c>
      <c r="B117" s="17" t="s">
        <v>383</v>
      </c>
      <c r="C117" s="18" t="s">
        <v>117</v>
      </c>
      <c r="D117" s="18" t="s">
        <v>324</v>
      </c>
      <c r="E117" s="18" t="s">
        <v>119</v>
      </c>
      <c r="F117" s="18" t="s">
        <v>81</v>
      </c>
      <c r="G117" s="17" t="s">
        <v>384</v>
      </c>
      <c r="H117" s="18"/>
      <c r="I117" s="18" t="s">
        <v>60</v>
      </c>
      <c r="J117" s="18" t="s">
        <v>61</v>
      </c>
      <c r="K117" s="18" t="s">
        <v>61</v>
      </c>
      <c r="L117" s="16" t="s">
        <v>282</v>
      </c>
    </row>
    <row r="118" spans="1:25" ht="24.75" customHeight="1" x14ac:dyDescent="0.2">
      <c r="A118" s="24">
        <v>37148</v>
      </c>
      <c r="B118" s="18" t="s">
        <v>385</v>
      </c>
      <c r="C118" s="18"/>
      <c r="D118" s="18"/>
      <c r="E118" s="18" t="s">
        <v>386</v>
      </c>
      <c r="F118" s="18" t="s">
        <v>187</v>
      </c>
      <c r="G118" s="17" t="s">
        <v>387</v>
      </c>
      <c r="H118" s="18"/>
      <c r="I118" s="18" t="s">
        <v>60</v>
      </c>
      <c r="J118" s="18" t="s">
        <v>61</v>
      </c>
      <c r="K118" s="18" t="s">
        <v>61</v>
      </c>
      <c r="L118" s="16" t="s">
        <v>282</v>
      </c>
    </row>
    <row r="119" spans="1:25" ht="25.5" x14ac:dyDescent="0.2">
      <c r="A119" s="24">
        <v>37148</v>
      </c>
      <c r="B119" s="17" t="s">
        <v>388</v>
      </c>
      <c r="C119" s="18" t="s">
        <v>73</v>
      </c>
      <c r="D119" s="18" t="s">
        <v>389</v>
      </c>
      <c r="E119" s="18" t="s">
        <v>390</v>
      </c>
      <c r="F119" s="18" t="s">
        <v>81</v>
      </c>
      <c r="G119" s="17" t="s">
        <v>391</v>
      </c>
      <c r="H119" s="17"/>
      <c r="I119" s="18" t="s">
        <v>60</v>
      </c>
      <c r="J119" s="18" t="s">
        <v>60</v>
      </c>
      <c r="K119" s="18" t="s">
        <v>60</v>
      </c>
      <c r="L119" s="18" t="s">
        <v>282</v>
      </c>
      <c r="M119" s="22"/>
      <c r="N119" s="22"/>
      <c r="O119" s="22"/>
      <c r="P119" s="22"/>
      <c r="Q119" s="22"/>
      <c r="R119" s="22"/>
      <c r="S119" s="22"/>
      <c r="T119" s="22"/>
      <c r="U119" s="22"/>
      <c r="V119" s="22"/>
      <c r="W119" s="22"/>
      <c r="X119" s="22"/>
      <c r="Y119" s="22"/>
    </row>
    <row r="120" spans="1:25" ht="25.5" x14ac:dyDescent="0.2">
      <c r="A120" s="24">
        <v>37147</v>
      </c>
      <c r="B120" s="17" t="s">
        <v>392</v>
      </c>
      <c r="C120" s="18" t="s">
        <v>64</v>
      </c>
      <c r="D120" s="18" t="s">
        <v>393</v>
      </c>
      <c r="E120" s="18" t="s">
        <v>394</v>
      </c>
      <c r="F120" s="18" t="s">
        <v>81</v>
      </c>
      <c r="G120" s="17" t="s">
        <v>395</v>
      </c>
      <c r="H120" s="17"/>
      <c r="I120" s="18" t="s">
        <v>60</v>
      </c>
      <c r="J120" s="18" t="s">
        <v>61</v>
      </c>
      <c r="K120" s="18" t="s">
        <v>61</v>
      </c>
      <c r="L120" s="18" t="s">
        <v>282</v>
      </c>
      <c r="M120" s="22"/>
      <c r="N120" s="22"/>
      <c r="O120" s="22"/>
      <c r="P120" s="22"/>
      <c r="Q120" s="22"/>
      <c r="R120" s="22"/>
      <c r="S120" s="22"/>
      <c r="T120" s="22"/>
      <c r="U120" s="22"/>
      <c r="V120" s="22"/>
      <c r="W120" s="22"/>
      <c r="X120" s="22"/>
      <c r="Y120" s="22"/>
    </row>
    <row r="121" spans="1:25" ht="63.75" x14ac:dyDescent="0.2">
      <c r="A121" s="24">
        <v>37147</v>
      </c>
      <c r="B121" s="18" t="s">
        <v>292</v>
      </c>
      <c r="C121" s="18" t="s">
        <v>54</v>
      </c>
      <c r="D121" s="18" t="s">
        <v>396</v>
      </c>
      <c r="E121" s="18" t="s">
        <v>397</v>
      </c>
      <c r="F121" s="18" t="s">
        <v>57</v>
      </c>
      <c r="G121" s="17" t="s">
        <v>398</v>
      </c>
      <c r="H121" s="17"/>
      <c r="I121" s="18" t="s">
        <v>61</v>
      </c>
      <c r="J121" s="18" t="s">
        <v>61</v>
      </c>
      <c r="K121" s="18" t="s">
        <v>61</v>
      </c>
      <c r="L121" s="18" t="s">
        <v>282</v>
      </c>
      <c r="M121" s="22"/>
      <c r="N121" s="22"/>
      <c r="O121" s="22"/>
      <c r="P121" s="22"/>
      <c r="Q121" s="22"/>
      <c r="R121" s="22"/>
      <c r="S121" s="22"/>
      <c r="T121" s="22"/>
      <c r="U121" s="22"/>
      <c r="V121" s="22"/>
      <c r="W121" s="22"/>
      <c r="X121" s="22"/>
      <c r="Y121" s="22"/>
    </row>
    <row r="122" spans="1:25" ht="55.5" customHeight="1" x14ac:dyDescent="0.2">
      <c r="A122" s="24">
        <v>37147</v>
      </c>
      <c r="B122" s="18" t="s">
        <v>244</v>
      </c>
      <c r="C122" s="18" t="s">
        <v>54</v>
      </c>
      <c r="D122" s="18" t="s">
        <v>244</v>
      </c>
      <c r="E122" s="18" t="s">
        <v>56</v>
      </c>
      <c r="F122" s="18" t="s">
        <v>201</v>
      </c>
      <c r="G122" s="17" t="s">
        <v>399</v>
      </c>
      <c r="H122" s="17"/>
      <c r="I122" s="18" t="s">
        <v>60</v>
      </c>
      <c r="J122" s="18" t="s">
        <v>60</v>
      </c>
      <c r="K122" s="18" t="s">
        <v>61</v>
      </c>
      <c r="L122" s="18" t="s">
        <v>282</v>
      </c>
      <c r="M122" s="22"/>
      <c r="N122" s="22"/>
      <c r="O122" s="22"/>
      <c r="P122" s="22"/>
      <c r="Q122" s="22"/>
      <c r="R122" s="22"/>
      <c r="S122" s="22"/>
      <c r="T122" s="22"/>
      <c r="U122" s="22"/>
      <c r="V122" s="22"/>
      <c r="W122" s="22"/>
      <c r="X122" s="22"/>
      <c r="Y122" s="22"/>
    </row>
    <row r="123" spans="1:25" ht="76.5" x14ac:dyDescent="0.2">
      <c r="A123" s="24">
        <v>37146</v>
      </c>
      <c r="B123" s="18" t="s">
        <v>244</v>
      </c>
      <c r="C123" s="18" t="s">
        <v>54</v>
      </c>
      <c r="D123" s="18" t="s">
        <v>244</v>
      </c>
      <c r="E123" s="18" t="s">
        <v>56</v>
      </c>
      <c r="F123" s="18" t="s">
        <v>57</v>
      </c>
      <c r="G123" s="17" t="s">
        <v>400</v>
      </c>
      <c r="H123" s="17"/>
      <c r="I123" s="18" t="s">
        <v>61</v>
      </c>
      <c r="J123" s="18" t="s">
        <v>61</v>
      </c>
      <c r="K123" s="18" t="s">
        <v>61</v>
      </c>
      <c r="L123" s="18" t="s">
        <v>282</v>
      </c>
      <c r="M123" s="22"/>
      <c r="N123" s="22"/>
      <c r="O123" s="22"/>
      <c r="P123" s="22"/>
      <c r="Q123" s="22"/>
      <c r="R123" s="22"/>
      <c r="S123" s="22"/>
      <c r="T123" s="22"/>
      <c r="U123" s="22"/>
      <c r="V123" s="22"/>
      <c r="W123" s="22"/>
      <c r="X123" s="22"/>
      <c r="Y123" s="22"/>
    </row>
    <row r="124" spans="1:25" ht="38.25" x14ac:dyDescent="0.2">
      <c r="A124" s="24">
        <v>37144</v>
      </c>
      <c r="B124" s="60" t="s">
        <v>401</v>
      </c>
      <c r="C124" s="18" t="s">
        <v>54</v>
      </c>
      <c r="D124" s="18" t="s">
        <v>55</v>
      </c>
      <c r="E124" s="18" t="s">
        <v>56</v>
      </c>
      <c r="F124" s="18" t="s">
        <v>57</v>
      </c>
      <c r="G124" s="60" t="s">
        <v>402</v>
      </c>
      <c r="H124" s="60"/>
      <c r="I124" s="18" t="s">
        <v>60</v>
      </c>
      <c r="J124" s="18" t="s">
        <v>60</v>
      </c>
      <c r="K124" s="18" t="s">
        <v>60</v>
      </c>
      <c r="L124" s="18" t="s">
        <v>282</v>
      </c>
      <c r="M124" s="22"/>
      <c r="N124" s="22"/>
      <c r="O124" s="22"/>
      <c r="P124" s="22"/>
      <c r="Q124" s="22"/>
      <c r="R124" s="22"/>
      <c r="S124" s="22"/>
      <c r="T124" s="22"/>
      <c r="U124" s="22"/>
      <c r="V124" s="22"/>
      <c r="W124" s="22"/>
      <c r="X124" s="22"/>
      <c r="Y124" s="22"/>
    </row>
    <row r="125" spans="1:25" x14ac:dyDescent="0.2">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249</v>
      </c>
      <c r="B174" s="1" t="s">
        <v>250</v>
      </c>
      <c r="C174" s="4" t="s">
        <v>251</v>
      </c>
      <c r="D174" s="33" t="s">
        <v>252</v>
      </c>
      <c r="E174" s="33" t="s">
        <v>253</v>
      </c>
    </row>
    <row r="175" spans="1:12" x14ac:dyDescent="0.2">
      <c r="A175" s="34" t="s">
        <v>254</v>
      </c>
      <c r="B175" s="35">
        <f t="shared" ref="B175:B183" si="3">C175/$C$184</f>
        <v>0.18181818181818182</v>
      </c>
      <c r="C175" s="5">
        <f>'summary 0910'!I24</f>
        <v>2</v>
      </c>
      <c r="D175" s="4">
        <f>33+1+1+1+1+1+8+1+1+1+2+1+2+1+1+1+2</f>
        <v>59</v>
      </c>
      <c r="E175" s="36">
        <f t="shared" ref="E175:E182" si="4">(C175/D175)*100</f>
        <v>3.3898305084745761</v>
      </c>
    </row>
    <row r="176" spans="1:12" x14ac:dyDescent="0.2">
      <c r="A176" s="34" t="s">
        <v>73</v>
      </c>
      <c r="B176" s="35">
        <f t="shared" si="3"/>
        <v>0.18181818181818182</v>
      </c>
      <c r="C176" s="5">
        <f>'summary 0910'!I25</f>
        <v>2</v>
      </c>
      <c r="D176" s="4">
        <f>540+17+1+1+6+10+1+2+12+2+1+1+1+3+4+3+1+1+1+8+2+1+1+6+1+1+2+1+2+1+4+1+1+1+12+4</f>
        <v>657</v>
      </c>
      <c r="E176" s="36">
        <f t="shared" si="4"/>
        <v>0.30441400304414001</v>
      </c>
    </row>
    <row r="177" spans="1:5" x14ac:dyDescent="0.2">
      <c r="A177" s="34" t="s">
        <v>54</v>
      </c>
      <c r="B177" s="35">
        <f t="shared" si="3"/>
        <v>0.36363636363636365</v>
      </c>
      <c r="C177" s="5">
        <f>'summary 0910'!I26</f>
        <v>4</v>
      </c>
      <c r="D177" s="4">
        <f>13+1+1+1+16+10</f>
        <v>42</v>
      </c>
      <c r="E177" s="36">
        <f t="shared" si="4"/>
        <v>9.5238095238095237</v>
      </c>
    </row>
    <row r="178" spans="1:5" x14ac:dyDescent="0.2">
      <c r="A178" s="34" t="s">
        <v>255</v>
      </c>
      <c r="B178" s="35">
        <f t="shared" si="3"/>
        <v>0</v>
      </c>
      <c r="C178" s="5">
        <f>'summary 0910'!I27</f>
        <v>0</v>
      </c>
      <c r="D178" s="4">
        <f>36+1+1</f>
        <v>38</v>
      </c>
      <c r="E178" s="36">
        <f t="shared" si="4"/>
        <v>0</v>
      </c>
    </row>
    <row r="179" spans="1:5" x14ac:dyDescent="0.2">
      <c r="A179" s="34" t="s">
        <v>256</v>
      </c>
      <c r="B179" s="35">
        <f t="shared" si="3"/>
        <v>9.0909090909090912E-2</v>
      </c>
      <c r="C179" s="5">
        <f>'summary 0910'!I28</f>
        <v>1</v>
      </c>
      <c r="D179" s="4">
        <f>288+2+13+2+5+56+59+14+2+3+3+1+4+14</f>
        <v>466</v>
      </c>
      <c r="E179" s="36">
        <f t="shared" si="4"/>
        <v>0.21459227467811159</v>
      </c>
    </row>
    <row r="180" spans="1:5" x14ac:dyDescent="0.2">
      <c r="A180" s="34" t="s">
        <v>257</v>
      </c>
      <c r="B180" s="35">
        <f t="shared" si="3"/>
        <v>0</v>
      </c>
      <c r="C180" s="5">
        <f>'summary 0910'!I29</f>
        <v>0</v>
      </c>
      <c r="D180" s="4">
        <f>132+2+1+2+7+3+4+2+7+1+3</f>
        <v>164</v>
      </c>
      <c r="E180" s="36">
        <f t="shared" si="4"/>
        <v>0</v>
      </c>
    </row>
    <row r="181" spans="1:5" x14ac:dyDescent="0.2">
      <c r="A181" s="34" t="s">
        <v>117</v>
      </c>
      <c r="B181" s="35">
        <f t="shared" si="3"/>
        <v>9.0909090909090912E-2</v>
      </c>
      <c r="C181" s="5">
        <f>'summary 0910'!I30</f>
        <v>1</v>
      </c>
      <c r="D181" s="4">
        <v>9</v>
      </c>
      <c r="E181" s="36">
        <f t="shared" si="4"/>
        <v>11.111111111111111</v>
      </c>
    </row>
    <row r="182" spans="1:5" x14ac:dyDescent="0.2">
      <c r="A182" s="34" t="s">
        <v>219</v>
      </c>
      <c r="B182" s="35">
        <f t="shared" si="3"/>
        <v>0</v>
      </c>
      <c r="C182" s="5">
        <f>'summary 0910'!I31</f>
        <v>0</v>
      </c>
      <c r="D182" s="4">
        <f>10+5+2</f>
        <v>17</v>
      </c>
      <c r="E182" s="36">
        <f t="shared" si="4"/>
        <v>0</v>
      </c>
    </row>
    <row r="183" spans="1:5" x14ac:dyDescent="0.2">
      <c r="A183" s="37" t="s">
        <v>258</v>
      </c>
      <c r="B183" s="35">
        <f t="shared" si="3"/>
        <v>9.0909090909090912E-2</v>
      </c>
      <c r="C183" s="5">
        <f>'summary 0910'!I32</f>
        <v>1</v>
      </c>
    </row>
    <row r="184" spans="1:5" x14ac:dyDescent="0.2">
      <c r="A184" s="37" t="s">
        <v>259</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11</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f>1</f>
        <v>1</v>
      </c>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1+1+1+1</f>
        <v>4</v>
      </c>
    </row>
    <row r="13" spans="1:11" x14ac:dyDescent="0.2">
      <c r="A13" s="6" t="s">
        <v>57</v>
      </c>
      <c r="B13" s="7"/>
      <c r="C13" s="7" t="s">
        <v>265</v>
      </c>
      <c r="D13" s="7"/>
      <c r="E13" s="7"/>
      <c r="F13" s="7"/>
      <c r="G13" s="7"/>
      <c r="H13" s="7"/>
      <c r="I13" s="7"/>
      <c r="J13" s="7"/>
      <c r="K13" s="7">
        <f>1+1+1</f>
        <v>3</v>
      </c>
    </row>
    <row r="14" spans="1:11" x14ac:dyDescent="0.2">
      <c r="A14" s="6" t="s">
        <v>187</v>
      </c>
      <c r="B14" s="7"/>
      <c r="C14" s="7" t="s">
        <v>29</v>
      </c>
      <c r="D14" s="7"/>
      <c r="E14" s="7"/>
      <c r="F14" s="7"/>
      <c r="G14" s="7"/>
      <c r="H14" s="7"/>
      <c r="I14" s="7"/>
      <c r="J14" s="7"/>
      <c r="K14" s="7">
        <f>2</f>
        <v>2</v>
      </c>
    </row>
    <row r="15" spans="1:11" x14ac:dyDescent="0.2">
      <c r="A15" s="6" t="s">
        <v>67</v>
      </c>
      <c r="B15" s="7"/>
      <c r="C15" s="7" t="s">
        <v>30</v>
      </c>
      <c r="D15" s="7"/>
      <c r="E15" s="7"/>
      <c r="F15" s="7"/>
      <c r="G15" s="7"/>
      <c r="H15" s="7"/>
      <c r="I15" s="7"/>
      <c r="J15" s="7"/>
      <c r="K15" s="7">
        <f>1</f>
        <v>1</v>
      </c>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row>
    <row r="18" spans="1:11" x14ac:dyDescent="0.2">
      <c r="A18" s="6" t="s">
        <v>92</v>
      </c>
      <c r="B18" s="7"/>
      <c r="C18" s="7" t="s">
        <v>33</v>
      </c>
      <c r="D18" s="7"/>
      <c r="E18" s="7"/>
      <c r="F18" s="7"/>
      <c r="G18" s="7"/>
      <c r="H18" s="7"/>
      <c r="I18" s="7"/>
      <c r="J18" s="7"/>
      <c r="K18" s="47"/>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f>1+1</f>
        <v>2</v>
      </c>
      <c r="J24" s="31"/>
      <c r="K24" s="31"/>
    </row>
    <row r="25" spans="1:11" x14ac:dyDescent="0.2">
      <c r="A25" s="29" t="s">
        <v>73</v>
      </c>
      <c r="B25" s="17"/>
      <c r="C25" s="17"/>
      <c r="D25" s="32"/>
      <c r="E25" s="31"/>
      <c r="F25" s="32"/>
      <c r="G25" s="32"/>
      <c r="H25" s="31"/>
      <c r="I25" s="6">
        <f>1+1</f>
        <v>2</v>
      </c>
      <c r="J25" s="31"/>
      <c r="K25" s="49"/>
    </row>
    <row r="26" spans="1:11" x14ac:dyDescent="0.2">
      <c r="A26" s="29" t="s">
        <v>54</v>
      </c>
      <c r="B26" s="17"/>
      <c r="C26" s="17"/>
      <c r="D26" s="32"/>
      <c r="E26" s="31"/>
      <c r="F26" s="32"/>
      <c r="G26" s="32"/>
      <c r="H26" s="31"/>
      <c r="I26" s="6">
        <f>4</f>
        <v>4</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f>1</f>
        <v>1</v>
      </c>
      <c r="J28" s="31"/>
      <c r="K28" s="31"/>
    </row>
    <row r="29" spans="1:11" x14ac:dyDescent="0.2">
      <c r="A29" s="29" t="s">
        <v>257</v>
      </c>
      <c r="B29" s="17"/>
      <c r="C29" s="17"/>
      <c r="D29" s="32"/>
      <c r="E29" s="31"/>
      <c r="F29" s="32"/>
      <c r="G29" s="32"/>
      <c r="H29" s="31"/>
      <c r="I29" s="6"/>
      <c r="J29" s="31"/>
      <c r="K29" s="32"/>
    </row>
    <row r="30" spans="1:11" x14ac:dyDescent="0.2">
      <c r="A30" s="29" t="s">
        <v>117</v>
      </c>
      <c r="B30" s="17"/>
      <c r="C30" s="17"/>
      <c r="D30" s="32"/>
      <c r="E30" s="31"/>
      <c r="F30" s="32"/>
      <c r="G30" s="32"/>
      <c r="H30" s="31"/>
      <c r="I30" s="6">
        <f>1</f>
        <v>1</v>
      </c>
      <c r="J30" s="31"/>
      <c r="K30" s="31"/>
    </row>
    <row r="31" spans="1:11" x14ac:dyDescent="0.2">
      <c r="A31" s="29" t="s">
        <v>219</v>
      </c>
      <c r="B31" s="17"/>
      <c r="C31" s="17"/>
      <c r="D31" s="32"/>
      <c r="E31" s="31"/>
      <c r="F31" s="32"/>
      <c r="G31" s="32"/>
      <c r="H31" s="31"/>
      <c r="I31" s="6"/>
      <c r="J31" s="31"/>
      <c r="K31" s="31"/>
    </row>
    <row r="32" spans="1:11" ht="13.5" thickBot="1" x14ac:dyDescent="0.25">
      <c r="A32" s="50" t="s">
        <v>270</v>
      </c>
      <c r="I32" s="5">
        <f>1</f>
        <v>1</v>
      </c>
      <c r="K32" s="51"/>
    </row>
    <row r="33" spans="1:11" ht="13.5" thickTop="1" x14ac:dyDescent="0.2">
      <c r="A33" s="52" t="s">
        <v>261</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9"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c r="AB1" s="1" t="s">
        <v>335</v>
      </c>
    </row>
    <row r="2" spans="1:29" x14ac:dyDescent="0.2">
      <c r="A2" s="2" t="s">
        <v>25</v>
      </c>
      <c r="B2" s="3"/>
      <c r="H2" s="4">
        <f>1+1</f>
        <v>2</v>
      </c>
      <c r="J2" s="4">
        <f>1</f>
        <v>1</v>
      </c>
      <c r="K2" s="3"/>
      <c r="L2" s="5"/>
      <c r="M2" s="3"/>
      <c r="N2" s="3"/>
      <c r="P2" s="4">
        <v>1</v>
      </c>
    </row>
    <row r="3" spans="1:29" x14ac:dyDescent="0.2">
      <c r="A3" s="2" t="s">
        <v>26</v>
      </c>
      <c r="B3" s="5"/>
      <c r="K3" s="5"/>
      <c r="L3" s="5"/>
      <c r="M3" s="5"/>
      <c r="N3" s="6">
        <v>1</v>
      </c>
      <c r="P3" s="4">
        <v>1</v>
      </c>
      <c r="R3" s="4">
        <f>'[6]summary 0625'!K11</f>
        <v>2</v>
      </c>
      <c r="T3" s="4">
        <f>'[6]summary 0709'!K10</f>
        <v>1</v>
      </c>
    </row>
    <row r="4" spans="1:29"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c r="AB4" s="4">
        <f>'summary 0904'!K12</f>
        <v>11</v>
      </c>
    </row>
    <row r="5" spans="1:29"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c r="AB5" s="4">
        <f>'summary 0904'!K13</f>
        <v>4</v>
      </c>
    </row>
    <row r="6" spans="1:29"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9"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c r="AB7" s="4">
        <f>'summary 0904'!K15</f>
        <v>1</v>
      </c>
    </row>
    <row r="8" spans="1:29"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9"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c r="AB9" s="4">
        <f>'summary 0904'!K17</f>
        <v>1</v>
      </c>
    </row>
    <row r="10" spans="1:29"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c r="AB10" s="4">
        <f>'summary 0904'!K18</f>
        <v>1</v>
      </c>
    </row>
    <row r="11" spans="1:29"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
      <c r="A15" s="4" t="s">
        <v>254</v>
      </c>
      <c r="Y15" s="4">
        <f>[7]Aug!$U$24+[7]Aug!$U$9</f>
        <v>3</v>
      </c>
      <c r="Z15" s="4">
        <f>[7]Aug!$AB$27</f>
        <v>1</v>
      </c>
      <c r="AB15" s="4">
        <f>3</f>
        <v>3</v>
      </c>
      <c r="AC15" s="4" t="s">
        <v>254</v>
      </c>
    </row>
    <row r="16" spans="1:29" x14ac:dyDescent="0.2">
      <c r="A16" s="4" t="s">
        <v>73</v>
      </c>
      <c r="X16" s="4">
        <f>[7]Aug!$N$22+[7]Aug!$N$20+[7]Aug!$N$7+[7]Aug!$N$8</f>
        <v>14</v>
      </c>
      <c r="Y16" s="4">
        <f>[7]Aug!$U$20+[7]Aug!$U$22+[7]Aug!$U$16</f>
        <v>3</v>
      </c>
      <c r="Z16" s="4">
        <f>[7]Aug!$AB$22+[7]Aug!$AB$7+[7]Aug!$AB$8</f>
        <v>8</v>
      </c>
      <c r="AA16" s="4">
        <f>[7]Aug!$AI$16+1</f>
        <v>2</v>
      </c>
      <c r="AB16" s="4">
        <f>1+1+5+2</f>
        <v>9</v>
      </c>
      <c r="AC16" s="4" t="s">
        <v>73</v>
      </c>
    </row>
    <row r="17" spans="1:29" x14ac:dyDescent="0.2">
      <c r="A17" s="4" t="s">
        <v>219</v>
      </c>
      <c r="AC17" s="4" t="s">
        <v>219</v>
      </c>
    </row>
    <row r="18" spans="1:29" x14ac:dyDescent="0.2">
      <c r="A18" s="4" t="s">
        <v>54</v>
      </c>
      <c r="AC18" s="4" t="s">
        <v>54</v>
      </c>
    </row>
    <row r="19" spans="1:29" x14ac:dyDescent="0.2">
      <c r="A19" s="4" t="s">
        <v>117</v>
      </c>
      <c r="AC19" s="4" t="s">
        <v>117</v>
      </c>
    </row>
    <row r="20" spans="1:29" x14ac:dyDescent="0.2">
      <c r="A20" s="4" t="s">
        <v>336</v>
      </c>
      <c r="X20" s="4">
        <f>[7]Aug!$N$21+[7]Aug!$N$15</f>
        <v>6</v>
      </c>
      <c r="Y20" s="4">
        <f>[7]Aug!$U$26+[7]Aug!$U$21</f>
        <v>7</v>
      </c>
      <c r="Z20" s="4">
        <f>[7]Aug!$AB$26+[7]Aug!$AB$21</f>
        <v>3</v>
      </c>
      <c r="AA20" s="4">
        <f>[7]Aug!$AI$26+[7]Aug!$AI$21</f>
        <v>11</v>
      </c>
      <c r="AB20" s="4">
        <f>1</f>
        <v>1</v>
      </c>
      <c r="AC20" s="4" t="s">
        <v>336</v>
      </c>
    </row>
    <row r="22" spans="1:29" x14ac:dyDescent="0.2">
      <c r="A22" s="4" t="s">
        <v>333</v>
      </c>
      <c r="X22" s="4">
        <f>SUM(X15:X20)</f>
        <v>20</v>
      </c>
      <c r="Y22" s="4">
        <f>SUM(Y15:Y20)</f>
        <v>13</v>
      </c>
      <c r="Z22" s="4">
        <f>SUM(Z15:Z20)</f>
        <v>12</v>
      </c>
      <c r="AA22" s="4">
        <f>SUM(AA15:AA20)</f>
        <v>13</v>
      </c>
      <c r="AB22" s="4">
        <f>SUM(AB15:AB20)</f>
        <v>13</v>
      </c>
      <c r="AC22" s="4" t="s">
        <v>337</v>
      </c>
    </row>
    <row r="24" spans="1:29" x14ac:dyDescent="0.2">
      <c r="A24" s="4" t="s">
        <v>334</v>
      </c>
      <c r="AC24" s="4" t="s">
        <v>334</v>
      </c>
    </row>
    <row r="98" spans="1:12" x14ac:dyDescent="0.2">
      <c r="A98" s="10" t="s">
        <v>331</v>
      </c>
      <c r="B98" s="11"/>
      <c r="C98" s="11"/>
      <c r="D98" s="11"/>
      <c r="E98" s="11"/>
      <c r="F98" s="12"/>
      <c r="G98" s="11"/>
      <c r="H98" s="11"/>
      <c r="I98" s="12"/>
      <c r="J98" s="12"/>
      <c r="K98" s="12"/>
      <c r="L98" s="11"/>
    </row>
    <row r="99" spans="1:12" x14ac:dyDescent="0.2">
      <c r="A99" s="11"/>
      <c r="B99" s="11"/>
      <c r="C99" s="11"/>
      <c r="D99" s="11"/>
      <c r="E99" s="11"/>
      <c r="F99" s="12"/>
      <c r="G99" s="11"/>
      <c r="H99" s="11"/>
      <c r="I99" s="12"/>
      <c r="J99" s="12"/>
      <c r="K99" s="12"/>
      <c r="L99" s="11"/>
    </row>
    <row r="100" spans="1:12" x14ac:dyDescent="0.2">
      <c r="A100" s="13" t="s">
        <v>36</v>
      </c>
      <c r="B100" s="11"/>
      <c r="C100" s="11"/>
      <c r="D100" s="11"/>
      <c r="E100" s="11"/>
      <c r="F100" s="12"/>
      <c r="G100" s="11"/>
      <c r="H100" s="11"/>
      <c r="I100" s="12"/>
      <c r="J100" s="12"/>
      <c r="K100" s="12"/>
      <c r="L100" s="11"/>
    </row>
    <row r="101" spans="1:12" x14ac:dyDescent="0.2">
      <c r="A101" s="11" t="s">
        <v>271</v>
      </c>
      <c r="B101" s="11"/>
      <c r="C101" s="11"/>
      <c r="D101" s="11"/>
      <c r="E101" s="11"/>
      <c r="F101" s="12"/>
      <c r="G101" s="11"/>
      <c r="H101" s="11"/>
      <c r="I101" s="12"/>
      <c r="J101" s="12"/>
      <c r="K101" s="12"/>
      <c r="L101" s="11"/>
    </row>
    <row r="102" spans="1:12" x14ac:dyDescent="0.2">
      <c r="A102" s="11" t="s">
        <v>272</v>
      </c>
      <c r="B102" s="11"/>
      <c r="C102" s="11"/>
      <c r="D102" s="11"/>
      <c r="E102" s="11"/>
      <c r="F102" s="12"/>
      <c r="G102" s="11"/>
      <c r="H102" s="11"/>
      <c r="I102" s="12"/>
      <c r="J102" s="12"/>
      <c r="K102" s="12"/>
      <c r="L102" s="11"/>
    </row>
    <row r="103" spans="1:12" x14ac:dyDescent="0.2">
      <c r="A103" s="11" t="s">
        <v>273</v>
      </c>
      <c r="B103" s="11"/>
      <c r="C103" s="11"/>
      <c r="D103" s="11"/>
      <c r="E103" s="11"/>
      <c r="F103" s="12"/>
      <c r="G103" s="11"/>
      <c r="H103" s="11"/>
      <c r="I103" s="12"/>
      <c r="J103" s="12"/>
      <c r="K103" s="12"/>
      <c r="L103" s="11"/>
    </row>
    <row r="104" spans="1:12" x14ac:dyDescent="0.2">
      <c r="A104" s="11" t="s">
        <v>274</v>
      </c>
      <c r="B104" s="11"/>
      <c r="C104" s="11"/>
      <c r="D104" s="11"/>
      <c r="E104" s="11"/>
      <c r="F104" s="12"/>
      <c r="G104" s="11"/>
      <c r="H104" s="11"/>
      <c r="I104" s="12"/>
      <c r="J104" s="12"/>
      <c r="K104" s="12"/>
      <c r="L104" s="11"/>
    </row>
    <row r="105" spans="1:12" x14ac:dyDescent="0.2">
      <c r="A105" s="11" t="s">
        <v>275</v>
      </c>
      <c r="B105" s="11"/>
      <c r="C105" s="11"/>
      <c r="D105" s="11"/>
      <c r="E105" s="11"/>
      <c r="F105" s="12"/>
      <c r="G105" s="11"/>
      <c r="H105" s="11"/>
      <c r="I105" s="12"/>
      <c r="J105" s="12"/>
      <c r="K105" s="12"/>
      <c r="L105" s="11"/>
    </row>
    <row r="106" spans="1:12" x14ac:dyDescent="0.2">
      <c r="A106" s="11" t="s">
        <v>276</v>
      </c>
      <c r="B106" s="11"/>
      <c r="C106" s="11"/>
      <c r="D106" s="11"/>
      <c r="E106" s="11"/>
      <c r="F106" s="12"/>
      <c r="G106" s="11"/>
      <c r="H106" s="11"/>
      <c r="I106" s="12"/>
      <c r="J106" s="12"/>
      <c r="K106" s="12"/>
      <c r="L106" s="11"/>
    </row>
    <row r="107" spans="1:12" x14ac:dyDescent="0.2">
      <c r="A107" s="11" t="s">
        <v>277</v>
      </c>
      <c r="B107" s="11"/>
      <c r="C107" s="11"/>
      <c r="D107" s="11"/>
      <c r="E107" s="11"/>
      <c r="F107" s="12"/>
      <c r="G107" s="11"/>
      <c r="H107" s="11"/>
      <c r="I107" s="12"/>
      <c r="J107" s="12"/>
      <c r="K107" s="12"/>
      <c r="L107" s="11"/>
    </row>
    <row r="108" spans="1:12" x14ac:dyDescent="0.2">
      <c r="A108" s="11" t="s">
        <v>278</v>
      </c>
      <c r="B108" s="11"/>
      <c r="C108" s="11"/>
      <c r="D108" s="11"/>
      <c r="E108" s="11"/>
      <c r="F108" s="12"/>
      <c r="G108" s="11"/>
      <c r="H108" s="11"/>
      <c r="I108" s="12"/>
      <c r="J108" s="12"/>
      <c r="K108" s="12"/>
      <c r="L108" s="11"/>
    </row>
    <row r="109" spans="1:12" x14ac:dyDescent="0.2">
      <c r="A109" s="11" t="s">
        <v>279</v>
      </c>
      <c r="B109" s="11"/>
      <c r="C109" s="11"/>
      <c r="D109" s="11"/>
      <c r="E109" s="11"/>
      <c r="F109" s="12"/>
      <c r="G109" s="11"/>
      <c r="H109" s="11"/>
      <c r="I109" s="12"/>
      <c r="J109" s="12"/>
      <c r="K109" s="12"/>
      <c r="L109" s="11"/>
    </row>
    <row r="110" spans="1:12" x14ac:dyDescent="0.2">
      <c r="A110" s="11"/>
      <c r="B110" s="11"/>
      <c r="C110" s="11"/>
      <c r="D110" s="11"/>
      <c r="E110" s="11"/>
      <c r="F110" s="12"/>
      <c r="G110" s="11"/>
      <c r="H110" s="11"/>
      <c r="I110" s="12"/>
      <c r="J110" s="12"/>
      <c r="K110" s="12"/>
      <c r="L110" s="11"/>
    </row>
    <row r="111" spans="1:12" x14ac:dyDescent="0.2">
      <c r="A111" s="14"/>
      <c r="B111" s="14"/>
      <c r="C111" s="14"/>
      <c r="D111" s="14"/>
      <c r="E111" s="14" t="s">
        <v>37</v>
      </c>
      <c r="F111" s="14"/>
      <c r="G111" s="14"/>
      <c r="H111" s="14"/>
      <c r="I111" s="14" t="s">
        <v>38</v>
      </c>
      <c r="J111" s="14" t="s">
        <v>39</v>
      </c>
      <c r="K111" s="14" t="s">
        <v>40</v>
      </c>
      <c r="L111" s="14" t="s">
        <v>41</v>
      </c>
    </row>
    <row r="112" spans="1:12" x14ac:dyDescent="0.2">
      <c r="A112" s="14" t="s">
        <v>42</v>
      </c>
      <c r="B112" s="14" t="s">
        <v>43</v>
      </c>
      <c r="C112" s="14" t="s">
        <v>44</v>
      </c>
      <c r="D112" s="14" t="s">
        <v>45</v>
      </c>
      <c r="E112" s="14" t="s">
        <v>46</v>
      </c>
      <c r="F112" s="14" t="s">
        <v>36</v>
      </c>
      <c r="G112" s="14" t="s">
        <v>47</v>
      </c>
      <c r="H112" s="14" t="s">
        <v>48</v>
      </c>
      <c r="I112" s="14" t="s">
        <v>49</v>
      </c>
      <c r="J112" s="14" t="s">
        <v>50</v>
      </c>
      <c r="K112" s="14" t="s">
        <v>51</v>
      </c>
      <c r="L112" s="14" t="s">
        <v>52</v>
      </c>
    </row>
    <row r="113" spans="1:25" x14ac:dyDescent="0.2">
      <c r="A113" s="14"/>
      <c r="B113" s="14"/>
      <c r="C113" s="14"/>
      <c r="D113" s="14"/>
      <c r="E113" s="14"/>
      <c r="F113" s="14"/>
      <c r="G113" s="14"/>
      <c r="H113" s="14"/>
      <c r="I113" s="14"/>
      <c r="J113" s="14"/>
      <c r="K113" s="14"/>
      <c r="L113" s="14"/>
    </row>
    <row r="114" spans="1:25" ht="25.5" x14ac:dyDescent="0.2">
      <c r="A114" s="24">
        <v>37141</v>
      </c>
      <c r="B114" s="18" t="s">
        <v>338</v>
      </c>
      <c r="C114" s="18" t="s">
        <v>219</v>
      </c>
      <c r="D114" s="18" t="s">
        <v>339</v>
      </c>
      <c r="E114" s="18" t="s">
        <v>340</v>
      </c>
      <c r="F114" s="18" t="s">
        <v>81</v>
      </c>
      <c r="G114" s="17" t="s">
        <v>341</v>
      </c>
      <c r="H114" s="17"/>
      <c r="I114" s="18" t="s">
        <v>60</v>
      </c>
      <c r="J114" s="18" t="s">
        <v>60</v>
      </c>
      <c r="K114" s="18" t="s">
        <v>61</v>
      </c>
      <c r="L114" s="18" t="s">
        <v>282</v>
      </c>
    </row>
    <row r="115" spans="1:25" ht="25.5" x14ac:dyDescent="0.2">
      <c r="A115" s="24">
        <v>37141</v>
      </c>
      <c r="B115" s="18" t="s">
        <v>342</v>
      </c>
      <c r="C115" s="18" t="s">
        <v>73</v>
      </c>
      <c r="D115" s="18" t="s">
        <v>286</v>
      </c>
      <c r="E115" s="18" t="s">
        <v>75</v>
      </c>
      <c r="F115" s="18" t="s">
        <v>81</v>
      </c>
      <c r="G115" s="17" t="s">
        <v>343</v>
      </c>
      <c r="H115" s="17"/>
      <c r="I115" s="18" t="s">
        <v>60</v>
      </c>
      <c r="J115" s="18" t="s">
        <v>60</v>
      </c>
      <c r="K115" s="18" t="s">
        <v>60</v>
      </c>
      <c r="L115" s="18" t="s">
        <v>282</v>
      </c>
    </row>
    <row r="116" spans="1:25" ht="25.5" x14ac:dyDescent="0.2">
      <c r="A116" s="24">
        <v>37141</v>
      </c>
      <c r="B116" s="18" t="s">
        <v>344</v>
      </c>
      <c r="C116" s="18" t="s">
        <v>73</v>
      </c>
      <c r="D116" s="18" t="s">
        <v>74</v>
      </c>
      <c r="E116" s="18" t="s">
        <v>75</v>
      </c>
      <c r="F116" s="18" t="s">
        <v>81</v>
      </c>
      <c r="G116" s="17" t="s">
        <v>345</v>
      </c>
      <c r="H116" s="17"/>
      <c r="I116" s="18" t="s">
        <v>60</v>
      </c>
      <c r="J116" s="18" t="s">
        <v>60</v>
      </c>
      <c r="K116" s="18" t="s">
        <v>60</v>
      </c>
      <c r="L116" s="18" t="s">
        <v>282</v>
      </c>
    </row>
    <row r="117" spans="1:25" ht="63.75" x14ac:dyDescent="0.2">
      <c r="A117" s="24">
        <v>37141</v>
      </c>
      <c r="B117" s="18" t="s">
        <v>244</v>
      </c>
      <c r="C117" s="18" t="s">
        <v>54</v>
      </c>
      <c r="D117" s="18" t="s">
        <v>244</v>
      </c>
      <c r="E117" s="18" t="s">
        <v>56</v>
      </c>
      <c r="F117" s="18" t="s">
        <v>57</v>
      </c>
      <c r="G117" s="17" t="s">
        <v>346</v>
      </c>
      <c r="H117" s="17"/>
      <c r="I117" s="18" t="s">
        <v>60</v>
      </c>
      <c r="J117" s="18" t="s">
        <v>60</v>
      </c>
      <c r="K117" s="18" t="s">
        <v>61</v>
      </c>
      <c r="L117" s="18" t="s">
        <v>282</v>
      </c>
    </row>
    <row r="118" spans="1:25" ht="24.75" customHeight="1" x14ac:dyDescent="0.2">
      <c r="A118" s="24">
        <v>37141</v>
      </c>
      <c r="B118" s="18" t="s">
        <v>292</v>
      </c>
      <c r="C118" s="18" t="s">
        <v>54</v>
      </c>
      <c r="D118" s="18" t="s">
        <v>134</v>
      </c>
      <c r="E118" s="18" t="s">
        <v>347</v>
      </c>
      <c r="F118" s="18" t="s">
        <v>57</v>
      </c>
      <c r="G118" s="17" t="s">
        <v>348</v>
      </c>
      <c r="H118" s="17"/>
      <c r="I118" s="18" t="s">
        <v>61</v>
      </c>
      <c r="J118" s="18" t="s">
        <v>61</v>
      </c>
      <c r="K118" s="18" t="s">
        <v>61</v>
      </c>
      <c r="L118" s="18" t="s">
        <v>282</v>
      </c>
    </row>
    <row r="119" spans="1:25" ht="38.25" x14ac:dyDescent="0.2">
      <c r="A119" s="56">
        <v>37140</v>
      </c>
      <c r="B119" s="57" t="s">
        <v>349</v>
      </c>
      <c r="C119" s="57" t="s">
        <v>54</v>
      </c>
      <c r="D119" s="57" t="s">
        <v>137</v>
      </c>
      <c r="E119" s="57" t="s">
        <v>56</v>
      </c>
      <c r="F119" s="57" t="s">
        <v>57</v>
      </c>
      <c r="G119" s="58" t="s">
        <v>350</v>
      </c>
      <c r="H119" s="58"/>
      <c r="I119" s="57" t="s">
        <v>60</v>
      </c>
      <c r="J119" s="57" t="s">
        <v>60</v>
      </c>
      <c r="K119" s="57" t="s">
        <v>61</v>
      </c>
      <c r="L119" s="16" t="s">
        <v>282</v>
      </c>
      <c r="M119" s="22"/>
      <c r="N119" s="22"/>
      <c r="O119" s="22"/>
      <c r="P119" s="22"/>
      <c r="Q119" s="22"/>
      <c r="R119" s="22"/>
      <c r="S119" s="22"/>
      <c r="T119" s="22"/>
      <c r="U119" s="22"/>
      <c r="V119" s="22"/>
      <c r="W119" s="22"/>
      <c r="X119" s="22"/>
      <c r="Y119" s="22"/>
    </row>
    <row r="120" spans="1:25" ht="38.25" x14ac:dyDescent="0.2">
      <c r="A120" s="24">
        <v>37140</v>
      </c>
      <c r="B120" s="18" t="s">
        <v>351</v>
      </c>
      <c r="C120" s="18" t="s">
        <v>64</v>
      </c>
      <c r="D120" s="18" t="s">
        <v>352</v>
      </c>
      <c r="E120" s="18" t="s">
        <v>125</v>
      </c>
      <c r="F120" s="18" t="s">
        <v>81</v>
      </c>
      <c r="G120" s="17" t="s">
        <v>353</v>
      </c>
      <c r="H120" s="17"/>
      <c r="I120" s="18" t="s">
        <v>60</v>
      </c>
      <c r="J120" s="18" t="s">
        <v>61</v>
      </c>
      <c r="K120" s="18" t="s">
        <v>60</v>
      </c>
      <c r="L120" s="16" t="s">
        <v>282</v>
      </c>
      <c r="M120" s="22"/>
      <c r="N120" s="22"/>
      <c r="O120" s="22"/>
      <c r="P120" s="22"/>
      <c r="Q120" s="22"/>
      <c r="R120" s="22"/>
      <c r="S120" s="22"/>
      <c r="T120" s="22"/>
      <c r="U120" s="22"/>
      <c r="V120" s="22"/>
      <c r="W120" s="22"/>
      <c r="X120" s="22"/>
      <c r="Y120" s="22"/>
    </row>
    <row r="121" spans="1:25" x14ac:dyDescent="0.2">
      <c r="A121" s="24">
        <v>37140</v>
      </c>
      <c r="B121" s="18" t="s">
        <v>354</v>
      </c>
      <c r="C121" s="18" t="s">
        <v>64</v>
      </c>
      <c r="D121" s="18" t="s">
        <v>111</v>
      </c>
      <c r="E121" s="18"/>
      <c r="F121" s="18" t="s">
        <v>81</v>
      </c>
      <c r="G121" s="17" t="s">
        <v>355</v>
      </c>
      <c r="H121" s="17"/>
      <c r="I121" s="18" t="s">
        <v>60</v>
      </c>
      <c r="J121" s="18" t="s">
        <v>60</v>
      </c>
      <c r="K121" s="18" t="s">
        <v>60</v>
      </c>
      <c r="L121" s="16" t="s">
        <v>282</v>
      </c>
      <c r="M121" s="22"/>
      <c r="N121" s="22"/>
      <c r="O121" s="22"/>
      <c r="P121" s="22"/>
      <c r="Q121" s="22"/>
      <c r="R121" s="22"/>
      <c r="S121" s="22"/>
      <c r="T121" s="22"/>
      <c r="U121" s="22"/>
      <c r="V121" s="22"/>
      <c r="W121" s="22"/>
      <c r="X121" s="22"/>
      <c r="Y121" s="22"/>
    </row>
    <row r="122" spans="1:25" ht="55.5" customHeight="1" x14ac:dyDescent="0.2">
      <c r="A122" s="24">
        <v>37140</v>
      </c>
      <c r="B122" s="18" t="s">
        <v>356</v>
      </c>
      <c r="C122" s="18" t="s">
        <v>254</v>
      </c>
      <c r="D122" s="18" t="s">
        <v>357</v>
      </c>
      <c r="E122" s="18" t="s">
        <v>296</v>
      </c>
      <c r="F122" s="18" t="s">
        <v>81</v>
      </c>
      <c r="G122" s="17" t="s">
        <v>358</v>
      </c>
      <c r="H122" s="17"/>
      <c r="I122" s="18" t="s">
        <v>60</v>
      </c>
      <c r="J122" s="18" t="s">
        <v>60</v>
      </c>
      <c r="K122" s="18" t="s">
        <v>60</v>
      </c>
      <c r="L122" s="16" t="s">
        <v>282</v>
      </c>
      <c r="M122" s="22"/>
      <c r="N122" s="22"/>
      <c r="O122" s="22"/>
      <c r="P122" s="22"/>
      <c r="Q122" s="22"/>
      <c r="R122" s="22"/>
      <c r="S122" s="22"/>
      <c r="T122" s="22"/>
      <c r="U122" s="22"/>
      <c r="V122" s="22"/>
      <c r="W122" s="22"/>
      <c r="X122" s="22"/>
      <c r="Y122" s="22"/>
    </row>
    <row r="123" spans="1:25" ht="63.75" x14ac:dyDescent="0.2">
      <c r="A123" s="24">
        <v>37140</v>
      </c>
      <c r="B123" s="18" t="s">
        <v>292</v>
      </c>
      <c r="C123" s="18" t="s">
        <v>54</v>
      </c>
      <c r="D123" s="18" t="s">
        <v>134</v>
      </c>
      <c r="E123" s="18" t="s">
        <v>56</v>
      </c>
      <c r="F123" s="18" t="s">
        <v>92</v>
      </c>
      <c r="G123" s="17" t="s">
        <v>359</v>
      </c>
      <c r="H123" s="17"/>
      <c r="I123" s="18" t="s">
        <v>61</v>
      </c>
      <c r="J123" s="18" t="s">
        <v>61</v>
      </c>
      <c r="K123" s="18" t="s">
        <v>61</v>
      </c>
      <c r="L123" s="16" t="s">
        <v>282</v>
      </c>
      <c r="M123" s="22"/>
      <c r="N123" s="22"/>
      <c r="O123" s="22"/>
      <c r="P123" s="22"/>
      <c r="Q123" s="22"/>
      <c r="R123" s="22"/>
      <c r="S123" s="22"/>
      <c r="T123" s="22"/>
      <c r="U123" s="22"/>
      <c r="V123" s="22"/>
      <c r="W123" s="22"/>
      <c r="X123" s="22"/>
      <c r="Y123" s="22"/>
    </row>
    <row r="124" spans="1:25" x14ac:dyDescent="0.2">
      <c r="A124" s="24">
        <v>37139</v>
      </c>
      <c r="B124" s="18" t="s">
        <v>360</v>
      </c>
      <c r="C124" s="18" t="s">
        <v>117</v>
      </c>
      <c r="D124" s="18" t="s">
        <v>118</v>
      </c>
      <c r="E124" s="18" t="s">
        <v>119</v>
      </c>
      <c r="F124" s="18" t="s">
        <v>81</v>
      </c>
      <c r="G124" s="17" t="s">
        <v>361</v>
      </c>
      <c r="H124" s="17"/>
      <c r="I124" s="18" t="s">
        <v>61</v>
      </c>
      <c r="J124" s="18" t="s">
        <v>60</v>
      </c>
      <c r="K124" s="18" t="s">
        <v>61</v>
      </c>
      <c r="L124" s="16" t="s">
        <v>282</v>
      </c>
      <c r="M124" s="22"/>
      <c r="N124" s="22"/>
      <c r="O124" s="22"/>
      <c r="P124" s="22"/>
      <c r="Q124" s="22"/>
      <c r="R124" s="22"/>
      <c r="S124" s="22"/>
      <c r="T124" s="22"/>
      <c r="U124" s="22"/>
      <c r="V124" s="22"/>
      <c r="W124" s="22"/>
      <c r="X124" s="22"/>
      <c r="Y124" s="22"/>
    </row>
    <row r="125" spans="1:25" ht="25.5" x14ac:dyDescent="0.2">
      <c r="A125" s="24">
        <v>37139</v>
      </c>
      <c r="B125" s="18" t="s">
        <v>362</v>
      </c>
      <c r="C125" s="18" t="s">
        <v>54</v>
      </c>
      <c r="D125" s="18" t="s">
        <v>55</v>
      </c>
      <c r="E125" s="18" t="s">
        <v>56</v>
      </c>
      <c r="F125" s="18" t="s">
        <v>57</v>
      </c>
      <c r="G125" s="17" t="s">
        <v>363</v>
      </c>
      <c r="H125" s="17"/>
      <c r="I125" s="18" t="s">
        <v>60</v>
      </c>
      <c r="J125" s="18" t="s">
        <v>60</v>
      </c>
      <c r="K125" s="18" t="s">
        <v>61</v>
      </c>
      <c r="L125" s="16" t="s">
        <v>282</v>
      </c>
      <c r="M125" s="22"/>
      <c r="N125" s="22"/>
      <c r="O125" s="22"/>
      <c r="P125" s="22"/>
      <c r="Q125" s="22"/>
      <c r="R125" s="22"/>
      <c r="S125" s="22"/>
      <c r="T125" s="22"/>
      <c r="U125" s="22"/>
      <c r="V125" s="22"/>
      <c r="W125" s="22"/>
      <c r="X125" s="22"/>
      <c r="Y125" s="22"/>
    </row>
    <row r="126" spans="1:25" ht="38.25" x14ac:dyDescent="0.2">
      <c r="A126" s="24">
        <v>37138</v>
      </c>
      <c r="B126" s="17" t="s">
        <v>364</v>
      </c>
      <c r="C126" s="18" t="s">
        <v>254</v>
      </c>
      <c r="D126" s="18" t="s">
        <v>365</v>
      </c>
      <c r="E126" s="18" t="s">
        <v>366</v>
      </c>
      <c r="F126" s="18" t="s">
        <v>81</v>
      </c>
      <c r="G126" s="17" t="s">
        <v>303</v>
      </c>
      <c r="H126" s="17"/>
      <c r="I126" s="18" t="s">
        <v>60</v>
      </c>
      <c r="J126" s="18" t="s">
        <v>60</v>
      </c>
      <c r="K126" s="18" t="s">
        <v>60</v>
      </c>
      <c r="L126" s="16" t="s">
        <v>282</v>
      </c>
      <c r="M126" s="22"/>
      <c r="N126" s="22"/>
      <c r="O126" s="22"/>
      <c r="P126" s="22"/>
      <c r="Q126" s="22"/>
      <c r="R126" s="22"/>
      <c r="S126" s="22"/>
      <c r="T126" s="22"/>
      <c r="U126" s="22"/>
      <c r="V126" s="22"/>
      <c r="W126" s="22"/>
      <c r="X126" s="22"/>
      <c r="Y126" s="22"/>
    </row>
    <row r="127" spans="1:25" ht="25.5" x14ac:dyDescent="0.2">
      <c r="A127" s="24">
        <v>37138</v>
      </c>
      <c r="B127" s="59" t="s">
        <v>367</v>
      </c>
      <c r="C127" s="18" t="s">
        <v>254</v>
      </c>
      <c r="D127" s="18" t="s">
        <v>365</v>
      </c>
      <c r="E127" s="18" t="s">
        <v>366</v>
      </c>
      <c r="F127" s="18" t="s">
        <v>81</v>
      </c>
      <c r="G127" s="17" t="s">
        <v>303</v>
      </c>
      <c r="H127" s="17"/>
      <c r="I127" s="18" t="s">
        <v>60</v>
      </c>
      <c r="J127" s="18" t="s">
        <v>60</v>
      </c>
      <c r="K127" s="18" t="s">
        <v>60</v>
      </c>
      <c r="L127" s="16" t="s">
        <v>282</v>
      </c>
      <c r="M127" s="22"/>
      <c r="N127" s="22"/>
      <c r="O127" s="22"/>
      <c r="P127" s="22"/>
      <c r="Q127" s="22"/>
      <c r="R127" s="22"/>
      <c r="S127" s="22"/>
      <c r="T127" s="22"/>
      <c r="U127" s="22"/>
      <c r="V127" s="22"/>
      <c r="W127" s="22"/>
      <c r="X127" s="22"/>
      <c r="Y127" s="22"/>
    </row>
    <row r="128" spans="1:25" ht="38.25" x14ac:dyDescent="0.2">
      <c r="A128" s="24">
        <v>37138</v>
      </c>
      <c r="B128" s="17" t="s">
        <v>368</v>
      </c>
      <c r="C128" s="18" t="s">
        <v>117</v>
      </c>
      <c r="D128" s="18" t="s">
        <v>324</v>
      </c>
      <c r="E128" s="18" t="s">
        <v>119</v>
      </c>
      <c r="F128" s="18" t="s">
        <v>81</v>
      </c>
      <c r="G128" s="17" t="s">
        <v>303</v>
      </c>
      <c r="H128" s="17"/>
      <c r="I128" s="18" t="s">
        <v>60</v>
      </c>
      <c r="J128" s="18" t="s">
        <v>60</v>
      </c>
      <c r="K128" s="18" t="s">
        <v>61</v>
      </c>
      <c r="L128" s="16" t="s">
        <v>282</v>
      </c>
      <c r="M128" s="22"/>
      <c r="N128" s="22"/>
      <c r="O128" s="22"/>
      <c r="P128" s="22"/>
      <c r="Q128" s="22"/>
      <c r="R128" s="22"/>
      <c r="S128" s="22"/>
      <c r="T128" s="22"/>
      <c r="U128" s="22"/>
      <c r="V128" s="22"/>
      <c r="W128" s="22"/>
      <c r="X128" s="22"/>
      <c r="Y128" s="22"/>
    </row>
    <row r="129" spans="1:25" ht="25.5" x14ac:dyDescent="0.2">
      <c r="A129" s="24">
        <v>37138</v>
      </c>
      <c r="B129" s="18" t="s">
        <v>344</v>
      </c>
      <c r="C129" s="18" t="s">
        <v>73</v>
      </c>
      <c r="D129" s="18" t="s">
        <v>74</v>
      </c>
      <c r="E129" s="18" t="s">
        <v>369</v>
      </c>
      <c r="F129" s="18" t="s">
        <v>81</v>
      </c>
      <c r="G129" s="17" t="s">
        <v>370</v>
      </c>
      <c r="H129" s="17"/>
      <c r="I129" s="18" t="s">
        <v>60</v>
      </c>
      <c r="J129" s="18" t="s">
        <v>60</v>
      </c>
      <c r="K129" s="18" t="s">
        <v>61</v>
      </c>
      <c r="L129" s="16" t="s">
        <v>282</v>
      </c>
      <c r="M129" s="22"/>
      <c r="N129" s="22"/>
      <c r="O129" s="22"/>
      <c r="P129" s="22"/>
      <c r="Q129" s="22"/>
      <c r="R129" s="22"/>
      <c r="S129" s="22"/>
      <c r="T129" s="22"/>
      <c r="U129" s="22"/>
      <c r="V129" s="22"/>
      <c r="W129" s="22"/>
      <c r="X129" s="22"/>
      <c r="Y129" s="22"/>
    </row>
    <row r="130" spans="1:25" ht="89.25" x14ac:dyDescent="0.2">
      <c r="A130" s="24">
        <v>37138</v>
      </c>
      <c r="B130" s="18" t="s">
        <v>371</v>
      </c>
      <c r="C130" s="18" t="s">
        <v>54</v>
      </c>
      <c r="D130" s="18" t="s">
        <v>55</v>
      </c>
      <c r="E130" s="18" t="s">
        <v>56</v>
      </c>
      <c r="F130" s="18" t="s">
        <v>67</v>
      </c>
      <c r="G130" s="17" t="s">
        <v>372</v>
      </c>
      <c r="H130" s="17"/>
      <c r="I130" s="18" t="s">
        <v>60</v>
      </c>
      <c r="J130" s="18" t="s">
        <v>60</v>
      </c>
      <c r="K130" s="18" t="s">
        <v>61</v>
      </c>
      <c r="L130" s="16" t="s">
        <v>282</v>
      </c>
      <c r="M130" s="22"/>
      <c r="N130" s="22"/>
      <c r="O130" s="22"/>
      <c r="P130" s="22"/>
      <c r="Q130" s="22"/>
      <c r="R130" s="22"/>
      <c r="S130" s="22"/>
      <c r="T130" s="22"/>
      <c r="U130" s="22"/>
      <c r="V130" s="22"/>
      <c r="W130" s="22"/>
      <c r="X130" s="22"/>
      <c r="Y130" s="22"/>
    </row>
    <row r="131" spans="1:25" ht="51" x14ac:dyDescent="0.2">
      <c r="A131" s="24">
        <v>37138</v>
      </c>
      <c r="B131" s="18" t="s">
        <v>373</v>
      </c>
      <c r="C131" s="18"/>
      <c r="D131" s="18"/>
      <c r="E131" s="18"/>
      <c r="F131" s="18" t="s">
        <v>86</v>
      </c>
      <c r="G131" s="17" t="s">
        <v>374</v>
      </c>
      <c r="H131" s="17"/>
      <c r="I131" s="18" t="s">
        <v>60</v>
      </c>
      <c r="J131" s="18" t="s">
        <v>61</v>
      </c>
      <c r="K131" s="18" t="s">
        <v>61</v>
      </c>
      <c r="L131" s="16" t="s">
        <v>282</v>
      </c>
      <c r="M131" s="22"/>
      <c r="N131" s="22"/>
      <c r="O131" s="22"/>
      <c r="P131" s="22"/>
      <c r="Q131" s="22"/>
      <c r="R131" s="22"/>
      <c r="S131" s="22"/>
      <c r="T131" s="22"/>
      <c r="U131" s="22"/>
      <c r="V131" s="22"/>
      <c r="W131" s="22"/>
      <c r="X131" s="22"/>
      <c r="Y131" s="22"/>
    </row>
    <row r="132" spans="1:25" x14ac:dyDescent="0.2">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
      <c r="A136" s="15"/>
      <c r="B136" s="17"/>
      <c r="C136" s="16"/>
      <c r="D136" s="16"/>
      <c r="E136" s="16"/>
      <c r="F136" s="16"/>
      <c r="G136" s="17"/>
      <c r="H136" s="16"/>
      <c r="I136" s="16"/>
      <c r="J136" s="16"/>
      <c r="K136" s="16"/>
      <c r="L136" s="16"/>
    </row>
    <row r="137" spans="1:25" x14ac:dyDescent="0.2">
      <c r="A137" s="24"/>
      <c r="B137" s="18"/>
      <c r="C137" s="18"/>
      <c r="D137" s="18"/>
      <c r="E137" s="18"/>
      <c r="F137" s="18"/>
      <c r="G137" s="17"/>
      <c r="H137" s="17"/>
      <c r="I137" s="18"/>
      <c r="J137" s="18"/>
      <c r="K137" s="18"/>
      <c r="L137" s="18"/>
    </row>
    <row r="138" spans="1:25" x14ac:dyDescent="0.2">
      <c r="A138" s="24"/>
      <c r="B138" s="18"/>
      <c r="C138" s="18"/>
      <c r="D138" s="18"/>
      <c r="E138" s="18"/>
      <c r="F138" s="18"/>
      <c r="G138" s="17"/>
      <c r="H138" s="17"/>
      <c r="I138" s="18"/>
      <c r="J138" s="18"/>
      <c r="K138" s="18"/>
      <c r="L138" s="18"/>
    </row>
    <row r="139" spans="1:25" x14ac:dyDescent="0.2">
      <c r="A139" s="24"/>
      <c r="B139" s="18"/>
      <c r="C139" s="18"/>
      <c r="D139" s="18"/>
      <c r="E139" s="18"/>
      <c r="F139" s="18"/>
      <c r="G139" s="17"/>
      <c r="H139" s="17"/>
      <c r="I139" s="18"/>
      <c r="J139" s="18"/>
      <c r="K139" s="18"/>
      <c r="L139" s="18"/>
    </row>
    <row r="140" spans="1:25" x14ac:dyDescent="0.2">
      <c r="A140" s="24"/>
      <c r="B140" s="18"/>
      <c r="C140" s="18"/>
      <c r="D140" s="18"/>
      <c r="E140" s="18"/>
      <c r="F140" s="18"/>
      <c r="G140" s="25"/>
      <c r="H140" s="18"/>
      <c r="I140" s="18"/>
      <c r="J140" s="18"/>
      <c r="K140" s="18"/>
      <c r="L140" s="18"/>
    </row>
    <row r="141" spans="1:25" x14ac:dyDescent="0.2">
      <c r="A141" s="24"/>
      <c r="B141" s="18"/>
      <c r="C141" s="18"/>
      <c r="D141" s="18"/>
      <c r="E141" s="18"/>
      <c r="F141" s="18"/>
      <c r="G141" s="25"/>
      <c r="H141" s="25"/>
      <c r="I141" s="18"/>
      <c r="J141" s="18"/>
      <c r="K141" s="18"/>
      <c r="L141" s="18"/>
    </row>
    <row r="142" spans="1:25" x14ac:dyDescent="0.2">
      <c r="A142" s="24"/>
      <c r="B142" s="25"/>
      <c r="C142" s="18"/>
      <c r="D142" s="18"/>
      <c r="E142" s="18"/>
      <c r="F142" s="18"/>
      <c r="G142" s="25"/>
      <c r="H142" s="18"/>
      <c r="I142" s="18"/>
      <c r="J142" s="18"/>
      <c r="K142" s="18"/>
      <c r="L142" s="18"/>
    </row>
    <row r="143" spans="1:25" x14ac:dyDescent="0.2">
      <c r="A143" s="24"/>
      <c r="B143" s="18"/>
      <c r="C143" s="18"/>
      <c r="D143" s="18"/>
      <c r="E143" s="18"/>
      <c r="F143" s="18"/>
      <c r="G143" s="25"/>
      <c r="H143" s="25"/>
      <c r="I143" s="18"/>
      <c r="J143" s="18"/>
      <c r="K143" s="18"/>
      <c r="L143" s="18"/>
    </row>
    <row r="144" spans="1:25" x14ac:dyDescent="0.2">
      <c r="A144" s="24"/>
      <c r="B144" s="18"/>
      <c r="C144" s="18"/>
      <c r="D144" s="18"/>
      <c r="E144" s="18"/>
      <c r="F144" s="18"/>
      <c r="G144" s="25"/>
      <c r="H144" s="25"/>
      <c r="I144" s="18"/>
      <c r="J144" s="18"/>
      <c r="K144" s="18"/>
      <c r="L144" s="18"/>
    </row>
    <row r="145" spans="1:12" x14ac:dyDescent="0.2">
      <c r="A145" s="24"/>
      <c r="B145" s="18"/>
      <c r="C145" s="18"/>
      <c r="D145" s="18"/>
      <c r="E145" s="18"/>
      <c r="F145" s="18"/>
      <c r="G145" s="25"/>
      <c r="H145" s="25"/>
      <c r="I145" s="18"/>
      <c r="J145" s="18"/>
      <c r="K145" s="18"/>
      <c r="L145" s="18"/>
    </row>
    <row r="146" spans="1:12" x14ac:dyDescent="0.2">
      <c r="A146" s="24"/>
      <c r="B146" s="18"/>
      <c r="C146" s="18"/>
      <c r="D146" s="18"/>
      <c r="E146" s="18"/>
      <c r="F146" s="18"/>
      <c r="G146" s="25"/>
      <c r="H146" s="25"/>
      <c r="I146" s="18"/>
      <c r="J146" s="18"/>
      <c r="K146" s="18"/>
      <c r="L146" s="18"/>
    </row>
    <row r="147" spans="1:12" x14ac:dyDescent="0.2">
      <c r="A147" s="24"/>
      <c r="B147" s="18"/>
      <c r="C147" s="18"/>
      <c r="D147" s="18"/>
      <c r="E147" s="18"/>
      <c r="F147" s="18"/>
      <c r="G147" s="25"/>
      <c r="H147" s="25"/>
      <c r="I147" s="18"/>
      <c r="J147" s="18"/>
      <c r="K147" s="18"/>
      <c r="L147" s="18"/>
    </row>
    <row r="148" spans="1:12" ht="54.75" customHeight="1" x14ac:dyDescent="0.2">
      <c r="A148" s="24"/>
      <c r="B148" s="18"/>
      <c r="C148" s="18"/>
      <c r="D148" s="18"/>
      <c r="E148" s="18"/>
      <c r="F148" s="18"/>
      <c r="G148" s="25"/>
      <c r="H148" s="25"/>
      <c r="I148" s="18"/>
      <c r="J148" s="18"/>
      <c r="K148" s="18"/>
      <c r="L148" s="18"/>
    </row>
    <row r="149" spans="1:12" x14ac:dyDescent="0.2">
      <c r="A149" s="24"/>
      <c r="B149" s="18"/>
      <c r="C149" s="18"/>
      <c r="D149" s="18"/>
      <c r="E149" s="18"/>
      <c r="F149" s="18"/>
      <c r="G149" s="25"/>
      <c r="H149" s="25"/>
      <c r="I149" s="18"/>
      <c r="J149" s="18"/>
      <c r="K149" s="18"/>
      <c r="L149" s="18"/>
    </row>
    <row r="150" spans="1:12" x14ac:dyDescent="0.2">
      <c r="A150" s="24"/>
      <c r="B150" s="18"/>
      <c r="C150" s="18"/>
      <c r="D150" s="18"/>
      <c r="E150" s="18"/>
      <c r="F150" s="18"/>
      <c r="G150" s="25"/>
      <c r="H150" s="25"/>
      <c r="I150" s="18"/>
      <c r="J150" s="18"/>
      <c r="K150" s="18"/>
      <c r="L150" s="18"/>
    </row>
    <row r="151" spans="1:12" ht="54" customHeight="1" x14ac:dyDescent="0.2">
      <c r="A151" s="24"/>
      <c r="B151" s="18"/>
      <c r="C151" s="18"/>
      <c r="D151" s="18"/>
      <c r="E151" s="18"/>
      <c r="F151" s="18"/>
      <c r="G151" s="25"/>
      <c r="H151" s="25"/>
      <c r="I151" s="18"/>
      <c r="J151" s="18"/>
      <c r="K151" s="18"/>
      <c r="L151" s="18"/>
    </row>
    <row r="152" spans="1:12" ht="42" customHeight="1" x14ac:dyDescent="0.2">
      <c r="A152" s="24"/>
      <c r="B152" s="18"/>
      <c r="C152" s="18"/>
      <c r="D152" s="18"/>
      <c r="E152" s="18"/>
      <c r="F152" s="18"/>
      <c r="G152" s="25"/>
      <c r="H152" s="25"/>
      <c r="I152" s="18"/>
      <c r="J152" s="18"/>
      <c r="K152" s="18"/>
      <c r="L152" s="18"/>
    </row>
    <row r="153" spans="1:12" ht="42" customHeight="1" x14ac:dyDescent="0.2">
      <c r="A153" s="24"/>
      <c r="B153" s="18"/>
      <c r="C153" s="18"/>
      <c r="D153" s="18"/>
      <c r="E153" s="18"/>
      <c r="F153" s="18"/>
      <c r="G153" s="25"/>
      <c r="H153" s="25"/>
      <c r="I153" s="18"/>
      <c r="J153" s="18"/>
      <c r="K153" s="18"/>
      <c r="L153" s="18"/>
    </row>
    <row r="154" spans="1:12" x14ac:dyDescent="0.2">
      <c r="A154" s="26"/>
      <c r="B154" s="18"/>
      <c r="C154" s="18"/>
      <c r="D154" s="18"/>
      <c r="E154" s="18"/>
      <c r="F154" s="18"/>
      <c r="G154" s="25"/>
      <c r="H154" s="25"/>
      <c r="I154" s="18"/>
      <c r="J154" s="18"/>
      <c r="K154" s="18"/>
      <c r="L154" s="18"/>
    </row>
    <row r="155" spans="1:12" x14ac:dyDescent="0.2">
      <c r="A155" s="26"/>
      <c r="B155" s="18"/>
      <c r="C155" s="18"/>
      <c r="D155" s="18"/>
      <c r="E155" s="18"/>
      <c r="F155" s="18"/>
      <c r="G155" s="25"/>
      <c r="H155" s="25"/>
      <c r="I155" s="18"/>
      <c r="J155" s="18"/>
      <c r="K155" s="18"/>
      <c r="L155" s="18"/>
    </row>
    <row r="156" spans="1:12" x14ac:dyDescent="0.2">
      <c r="A156" s="26"/>
      <c r="B156" s="18"/>
      <c r="C156" s="18"/>
      <c r="D156" s="18"/>
      <c r="E156" s="18"/>
      <c r="F156" s="18"/>
      <c r="G156" s="25"/>
      <c r="H156" s="25"/>
      <c r="I156" s="18"/>
      <c r="J156" s="18"/>
      <c r="K156" s="18"/>
      <c r="L156" s="18"/>
    </row>
    <row r="157" spans="1:12" x14ac:dyDescent="0.2">
      <c r="A157" s="26"/>
      <c r="B157" s="18"/>
      <c r="C157" s="18"/>
      <c r="D157" s="18"/>
      <c r="E157" s="18"/>
      <c r="F157" s="18"/>
      <c r="G157" s="25"/>
      <c r="H157" s="25"/>
      <c r="I157" s="18"/>
      <c r="J157" s="18"/>
      <c r="K157" s="18"/>
      <c r="L157" s="18"/>
    </row>
    <row r="158" spans="1:12" x14ac:dyDescent="0.2">
      <c r="A158" s="26"/>
      <c r="B158" s="18"/>
      <c r="C158" s="18"/>
      <c r="D158" s="18"/>
      <c r="E158" s="18"/>
      <c r="F158" s="18"/>
      <c r="G158" s="25"/>
      <c r="H158" s="25"/>
      <c r="I158" s="18"/>
      <c r="J158" s="18"/>
      <c r="K158" s="18"/>
      <c r="L158" s="18"/>
    </row>
    <row r="159" spans="1:12" x14ac:dyDescent="0.2">
      <c r="A159" s="26"/>
      <c r="B159" s="25"/>
      <c r="C159" s="27"/>
      <c r="D159" s="25"/>
      <c r="E159" s="28"/>
      <c r="F159" s="27"/>
      <c r="G159" s="25"/>
      <c r="H159" s="25"/>
      <c r="I159" s="18"/>
      <c r="J159" s="18"/>
      <c r="K159" s="18"/>
      <c r="L159" s="18"/>
    </row>
    <row r="160" spans="1:12" x14ac:dyDescent="0.2">
      <c r="A160" s="26"/>
      <c r="B160" s="25"/>
      <c r="C160" s="27"/>
      <c r="D160" s="25"/>
      <c r="E160" s="28"/>
      <c r="F160" s="27"/>
      <c r="G160" s="18"/>
      <c r="H160" s="18"/>
      <c r="I160" s="18"/>
      <c r="J160" s="18"/>
      <c r="K160" s="18"/>
      <c r="L160" s="18"/>
    </row>
    <row r="161" spans="1:12" x14ac:dyDescent="0.2">
      <c r="A161" s="29"/>
      <c r="B161" s="25"/>
      <c r="C161" s="27"/>
      <c r="D161" s="25"/>
      <c r="E161" s="28"/>
      <c r="F161" s="27"/>
      <c r="G161" s="25"/>
      <c r="H161" s="28"/>
      <c r="I161" s="18"/>
      <c r="J161" s="18"/>
      <c r="K161" s="18"/>
      <c r="L161" s="18"/>
    </row>
    <row r="162" spans="1:12" x14ac:dyDescent="0.2">
      <c r="A162" s="29"/>
      <c r="B162" s="25"/>
      <c r="C162" s="27"/>
      <c r="D162" s="25"/>
      <c r="E162" s="28"/>
      <c r="F162" s="27"/>
      <c r="G162" s="25"/>
      <c r="H162" s="28"/>
      <c r="I162" s="18"/>
      <c r="J162" s="18"/>
      <c r="K162" s="18"/>
      <c r="L162" s="18"/>
    </row>
    <row r="163" spans="1:12" x14ac:dyDescent="0.2">
      <c r="A163" s="30"/>
      <c r="B163" s="25"/>
      <c r="C163" s="27"/>
      <c r="D163" s="25"/>
      <c r="E163" s="28"/>
      <c r="F163" s="27"/>
      <c r="G163" s="28"/>
      <c r="H163" s="28"/>
      <c r="I163" s="27"/>
      <c r="J163" s="27"/>
      <c r="K163" s="27"/>
      <c r="L163" s="27"/>
    </row>
    <row r="164" spans="1:12" x14ac:dyDescent="0.2">
      <c r="A164" s="30"/>
      <c r="B164" s="25"/>
      <c r="C164" s="27"/>
      <c r="D164" s="28"/>
      <c r="E164" s="28"/>
      <c r="F164" s="27"/>
      <c r="G164" s="28"/>
      <c r="H164" s="28"/>
      <c r="I164" s="27"/>
      <c r="J164" s="27"/>
      <c r="K164" s="27"/>
      <c r="L164" s="27"/>
    </row>
    <row r="165" spans="1:12" x14ac:dyDescent="0.2">
      <c r="A165" s="30"/>
      <c r="B165" s="25"/>
      <c r="C165" s="27"/>
      <c r="D165" s="25"/>
      <c r="E165" s="28"/>
      <c r="F165" s="27"/>
      <c r="G165" s="28"/>
      <c r="H165" s="28"/>
      <c r="I165" s="27"/>
      <c r="J165" s="27"/>
      <c r="K165" s="27"/>
      <c r="L165" s="27"/>
    </row>
    <row r="166" spans="1:12" x14ac:dyDescent="0.2">
      <c r="A166" s="30"/>
      <c r="B166" s="25"/>
      <c r="C166" s="27"/>
      <c r="D166" s="25"/>
      <c r="E166" s="28"/>
      <c r="F166" s="27"/>
      <c r="G166" s="28"/>
      <c r="H166" s="28"/>
      <c r="I166" s="27"/>
      <c r="J166" s="27"/>
      <c r="K166" s="27"/>
      <c r="L166" s="27"/>
    </row>
    <row r="167" spans="1:12" ht="19.5" customHeight="1" x14ac:dyDescent="0.2">
      <c r="A167" s="30"/>
      <c r="B167" s="25"/>
      <c r="C167" s="27"/>
      <c r="D167" s="25"/>
      <c r="E167" s="28"/>
      <c r="F167" s="27"/>
      <c r="G167" s="28"/>
      <c r="H167" s="28"/>
      <c r="I167" s="27"/>
      <c r="J167" s="27"/>
      <c r="K167" s="27"/>
      <c r="L167" s="27"/>
    </row>
    <row r="168" spans="1:12" x14ac:dyDescent="0.2">
      <c r="A168" s="30"/>
      <c r="B168" s="25"/>
      <c r="C168" s="18"/>
      <c r="D168" s="25"/>
      <c r="E168" s="28"/>
      <c r="F168" s="27"/>
      <c r="G168" s="28"/>
      <c r="H168" s="28"/>
      <c r="I168" s="27"/>
      <c r="J168" s="27"/>
      <c r="K168" s="27"/>
      <c r="L168" s="27"/>
    </row>
    <row r="169" spans="1:12" x14ac:dyDescent="0.2">
      <c r="A169" s="30"/>
      <c r="B169" s="25"/>
      <c r="C169" s="27"/>
      <c r="D169" s="25"/>
      <c r="E169" s="28"/>
      <c r="F169" s="27"/>
      <c r="G169" s="28"/>
      <c r="H169" s="28"/>
      <c r="I169" s="27"/>
      <c r="J169" s="27"/>
      <c r="K169" s="27"/>
      <c r="L169" s="27"/>
    </row>
    <row r="170" spans="1:12" x14ac:dyDescent="0.2">
      <c r="A170" s="30"/>
      <c r="B170" s="25"/>
      <c r="C170" s="27"/>
      <c r="D170" s="25"/>
      <c r="E170" s="28"/>
      <c r="F170" s="27"/>
      <c r="G170" s="28"/>
      <c r="H170" s="28"/>
      <c r="I170" s="27"/>
      <c r="J170" s="27"/>
      <c r="K170" s="27"/>
      <c r="L170" s="27"/>
    </row>
    <row r="171" spans="1:12" x14ac:dyDescent="0.2">
      <c r="A171" s="29"/>
      <c r="B171" s="17"/>
      <c r="C171" s="31"/>
      <c r="D171" s="17"/>
      <c r="E171" s="32"/>
      <c r="F171" s="31"/>
      <c r="G171" s="17"/>
      <c r="H171" s="17"/>
      <c r="I171" s="31"/>
      <c r="J171" s="31"/>
      <c r="K171" s="31"/>
      <c r="L171" s="31"/>
    </row>
    <row r="172" spans="1:12" x14ac:dyDescent="0.2">
      <c r="A172" s="29"/>
      <c r="B172" s="17"/>
      <c r="C172" s="31"/>
      <c r="D172" s="17"/>
      <c r="E172" s="32"/>
      <c r="F172" s="31"/>
      <c r="G172" s="17"/>
      <c r="H172" s="17"/>
      <c r="I172" s="31"/>
      <c r="J172" s="31"/>
      <c r="K172" s="31"/>
      <c r="L172" s="31"/>
    </row>
    <row r="174" spans="1:12" x14ac:dyDescent="0.2">
      <c r="A174" s="1" t="s">
        <v>249</v>
      </c>
      <c r="B174" s="1" t="s">
        <v>250</v>
      </c>
      <c r="C174" s="4" t="s">
        <v>251</v>
      </c>
      <c r="D174" s="33" t="s">
        <v>252</v>
      </c>
      <c r="E174" s="33" t="s">
        <v>253</v>
      </c>
    </row>
    <row r="175" spans="1:12" x14ac:dyDescent="0.2">
      <c r="A175" s="34" t="s">
        <v>254</v>
      </c>
      <c r="B175" s="35">
        <f t="shared" ref="B175:B183" si="2">C175/$C$184</f>
        <v>0.16666666666666666</v>
      </c>
      <c r="C175" s="5">
        <f>'summary 0904'!I24</f>
        <v>3</v>
      </c>
      <c r="D175" s="4">
        <f>33+1+1+1+1+1+8+1+1+1+2+1+2+1+1+1</f>
        <v>57</v>
      </c>
      <c r="E175" s="36">
        <f t="shared" ref="E175:E182" si="3">(C175/D175)*100</f>
        <v>5.2631578947368416</v>
      </c>
    </row>
    <row r="176" spans="1:12" x14ac:dyDescent="0.2">
      <c r="A176" s="34" t="s">
        <v>73</v>
      </c>
      <c r="B176" s="35">
        <f t="shared" si="2"/>
        <v>0.16666666666666666</v>
      </c>
      <c r="C176" s="5">
        <f>'summary 0904'!I25</f>
        <v>3</v>
      </c>
      <c r="D176" s="4">
        <f>540+17+1+1+6+10+1+2+12+2+1+1+1+3+4+3+1+1+1+8+2+1+1+6+1+1+2+1+2+1+4+1+1</f>
        <v>640</v>
      </c>
      <c r="E176" s="36">
        <f t="shared" si="3"/>
        <v>0.46875</v>
      </c>
    </row>
    <row r="177" spans="1:5" x14ac:dyDescent="0.2">
      <c r="A177" s="34" t="s">
        <v>54</v>
      </c>
      <c r="B177" s="35">
        <f t="shared" si="2"/>
        <v>0.33333333333333331</v>
      </c>
      <c r="C177" s="5">
        <f>'summary 0904'!I26</f>
        <v>6</v>
      </c>
      <c r="D177" s="4">
        <f>13+1+1+1+16+10</f>
        <v>42</v>
      </c>
      <c r="E177" s="36">
        <f t="shared" si="3"/>
        <v>14.285714285714285</v>
      </c>
    </row>
    <row r="178" spans="1:5" x14ac:dyDescent="0.2">
      <c r="A178" s="34" t="s">
        <v>255</v>
      </c>
      <c r="B178" s="35">
        <f t="shared" si="2"/>
        <v>0</v>
      </c>
      <c r="C178" s="5">
        <f>'summary 0904'!I27</f>
        <v>0</v>
      </c>
      <c r="D178" s="4">
        <f>36+1+1</f>
        <v>38</v>
      </c>
      <c r="E178" s="36">
        <f t="shared" si="3"/>
        <v>0</v>
      </c>
    </row>
    <row r="179" spans="1:5" x14ac:dyDescent="0.2">
      <c r="A179" s="34" t="s">
        <v>256</v>
      </c>
      <c r="B179" s="35">
        <f t="shared" si="2"/>
        <v>0.1111111111111111</v>
      </c>
      <c r="C179" s="5">
        <f>'summary 0904'!I28</f>
        <v>2</v>
      </c>
      <c r="D179" s="4">
        <f>288+2+13+2+5+56+59+14+2+3+3+1+4</f>
        <v>452</v>
      </c>
      <c r="E179" s="36">
        <f t="shared" si="3"/>
        <v>0.44247787610619471</v>
      </c>
    </row>
    <row r="180" spans="1:5" x14ac:dyDescent="0.2">
      <c r="A180" s="34" t="s">
        <v>257</v>
      </c>
      <c r="B180" s="35">
        <f t="shared" si="2"/>
        <v>0</v>
      </c>
      <c r="C180" s="5">
        <f>'summary 0904'!I29</f>
        <v>0</v>
      </c>
      <c r="D180" s="4">
        <f>132+2+1+2+7+3+4+2+7+1</f>
        <v>161</v>
      </c>
      <c r="E180" s="36">
        <f t="shared" si="3"/>
        <v>0</v>
      </c>
    </row>
    <row r="181" spans="1:5" x14ac:dyDescent="0.2">
      <c r="A181" s="34" t="s">
        <v>117</v>
      </c>
      <c r="B181" s="35">
        <f t="shared" si="2"/>
        <v>0.1111111111111111</v>
      </c>
      <c r="C181" s="5">
        <f>'summary 0904'!I30</f>
        <v>2</v>
      </c>
      <c r="D181" s="4">
        <v>9</v>
      </c>
      <c r="E181" s="36">
        <f t="shared" si="3"/>
        <v>22.222222222222221</v>
      </c>
    </row>
    <row r="182" spans="1:5" x14ac:dyDescent="0.2">
      <c r="A182" s="34" t="s">
        <v>219</v>
      </c>
      <c r="B182" s="35">
        <f t="shared" si="2"/>
        <v>5.5555555555555552E-2</v>
      </c>
      <c r="C182" s="5">
        <f>'summary 0904'!I31</f>
        <v>1</v>
      </c>
      <c r="D182" s="4">
        <f>10+5+2</f>
        <v>17</v>
      </c>
      <c r="E182" s="36">
        <f t="shared" si="3"/>
        <v>5.8823529411764701</v>
      </c>
    </row>
    <row r="183" spans="1:5" x14ac:dyDescent="0.2">
      <c r="A183" s="37" t="s">
        <v>258</v>
      </c>
      <c r="B183" s="35">
        <f t="shared" si="2"/>
        <v>5.5555555555555552E-2</v>
      </c>
      <c r="C183" s="5">
        <f>'summary 0904'!I32</f>
        <v>1</v>
      </c>
    </row>
    <row r="184" spans="1:5" x14ac:dyDescent="0.2">
      <c r="A184" s="37" t="s">
        <v>259</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RowHeight="12.75" x14ac:dyDescent="0.2"/>
  <cols>
    <col min="1" max="1" width="20.5703125" style="4" customWidth="1"/>
    <col min="2" max="2" width="3.7109375" style="4" customWidth="1"/>
    <col min="3" max="3" width="37.85546875" style="4" customWidth="1"/>
    <col min="4" max="4" width="10" style="4" customWidth="1"/>
    <col min="5" max="5" width="6.7109375" style="4" customWidth="1"/>
    <col min="6" max="6" width="15.7109375" style="4" customWidth="1"/>
    <col min="7" max="7" width="10.7109375" style="4" hidden="1" customWidth="1"/>
    <col min="8" max="8" width="3.7109375" style="4" hidden="1" customWidth="1"/>
    <col min="9" max="9" width="10.7109375" style="4" customWidth="1"/>
    <col min="10" max="10" width="3.7109375" style="4" customWidth="1"/>
    <col min="11" max="11" width="29.7109375" style="4" customWidth="1"/>
    <col min="12" max="16384" width="9.140625" style="4"/>
  </cols>
  <sheetData>
    <row r="1" spans="1:11" x14ac:dyDescent="0.2">
      <c r="A1" s="61" t="s">
        <v>332</v>
      </c>
      <c r="B1" s="61"/>
      <c r="C1" s="61"/>
      <c r="D1" s="61"/>
      <c r="E1" s="61"/>
      <c r="F1" s="61"/>
      <c r="G1" s="61"/>
      <c r="H1" s="61"/>
      <c r="I1" s="61"/>
      <c r="J1" s="61"/>
      <c r="K1" s="61"/>
    </row>
    <row r="3" spans="1:11" x14ac:dyDescent="0.2">
      <c r="K3" s="39"/>
    </row>
    <row r="4" spans="1:11" ht="13.5" thickBot="1" x14ac:dyDescent="0.25">
      <c r="I4" s="40"/>
      <c r="J4" s="40"/>
      <c r="K4" s="40"/>
    </row>
    <row r="5" spans="1:11" ht="13.5" thickBot="1" x14ac:dyDescent="0.25">
      <c r="A5" s="41" t="s">
        <v>261</v>
      </c>
      <c r="B5" s="42"/>
      <c r="C5" s="42"/>
      <c r="D5" s="42"/>
      <c r="E5" s="42"/>
      <c r="F5" s="42"/>
      <c r="G5" s="42"/>
      <c r="H5" s="42"/>
      <c r="I5" s="42"/>
      <c r="J5" s="42"/>
      <c r="K5" s="43">
        <f>SUM(K10:K18)</f>
        <v>18</v>
      </c>
    </row>
    <row r="6" spans="1:11" x14ac:dyDescent="0.2">
      <c r="A6" s="1"/>
      <c r="B6" s="1"/>
      <c r="C6" s="1"/>
      <c r="K6" s="3"/>
    </row>
    <row r="7" spans="1:11" x14ac:dyDescent="0.2">
      <c r="A7" s="1"/>
      <c r="B7" s="1"/>
      <c r="C7" s="1"/>
      <c r="K7" s="3"/>
    </row>
    <row r="8" spans="1:11" ht="13.5" thickBot="1" x14ac:dyDescent="0.25">
      <c r="A8" s="44" t="s">
        <v>262</v>
      </c>
      <c r="B8" s="44"/>
      <c r="C8" s="44" t="s">
        <v>263</v>
      </c>
      <c r="D8" s="44"/>
      <c r="E8" s="45"/>
      <c r="F8" s="45"/>
      <c r="G8" s="45"/>
      <c r="H8" s="45"/>
      <c r="I8" s="45"/>
      <c r="J8" s="45"/>
      <c r="K8" s="46"/>
    </row>
    <row r="9" spans="1:11" x14ac:dyDescent="0.2">
      <c r="A9" s="2"/>
      <c r="B9" s="2"/>
      <c r="C9" s="2"/>
      <c r="D9" s="2"/>
      <c r="E9" s="2"/>
      <c r="F9" s="2"/>
      <c r="G9" s="2"/>
      <c r="H9" s="2"/>
      <c r="I9" s="2"/>
      <c r="K9" s="3"/>
    </row>
    <row r="10" spans="1:11" x14ac:dyDescent="0.2">
      <c r="A10" s="5" t="s">
        <v>201</v>
      </c>
      <c r="B10" s="2"/>
      <c r="C10" s="2" t="s">
        <v>25</v>
      </c>
      <c r="D10" s="2"/>
      <c r="E10" s="2"/>
      <c r="F10" s="2"/>
      <c r="G10" s="2"/>
      <c r="H10" s="2"/>
      <c r="I10" s="2"/>
      <c r="K10" s="2"/>
    </row>
    <row r="11" spans="1:11" x14ac:dyDescent="0.2">
      <c r="A11" s="6" t="s">
        <v>264</v>
      </c>
      <c r="B11" s="7"/>
      <c r="C11" s="7" t="s">
        <v>26</v>
      </c>
      <c r="D11" s="7"/>
      <c r="E11" s="7"/>
      <c r="F11" s="7"/>
      <c r="G11" s="7"/>
      <c r="H11" s="7"/>
      <c r="I11" s="7"/>
      <c r="J11" s="7"/>
      <c r="K11" s="7"/>
    </row>
    <row r="12" spans="1:11" x14ac:dyDescent="0.2">
      <c r="A12" s="6" t="s">
        <v>81</v>
      </c>
      <c r="B12" s="7"/>
      <c r="C12" s="7" t="s">
        <v>27</v>
      </c>
      <c r="D12" s="7"/>
      <c r="E12" s="7"/>
      <c r="F12" s="7"/>
      <c r="G12" s="7"/>
      <c r="H12" s="7"/>
      <c r="I12" s="7"/>
      <c r="J12" s="7"/>
      <c r="K12" s="7">
        <f>1+1+1+1+1+1+1+1+1+1+1</f>
        <v>11</v>
      </c>
    </row>
    <row r="13" spans="1:11" x14ac:dyDescent="0.2">
      <c r="A13" s="6" t="s">
        <v>57</v>
      </c>
      <c r="B13" s="7"/>
      <c r="C13" s="7" t="s">
        <v>265</v>
      </c>
      <c r="D13" s="7"/>
      <c r="E13" s="7"/>
      <c r="F13" s="7"/>
      <c r="G13" s="7"/>
      <c r="H13" s="7"/>
      <c r="I13" s="7"/>
      <c r="J13" s="7"/>
      <c r="K13" s="7">
        <f>1+1+1+1</f>
        <v>4</v>
      </c>
    </row>
    <row r="14" spans="1:11" x14ac:dyDescent="0.2">
      <c r="A14" s="6" t="s">
        <v>187</v>
      </c>
      <c r="B14" s="7"/>
      <c r="C14" s="7" t="s">
        <v>29</v>
      </c>
      <c r="D14" s="7"/>
      <c r="E14" s="7"/>
      <c r="F14" s="7"/>
      <c r="G14" s="7"/>
      <c r="H14" s="7"/>
      <c r="I14" s="7"/>
      <c r="J14" s="7"/>
      <c r="K14" s="7"/>
    </row>
    <row r="15" spans="1:11" x14ac:dyDescent="0.2">
      <c r="A15" s="6" t="s">
        <v>67</v>
      </c>
      <c r="B15" s="7"/>
      <c r="C15" s="7" t="s">
        <v>30</v>
      </c>
      <c r="D15" s="7"/>
      <c r="E15" s="7"/>
      <c r="F15" s="7"/>
      <c r="G15" s="7"/>
      <c r="H15" s="7"/>
      <c r="I15" s="7"/>
      <c r="J15" s="7"/>
      <c r="K15" s="7">
        <f>1</f>
        <v>1</v>
      </c>
    </row>
    <row r="16" spans="1:11" x14ac:dyDescent="0.2">
      <c r="A16" s="6" t="s">
        <v>266</v>
      </c>
      <c r="B16" s="7"/>
      <c r="C16" s="7" t="s">
        <v>31</v>
      </c>
      <c r="D16" s="7"/>
      <c r="E16" s="7"/>
      <c r="F16" s="7"/>
      <c r="G16" s="7"/>
      <c r="H16" s="7"/>
      <c r="I16" s="7"/>
      <c r="J16" s="7"/>
      <c r="K16" s="7"/>
    </row>
    <row r="17" spans="1:11" x14ac:dyDescent="0.2">
      <c r="A17" s="6" t="s">
        <v>86</v>
      </c>
      <c r="B17" s="7"/>
      <c r="C17" s="7" t="s">
        <v>32</v>
      </c>
      <c r="D17" s="7"/>
      <c r="E17" s="7"/>
      <c r="F17" s="7"/>
      <c r="G17" s="7"/>
      <c r="H17" s="7"/>
      <c r="I17" s="7"/>
      <c r="J17" s="7"/>
      <c r="K17" s="7">
        <f>1</f>
        <v>1</v>
      </c>
    </row>
    <row r="18" spans="1:11" x14ac:dyDescent="0.2">
      <c r="A18" s="6" t="s">
        <v>92</v>
      </c>
      <c r="B18" s="7"/>
      <c r="C18" s="7" t="s">
        <v>33</v>
      </c>
      <c r="D18" s="7"/>
      <c r="E18" s="7"/>
      <c r="F18" s="7"/>
      <c r="G18" s="7"/>
      <c r="H18" s="7"/>
      <c r="I18" s="7"/>
      <c r="J18" s="7"/>
      <c r="K18" s="47">
        <f>1</f>
        <v>1</v>
      </c>
    </row>
    <row r="22" spans="1:11" ht="13.5" thickBot="1" x14ac:dyDescent="0.25">
      <c r="A22" s="44" t="s">
        <v>267</v>
      </c>
      <c r="B22" s="45"/>
      <c r="C22" s="45"/>
      <c r="D22" s="45"/>
      <c r="E22" s="45"/>
      <c r="F22" s="45"/>
      <c r="G22" s="44"/>
      <c r="H22" s="45"/>
      <c r="I22" s="44" t="s">
        <v>268</v>
      </c>
      <c r="J22" s="45"/>
      <c r="K22" s="44" t="s">
        <v>269</v>
      </c>
    </row>
    <row r="23" spans="1:11" x14ac:dyDescent="0.2">
      <c r="G23" s="1"/>
      <c r="I23" s="48"/>
      <c r="J23" s="2"/>
      <c r="K23" s="48"/>
    </row>
    <row r="24" spans="1:11" x14ac:dyDescent="0.2">
      <c r="A24" s="29" t="s">
        <v>254</v>
      </c>
      <c r="B24" s="17"/>
      <c r="C24" s="17"/>
      <c r="D24" s="32"/>
      <c r="E24" s="31"/>
      <c r="F24" s="32"/>
      <c r="G24" s="32"/>
      <c r="H24" s="31"/>
      <c r="I24" s="6">
        <f>1+1+1</f>
        <v>3</v>
      </c>
      <c r="J24" s="31"/>
      <c r="K24" s="31"/>
    </row>
    <row r="25" spans="1:11" x14ac:dyDescent="0.2">
      <c r="A25" s="29" t="s">
        <v>73</v>
      </c>
      <c r="B25" s="17"/>
      <c r="C25" s="17"/>
      <c r="D25" s="32"/>
      <c r="E25" s="31"/>
      <c r="F25" s="32"/>
      <c r="G25" s="32"/>
      <c r="H25" s="31"/>
      <c r="I25" s="6">
        <f>1+1+1</f>
        <v>3</v>
      </c>
      <c r="J25" s="31"/>
      <c r="K25" s="49"/>
    </row>
    <row r="26" spans="1:11" x14ac:dyDescent="0.2">
      <c r="A26" s="29" t="s">
        <v>54</v>
      </c>
      <c r="B26" s="17"/>
      <c r="C26" s="17"/>
      <c r="D26" s="32"/>
      <c r="E26" s="31"/>
      <c r="F26" s="32"/>
      <c r="G26" s="32"/>
      <c r="H26" s="31"/>
      <c r="I26" s="6">
        <f>1+1+1+1+1+1</f>
        <v>6</v>
      </c>
      <c r="J26" s="31"/>
      <c r="K26" s="32"/>
    </row>
    <row r="27" spans="1:11" x14ac:dyDescent="0.2">
      <c r="A27" s="29" t="s">
        <v>255</v>
      </c>
      <c r="B27" s="17"/>
      <c r="C27" s="17"/>
      <c r="D27" s="32"/>
      <c r="E27" s="31"/>
      <c r="F27" s="32"/>
      <c r="G27" s="32"/>
      <c r="H27" s="31"/>
      <c r="I27" s="6"/>
      <c r="J27" s="31"/>
      <c r="K27" s="31"/>
    </row>
    <row r="28" spans="1:11" x14ac:dyDescent="0.2">
      <c r="A28" s="29" t="s">
        <v>256</v>
      </c>
      <c r="B28" s="17"/>
      <c r="C28" s="17"/>
      <c r="D28" s="32"/>
      <c r="E28" s="31"/>
      <c r="F28" s="32"/>
      <c r="G28" s="32"/>
      <c r="H28" s="31"/>
      <c r="I28" s="6">
        <f>1+1</f>
        <v>2</v>
      </c>
      <c r="J28" s="31"/>
      <c r="K28" s="31"/>
    </row>
    <row r="29" spans="1:11" x14ac:dyDescent="0.2">
      <c r="A29" s="29" t="s">
        <v>257</v>
      </c>
      <c r="B29" s="17"/>
      <c r="C29" s="17"/>
      <c r="D29" s="32"/>
      <c r="E29" s="31"/>
      <c r="F29" s="32"/>
      <c r="G29" s="32"/>
      <c r="H29" s="31"/>
      <c r="I29" s="6"/>
      <c r="J29" s="31"/>
      <c r="K29" s="32"/>
    </row>
    <row r="30" spans="1:11" x14ac:dyDescent="0.2">
      <c r="A30" s="29" t="s">
        <v>117</v>
      </c>
      <c r="B30" s="17"/>
      <c r="C30" s="17"/>
      <c r="D30" s="32"/>
      <c r="E30" s="31"/>
      <c r="F30" s="32"/>
      <c r="G30" s="32"/>
      <c r="H30" s="31"/>
      <c r="I30" s="6">
        <f>1+1</f>
        <v>2</v>
      </c>
      <c r="J30" s="31"/>
      <c r="K30" s="31"/>
    </row>
    <row r="31" spans="1:11" x14ac:dyDescent="0.2">
      <c r="A31" s="29" t="s">
        <v>219</v>
      </c>
      <c r="B31" s="17"/>
      <c r="C31" s="17"/>
      <c r="D31" s="32"/>
      <c r="E31" s="31"/>
      <c r="F31" s="32"/>
      <c r="G31" s="32"/>
      <c r="H31" s="31"/>
      <c r="I31" s="6">
        <f>1</f>
        <v>1</v>
      </c>
      <c r="J31" s="31"/>
      <c r="K31" s="31"/>
    </row>
    <row r="32" spans="1:11" ht="13.5" thickBot="1" x14ac:dyDescent="0.25">
      <c r="A32" s="50" t="s">
        <v>270</v>
      </c>
      <c r="I32" s="5">
        <f>1</f>
        <v>1</v>
      </c>
      <c r="K32" s="51"/>
    </row>
    <row r="33" spans="1:11" ht="13.5" thickTop="1" x14ac:dyDescent="0.2">
      <c r="A33" s="52" t="s">
        <v>261</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RowHeight="12.75" x14ac:dyDescent="0.2"/>
  <cols>
    <col min="1" max="1" width="9.85546875" style="4" bestFit="1" customWidth="1"/>
    <col min="2" max="2" width="30.7109375" style="4" customWidth="1"/>
    <col min="3" max="3" width="10.85546875" style="4" customWidth="1"/>
    <col min="4" max="4" width="20.140625" style="4" bestFit="1" customWidth="1"/>
    <col min="5" max="5" width="15.140625" style="4" customWidth="1"/>
    <col min="6" max="6" width="7.28515625" style="4" customWidth="1"/>
    <col min="7" max="7" width="42" style="4" bestFit="1" customWidth="1"/>
    <col min="8" max="8" width="46.5703125" style="4" bestFit="1" customWidth="1"/>
    <col min="9" max="9" width="8.42578125" style="4" customWidth="1"/>
    <col min="10" max="10" width="11.85546875" style="4" bestFit="1" customWidth="1"/>
    <col min="11" max="11" width="14.140625" style="4" bestFit="1" customWidth="1"/>
    <col min="12" max="12" width="9.85546875" style="4" customWidth="1"/>
    <col min="13" max="13" width="13.28515625" style="4" bestFit="1" customWidth="1"/>
    <col min="14" max="14" width="10.85546875" style="4" bestFit="1" customWidth="1"/>
    <col min="15" max="15" width="9.140625" style="4"/>
    <col min="16" max="16" width="12.28515625" style="4" customWidth="1"/>
    <col min="17" max="17" width="10.7109375" style="4" bestFit="1" customWidth="1"/>
    <col min="18" max="18" width="13.28515625" style="4" bestFit="1" customWidth="1"/>
    <col min="19" max="19" width="9.7109375" style="4" bestFit="1" customWidth="1"/>
    <col min="20" max="20" width="11.5703125" style="4" bestFit="1" customWidth="1"/>
    <col min="21" max="27" width="9.85546875" style="4" bestFit="1" customWidth="1"/>
    <col min="28" max="16384" width="9.140625" style="4"/>
  </cols>
  <sheetData>
    <row r="1" spans="1:27" s="1" customFormat="1" x14ac:dyDescent="0.2">
      <c r="A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280</v>
      </c>
    </row>
    <row r="2" spans="1:27" x14ac:dyDescent="0.2">
      <c r="A2" s="2" t="s">
        <v>25</v>
      </c>
      <c r="B2" s="3"/>
      <c r="H2" s="4">
        <f>1+1</f>
        <v>2</v>
      </c>
      <c r="J2" s="4">
        <f>1</f>
        <v>1</v>
      </c>
      <c r="K2" s="3"/>
      <c r="L2" s="5"/>
      <c r="M2" s="3"/>
      <c r="N2" s="3"/>
      <c r="P2" s="4">
        <v>1</v>
      </c>
    </row>
    <row r="3" spans="1:27" x14ac:dyDescent="0.2">
      <c r="A3" s="2" t="s">
        <v>26</v>
      </c>
      <c r="B3" s="5"/>
      <c r="K3" s="5"/>
      <c r="L3" s="5"/>
      <c r="M3" s="5"/>
      <c r="N3" s="6">
        <v>1</v>
      </c>
      <c r="P3" s="4">
        <v>1</v>
      </c>
      <c r="R3" s="4">
        <f>'[6]summary 0625'!K11</f>
        <v>2</v>
      </c>
      <c r="T3" s="4">
        <f>'[6]summary 0709'!K10</f>
        <v>1</v>
      </c>
    </row>
    <row r="4" spans="1:27" x14ac:dyDescent="0.2">
      <c r="A4" s="2" t="s">
        <v>27</v>
      </c>
      <c r="B4" s="5"/>
      <c r="G4" s="4">
        <f>1+1+1+1+1+1+1+1+1+1+1+1+1+1+1+1+1+1+1+1+1+1+1+1+1+1+1+1+1+1</f>
        <v>30</v>
      </c>
      <c r="H4" s="4">
        <f>1+1+1+1+1+1</f>
        <v>6</v>
      </c>
      <c r="I4" s="4">
        <f>1+1+1+1+1+1+1+1+1+1</f>
        <v>10</v>
      </c>
      <c r="J4" s="4">
        <f>1+1+1+1+1+1+1+1+1+1+1+1+1+1+1+1+1+1+1</f>
        <v>19</v>
      </c>
      <c r="K4" s="5">
        <v>13</v>
      </c>
      <c r="L4" s="5">
        <v>7</v>
      </c>
      <c r="M4" s="5">
        <v>2</v>
      </c>
      <c r="N4" s="6">
        <f>8</f>
        <v>8</v>
      </c>
      <c r="O4" s="4">
        <v>5</v>
      </c>
      <c r="P4" s="4">
        <v>6</v>
      </c>
      <c r="Q4" s="4">
        <f>'[6]summary 0618'!K12</f>
        <v>6</v>
      </c>
      <c r="R4" s="4">
        <f>'[6]summary 0625'!K12</f>
        <v>9</v>
      </c>
      <c r="S4" s="4">
        <f>'[6]summary 0702'!K12:K12</f>
        <v>5</v>
      </c>
      <c r="W4" s="4">
        <f>'[6]summary 0730'!K12</f>
        <v>17</v>
      </c>
      <c r="X4" s="4">
        <f>'[6]summary 0806'!K12</f>
        <v>12</v>
      </c>
      <c r="Y4" s="4">
        <f>'[6]summary 0813'!K12</f>
        <v>5</v>
      </c>
      <c r="Z4" s="4">
        <f>'summary 0820'!K12</f>
        <v>4</v>
      </c>
      <c r="AA4" s="4">
        <f>'summary 0827'!K12</f>
        <v>8</v>
      </c>
    </row>
    <row r="5" spans="1:27" x14ac:dyDescent="0.2">
      <c r="A5" s="2" t="s">
        <v>28</v>
      </c>
      <c r="B5" s="5"/>
      <c r="G5" s="4">
        <f>1+1+1+1+1</f>
        <v>5</v>
      </c>
      <c r="H5" s="4">
        <f>1+1+1</f>
        <v>3</v>
      </c>
      <c r="I5" s="4">
        <f>1+1+1</f>
        <v>3</v>
      </c>
      <c r="J5" s="4">
        <f>1+1</f>
        <v>2</v>
      </c>
      <c r="K5" s="5">
        <v>6</v>
      </c>
      <c r="L5" s="5">
        <v>5</v>
      </c>
      <c r="M5" s="5">
        <v>6</v>
      </c>
      <c r="N5" s="6">
        <f>4</f>
        <v>4</v>
      </c>
      <c r="O5" s="4">
        <v>5</v>
      </c>
      <c r="P5" s="4">
        <v>2</v>
      </c>
      <c r="Q5" s="4">
        <f>'[6]summary 0618'!K13</f>
        <v>4</v>
      </c>
      <c r="R5" s="4">
        <f>'[6]summary 0625'!K13</f>
        <v>3</v>
      </c>
      <c r="S5" s="4">
        <f>'[6]summary 0702'!K13:K13</f>
        <v>1</v>
      </c>
      <c r="T5" s="4">
        <f>'[6]summary 0709'!K12</f>
        <v>12</v>
      </c>
      <c r="U5" s="4">
        <f>'[6]summary 0716'!K12</f>
        <v>9</v>
      </c>
      <c r="V5" s="4">
        <f>'[6]summary 0723'!K12</f>
        <v>9</v>
      </c>
      <c r="W5" s="4">
        <f>'[6]summary 0730'!K13</f>
        <v>4</v>
      </c>
      <c r="X5" s="4">
        <f>'[6]summary 0806'!K13</f>
        <v>5</v>
      </c>
      <c r="Y5" s="4">
        <f>'[6]summary 0813'!K13</f>
        <v>5</v>
      </c>
      <c r="Z5" s="4">
        <f>'summary 0820'!K13</f>
        <v>3</v>
      </c>
      <c r="AA5" s="4">
        <f>'summary 0827'!K13</f>
        <v>6</v>
      </c>
    </row>
    <row r="6" spans="1:27" x14ac:dyDescent="0.2">
      <c r="A6" s="2" t="s">
        <v>29</v>
      </c>
      <c r="B6" s="5"/>
      <c r="G6" s="4">
        <f>1+1</f>
        <v>2</v>
      </c>
      <c r="H6" s="4">
        <f>1+1+1+1</f>
        <v>4</v>
      </c>
      <c r="I6" s="4">
        <f>1</f>
        <v>1</v>
      </c>
      <c r="J6" s="4">
        <f>1+1+1</f>
        <v>3</v>
      </c>
      <c r="K6" s="5"/>
      <c r="L6" s="5"/>
      <c r="M6" s="5">
        <v>1</v>
      </c>
      <c r="N6" s="6"/>
      <c r="O6" s="4">
        <v>1</v>
      </c>
      <c r="P6" s="4">
        <v>3</v>
      </c>
      <c r="T6" s="4">
        <f>'[6]summary 0709'!K13</f>
        <v>5</v>
      </c>
      <c r="U6" s="4">
        <f>'[6]summary 0716'!K13</f>
        <v>5</v>
      </c>
      <c r="V6" s="4">
        <f>'[6]summary 0723'!K13</f>
        <v>5</v>
      </c>
      <c r="W6" s="4">
        <f>'[6]summary 0730'!K14</f>
        <v>1</v>
      </c>
      <c r="X6" s="4">
        <f>'[6]summary 0806'!K14</f>
        <v>1</v>
      </c>
      <c r="Y6" s="4">
        <f>'[6]summary 0813'!K14</f>
        <v>2</v>
      </c>
      <c r="AA6" s="4">
        <f>'summary 0827'!K14</f>
        <v>1</v>
      </c>
    </row>
    <row r="7" spans="1:27" x14ac:dyDescent="0.2">
      <c r="A7" s="2" t="s">
        <v>30</v>
      </c>
      <c r="B7" s="5"/>
      <c r="G7" s="4">
        <f>1+1+1</f>
        <v>3</v>
      </c>
      <c r="K7" s="5"/>
      <c r="L7" s="5"/>
      <c r="M7" s="5">
        <v>1</v>
      </c>
      <c r="N7" s="6">
        <f>1</f>
        <v>1</v>
      </c>
      <c r="O7" s="4">
        <v>3</v>
      </c>
      <c r="Q7" s="4">
        <f>'[6]summary 0618'!K15</f>
        <v>1</v>
      </c>
      <c r="R7" s="4">
        <f>'[6]summary 0625'!K15</f>
        <v>5</v>
      </c>
      <c r="S7" s="4">
        <f>'[6]summary 0702'!K15:K15</f>
        <v>1</v>
      </c>
      <c r="T7" s="4">
        <f>'[6]summary 0709'!K14</f>
        <v>3</v>
      </c>
      <c r="W7" s="4">
        <f>'[6]summary 0730'!K15</f>
        <v>2</v>
      </c>
      <c r="X7" s="4">
        <f>'[6]summary 0806'!K15</f>
        <v>1</v>
      </c>
      <c r="Y7" s="4">
        <f>'[6]summary 0813'!K15</f>
        <v>2</v>
      </c>
      <c r="AA7" s="4">
        <f>'summary 0827'!K15</f>
        <v>3</v>
      </c>
    </row>
    <row r="8" spans="1:27" x14ac:dyDescent="0.2">
      <c r="A8" s="2" t="s">
        <v>31</v>
      </c>
      <c r="B8" s="5"/>
      <c r="G8" s="4">
        <f>1+1+1+1</f>
        <v>4</v>
      </c>
      <c r="H8" s="4">
        <f>1</f>
        <v>1</v>
      </c>
      <c r="I8" s="4">
        <f>1+1+1+1+1</f>
        <v>5</v>
      </c>
      <c r="J8" s="4">
        <f>1</f>
        <v>1</v>
      </c>
      <c r="K8" s="5">
        <v>2</v>
      </c>
      <c r="L8" s="5">
        <v>1</v>
      </c>
      <c r="M8" s="5"/>
      <c r="N8" s="6">
        <f>3</f>
        <v>3</v>
      </c>
      <c r="P8" s="4">
        <v>3</v>
      </c>
      <c r="Q8" s="4">
        <f>'[6]summary 0618'!K16</f>
        <v>1</v>
      </c>
      <c r="T8" s="4">
        <f>'[6]summary 0709'!K15</f>
        <v>2</v>
      </c>
      <c r="V8" s="4">
        <f>'[6]summary 0723'!K16</f>
        <v>2</v>
      </c>
      <c r="X8" s="4">
        <f>'[6]summary 0806'!K16</f>
        <v>1</v>
      </c>
      <c r="Y8" s="4">
        <f>'[6]summary 0813'!K16</f>
        <v>1</v>
      </c>
      <c r="Z8" s="4">
        <f>'summary 0820'!K16</f>
        <v>3</v>
      </c>
      <c r="AA8" s="4">
        <f>'summary 0827'!K16</f>
        <v>2</v>
      </c>
    </row>
    <row r="9" spans="1:27" x14ac:dyDescent="0.2">
      <c r="A9" s="2" t="s">
        <v>32</v>
      </c>
      <c r="B9" s="5"/>
      <c r="K9" s="5">
        <v>1</v>
      </c>
      <c r="L9" s="5"/>
      <c r="M9" s="5">
        <v>1</v>
      </c>
      <c r="N9" s="6"/>
      <c r="O9" s="4">
        <v>2</v>
      </c>
      <c r="Q9" s="4">
        <f>'[6]summary 0618'!K17</f>
        <v>4</v>
      </c>
      <c r="R9" s="4">
        <f>'[6]summary 0625'!K17</f>
        <v>7</v>
      </c>
      <c r="V9" s="4">
        <f>'[6]summary 0723'!K16</f>
        <v>2</v>
      </c>
      <c r="W9" s="4">
        <f>'[6]summary 0730'!K17</f>
        <v>3</v>
      </c>
      <c r="X9" s="4">
        <f>'[6]summary 0806'!K17</f>
        <v>3</v>
      </c>
      <c r="Y9" s="4">
        <f>'[6]summary 0813'!K17</f>
        <v>2</v>
      </c>
      <c r="Z9" s="4">
        <f>'summary 0820'!K17</f>
        <v>3</v>
      </c>
      <c r="AA9" s="4">
        <f>'summary 0827'!K17</f>
        <v>2</v>
      </c>
    </row>
    <row r="10" spans="1:27" x14ac:dyDescent="0.2">
      <c r="A10" s="7" t="s">
        <v>33</v>
      </c>
      <c r="B10" s="5"/>
      <c r="K10" s="5"/>
      <c r="L10" s="5"/>
      <c r="M10" s="5"/>
      <c r="N10" s="5"/>
      <c r="S10" s="4">
        <f>'[6]summary 0702'!K18:K18</f>
        <v>1</v>
      </c>
      <c r="U10" s="4">
        <f>'[6]summary 0716'!K17</f>
        <v>1</v>
      </c>
      <c r="V10" s="4">
        <f>'[6]summary 0723'!K17</f>
        <v>1</v>
      </c>
      <c r="W10" s="4">
        <f>'[6]summary 0730'!K18</f>
        <v>2</v>
      </c>
      <c r="X10" s="4">
        <f>'[6]summary 0806'!K18</f>
        <v>1</v>
      </c>
      <c r="Z10" s="4">
        <f>'summary 0820'!K18</f>
        <v>1</v>
      </c>
      <c r="AA10" s="4">
        <f>'summary 0827'!K18</f>
        <v>1</v>
      </c>
    </row>
    <row r="11" spans="1:27" x14ac:dyDescent="0.2">
      <c r="A11" s="8" t="s">
        <v>34</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
      <c r="A12" s="1" t="s">
        <v>4</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
      <c r="A89" s="10" t="s">
        <v>331</v>
      </c>
      <c r="B89" s="11"/>
      <c r="C89" s="11"/>
      <c r="D89" s="11"/>
      <c r="E89" s="11"/>
      <c r="F89" s="12"/>
      <c r="G89" s="11"/>
      <c r="H89" s="11"/>
      <c r="I89" s="12"/>
      <c r="J89" s="12"/>
      <c r="K89" s="12"/>
      <c r="L89" s="11"/>
    </row>
    <row r="90" spans="1:12" x14ac:dyDescent="0.2">
      <c r="A90" s="11"/>
      <c r="B90" s="11"/>
      <c r="C90" s="11"/>
      <c r="D90" s="11"/>
      <c r="E90" s="11"/>
      <c r="F90" s="12"/>
      <c r="G90" s="11"/>
      <c r="H90" s="11"/>
      <c r="I90" s="12"/>
      <c r="J90" s="12"/>
      <c r="K90" s="12"/>
      <c r="L90" s="11"/>
    </row>
    <row r="91" spans="1:12" x14ac:dyDescent="0.2">
      <c r="A91" s="13" t="s">
        <v>36</v>
      </c>
      <c r="B91" s="11"/>
      <c r="C91" s="11"/>
      <c r="D91" s="11"/>
      <c r="E91" s="11"/>
      <c r="F91" s="12"/>
      <c r="G91" s="11"/>
      <c r="H91" s="11"/>
      <c r="I91" s="12"/>
      <c r="J91" s="12"/>
      <c r="K91" s="12"/>
      <c r="L91" s="11"/>
    </row>
    <row r="92" spans="1:12" x14ac:dyDescent="0.2">
      <c r="A92" s="11" t="s">
        <v>271</v>
      </c>
      <c r="B92" s="11"/>
      <c r="C92" s="11"/>
      <c r="D92" s="11"/>
      <c r="E92" s="11"/>
      <c r="F92" s="12"/>
      <c r="G92" s="11"/>
      <c r="H92" s="11"/>
      <c r="I92" s="12"/>
      <c r="J92" s="12"/>
      <c r="K92" s="12"/>
      <c r="L92" s="11"/>
    </row>
    <row r="93" spans="1:12" x14ac:dyDescent="0.2">
      <c r="A93" s="11" t="s">
        <v>272</v>
      </c>
      <c r="B93" s="11"/>
      <c r="C93" s="11"/>
      <c r="D93" s="11"/>
      <c r="E93" s="11"/>
      <c r="F93" s="12"/>
      <c r="G93" s="11"/>
      <c r="H93" s="11"/>
      <c r="I93" s="12"/>
      <c r="J93" s="12"/>
      <c r="K93" s="12"/>
      <c r="L93" s="11"/>
    </row>
    <row r="94" spans="1:12" x14ac:dyDescent="0.2">
      <c r="A94" s="11" t="s">
        <v>273</v>
      </c>
      <c r="B94" s="11"/>
      <c r="C94" s="11"/>
      <c r="D94" s="11"/>
      <c r="E94" s="11"/>
      <c r="F94" s="12"/>
      <c r="G94" s="11"/>
      <c r="H94" s="11"/>
      <c r="I94" s="12"/>
      <c r="J94" s="12"/>
      <c r="K94" s="12"/>
      <c r="L94" s="11"/>
    </row>
    <row r="95" spans="1:12" x14ac:dyDescent="0.2">
      <c r="A95" s="11" t="s">
        <v>274</v>
      </c>
      <c r="B95" s="11"/>
      <c r="C95" s="11"/>
      <c r="D95" s="11"/>
      <c r="E95" s="11"/>
      <c r="F95" s="12"/>
      <c r="G95" s="11"/>
      <c r="H95" s="11"/>
      <c r="I95" s="12"/>
      <c r="J95" s="12"/>
      <c r="K95" s="12"/>
      <c r="L95" s="11"/>
    </row>
    <row r="96" spans="1:12" x14ac:dyDescent="0.2">
      <c r="A96" s="11" t="s">
        <v>275</v>
      </c>
      <c r="B96" s="11"/>
      <c r="C96" s="11"/>
      <c r="D96" s="11"/>
      <c r="E96" s="11"/>
      <c r="F96" s="12"/>
      <c r="G96" s="11"/>
      <c r="H96" s="11"/>
      <c r="I96" s="12"/>
      <c r="J96" s="12"/>
      <c r="K96" s="12"/>
      <c r="L96" s="11"/>
    </row>
    <row r="97" spans="1:25" x14ac:dyDescent="0.2">
      <c r="A97" s="11" t="s">
        <v>276</v>
      </c>
      <c r="B97" s="11"/>
      <c r="C97" s="11"/>
      <c r="D97" s="11"/>
      <c r="E97" s="11"/>
      <c r="F97" s="12"/>
      <c r="G97" s="11"/>
      <c r="H97" s="11"/>
      <c r="I97" s="12"/>
      <c r="J97" s="12"/>
      <c r="K97" s="12"/>
      <c r="L97" s="11"/>
    </row>
    <row r="98" spans="1:25" x14ac:dyDescent="0.2">
      <c r="A98" s="11" t="s">
        <v>277</v>
      </c>
      <c r="B98" s="11"/>
      <c r="C98" s="11"/>
      <c r="D98" s="11"/>
      <c r="E98" s="11"/>
      <c r="F98" s="12"/>
      <c r="G98" s="11"/>
      <c r="H98" s="11"/>
      <c r="I98" s="12"/>
      <c r="J98" s="12"/>
      <c r="K98" s="12"/>
      <c r="L98" s="11"/>
    </row>
    <row r="99" spans="1:25" x14ac:dyDescent="0.2">
      <c r="A99" s="11" t="s">
        <v>278</v>
      </c>
      <c r="B99" s="11"/>
      <c r="C99" s="11"/>
      <c r="D99" s="11"/>
      <c r="E99" s="11"/>
      <c r="F99" s="12"/>
      <c r="G99" s="11"/>
      <c r="H99" s="11"/>
      <c r="I99" s="12"/>
      <c r="J99" s="12"/>
      <c r="K99" s="12"/>
      <c r="L99" s="11"/>
    </row>
    <row r="100" spans="1:25" x14ac:dyDescent="0.2">
      <c r="A100" s="11" t="s">
        <v>279</v>
      </c>
      <c r="B100" s="11"/>
      <c r="C100" s="11"/>
      <c r="D100" s="11"/>
      <c r="E100" s="11"/>
      <c r="F100" s="12"/>
      <c r="G100" s="11"/>
      <c r="H100" s="11"/>
      <c r="I100" s="12"/>
      <c r="J100" s="12"/>
      <c r="K100" s="12"/>
      <c r="L100" s="11"/>
    </row>
    <row r="101" spans="1:25" x14ac:dyDescent="0.2">
      <c r="A101" s="11"/>
      <c r="B101" s="11"/>
      <c r="C101" s="11"/>
      <c r="D101" s="11"/>
      <c r="E101" s="11"/>
      <c r="F101" s="12"/>
      <c r="G101" s="11"/>
      <c r="H101" s="11"/>
      <c r="I101" s="12"/>
      <c r="J101" s="12"/>
      <c r="K101" s="12"/>
      <c r="L101" s="11"/>
    </row>
    <row r="102" spans="1:25" x14ac:dyDescent="0.2">
      <c r="A102" s="14"/>
      <c r="B102" s="14"/>
      <c r="C102" s="14"/>
      <c r="D102" s="14"/>
      <c r="E102" s="14" t="s">
        <v>37</v>
      </c>
      <c r="F102" s="14"/>
      <c r="G102" s="14"/>
      <c r="H102" s="14"/>
      <c r="I102" s="14" t="s">
        <v>38</v>
      </c>
      <c r="J102" s="14" t="s">
        <v>39</v>
      </c>
      <c r="K102" s="14" t="s">
        <v>40</v>
      </c>
      <c r="L102" s="14" t="s">
        <v>41</v>
      </c>
    </row>
    <row r="103" spans="1:25" x14ac:dyDescent="0.2">
      <c r="A103" s="14" t="s">
        <v>42</v>
      </c>
      <c r="B103" s="14" t="s">
        <v>43</v>
      </c>
      <c r="C103" s="14" t="s">
        <v>44</v>
      </c>
      <c r="D103" s="14" t="s">
        <v>45</v>
      </c>
      <c r="E103" s="14" t="s">
        <v>46</v>
      </c>
      <c r="F103" s="14" t="s">
        <v>36</v>
      </c>
      <c r="G103" s="14" t="s">
        <v>47</v>
      </c>
      <c r="H103" s="14" t="s">
        <v>48</v>
      </c>
      <c r="I103" s="14" t="s">
        <v>49</v>
      </c>
      <c r="J103" s="14" t="s">
        <v>50</v>
      </c>
      <c r="K103" s="14" t="s">
        <v>51</v>
      </c>
      <c r="L103" s="14" t="s">
        <v>52</v>
      </c>
    </row>
    <row r="104" spans="1:25" x14ac:dyDescent="0.2">
      <c r="A104" s="14"/>
      <c r="B104" s="14"/>
      <c r="C104" s="14"/>
      <c r="D104" s="14"/>
      <c r="E104" s="14"/>
      <c r="F104" s="14"/>
      <c r="G104" s="14"/>
      <c r="H104" s="14"/>
      <c r="I104" s="14"/>
      <c r="J104" s="14"/>
      <c r="K104" s="14"/>
      <c r="L104" s="14"/>
    </row>
    <row r="105" spans="1:25" ht="38.25" x14ac:dyDescent="0.2">
      <c r="A105" s="15">
        <v>37134</v>
      </c>
      <c r="B105" s="16" t="s">
        <v>121</v>
      </c>
      <c r="C105" s="16" t="s">
        <v>54</v>
      </c>
      <c r="D105" s="16" t="s">
        <v>121</v>
      </c>
      <c r="E105" s="16" t="s">
        <v>56</v>
      </c>
      <c r="F105" s="16" t="s">
        <v>57</v>
      </c>
      <c r="G105" s="17" t="s">
        <v>281</v>
      </c>
      <c r="H105" s="17"/>
      <c r="I105" s="16" t="s">
        <v>61</v>
      </c>
      <c r="J105" s="16" t="s">
        <v>60</v>
      </c>
      <c r="K105" s="16" t="s">
        <v>61</v>
      </c>
      <c r="L105" s="16" t="s">
        <v>282</v>
      </c>
    </row>
    <row r="106" spans="1:25" ht="76.5" x14ac:dyDescent="0.2">
      <c r="A106" s="15">
        <v>37134</v>
      </c>
      <c r="B106" s="16" t="s">
        <v>283</v>
      </c>
      <c r="C106" s="16" t="s">
        <v>54</v>
      </c>
      <c r="D106" s="16" t="s">
        <v>55</v>
      </c>
      <c r="E106" s="16" t="s">
        <v>56</v>
      </c>
      <c r="F106" s="16" t="s">
        <v>67</v>
      </c>
      <c r="G106" s="17" t="s">
        <v>284</v>
      </c>
      <c r="H106" s="17"/>
      <c r="I106" s="16" t="s">
        <v>61</v>
      </c>
      <c r="J106" s="16" t="s">
        <v>60</v>
      </c>
      <c r="K106" s="16" t="s">
        <v>61</v>
      </c>
      <c r="L106" s="16" t="s">
        <v>282</v>
      </c>
    </row>
    <row r="107" spans="1:25" ht="25.5" x14ac:dyDescent="0.2">
      <c r="A107" s="15">
        <v>37134</v>
      </c>
      <c r="B107" s="16" t="s">
        <v>285</v>
      </c>
      <c r="C107" s="16" t="s">
        <v>73</v>
      </c>
      <c r="D107" s="16" t="s">
        <v>286</v>
      </c>
      <c r="E107" s="16" t="s">
        <v>75</v>
      </c>
      <c r="F107" s="16" t="s">
        <v>81</v>
      </c>
      <c r="G107" s="17" t="s">
        <v>287</v>
      </c>
      <c r="H107" s="17"/>
      <c r="I107" s="16" t="s">
        <v>60</v>
      </c>
      <c r="J107" s="16" t="s">
        <v>60</v>
      </c>
      <c r="K107" s="16" t="s">
        <v>61</v>
      </c>
      <c r="L107" s="16" t="s">
        <v>282</v>
      </c>
    </row>
    <row r="108" spans="1:25" ht="25.5" x14ac:dyDescent="0.2">
      <c r="A108" s="15">
        <v>37134</v>
      </c>
      <c r="B108" s="16" t="s">
        <v>288</v>
      </c>
      <c r="C108" s="16" t="s">
        <v>73</v>
      </c>
      <c r="D108" s="16" t="s">
        <v>286</v>
      </c>
      <c r="E108" s="16" t="s">
        <v>75</v>
      </c>
      <c r="F108" s="16" t="s">
        <v>81</v>
      </c>
      <c r="G108" s="17" t="s">
        <v>289</v>
      </c>
      <c r="H108" s="17"/>
      <c r="I108" s="16" t="s">
        <v>60</v>
      </c>
      <c r="J108" s="16" t="s">
        <v>60</v>
      </c>
      <c r="K108" s="16" t="s">
        <v>61</v>
      </c>
      <c r="L108" s="16" t="s">
        <v>282</v>
      </c>
    </row>
    <row r="109" spans="1:25" ht="24.75" customHeight="1" x14ac:dyDescent="0.2">
      <c r="A109" s="15">
        <v>37133</v>
      </c>
      <c r="B109" s="17" t="s">
        <v>290</v>
      </c>
      <c r="C109" s="16" t="s">
        <v>117</v>
      </c>
      <c r="D109" s="16" t="s">
        <v>117</v>
      </c>
      <c r="E109" s="16" t="s">
        <v>119</v>
      </c>
      <c r="F109" s="16" t="s">
        <v>81</v>
      </c>
      <c r="G109" s="17" t="s">
        <v>291</v>
      </c>
      <c r="H109" s="17"/>
      <c r="I109" s="16" t="s">
        <v>61</v>
      </c>
      <c r="J109" s="16" t="s">
        <v>60</v>
      </c>
      <c r="K109" s="16" t="s">
        <v>61</v>
      </c>
      <c r="L109" s="16" t="s">
        <v>282</v>
      </c>
    </row>
    <row r="110" spans="1:25" ht="51" x14ac:dyDescent="0.2">
      <c r="A110" s="15">
        <v>37133</v>
      </c>
      <c r="B110" s="16" t="s">
        <v>292</v>
      </c>
      <c r="C110" s="16" t="s">
        <v>54</v>
      </c>
      <c r="D110" s="16" t="s">
        <v>134</v>
      </c>
      <c r="E110" s="16" t="s">
        <v>56</v>
      </c>
      <c r="F110" s="16" t="s">
        <v>57</v>
      </c>
      <c r="G110" s="17" t="s">
        <v>293</v>
      </c>
      <c r="H110" s="17"/>
      <c r="I110" s="16" t="s">
        <v>61</v>
      </c>
      <c r="J110" s="16" t="s">
        <v>61</v>
      </c>
      <c r="K110" s="16" t="s">
        <v>61</v>
      </c>
      <c r="L110" s="16" t="s">
        <v>282</v>
      </c>
      <c r="M110" s="22"/>
      <c r="N110" s="22"/>
      <c r="O110" s="22"/>
      <c r="P110" s="22"/>
      <c r="Q110" s="22"/>
      <c r="R110" s="22"/>
      <c r="S110" s="22"/>
      <c r="T110" s="22"/>
      <c r="U110" s="22"/>
      <c r="V110" s="22"/>
      <c r="W110" s="22"/>
      <c r="X110" s="22"/>
      <c r="Y110" s="22"/>
    </row>
    <row r="111" spans="1:25" ht="51" x14ac:dyDescent="0.2">
      <c r="A111" s="15">
        <v>37133</v>
      </c>
      <c r="B111" s="16" t="s">
        <v>294</v>
      </c>
      <c r="C111" s="16" t="s">
        <v>254</v>
      </c>
      <c r="D111" s="16" t="s">
        <v>295</v>
      </c>
      <c r="E111" s="16" t="s">
        <v>296</v>
      </c>
      <c r="F111" s="16" t="s">
        <v>67</v>
      </c>
      <c r="G111" s="17" t="s">
        <v>297</v>
      </c>
      <c r="H111" s="17"/>
      <c r="I111" s="16" t="s">
        <v>60</v>
      </c>
      <c r="J111" s="16" t="s">
        <v>61</v>
      </c>
      <c r="K111" s="16" t="s">
        <v>61</v>
      </c>
      <c r="L111" s="16" t="s">
        <v>282</v>
      </c>
      <c r="M111" s="22"/>
      <c r="N111" s="22"/>
      <c r="O111" s="22"/>
      <c r="P111" s="22"/>
      <c r="Q111" s="22"/>
      <c r="R111" s="22"/>
      <c r="S111" s="22"/>
      <c r="T111" s="22"/>
      <c r="U111" s="22"/>
      <c r="V111" s="22"/>
      <c r="W111" s="22"/>
      <c r="X111" s="22"/>
      <c r="Y111" s="22"/>
    </row>
    <row r="112" spans="1:25" ht="76.5" x14ac:dyDescent="0.2">
      <c r="A112" s="15">
        <v>37133</v>
      </c>
      <c r="B112" s="17" t="s">
        <v>298</v>
      </c>
      <c r="C112" s="16" t="s">
        <v>64</v>
      </c>
      <c r="D112" s="16" t="s">
        <v>143</v>
      </c>
      <c r="E112" s="16" t="s">
        <v>144</v>
      </c>
      <c r="F112" s="16" t="s">
        <v>266</v>
      </c>
      <c r="G112" s="17" t="s">
        <v>299</v>
      </c>
      <c r="H112" s="17"/>
      <c r="I112" s="16" t="s">
        <v>61</v>
      </c>
      <c r="J112" s="16" t="s">
        <v>60</v>
      </c>
      <c r="K112" s="16" t="s">
        <v>60</v>
      </c>
      <c r="L112" s="16" t="s">
        <v>282</v>
      </c>
      <c r="M112" s="22"/>
      <c r="N112" s="22"/>
      <c r="O112" s="22"/>
      <c r="P112" s="22"/>
      <c r="Q112" s="22"/>
      <c r="R112" s="22"/>
      <c r="S112" s="22"/>
      <c r="T112" s="22"/>
      <c r="U112" s="22"/>
      <c r="V112" s="22"/>
      <c r="W112" s="22"/>
      <c r="X112" s="22"/>
      <c r="Y112" s="22"/>
    </row>
    <row r="113" spans="1:25" ht="55.5" customHeight="1" x14ac:dyDescent="0.2">
      <c r="A113" s="15">
        <v>37133</v>
      </c>
      <c r="B113" s="16" t="s">
        <v>55</v>
      </c>
      <c r="C113" s="16" t="s">
        <v>54</v>
      </c>
      <c r="D113" s="16" t="s">
        <v>55</v>
      </c>
      <c r="E113" s="16" t="s">
        <v>56</v>
      </c>
      <c r="F113" s="16" t="s">
        <v>57</v>
      </c>
      <c r="G113" s="17" t="s">
        <v>300</v>
      </c>
      <c r="H113" s="17"/>
      <c r="I113" s="16" t="s">
        <v>60</v>
      </c>
      <c r="J113" s="16" t="s">
        <v>60</v>
      </c>
      <c r="K113" s="16" t="s">
        <v>61</v>
      </c>
      <c r="L113" s="16" t="s">
        <v>282</v>
      </c>
      <c r="M113" s="22"/>
      <c r="N113" s="22"/>
      <c r="O113" s="22"/>
      <c r="P113" s="22"/>
      <c r="Q113" s="22"/>
      <c r="R113" s="22"/>
      <c r="S113" s="22"/>
      <c r="T113" s="22"/>
      <c r="U113" s="22"/>
      <c r="V113" s="22"/>
      <c r="W113" s="22"/>
      <c r="X113" s="22"/>
      <c r="Y113" s="22"/>
    </row>
    <row r="114" spans="1:25" ht="25.5" x14ac:dyDescent="0.2">
      <c r="A114" s="15">
        <v>37133</v>
      </c>
      <c r="B114" s="16" t="s">
        <v>301</v>
      </c>
      <c r="C114" s="16" t="s">
        <v>64</v>
      </c>
      <c r="D114" s="16" t="s">
        <v>302</v>
      </c>
      <c r="E114" s="16" t="s">
        <v>125</v>
      </c>
      <c r="F114" s="16" t="s">
        <v>81</v>
      </c>
      <c r="G114" s="17" t="s">
        <v>303</v>
      </c>
      <c r="H114" s="17"/>
      <c r="I114" s="16" t="s">
        <v>60</v>
      </c>
      <c r="J114" s="16" t="s">
        <v>60</v>
      </c>
      <c r="K114" s="16" t="s">
        <v>60</v>
      </c>
      <c r="L114" s="16" t="s">
        <v>282</v>
      </c>
      <c r="M114" s="22"/>
      <c r="N114" s="22"/>
      <c r="O114" s="22"/>
      <c r="P114" s="22"/>
      <c r="Q114" s="22"/>
      <c r="R114" s="22"/>
      <c r="S114" s="22"/>
      <c r="T114" s="22"/>
      <c r="U114" s="22"/>
      <c r="V114" s="22"/>
      <c r="W114" s="22"/>
      <c r="X114" s="22"/>
      <c r="Y114" s="22"/>
    </row>
    <row r="115" spans="1:25" ht="25.5" x14ac:dyDescent="0.2">
      <c r="A115" s="15">
        <v>37133</v>
      </c>
      <c r="B115" s="16" t="s">
        <v>304</v>
      </c>
      <c r="C115" s="16" t="s">
        <v>54</v>
      </c>
      <c r="D115" s="16" t="s">
        <v>139</v>
      </c>
      <c r="E115" s="16" t="s">
        <v>305</v>
      </c>
      <c r="F115" s="16" t="s">
        <v>86</v>
      </c>
      <c r="G115" s="17" t="s">
        <v>306</v>
      </c>
      <c r="H115" s="17"/>
      <c r="I115" s="16" t="s">
        <v>61</v>
      </c>
      <c r="J115" s="16" t="s">
        <v>60</v>
      </c>
      <c r="K115" s="16" t="s">
        <v>61</v>
      </c>
      <c r="L115" s="16"/>
      <c r="M115" s="22"/>
      <c r="N115" s="22"/>
      <c r="O115" s="22"/>
      <c r="P115" s="22"/>
      <c r="Q115" s="22"/>
      <c r="R115" s="22"/>
      <c r="S115" s="22"/>
      <c r="T115" s="22"/>
      <c r="U115" s="22"/>
      <c r="V115" s="22"/>
      <c r="W115" s="22"/>
      <c r="X115" s="22"/>
      <c r="Y115" s="22"/>
    </row>
    <row r="116" spans="1:25" ht="51" x14ac:dyDescent="0.2">
      <c r="A116" s="15">
        <v>37132</v>
      </c>
      <c r="B116" s="16" t="s">
        <v>292</v>
      </c>
      <c r="C116" s="16" t="s">
        <v>54</v>
      </c>
      <c r="D116" s="16" t="s">
        <v>134</v>
      </c>
      <c r="E116" s="16" t="s">
        <v>56</v>
      </c>
      <c r="F116" s="16" t="s">
        <v>57</v>
      </c>
      <c r="G116" s="17" t="s">
        <v>293</v>
      </c>
      <c r="H116" s="17"/>
      <c r="I116" s="16" t="s">
        <v>61</v>
      </c>
      <c r="J116" s="16" t="s">
        <v>61</v>
      </c>
      <c r="K116" s="16" t="s">
        <v>61</v>
      </c>
      <c r="L116" s="16" t="s">
        <v>282</v>
      </c>
      <c r="M116" s="22"/>
      <c r="N116" s="22"/>
      <c r="O116" s="22"/>
      <c r="P116" s="22"/>
      <c r="Q116" s="22"/>
      <c r="R116" s="22"/>
      <c r="S116" s="22"/>
      <c r="T116" s="22"/>
      <c r="U116" s="22"/>
      <c r="V116" s="22"/>
      <c r="W116" s="22"/>
      <c r="X116" s="22"/>
      <c r="Y116" s="22"/>
    </row>
    <row r="117" spans="1:25" ht="25.5" x14ac:dyDescent="0.2">
      <c r="A117" s="15">
        <v>37132</v>
      </c>
      <c r="B117" s="16" t="s">
        <v>307</v>
      </c>
      <c r="C117" s="16" t="s">
        <v>64</v>
      </c>
      <c r="D117" s="16" t="s">
        <v>308</v>
      </c>
      <c r="E117" s="16" t="s">
        <v>125</v>
      </c>
      <c r="F117" s="16" t="s">
        <v>187</v>
      </c>
      <c r="G117" s="17" t="s">
        <v>309</v>
      </c>
      <c r="H117" s="17"/>
      <c r="I117" s="16" t="s">
        <v>60</v>
      </c>
      <c r="J117" s="16" t="s">
        <v>61</v>
      </c>
      <c r="K117" s="16" t="s">
        <v>61</v>
      </c>
      <c r="L117" s="16" t="s">
        <v>282</v>
      </c>
      <c r="M117" s="22"/>
      <c r="N117" s="22"/>
      <c r="O117" s="22"/>
      <c r="P117" s="22"/>
      <c r="Q117" s="22"/>
      <c r="R117" s="22"/>
      <c r="S117" s="22"/>
      <c r="T117" s="22"/>
      <c r="U117" s="22"/>
      <c r="V117" s="22"/>
      <c r="W117" s="22"/>
      <c r="X117" s="22"/>
      <c r="Y117" s="22"/>
    </row>
    <row r="118" spans="1:25" x14ac:dyDescent="0.2">
      <c r="A118" s="15">
        <v>37132</v>
      </c>
      <c r="B118" s="16" t="s">
        <v>310</v>
      </c>
      <c r="C118" s="16" t="s">
        <v>64</v>
      </c>
      <c r="D118" s="16" t="s">
        <v>302</v>
      </c>
      <c r="E118" s="16" t="s">
        <v>125</v>
      </c>
      <c r="F118" s="16" t="s">
        <v>81</v>
      </c>
      <c r="G118" s="17" t="s">
        <v>311</v>
      </c>
      <c r="H118" s="17"/>
      <c r="I118" s="16" t="s">
        <v>60</v>
      </c>
      <c r="J118" s="16" t="s">
        <v>60</v>
      </c>
      <c r="K118" s="16" t="s">
        <v>60</v>
      </c>
      <c r="L118" s="16" t="s">
        <v>282</v>
      </c>
      <c r="M118" s="22"/>
      <c r="N118" s="22"/>
      <c r="O118" s="22"/>
      <c r="P118" s="22"/>
      <c r="Q118" s="22"/>
      <c r="R118" s="22"/>
      <c r="S118" s="22"/>
      <c r="T118" s="22"/>
      <c r="U118" s="22"/>
      <c r="V118" s="22"/>
      <c r="W118" s="22"/>
      <c r="X118" s="22"/>
      <c r="Y118" s="22"/>
    </row>
    <row r="119" spans="1:25" ht="25.5" x14ac:dyDescent="0.2">
      <c r="A119" s="15">
        <v>37132</v>
      </c>
      <c r="B119" s="16" t="s">
        <v>312</v>
      </c>
      <c r="C119" s="16" t="s">
        <v>54</v>
      </c>
      <c r="D119" s="16"/>
      <c r="E119" s="16" t="s">
        <v>56</v>
      </c>
      <c r="F119" s="16" t="s">
        <v>86</v>
      </c>
      <c r="G119" s="17" t="s">
        <v>313</v>
      </c>
      <c r="H119" s="17"/>
      <c r="I119" s="16" t="s">
        <v>61</v>
      </c>
      <c r="J119" s="16" t="s">
        <v>60</v>
      </c>
      <c r="K119" s="16" t="s">
        <v>61</v>
      </c>
      <c r="L119" s="16" t="s">
        <v>282</v>
      </c>
      <c r="M119" s="22"/>
      <c r="N119" s="22"/>
      <c r="O119" s="22"/>
      <c r="P119" s="22"/>
      <c r="Q119" s="22"/>
      <c r="R119" s="22"/>
      <c r="S119" s="22"/>
      <c r="T119" s="22"/>
      <c r="U119" s="22"/>
      <c r="V119" s="22"/>
      <c r="W119" s="22"/>
      <c r="X119" s="22"/>
      <c r="Y119" s="22"/>
    </row>
    <row r="120" spans="1:25" ht="38.25" x14ac:dyDescent="0.2">
      <c r="A120" s="15">
        <v>37132</v>
      </c>
      <c r="B120" s="17" t="s">
        <v>121</v>
      </c>
      <c r="C120" s="16" t="s">
        <v>54</v>
      </c>
      <c r="D120" s="16" t="s">
        <v>121</v>
      </c>
      <c r="E120" s="16" t="s">
        <v>56</v>
      </c>
      <c r="F120" s="16" t="s">
        <v>266</v>
      </c>
      <c r="G120" s="17" t="s">
        <v>314</v>
      </c>
      <c r="H120" s="17"/>
      <c r="I120" s="16" t="s">
        <v>60</v>
      </c>
      <c r="J120" s="16" t="s">
        <v>60</v>
      </c>
      <c r="K120" s="16" t="s">
        <v>61</v>
      </c>
      <c r="L120" s="16" t="s">
        <v>282</v>
      </c>
      <c r="M120" s="22"/>
      <c r="N120" s="22"/>
      <c r="O120" s="22"/>
      <c r="P120" s="22"/>
      <c r="Q120" s="22"/>
      <c r="R120" s="22"/>
      <c r="S120" s="22"/>
      <c r="T120" s="22"/>
      <c r="U120" s="22"/>
      <c r="V120" s="22"/>
      <c r="W120" s="22"/>
      <c r="X120" s="22"/>
      <c r="Y120" s="22"/>
    </row>
    <row r="121" spans="1:25" ht="204" x14ac:dyDescent="0.2">
      <c r="A121" s="15">
        <v>37131</v>
      </c>
      <c r="B121" s="17" t="s">
        <v>315</v>
      </c>
      <c r="C121" s="16" t="s">
        <v>73</v>
      </c>
      <c r="D121" s="16" t="s">
        <v>74</v>
      </c>
      <c r="E121" s="16" t="s">
        <v>75</v>
      </c>
      <c r="F121" s="16" t="s">
        <v>81</v>
      </c>
      <c r="G121" s="17" t="s">
        <v>316</v>
      </c>
      <c r="H121" s="17"/>
      <c r="I121" s="16" t="s">
        <v>60</v>
      </c>
      <c r="J121" s="16" t="s">
        <v>60</v>
      </c>
      <c r="K121" s="16" t="s">
        <v>60</v>
      </c>
      <c r="L121" s="16" t="s">
        <v>282</v>
      </c>
      <c r="M121" s="22"/>
      <c r="N121" s="22"/>
      <c r="O121" s="22"/>
      <c r="P121" s="22"/>
      <c r="Q121" s="22"/>
      <c r="R121" s="22"/>
      <c r="S121" s="22"/>
      <c r="T121" s="22"/>
      <c r="U121" s="22"/>
      <c r="V121" s="22"/>
      <c r="W121" s="22"/>
      <c r="X121" s="22"/>
      <c r="Y121" s="22"/>
    </row>
    <row r="122" spans="1:25" ht="51" x14ac:dyDescent="0.2">
      <c r="A122" s="15">
        <v>37131</v>
      </c>
      <c r="B122" s="17" t="s">
        <v>317</v>
      </c>
      <c r="C122" s="16" t="s">
        <v>54</v>
      </c>
      <c r="D122" s="16" t="s">
        <v>318</v>
      </c>
      <c r="E122" s="16" t="s">
        <v>56</v>
      </c>
      <c r="F122" s="16" t="s">
        <v>57</v>
      </c>
      <c r="G122" s="55" t="s">
        <v>319</v>
      </c>
      <c r="H122" s="17"/>
      <c r="I122" s="16" t="s">
        <v>60</v>
      </c>
      <c r="J122" s="16" t="s">
        <v>60</v>
      </c>
      <c r="K122" s="16" t="s">
        <v>61</v>
      </c>
      <c r="L122" s="16" t="s">
        <v>282</v>
      </c>
      <c r="M122" s="22"/>
      <c r="N122" s="22"/>
      <c r="O122" s="22"/>
      <c r="P122" s="22"/>
      <c r="Q122" s="22"/>
      <c r="R122" s="22"/>
      <c r="S122" s="22"/>
      <c r="T122" s="22"/>
      <c r="U122" s="22"/>
      <c r="V122" s="22"/>
      <c r="W122" s="22"/>
      <c r="X122" s="22"/>
      <c r="Y122" s="22"/>
    </row>
    <row r="123" spans="1:25" ht="38.25" x14ac:dyDescent="0.2">
      <c r="A123" s="15">
        <v>37131</v>
      </c>
      <c r="B123" s="17" t="s">
        <v>121</v>
      </c>
      <c r="C123" s="16" t="s">
        <v>54</v>
      </c>
      <c r="D123" s="16" t="s">
        <v>121</v>
      </c>
      <c r="E123" s="16" t="s">
        <v>56</v>
      </c>
      <c r="F123" s="16" t="s">
        <v>67</v>
      </c>
      <c r="G123" s="17" t="s">
        <v>320</v>
      </c>
      <c r="H123" s="17"/>
      <c r="I123" s="16" t="s">
        <v>60</v>
      </c>
      <c r="J123" s="16" t="s">
        <v>60</v>
      </c>
      <c r="K123" s="16" t="s">
        <v>61</v>
      </c>
      <c r="L123" s="16" t="s">
        <v>282</v>
      </c>
      <c r="M123" s="22"/>
      <c r="N123" s="22"/>
      <c r="O123" s="22"/>
      <c r="P123" s="22"/>
      <c r="Q123" s="22"/>
      <c r="R123" s="22"/>
      <c r="S123" s="22"/>
      <c r="T123" s="22"/>
      <c r="U123" s="22"/>
      <c r="V123" s="22"/>
      <c r="W123" s="22"/>
      <c r="X123" s="22"/>
      <c r="Y123" s="22"/>
    </row>
    <row r="124" spans="1:25" ht="38.25" x14ac:dyDescent="0.2">
      <c r="A124" s="15">
        <v>37130</v>
      </c>
      <c r="B124" s="17" t="s">
        <v>321</v>
      </c>
      <c r="C124" s="16" t="s">
        <v>117</v>
      </c>
      <c r="D124" s="16"/>
      <c r="E124" s="16"/>
      <c r="F124" s="16" t="s">
        <v>92</v>
      </c>
      <c r="G124" s="17" t="s">
        <v>322</v>
      </c>
      <c r="H124" s="17"/>
      <c r="I124" s="16"/>
      <c r="J124" s="16"/>
      <c r="K124" s="16"/>
      <c r="L124" s="16"/>
      <c r="M124" s="22"/>
      <c r="N124" s="22"/>
      <c r="O124" s="22"/>
      <c r="P124" s="22"/>
      <c r="Q124" s="22"/>
      <c r="R124" s="22"/>
      <c r="S124" s="22"/>
      <c r="T124" s="22"/>
      <c r="U124" s="22"/>
      <c r="V124" s="22"/>
      <c r="W124" s="22"/>
      <c r="X124" s="22"/>
      <c r="Y124" s="22"/>
    </row>
    <row r="125" spans="1:25" x14ac:dyDescent="0.2">
      <c r="A125" s="15">
        <v>37130</v>
      </c>
      <c r="B125" s="17" t="s">
        <v>323</v>
      </c>
      <c r="C125" s="16" t="s">
        <v>117</v>
      </c>
      <c r="D125" s="16" t="s">
        <v>324</v>
      </c>
      <c r="E125" s="16" t="s">
        <v>119</v>
      </c>
      <c r="F125" s="16" t="s">
        <v>81</v>
      </c>
      <c r="G125" s="17" t="s">
        <v>325</v>
      </c>
      <c r="H125" s="17"/>
      <c r="I125" s="16" t="s">
        <v>61</v>
      </c>
      <c r="J125" s="16" t="s">
        <v>60</v>
      </c>
      <c r="K125" s="16" t="s">
        <v>61</v>
      </c>
      <c r="L125" s="16" t="s">
        <v>282</v>
      </c>
      <c r="M125" s="22"/>
      <c r="N125" s="22"/>
      <c r="O125" s="22"/>
      <c r="P125" s="22"/>
      <c r="Q125" s="22"/>
      <c r="R125" s="22"/>
      <c r="S125" s="22"/>
      <c r="T125" s="22"/>
      <c r="U125" s="22"/>
      <c r="V125" s="22"/>
      <c r="W125" s="22"/>
      <c r="X125" s="22"/>
      <c r="Y125" s="22"/>
    </row>
    <row r="126" spans="1:25" x14ac:dyDescent="0.2">
      <c r="A126" s="15">
        <v>37130</v>
      </c>
      <c r="B126" s="17" t="s">
        <v>326</v>
      </c>
      <c r="C126" s="16" t="s">
        <v>73</v>
      </c>
      <c r="D126" s="16" t="s">
        <v>327</v>
      </c>
      <c r="E126" s="16" t="s">
        <v>328</v>
      </c>
      <c r="F126" s="16" t="s">
        <v>81</v>
      </c>
      <c r="G126" s="17" t="s">
        <v>311</v>
      </c>
      <c r="H126" s="17"/>
      <c r="I126" s="16" t="s">
        <v>60</v>
      </c>
      <c r="J126" s="16" t="s">
        <v>60</v>
      </c>
      <c r="K126" s="16" t="s">
        <v>61</v>
      </c>
      <c r="L126" s="16" t="s">
        <v>282</v>
      </c>
      <c r="M126" s="22"/>
      <c r="N126" s="22"/>
      <c r="O126" s="22"/>
      <c r="P126" s="22"/>
      <c r="Q126" s="22"/>
      <c r="R126" s="22"/>
      <c r="S126" s="22"/>
      <c r="T126" s="22"/>
      <c r="U126" s="22"/>
      <c r="V126" s="22"/>
      <c r="W126" s="22"/>
      <c r="X126" s="22"/>
      <c r="Y126" s="22"/>
    </row>
    <row r="127" spans="1:25" ht="105.75" customHeight="1" x14ac:dyDescent="0.2">
      <c r="A127" s="15">
        <v>37130</v>
      </c>
      <c r="B127" s="17" t="s">
        <v>329</v>
      </c>
      <c r="C127" s="16" t="s">
        <v>54</v>
      </c>
      <c r="D127" s="16" t="s">
        <v>55</v>
      </c>
      <c r="E127" s="16" t="s">
        <v>56</v>
      </c>
      <c r="F127" s="16" t="s">
        <v>57</v>
      </c>
      <c r="G127" s="17" t="s">
        <v>330</v>
      </c>
      <c r="H127" s="16"/>
      <c r="I127" s="16"/>
      <c r="J127" s="16"/>
      <c r="K127" s="16"/>
      <c r="L127" s="16"/>
    </row>
    <row r="128" spans="1:25" x14ac:dyDescent="0.2">
      <c r="A128" s="24"/>
      <c r="B128" s="18"/>
      <c r="C128" s="18"/>
      <c r="D128" s="18"/>
      <c r="E128" s="18"/>
      <c r="F128" s="18"/>
      <c r="G128" s="17"/>
      <c r="H128" s="17"/>
      <c r="I128" s="18"/>
      <c r="J128" s="18"/>
      <c r="K128" s="18"/>
      <c r="L128" s="18"/>
    </row>
    <row r="129" spans="1:12" x14ac:dyDescent="0.2">
      <c r="A129" s="24"/>
      <c r="B129" s="18"/>
      <c r="C129" s="18"/>
      <c r="D129" s="18"/>
      <c r="E129" s="18"/>
      <c r="F129" s="18"/>
      <c r="G129" s="17"/>
      <c r="H129" s="17"/>
      <c r="I129" s="18"/>
      <c r="J129" s="18"/>
      <c r="K129" s="18"/>
      <c r="L129" s="18"/>
    </row>
    <row r="130" spans="1:12" x14ac:dyDescent="0.2">
      <c r="A130" s="24"/>
      <c r="B130" s="18"/>
      <c r="C130" s="18"/>
      <c r="D130" s="18"/>
      <c r="E130" s="18"/>
      <c r="F130" s="18"/>
      <c r="G130" s="17"/>
      <c r="H130" s="17"/>
      <c r="I130" s="18"/>
      <c r="J130" s="18"/>
      <c r="K130" s="18"/>
      <c r="L130" s="18"/>
    </row>
    <row r="131" spans="1:12" x14ac:dyDescent="0.2">
      <c r="A131" s="24"/>
      <c r="B131" s="18"/>
      <c r="C131" s="18"/>
      <c r="D131" s="18"/>
      <c r="E131" s="18"/>
      <c r="F131" s="18"/>
      <c r="G131" s="25"/>
      <c r="H131" s="18"/>
      <c r="I131" s="18"/>
      <c r="J131" s="18"/>
      <c r="K131" s="18"/>
      <c r="L131" s="18"/>
    </row>
    <row r="132" spans="1:12" x14ac:dyDescent="0.2">
      <c r="A132" s="24"/>
      <c r="B132" s="18"/>
      <c r="C132" s="18"/>
      <c r="D132" s="18"/>
      <c r="E132" s="18"/>
      <c r="F132" s="18"/>
      <c r="G132" s="25"/>
      <c r="H132" s="25"/>
      <c r="I132" s="18"/>
      <c r="J132" s="18"/>
      <c r="K132" s="18"/>
      <c r="L132" s="18"/>
    </row>
    <row r="133" spans="1:12" x14ac:dyDescent="0.2">
      <c r="A133" s="24"/>
      <c r="B133" s="25"/>
      <c r="C133" s="18"/>
      <c r="D133" s="18"/>
      <c r="E133" s="18"/>
      <c r="F133" s="18"/>
      <c r="G133" s="25"/>
      <c r="H133" s="18"/>
      <c r="I133" s="18"/>
      <c r="J133" s="18"/>
      <c r="K133" s="18"/>
      <c r="L133" s="18"/>
    </row>
    <row r="134" spans="1:12" x14ac:dyDescent="0.2">
      <c r="A134" s="24"/>
      <c r="B134" s="18"/>
      <c r="C134" s="18"/>
      <c r="D134" s="18"/>
      <c r="E134" s="18"/>
      <c r="F134" s="18"/>
      <c r="G134" s="25"/>
      <c r="H134" s="25"/>
      <c r="I134" s="18"/>
      <c r="J134" s="18"/>
      <c r="K134" s="18"/>
      <c r="L134" s="18"/>
    </row>
    <row r="135" spans="1:12" x14ac:dyDescent="0.2">
      <c r="A135" s="24"/>
      <c r="B135" s="18"/>
      <c r="C135" s="18"/>
      <c r="D135" s="18"/>
      <c r="E135" s="18"/>
      <c r="F135" s="18"/>
      <c r="G135" s="25"/>
      <c r="H135" s="25"/>
      <c r="I135" s="18"/>
      <c r="J135" s="18"/>
      <c r="K135" s="18"/>
      <c r="L135" s="18"/>
    </row>
    <row r="136" spans="1:12" x14ac:dyDescent="0.2">
      <c r="A136" s="24"/>
      <c r="B136" s="18"/>
      <c r="C136" s="18"/>
      <c r="D136" s="18"/>
      <c r="E136" s="18"/>
      <c r="F136" s="18"/>
      <c r="G136" s="25"/>
      <c r="H136" s="25"/>
      <c r="I136" s="18"/>
      <c r="J136" s="18"/>
      <c r="K136" s="18"/>
      <c r="L136" s="18"/>
    </row>
    <row r="137" spans="1:12" x14ac:dyDescent="0.2">
      <c r="A137" s="24"/>
      <c r="B137" s="18"/>
      <c r="C137" s="18"/>
      <c r="D137" s="18"/>
      <c r="E137" s="18"/>
      <c r="F137" s="18"/>
      <c r="G137" s="25"/>
      <c r="H137" s="25"/>
      <c r="I137" s="18"/>
      <c r="J137" s="18"/>
      <c r="K137" s="18"/>
      <c r="L137" s="18"/>
    </row>
    <row r="138" spans="1:12" x14ac:dyDescent="0.2">
      <c r="A138" s="24"/>
      <c r="B138" s="18"/>
      <c r="C138" s="18"/>
      <c r="D138" s="18"/>
      <c r="E138" s="18"/>
      <c r="F138" s="18"/>
      <c r="G138" s="25"/>
      <c r="H138" s="25"/>
      <c r="I138" s="18"/>
      <c r="J138" s="18"/>
      <c r="K138" s="18"/>
      <c r="L138" s="18"/>
    </row>
    <row r="139" spans="1:12" ht="54.75" customHeight="1" x14ac:dyDescent="0.2">
      <c r="A139" s="24"/>
      <c r="B139" s="18"/>
      <c r="C139" s="18"/>
      <c r="D139" s="18"/>
      <c r="E139" s="18"/>
      <c r="F139" s="18"/>
      <c r="G139" s="25"/>
      <c r="H139" s="25"/>
      <c r="I139" s="18"/>
      <c r="J139" s="18"/>
      <c r="K139" s="18"/>
      <c r="L139" s="18"/>
    </row>
    <row r="140" spans="1:12" x14ac:dyDescent="0.2">
      <c r="A140" s="24"/>
      <c r="B140" s="18"/>
      <c r="C140" s="18"/>
      <c r="D140" s="18"/>
      <c r="E140" s="18"/>
      <c r="F140" s="18"/>
      <c r="G140" s="25"/>
      <c r="H140" s="25"/>
      <c r="I140" s="18"/>
      <c r="J140" s="18"/>
      <c r="K140" s="18"/>
      <c r="L140" s="18"/>
    </row>
    <row r="141" spans="1:12" x14ac:dyDescent="0.2">
      <c r="A141" s="24"/>
      <c r="B141" s="18"/>
      <c r="C141" s="18"/>
      <c r="D141" s="18"/>
      <c r="E141" s="18"/>
      <c r="F141" s="18"/>
      <c r="G141" s="25"/>
      <c r="H141" s="25"/>
      <c r="I141" s="18"/>
      <c r="J141" s="18"/>
      <c r="K141" s="18"/>
      <c r="L141" s="18"/>
    </row>
    <row r="142" spans="1:12" ht="54" customHeight="1" x14ac:dyDescent="0.2">
      <c r="A142" s="24"/>
      <c r="B142" s="18"/>
      <c r="C142" s="18"/>
      <c r="D142" s="18"/>
      <c r="E142" s="18"/>
      <c r="F142" s="18"/>
      <c r="G142" s="25"/>
      <c r="H142" s="25"/>
      <c r="I142" s="18"/>
      <c r="J142" s="18"/>
      <c r="K142" s="18"/>
      <c r="L142" s="18"/>
    </row>
    <row r="143" spans="1:12" ht="42" customHeight="1" x14ac:dyDescent="0.2">
      <c r="A143" s="24"/>
      <c r="B143" s="18"/>
      <c r="C143" s="18"/>
      <c r="D143" s="18"/>
      <c r="E143" s="18"/>
      <c r="F143" s="18"/>
      <c r="G143" s="25"/>
      <c r="H143" s="25"/>
      <c r="I143" s="18"/>
      <c r="J143" s="18"/>
      <c r="K143" s="18"/>
      <c r="L143" s="18"/>
    </row>
    <row r="144" spans="1:12" ht="42" customHeight="1" x14ac:dyDescent="0.2">
      <c r="A144" s="24"/>
      <c r="B144" s="18"/>
      <c r="C144" s="18"/>
      <c r="D144" s="18"/>
      <c r="E144" s="18"/>
      <c r="F144" s="18"/>
      <c r="G144" s="25"/>
      <c r="H144" s="25"/>
      <c r="I144" s="18"/>
      <c r="J144" s="18"/>
      <c r="K144" s="18"/>
      <c r="L144" s="18"/>
    </row>
    <row r="145" spans="1:12" x14ac:dyDescent="0.2">
      <c r="A145" s="26"/>
      <c r="B145" s="18"/>
      <c r="C145" s="18"/>
      <c r="D145" s="18"/>
      <c r="E145" s="18"/>
      <c r="F145" s="18"/>
      <c r="G145" s="25"/>
      <c r="H145" s="25"/>
      <c r="I145" s="18"/>
      <c r="J145" s="18"/>
      <c r="K145" s="18"/>
      <c r="L145" s="18"/>
    </row>
    <row r="146" spans="1:12" x14ac:dyDescent="0.2">
      <c r="A146" s="26"/>
      <c r="B146" s="18"/>
      <c r="C146" s="18"/>
      <c r="D146" s="18"/>
      <c r="E146" s="18"/>
      <c r="F146" s="18"/>
      <c r="G146" s="25"/>
      <c r="H146" s="25"/>
      <c r="I146" s="18"/>
      <c r="J146" s="18"/>
      <c r="K146" s="18"/>
      <c r="L146" s="18"/>
    </row>
    <row r="147" spans="1:12" x14ac:dyDescent="0.2">
      <c r="A147" s="26"/>
      <c r="B147" s="18"/>
      <c r="C147" s="18"/>
      <c r="D147" s="18"/>
      <c r="E147" s="18"/>
      <c r="F147" s="18"/>
      <c r="G147" s="25"/>
      <c r="H147" s="25"/>
      <c r="I147" s="18"/>
      <c r="J147" s="18"/>
      <c r="K147" s="18"/>
      <c r="L147" s="18"/>
    </row>
    <row r="148" spans="1:12" x14ac:dyDescent="0.2">
      <c r="A148" s="26"/>
      <c r="B148" s="18"/>
      <c r="C148" s="18"/>
      <c r="D148" s="18"/>
      <c r="E148" s="18"/>
      <c r="F148" s="18"/>
      <c r="G148" s="25"/>
      <c r="H148" s="25"/>
      <c r="I148" s="18"/>
      <c r="J148" s="18"/>
      <c r="K148" s="18"/>
      <c r="L148" s="18"/>
    </row>
    <row r="149" spans="1:12" x14ac:dyDescent="0.2">
      <c r="A149" s="26"/>
      <c r="B149" s="18"/>
      <c r="C149" s="18"/>
      <c r="D149" s="18"/>
      <c r="E149" s="18"/>
      <c r="F149" s="18"/>
      <c r="G149" s="25"/>
      <c r="H149" s="25"/>
      <c r="I149" s="18"/>
      <c r="J149" s="18"/>
      <c r="K149" s="18"/>
      <c r="L149" s="18"/>
    </row>
    <row r="150" spans="1:12" x14ac:dyDescent="0.2">
      <c r="A150" s="26"/>
      <c r="B150" s="25"/>
      <c r="C150" s="27"/>
      <c r="D150" s="25"/>
      <c r="E150" s="28"/>
      <c r="F150" s="27"/>
      <c r="G150" s="25"/>
      <c r="H150" s="25"/>
      <c r="I150" s="18"/>
      <c r="J150" s="18"/>
      <c r="K150" s="18"/>
      <c r="L150" s="18"/>
    </row>
    <row r="151" spans="1:12" x14ac:dyDescent="0.2">
      <c r="A151" s="26"/>
      <c r="B151" s="25"/>
      <c r="C151" s="27"/>
      <c r="D151" s="25"/>
      <c r="E151" s="28"/>
      <c r="F151" s="27"/>
      <c r="G151" s="18"/>
      <c r="H151" s="18"/>
      <c r="I151" s="18"/>
      <c r="J151" s="18"/>
      <c r="K151" s="18"/>
      <c r="L151" s="18"/>
    </row>
    <row r="152" spans="1:12" x14ac:dyDescent="0.2">
      <c r="A152" s="29"/>
      <c r="B152" s="25"/>
      <c r="C152" s="27"/>
      <c r="D152" s="25"/>
      <c r="E152" s="28"/>
      <c r="F152" s="27"/>
      <c r="G152" s="25"/>
      <c r="H152" s="28"/>
      <c r="I152" s="18"/>
      <c r="J152" s="18"/>
      <c r="K152" s="18"/>
      <c r="L152" s="18"/>
    </row>
    <row r="153" spans="1:12" x14ac:dyDescent="0.2">
      <c r="A153" s="29"/>
      <c r="B153" s="25"/>
      <c r="C153" s="27"/>
      <c r="D153" s="25"/>
      <c r="E153" s="28"/>
      <c r="F153" s="27"/>
      <c r="G153" s="25"/>
      <c r="H153" s="28"/>
      <c r="I153" s="18"/>
      <c r="J153" s="18"/>
      <c r="K153" s="18"/>
      <c r="L153" s="18"/>
    </row>
    <row r="154" spans="1:12" x14ac:dyDescent="0.2">
      <c r="A154" s="30"/>
      <c r="B154" s="25"/>
      <c r="C154" s="27"/>
      <c r="D154" s="25"/>
      <c r="E154" s="28"/>
      <c r="F154" s="27"/>
      <c r="G154" s="28"/>
      <c r="H154" s="28"/>
      <c r="I154" s="27"/>
      <c r="J154" s="27"/>
      <c r="K154" s="27"/>
      <c r="L154" s="27"/>
    </row>
    <row r="155" spans="1:12" x14ac:dyDescent="0.2">
      <c r="A155" s="30"/>
      <c r="B155" s="25"/>
      <c r="C155" s="27"/>
      <c r="D155" s="28"/>
      <c r="E155" s="28"/>
      <c r="F155" s="27"/>
      <c r="G155" s="28"/>
      <c r="H155" s="28"/>
      <c r="I155" s="27"/>
      <c r="J155" s="27"/>
      <c r="K155" s="27"/>
      <c r="L155" s="27"/>
    </row>
    <row r="156" spans="1:12" x14ac:dyDescent="0.2">
      <c r="A156" s="30"/>
      <c r="B156" s="25"/>
      <c r="C156" s="27"/>
      <c r="D156" s="25"/>
      <c r="E156" s="28"/>
      <c r="F156" s="27"/>
      <c r="G156" s="28"/>
      <c r="H156" s="28"/>
      <c r="I156" s="27"/>
      <c r="J156" s="27"/>
      <c r="K156" s="27"/>
      <c r="L156" s="27"/>
    </row>
    <row r="157" spans="1:12" x14ac:dyDescent="0.2">
      <c r="A157" s="30"/>
      <c r="B157" s="25"/>
      <c r="C157" s="27"/>
      <c r="D157" s="25"/>
      <c r="E157" s="28"/>
      <c r="F157" s="27"/>
      <c r="G157" s="28"/>
      <c r="H157" s="28"/>
      <c r="I157" s="27"/>
      <c r="J157" s="27"/>
      <c r="K157" s="27"/>
      <c r="L157" s="27"/>
    </row>
    <row r="158" spans="1:12" ht="19.5" customHeight="1" x14ac:dyDescent="0.2">
      <c r="A158" s="30"/>
      <c r="B158" s="25"/>
      <c r="C158" s="27"/>
      <c r="D158" s="25"/>
      <c r="E158" s="28"/>
      <c r="F158" s="27"/>
      <c r="G158" s="28"/>
      <c r="H158" s="28"/>
      <c r="I158" s="27"/>
      <c r="J158" s="27"/>
      <c r="K158" s="27"/>
      <c r="L158" s="27"/>
    </row>
    <row r="159" spans="1:12" x14ac:dyDescent="0.2">
      <c r="A159" s="30"/>
      <c r="B159" s="25"/>
      <c r="C159" s="18"/>
      <c r="D159" s="25"/>
      <c r="E159" s="28"/>
      <c r="F159" s="27"/>
      <c r="G159" s="28"/>
      <c r="H159" s="28"/>
      <c r="I159" s="27"/>
      <c r="J159" s="27"/>
      <c r="K159" s="27"/>
      <c r="L159" s="27"/>
    </row>
    <row r="160" spans="1:12" x14ac:dyDescent="0.2">
      <c r="A160" s="30"/>
      <c r="B160" s="25"/>
      <c r="C160" s="27"/>
      <c r="D160" s="25"/>
      <c r="E160" s="28"/>
      <c r="F160" s="27"/>
      <c r="G160" s="28"/>
      <c r="H160" s="28"/>
      <c r="I160" s="27"/>
      <c r="J160" s="27"/>
      <c r="K160" s="27"/>
      <c r="L160" s="27"/>
    </row>
    <row r="161" spans="1:12" x14ac:dyDescent="0.2">
      <c r="A161" s="30"/>
      <c r="B161" s="25"/>
      <c r="C161" s="27"/>
      <c r="D161" s="25"/>
      <c r="E161" s="28"/>
      <c r="F161" s="27"/>
      <c r="G161" s="28"/>
      <c r="H161" s="28"/>
      <c r="I161" s="27"/>
      <c r="J161" s="27"/>
      <c r="K161" s="27"/>
      <c r="L161" s="27"/>
    </row>
    <row r="162" spans="1:12" x14ac:dyDescent="0.2">
      <c r="A162" s="29"/>
      <c r="B162" s="17"/>
      <c r="C162" s="31"/>
      <c r="D162" s="17"/>
      <c r="E162" s="32"/>
      <c r="F162" s="31"/>
      <c r="G162" s="17"/>
      <c r="H162" s="17"/>
      <c r="I162" s="31"/>
      <c r="J162" s="31"/>
      <c r="K162" s="31"/>
      <c r="L162" s="31"/>
    </row>
    <row r="163" spans="1:12" x14ac:dyDescent="0.2">
      <c r="A163" s="29"/>
      <c r="B163" s="17"/>
      <c r="C163" s="31"/>
      <c r="D163" s="17"/>
      <c r="E163" s="32"/>
      <c r="F163" s="31"/>
      <c r="G163" s="17"/>
      <c r="H163" s="17"/>
      <c r="I163" s="31"/>
      <c r="J163" s="31"/>
      <c r="K163" s="31"/>
      <c r="L163" s="31"/>
    </row>
    <row r="165" spans="1:12" x14ac:dyDescent="0.2">
      <c r="A165" s="1" t="s">
        <v>249</v>
      </c>
      <c r="B165" s="1" t="s">
        <v>250</v>
      </c>
      <c r="C165" s="4" t="s">
        <v>251</v>
      </c>
      <c r="D165" s="33" t="s">
        <v>252</v>
      </c>
      <c r="E165" s="33" t="s">
        <v>253</v>
      </c>
    </row>
    <row r="166" spans="1:12" x14ac:dyDescent="0.2">
      <c r="A166" s="34" t="s">
        <v>254</v>
      </c>
      <c r="B166" s="35">
        <f t="shared" ref="B166:B174" si="2">C166/$C$175</f>
        <v>4.3478260869565216E-2</v>
      </c>
      <c r="C166" s="5">
        <f>'summary 0827'!I24</f>
        <v>1</v>
      </c>
      <c r="D166" s="4">
        <f>33+1+1+1+1+1+8+1+1+1+2+1+2+1+1+1</f>
        <v>57</v>
      </c>
      <c r="E166" s="36">
        <f t="shared" ref="E166:E173" si="3">(C166/D166)*100</f>
        <v>1.7543859649122806</v>
      </c>
    </row>
    <row r="167" spans="1:12" x14ac:dyDescent="0.2">
      <c r="A167" s="34" t="s">
        <v>73</v>
      </c>
      <c r="B167" s="35">
        <f t="shared" si="2"/>
        <v>0.17391304347826086</v>
      </c>
      <c r="C167" s="5">
        <f>'summary 0827'!I25</f>
        <v>4</v>
      </c>
      <c r="D167" s="4">
        <f>540+17+1+1+6+10+1+2+12+2+1+1+1+3+4+3+1+1+1+8+2+1+1+6+1+1+2+1+2+1+4</f>
        <v>638</v>
      </c>
      <c r="E167" s="36">
        <f t="shared" si="3"/>
        <v>0.62695924764890276</v>
      </c>
    </row>
    <row r="168" spans="1:12" x14ac:dyDescent="0.2">
      <c r="A168" s="34" t="s">
        <v>54</v>
      </c>
      <c r="B168" s="35">
        <f t="shared" si="2"/>
        <v>0.47826086956521741</v>
      </c>
      <c r="C168" s="5">
        <f>'summary 0827'!I26</f>
        <v>11</v>
      </c>
      <c r="D168" s="4">
        <f>13+1+1+1+16</f>
        <v>32</v>
      </c>
      <c r="E168" s="36">
        <f t="shared" si="3"/>
        <v>34.375</v>
      </c>
    </row>
    <row r="169" spans="1:12" x14ac:dyDescent="0.2">
      <c r="A169" s="34" t="s">
        <v>255</v>
      </c>
      <c r="B169" s="35">
        <f t="shared" si="2"/>
        <v>4.3478260869565216E-2</v>
      </c>
      <c r="C169" s="5">
        <f>'summary 0827'!I27</f>
        <v>1</v>
      </c>
      <c r="D169" s="4">
        <f>36+1+1</f>
        <v>38</v>
      </c>
      <c r="E169" s="36">
        <f t="shared" si="3"/>
        <v>2.6315789473684208</v>
      </c>
    </row>
    <row r="170" spans="1:12" x14ac:dyDescent="0.2">
      <c r="A170" s="34" t="s">
        <v>256</v>
      </c>
      <c r="B170" s="35">
        <f t="shared" si="2"/>
        <v>0.13043478260869565</v>
      </c>
      <c r="C170" s="5">
        <f>'summary 0827'!I28</f>
        <v>3</v>
      </c>
      <c r="D170" s="4">
        <f>288+2+13+2+5+56+59+14+2+3+3+1+4</f>
        <v>452</v>
      </c>
      <c r="E170" s="36">
        <f t="shared" si="3"/>
        <v>0.66371681415929207</v>
      </c>
    </row>
    <row r="171" spans="1:12" x14ac:dyDescent="0.2">
      <c r="A171" s="34" t="s">
        <v>257</v>
      </c>
      <c r="B171" s="35">
        <f t="shared" si="2"/>
        <v>0</v>
      </c>
      <c r="C171" s="5"/>
      <c r="D171" s="4">
        <f>132+2+1+2+7+3+4+2+7</f>
        <v>160</v>
      </c>
      <c r="E171" s="36">
        <f t="shared" si="3"/>
        <v>0</v>
      </c>
    </row>
    <row r="172" spans="1:12" x14ac:dyDescent="0.2">
      <c r="A172" s="34" t="s">
        <v>117</v>
      </c>
      <c r="B172" s="35">
        <f t="shared" si="2"/>
        <v>0.13043478260869565</v>
      </c>
      <c r="C172" s="5">
        <f>'summary 0827'!I30</f>
        <v>3</v>
      </c>
      <c r="D172" s="4">
        <v>9</v>
      </c>
      <c r="E172" s="36">
        <f t="shared" si="3"/>
        <v>33.333333333333329</v>
      </c>
    </row>
    <row r="173" spans="1:12" x14ac:dyDescent="0.2">
      <c r="A173" s="34" t="s">
        <v>219</v>
      </c>
      <c r="B173" s="35">
        <f t="shared" si="2"/>
        <v>0</v>
      </c>
      <c r="C173" s="5"/>
      <c r="D173" s="4">
        <f>10+5+2</f>
        <v>17</v>
      </c>
      <c r="E173" s="36">
        <f t="shared" si="3"/>
        <v>0</v>
      </c>
    </row>
    <row r="174" spans="1:12" x14ac:dyDescent="0.2">
      <c r="A174" s="37" t="s">
        <v>258</v>
      </c>
      <c r="B174" s="35">
        <f t="shared" si="2"/>
        <v>0</v>
      </c>
      <c r="C174" s="5"/>
    </row>
    <row r="175" spans="1:12" x14ac:dyDescent="0.2">
      <c r="A175" s="37" t="s">
        <v>259</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Felienne</cp:lastModifiedBy>
  <cp:lastPrinted>2001-10-02T16:30:33Z</cp:lastPrinted>
  <dcterms:created xsi:type="dcterms:W3CDTF">2001-08-28T13:25:14Z</dcterms:created>
  <dcterms:modified xsi:type="dcterms:W3CDTF">2014-09-05T10:46:53Z</dcterms:modified>
</cp:coreProperties>
</file>