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ml.chartshapes+xml"/>
  <Override PartName="/xl/charts/chart13.xml" ContentType="application/vnd.openxmlformats-officedocument.drawingml.chart+xml"/>
  <Override PartName="/xl/charts/chart14.xml" ContentType="application/vnd.openxmlformats-officedocument.drawingml.chart+xml"/>
  <Override PartName="/xl/drawings/drawing7.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8.xml" ContentType="application/vnd.openxmlformats-officedocument.drawingml.chartshapes+xml"/>
  <Override PartName="/xl/charts/chart18.xml" ContentType="application/vnd.openxmlformats-officedocument.drawingml.chart+xml"/>
  <Override PartName="/xl/charts/chart19.xml" ContentType="application/vnd.openxmlformats-officedocument.drawingml.chart+xml"/>
  <Override PartName="/xl/drawings/drawing9.xml" ContentType="application/vnd.openxmlformats-officedocument.drawingml.chartshapes+xml"/>
  <Override PartName="/xl/charts/chart20.xml" ContentType="application/vnd.openxmlformats-officedocument.drawingml.chart+xml"/>
  <Override PartName="/xl/charts/chart21.xml" ContentType="application/vnd.openxmlformats-officedocument.drawingml.chart+xml"/>
  <Override PartName="/xl/drawings/drawing10.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11.xml" ContentType="application/vnd.openxmlformats-officedocument.drawingml.chartshapes+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2.xml" ContentType="application/vnd.openxmlformats-officedocument.drawingml.chartshapes+xml"/>
  <Override PartName="/xl/charts/chart28.xml" ContentType="application/vnd.openxmlformats-officedocument.drawingml.chart+xml"/>
  <Override PartName="/xl/charts/chart29.xml" ContentType="application/vnd.openxmlformats-officedocument.drawingml.chart+xml"/>
  <Override PartName="/xl/drawings/drawing13.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drawing14.xml" ContentType="application/vnd.openxmlformats-officedocument.drawingml.chartshapes+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15.xml" ContentType="application/vnd.openxmlformats-officedocument.drawingml.chartshapes+xml"/>
  <Override PartName="/xl/charts/chart36.xml" ContentType="application/vnd.openxmlformats-officedocument.drawingml.chart+xml"/>
  <Override PartName="/xl/drawings/drawing16.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17.xml" ContentType="application/vnd.openxmlformats-officedocument.drawingml.chartshapes+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drawings/drawing18.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19.xml" ContentType="application/vnd.openxmlformats-officedocument.drawingml.chartshapes+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drawings/drawing20.xml" ContentType="application/vnd.openxmlformats-officedocument.drawing+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drawings/drawing21.xml" ContentType="application/vnd.openxmlformats-officedocument.drawingml.chartshapes+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drawings/drawing2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45" windowWidth="15180" windowHeight="8580"/>
  </bookViews>
  <sheets>
    <sheet name="Graph Data Oct 08" sheetId="15" r:id="rId1"/>
    <sheet name="summary 1008" sheetId="16" r:id="rId2"/>
    <sheet name="Graph Data Oct 01" sheetId="13" r:id="rId3"/>
    <sheet name="summary 1001" sheetId="14" r:id="rId4"/>
    <sheet name="Graph Data Sep 24" sheetId="11" r:id="rId5"/>
    <sheet name="summary 0924" sheetId="12" r:id="rId6"/>
    <sheet name="Graph Data Sep 17" sheetId="9" r:id="rId7"/>
    <sheet name="summary 0917" sheetId="10" r:id="rId8"/>
    <sheet name="Graph Data Sep 10" sheetId="7" r:id="rId9"/>
    <sheet name="summary 0910" sheetId="8" r:id="rId10"/>
    <sheet name="Graph Data Sep 04" sheetId="5" r:id="rId11"/>
    <sheet name="summary 0904" sheetId="6" r:id="rId12"/>
    <sheet name="Graph Data Aug 27" sheetId="3" r:id="rId13"/>
    <sheet name="summary 0827" sheetId="4" r:id="rId14"/>
    <sheet name="Graph Data Aug 20" sheetId="1" r:id="rId15"/>
    <sheet name="summary 0820" sheetId="2" r:id="rId16"/>
  </sheets>
  <externalReferences>
    <externalReference r:id="rId17"/>
    <externalReference r:id="rId18"/>
    <externalReference r:id="rId19"/>
    <externalReference r:id="rId20"/>
    <externalReference r:id="rId21"/>
    <externalReference r:id="rId22"/>
    <externalReference r:id="rId23"/>
    <externalReference r:id="rId24"/>
  </externalReferences>
  <definedNames>
    <definedName name="_xlnm.Print_Area" localSheetId="14">'Graph Data Aug 20'!$A$17:$J$74</definedName>
    <definedName name="_xlnm.Print_Area" localSheetId="12">'Graph Data Aug 27'!$A$17:$J$74</definedName>
    <definedName name="_xlnm.Print_Area" localSheetId="2">'Graph Data Oct 01'!$A$35:$K$104</definedName>
    <definedName name="_xlnm.Print_Area" localSheetId="0">'Graph Data Oct 08'!$A$111:$K$143</definedName>
    <definedName name="_xlnm.Print_Area" localSheetId="10">'Graph Data Sep 04'!$A$26:$J$83</definedName>
    <definedName name="_xlnm.Print_Area" localSheetId="8">'Graph Data Sep 10'!$A$26:$J$84</definedName>
    <definedName name="_xlnm.Print_Area" localSheetId="6">'Graph Data Sep 17'!$A$110:$L$143</definedName>
    <definedName name="_xlnm.Print_Area" localSheetId="4">'Graph Data Sep 24'!$A$35:$K$103</definedName>
  </definedNames>
  <calcPr calcId="152511" calcMode="manual"/>
</workbook>
</file>

<file path=xl/calcChain.xml><?xml version="1.0" encoding="utf-8"?>
<calcChain xmlns="http://schemas.openxmlformats.org/spreadsheetml/2006/main">
  <c r="H2" i="1" l="1"/>
  <c r="J2" i="1"/>
  <c r="R3" i="1"/>
  <c r="T3" i="1"/>
  <c r="T11" i="1" s="1"/>
  <c r="G4" i="1"/>
  <c r="H4" i="1"/>
  <c r="I4" i="1"/>
  <c r="J4" i="1"/>
  <c r="N4" i="1"/>
  <c r="Q4" i="1"/>
  <c r="Q11" i="1" s="1"/>
  <c r="R4" i="1"/>
  <c r="S4" i="1"/>
  <c r="W4" i="1"/>
  <c r="X4" i="1"/>
  <c r="X11" i="1" s="1"/>
  <c r="Y4" i="1"/>
  <c r="G5" i="1"/>
  <c r="H5" i="1"/>
  <c r="I5" i="1"/>
  <c r="J5" i="1"/>
  <c r="J11" i="1" s="1"/>
  <c r="N5" i="1"/>
  <c r="Q5" i="1"/>
  <c r="R5" i="1"/>
  <c r="R11" i="1" s="1"/>
  <c r="S5" i="1"/>
  <c r="T5" i="1"/>
  <c r="U5" i="1"/>
  <c r="U11" i="1" s="1"/>
  <c r="V5" i="1"/>
  <c r="W5" i="1"/>
  <c r="W11" i="1" s="1"/>
  <c r="X5" i="1"/>
  <c r="Y5" i="1"/>
  <c r="G6" i="1"/>
  <c r="H6" i="1"/>
  <c r="I6" i="1"/>
  <c r="J6" i="1"/>
  <c r="T6" i="1"/>
  <c r="U6" i="1"/>
  <c r="V6" i="1"/>
  <c r="W6" i="1"/>
  <c r="X6" i="1"/>
  <c r="Y6" i="1"/>
  <c r="G7" i="1"/>
  <c r="N7" i="1"/>
  <c r="Q7" i="1"/>
  <c r="R7" i="1"/>
  <c r="S7" i="1"/>
  <c r="T7" i="1"/>
  <c r="W7" i="1"/>
  <c r="X7" i="1"/>
  <c r="Y7" i="1"/>
  <c r="G8" i="1"/>
  <c r="H8" i="1"/>
  <c r="I8" i="1"/>
  <c r="J8" i="1"/>
  <c r="N8" i="1"/>
  <c r="Q8" i="1"/>
  <c r="T8" i="1"/>
  <c r="V8" i="1"/>
  <c r="V11" i="1" s="1"/>
  <c r="X8" i="1"/>
  <c r="Y8" i="1"/>
  <c r="Q9" i="1"/>
  <c r="R9" i="1"/>
  <c r="V9" i="1"/>
  <c r="W9" i="1"/>
  <c r="X9" i="1"/>
  <c r="Y9" i="1"/>
  <c r="Z9" i="1"/>
  <c r="S10" i="1"/>
  <c r="U10" i="1"/>
  <c r="V10" i="1"/>
  <c r="W10" i="1"/>
  <c r="X10" i="1"/>
  <c r="Z10" i="1"/>
  <c r="K11" i="1"/>
  <c r="L11" i="1"/>
  <c r="M11" i="1"/>
  <c r="N11" i="1"/>
  <c r="O11" i="1"/>
  <c r="P11" i="1"/>
  <c r="S11" i="1"/>
  <c r="Y11" i="1"/>
  <c r="D166" i="1"/>
  <c r="E166" i="1"/>
  <c r="D167" i="1"/>
  <c r="D168" i="1"/>
  <c r="D169" i="1"/>
  <c r="D170" i="1"/>
  <c r="D171" i="1"/>
  <c r="E171" i="1" s="1"/>
  <c r="D173" i="1"/>
  <c r="D175" i="1"/>
  <c r="H2" i="3"/>
  <c r="J2" i="3"/>
  <c r="R3" i="3"/>
  <c r="T3" i="3"/>
  <c r="G4" i="3"/>
  <c r="H4" i="3"/>
  <c r="I4" i="3"/>
  <c r="J4" i="3"/>
  <c r="J11" i="3" s="1"/>
  <c r="N4" i="3"/>
  <c r="Q4" i="3"/>
  <c r="R4" i="3"/>
  <c r="S4" i="3"/>
  <c r="W4" i="3"/>
  <c r="X4" i="3"/>
  <c r="Y4" i="3"/>
  <c r="Z4" i="3"/>
  <c r="G5" i="3"/>
  <c r="H5" i="3"/>
  <c r="I5" i="3"/>
  <c r="J5" i="3"/>
  <c r="N5" i="3"/>
  <c r="Q5" i="3"/>
  <c r="R5" i="3"/>
  <c r="R11" i="3" s="1"/>
  <c r="S5" i="3"/>
  <c r="T5" i="3"/>
  <c r="T11" i="3" s="1"/>
  <c r="U5" i="3"/>
  <c r="U11" i="3" s="1"/>
  <c r="V5" i="3"/>
  <c r="W5" i="3"/>
  <c r="X5" i="3"/>
  <c r="Y5" i="3"/>
  <c r="Z5" i="3"/>
  <c r="G6" i="3"/>
  <c r="H6" i="3"/>
  <c r="I6" i="3"/>
  <c r="J6" i="3"/>
  <c r="T6" i="3"/>
  <c r="U6" i="3"/>
  <c r="V6" i="3"/>
  <c r="V11" i="3" s="1"/>
  <c r="W6" i="3"/>
  <c r="W11" i="3" s="1"/>
  <c r="X6" i="3"/>
  <c r="Y6" i="3"/>
  <c r="G7" i="3"/>
  <c r="N7" i="3"/>
  <c r="Q7" i="3"/>
  <c r="R7" i="3"/>
  <c r="S7" i="3"/>
  <c r="T7" i="3"/>
  <c r="W7" i="3"/>
  <c r="X7" i="3"/>
  <c r="Y7" i="3"/>
  <c r="G8" i="3"/>
  <c r="H8" i="3"/>
  <c r="I8" i="3"/>
  <c r="J8" i="3"/>
  <c r="N8" i="3"/>
  <c r="Q8" i="3"/>
  <c r="T8" i="3"/>
  <c r="V8" i="3"/>
  <c r="X8" i="3"/>
  <c r="Y8" i="3"/>
  <c r="Y11" i="3" s="1"/>
  <c r="Q9" i="3"/>
  <c r="R9" i="3"/>
  <c r="V9" i="3"/>
  <c r="W9" i="3"/>
  <c r="X9" i="3"/>
  <c r="Y9" i="3"/>
  <c r="S10" i="3"/>
  <c r="U10" i="3"/>
  <c r="V10" i="3"/>
  <c r="W10" i="3"/>
  <c r="X10" i="3"/>
  <c r="Z10" i="3"/>
  <c r="K11" i="3"/>
  <c r="L11" i="3"/>
  <c r="M11" i="3"/>
  <c r="N11" i="3"/>
  <c r="O11" i="3"/>
  <c r="P11" i="3"/>
  <c r="Q11" i="3"/>
  <c r="S11" i="3"/>
  <c r="X11" i="3"/>
  <c r="D166" i="3"/>
  <c r="D175" i="3" s="1"/>
  <c r="D167" i="3"/>
  <c r="D168" i="3"/>
  <c r="D169" i="3"/>
  <c r="D170" i="3"/>
  <c r="D171" i="3"/>
  <c r="E171" i="3"/>
  <c r="D173" i="3"/>
  <c r="E173" i="3"/>
  <c r="H2" i="13"/>
  <c r="J2" i="13"/>
  <c r="AD2" i="13"/>
  <c r="AE2" i="13"/>
  <c r="AE11" i="13" s="1"/>
  <c r="R3" i="13"/>
  <c r="T3" i="13"/>
  <c r="AE3" i="13"/>
  <c r="G4" i="13"/>
  <c r="H4" i="13"/>
  <c r="I4" i="13"/>
  <c r="J4" i="13"/>
  <c r="N4" i="13"/>
  <c r="N11" i="13" s="1"/>
  <c r="Q4" i="13"/>
  <c r="Q11" i="13" s="1"/>
  <c r="R4" i="13"/>
  <c r="S4" i="13"/>
  <c r="W4" i="13"/>
  <c r="W11" i="13" s="1"/>
  <c r="X4" i="13"/>
  <c r="Y4" i="13"/>
  <c r="Y11" i="13" s="1"/>
  <c r="AE4" i="13"/>
  <c r="G5" i="13"/>
  <c r="H5" i="13"/>
  <c r="I5" i="13"/>
  <c r="J5" i="13"/>
  <c r="N5" i="13"/>
  <c r="Q5" i="13"/>
  <c r="R5" i="13"/>
  <c r="S5" i="13"/>
  <c r="T5" i="13"/>
  <c r="T11" i="13" s="1"/>
  <c r="U5" i="13"/>
  <c r="V5" i="13"/>
  <c r="V11" i="13" s="1"/>
  <c r="W5" i="13"/>
  <c r="X5" i="13"/>
  <c r="Y5" i="13"/>
  <c r="Z5" i="13"/>
  <c r="AB5" i="13"/>
  <c r="AE5" i="13"/>
  <c r="G6" i="13"/>
  <c r="H6" i="13"/>
  <c r="I6" i="13"/>
  <c r="J6" i="13"/>
  <c r="T6" i="13"/>
  <c r="U6" i="13"/>
  <c r="U11" i="13" s="1"/>
  <c r="V6" i="13"/>
  <c r="W6" i="13"/>
  <c r="X6" i="13"/>
  <c r="Y6" i="13"/>
  <c r="AC6" i="13"/>
  <c r="G7" i="13"/>
  <c r="N7" i="13"/>
  <c r="Q7" i="13"/>
  <c r="R7" i="13"/>
  <c r="S7" i="13"/>
  <c r="T7" i="13"/>
  <c r="W7" i="13"/>
  <c r="X7" i="13"/>
  <c r="X11" i="13" s="1"/>
  <c r="Y7" i="13"/>
  <c r="G8" i="13"/>
  <c r="H8" i="13"/>
  <c r="I8" i="13"/>
  <c r="J8" i="13"/>
  <c r="N8" i="13"/>
  <c r="Q8" i="13"/>
  <c r="T8" i="13"/>
  <c r="V8" i="13"/>
  <c r="X8" i="13"/>
  <c r="Y8" i="13"/>
  <c r="Z8" i="13"/>
  <c r="Q9" i="13"/>
  <c r="R9" i="13"/>
  <c r="V9" i="13"/>
  <c r="W9" i="13"/>
  <c r="X9" i="13"/>
  <c r="Y9" i="13"/>
  <c r="Z9" i="13"/>
  <c r="AE9" i="13"/>
  <c r="S10" i="13"/>
  <c r="S11" i="13" s="1"/>
  <c r="U10" i="13"/>
  <c r="V10" i="13"/>
  <c r="W10" i="13"/>
  <c r="X10" i="13"/>
  <c r="Z10" i="13"/>
  <c r="AD10" i="13"/>
  <c r="J11" i="13"/>
  <c r="K11" i="13"/>
  <c r="L11" i="13"/>
  <c r="M11" i="13"/>
  <c r="O11" i="13"/>
  <c r="P11" i="13"/>
  <c r="R11" i="13"/>
  <c r="Y15" i="13"/>
  <c r="Z15" i="13"/>
  <c r="Z22" i="13" s="1"/>
  <c r="AB15" i="13"/>
  <c r="AC15" i="13"/>
  <c r="AC22" i="13" s="1"/>
  <c r="AE15" i="13"/>
  <c r="AF15" i="13"/>
  <c r="X16" i="13"/>
  <c r="Y16" i="13"/>
  <c r="Y22" i="13" s="1"/>
  <c r="Z16" i="13"/>
  <c r="AA16" i="13"/>
  <c r="AA22" i="13" s="1"/>
  <c r="AB16" i="13"/>
  <c r="AC16" i="13"/>
  <c r="AE16" i="13"/>
  <c r="AF16" i="13"/>
  <c r="X20" i="13"/>
  <c r="Y20" i="13"/>
  <c r="Z20" i="13"/>
  <c r="AA20" i="13"/>
  <c r="AB20" i="13"/>
  <c r="AC20" i="13"/>
  <c r="AF20" i="13"/>
  <c r="X22" i="13"/>
  <c r="AB22" i="13"/>
  <c r="AD22" i="13"/>
  <c r="AE22" i="13"/>
  <c r="AF22" i="13"/>
  <c r="C188" i="13"/>
  <c r="D188" i="13"/>
  <c r="E188" i="13"/>
  <c r="D189" i="13"/>
  <c r="C190" i="13"/>
  <c r="D190" i="13"/>
  <c r="E190" i="13"/>
  <c r="D191" i="13"/>
  <c r="D197" i="13" s="1"/>
  <c r="D192" i="13"/>
  <c r="C193" i="13"/>
  <c r="D193" i="13"/>
  <c r="D195" i="13"/>
  <c r="H2" i="15"/>
  <c r="J2" i="15"/>
  <c r="AC2" i="15"/>
  <c r="AE2" i="15"/>
  <c r="AE11" i="15" s="1"/>
  <c r="R3" i="15"/>
  <c r="R11" i="15" s="1"/>
  <c r="T3" i="15"/>
  <c r="T11" i="15" s="1"/>
  <c r="AE3" i="15"/>
  <c r="G4" i="15"/>
  <c r="H4" i="15"/>
  <c r="I4" i="15"/>
  <c r="J4" i="15"/>
  <c r="J11" i="15" s="1"/>
  <c r="N4" i="15"/>
  <c r="Q4" i="15"/>
  <c r="R4" i="15"/>
  <c r="S4" i="15"/>
  <c r="W4" i="15"/>
  <c r="W11" i="15" s="1"/>
  <c r="X4" i="15"/>
  <c r="Y4" i="15"/>
  <c r="Y11" i="15" s="1"/>
  <c r="AE4" i="15"/>
  <c r="G5" i="15"/>
  <c r="H5" i="15"/>
  <c r="I5" i="15"/>
  <c r="J5" i="15"/>
  <c r="N5" i="15"/>
  <c r="Q5" i="15"/>
  <c r="Q11" i="15" s="1"/>
  <c r="R5" i="15"/>
  <c r="S5" i="15"/>
  <c r="S11" i="15" s="1"/>
  <c r="T5" i="15"/>
  <c r="U5" i="15"/>
  <c r="V5" i="15"/>
  <c r="W5" i="15"/>
  <c r="X5" i="15"/>
  <c r="Y5" i="15"/>
  <c r="AE5" i="15"/>
  <c r="AG5" i="15"/>
  <c r="G6" i="15"/>
  <c r="H6" i="15"/>
  <c r="I6" i="15"/>
  <c r="J6" i="15"/>
  <c r="T6" i="15"/>
  <c r="U6" i="15"/>
  <c r="V6" i="15"/>
  <c r="W6" i="15"/>
  <c r="X6" i="15"/>
  <c r="Y6" i="15"/>
  <c r="G7" i="15"/>
  <c r="N7" i="15"/>
  <c r="Q7" i="15"/>
  <c r="R7" i="15"/>
  <c r="S7" i="15"/>
  <c r="T7" i="15"/>
  <c r="W7" i="15"/>
  <c r="X7" i="15"/>
  <c r="Y7" i="15"/>
  <c r="AF7" i="15"/>
  <c r="G8" i="15"/>
  <c r="H8" i="15"/>
  <c r="I8" i="15"/>
  <c r="J8" i="15"/>
  <c r="N8" i="15"/>
  <c r="Q8" i="15"/>
  <c r="T8" i="15"/>
  <c r="V8" i="15"/>
  <c r="V11" i="15" s="1"/>
  <c r="X8" i="15"/>
  <c r="X11" i="15" s="1"/>
  <c r="Y8" i="15"/>
  <c r="Q9" i="15"/>
  <c r="R9" i="15"/>
  <c r="V9" i="15"/>
  <c r="W9" i="15"/>
  <c r="X9" i="15"/>
  <c r="Y9" i="15"/>
  <c r="AB9" i="15"/>
  <c r="AE9" i="15"/>
  <c r="S10" i="15"/>
  <c r="U10" i="15"/>
  <c r="V10" i="15"/>
  <c r="W10" i="15"/>
  <c r="X10" i="15"/>
  <c r="Z10" i="15"/>
  <c r="AA10" i="15"/>
  <c r="K11" i="15"/>
  <c r="L11" i="15"/>
  <c r="M11" i="15"/>
  <c r="N11" i="15"/>
  <c r="O11" i="15"/>
  <c r="P11" i="15"/>
  <c r="U11" i="15"/>
  <c r="Y15" i="15"/>
  <c r="Z15" i="15"/>
  <c r="AB15" i="15"/>
  <c r="AC15" i="15"/>
  <c r="AC22" i="15" s="1"/>
  <c r="AE15" i="15"/>
  <c r="AE22" i="15" s="1"/>
  <c r="AF15" i="15"/>
  <c r="AG15" i="15"/>
  <c r="AG22" i="15" s="1"/>
  <c r="X16" i="15"/>
  <c r="Y16" i="15"/>
  <c r="Z16" i="15"/>
  <c r="AA16" i="15"/>
  <c r="AB16" i="15"/>
  <c r="AB22" i="15" s="1"/>
  <c r="AC16" i="15"/>
  <c r="AE16" i="15"/>
  <c r="AF16" i="15"/>
  <c r="AG16" i="15"/>
  <c r="AG18" i="15"/>
  <c r="X20" i="15"/>
  <c r="X22" i="15" s="1"/>
  <c r="Y20" i="15"/>
  <c r="Z20" i="15"/>
  <c r="AA20" i="15"/>
  <c r="AB20" i="15"/>
  <c r="AC20" i="15"/>
  <c r="AF20" i="15"/>
  <c r="AG20" i="15"/>
  <c r="Y22" i="15"/>
  <c r="Z22" i="15"/>
  <c r="AA22" i="15"/>
  <c r="AD22" i="15"/>
  <c r="AF22" i="15"/>
  <c r="D189" i="15"/>
  <c r="D190" i="15"/>
  <c r="C191" i="15"/>
  <c r="D191" i="15"/>
  <c r="E191" i="15"/>
  <c r="D192" i="15"/>
  <c r="D193" i="15"/>
  <c r="D194" i="15"/>
  <c r="D196" i="15"/>
  <c r="D198" i="15" s="1"/>
  <c r="H2" i="5"/>
  <c r="J2" i="5"/>
  <c r="J11" i="5" s="1"/>
  <c r="R3" i="5"/>
  <c r="R11" i="5" s="1"/>
  <c r="T3" i="5"/>
  <c r="T11" i="5" s="1"/>
  <c r="G4" i="5"/>
  <c r="H4" i="5"/>
  <c r="I4" i="5"/>
  <c r="J4" i="5"/>
  <c r="N4" i="5"/>
  <c r="Q4" i="5"/>
  <c r="Q11" i="5" s="1"/>
  <c r="R4" i="5"/>
  <c r="S4" i="5"/>
  <c r="W4" i="5"/>
  <c r="X4" i="5"/>
  <c r="Y4" i="5"/>
  <c r="Z4" i="5"/>
  <c r="AB4" i="5"/>
  <c r="G5" i="5"/>
  <c r="H5" i="5"/>
  <c r="I5" i="5"/>
  <c r="J5" i="5"/>
  <c r="N5" i="5"/>
  <c r="Q5" i="5"/>
  <c r="R5" i="5"/>
  <c r="S5" i="5"/>
  <c r="S11" i="5" s="1"/>
  <c r="T5" i="5"/>
  <c r="U5" i="5"/>
  <c r="V5" i="5"/>
  <c r="W5" i="5"/>
  <c r="X5" i="5"/>
  <c r="Y5" i="5"/>
  <c r="Y11" i="5" s="1"/>
  <c r="AA5" i="5"/>
  <c r="G6" i="5"/>
  <c r="H6" i="5"/>
  <c r="I6" i="5"/>
  <c r="J6" i="5"/>
  <c r="T6" i="5"/>
  <c r="U6" i="5"/>
  <c r="V6" i="5"/>
  <c r="V11" i="5" s="1"/>
  <c r="W6" i="5"/>
  <c r="X6" i="5"/>
  <c r="X11" i="5" s="1"/>
  <c r="Y6" i="5"/>
  <c r="G7" i="5"/>
  <c r="N7" i="5"/>
  <c r="N11" i="5" s="1"/>
  <c r="Q7" i="5"/>
  <c r="R7" i="5"/>
  <c r="S7" i="5"/>
  <c r="T7" i="5"/>
  <c r="W7" i="5"/>
  <c r="X7" i="5"/>
  <c r="Y7" i="5"/>
  <c r="G8" i="5"/>
  <c r="H8" i="5"/>
  <c r="I8" i="5"/>
  <c r="J8" i="5"/>
  <c r="N8" i="5"/>
  <c r="Q8" i="5"/>
  <c r="T8" i="5"/>
  <c r="V8" i="5"/>
  <c r="X8" i="5"/>
  <c r="Y8" i="5"/>
  <c r="Q9" i="5"/>
  <c r="R9" i="5"/>
  <c r="V9" i="5"/>
  <c r="W9" i="5"/>
  <c r="X9" i="5"/>
  <c r="Y9" i="5"/>
  <c r="S10" i="5"/>
  <c r="U10" i="5"/>
  <c r="V10" i="5"/>
  <c r="W10" i="5"/>
  <c r="W11" i="5" s="1"/>
  <c r="X10" i="5"/>
  <c r="Z10" i="5"/>
  <c r="K11" i="5"/>
  <c r="L11" i="5"/>
  <c r="M11" i="5"/>
  <c r="O11" i="5"/>
  <c r="P11" i="5"/>
  <c r="U11" i="5"/>
  <c r="Y15" i="5"/>
  <c r="Y22" i="5" s="1"/>
  <c r="Z15" i="5"/>
  <c r="Z22" i="5" s="1"/>
  <c r="AB15" i="5"/>
  <c r="X16" i="5"/>
  <c r="X22" i="5" s="1"/>
  <c r="Y16" i="5"/>
  <c r="Z16" i="5"/>
  <c r="AA16" i="5"/>
  <c r="AB16" i="5"/>
  <c r="X20" i="5"/>
  <c r="Y20" i="5"/>
  <c r="Z20" i="5"/>
  <c r="AA20" i="5"/>
  <c r="AB20" i="5"/>
  <c r="AA22" i="5"/>
  <c r="AB22" i="5"/>
  <c r="D175" i="5"/>
  <c r="D184" i="5" s="1"/>
  <c r="D176" i="5"/>
  <c r="D177" i="5"/>
  <c r="C178" i="5"/>
  <c r="D178" i="5"/>
  <c r="E178" i="5" s="1"/>
  <c r="D179" i="5"/>
  <c r="C180" i="5"/>
  <c r="D180" i="5"/>
  <c r="E180" i="5" s="1"/>
  <c r="D182" i="5"/>
  <c r="H2" i="7"/>
  <c r="J2" i="7"/>
  <c r="AC2" i="7"/>
  <c r="R3" i="7"/>
  <c r="T3" i="7"/>
  <c r="G4" i="7"/>
  <c r="H4" i="7"/>
  <c r="I4" i="7"/>
  <c r="J4" i="7"/>
  <c r="J11" i="7" s="1"/>
  <c r="N4" i="7"/>
  <c r="Q4" i="7"/>
  <c r="R4" i="7"/>
  <c r="S4" i="7"/>
  <c r="W4" i="7"/>
  <c r="X4" i="7"/>
  <c r="X11" i="7" s="1"/>
  <c r="Y4" i="7"/>
  <c r="Z4" i="7"/>
  <c r="Z11" i="7" s="1"/>
  <c r="AB4" i="7"/>
  <c r="G5" i="7"/>
  <c r="H5" i="7"/>
  <c r="I5" i="7"/>
  <c r="J5" i="7"/>
  <c r="N5" i="7"/>
  <c r="Q5" i="7"/>
  <c r="R5" i="7"/>
  <c r="R11" i="7" s="1"/>
  <c r="S5" i="7"/>
  <c r="T5" i="7"/>
  <c r="U5" i="7"/>
  <c r="V5" i="7"/>
  <c r="V11" i="7" s="1"/>
  <c r="W5" i="7"/>
  <c r="X5" i="7"/>
  <c r="Y5" i="7"/>
  <c r="Z5" i="7"/>
  <c r="G6" i="7"/>
  <c r="H6" i="7"/>
  <c r="I6" i="7"/>
  <c r="J6" i="7"/>
  <c r="T6" i="7"/>
  <c r="T11" i="7" s="1"/>
  <c r="U6" i="7"/>
  <c r="U11" i="7" s="1"/>
  <c r="V6" i="7"/>
  <c r="W6" i="7"/>
  <c r="X6" i="7"/>
  <c r="Y6" i="7"/>
  <c r="AA6" i="7"/>
  <c r="G7" i="7"/>
  <c r="N7" i="7"/>
  <c r="Q7" i="7"/>
  <c r="R7" i="7"/>
  <c r="S7" i="7"/>
  <c r="T7" i="7"/>
  <c r="W7" i="7"/>
  <c r="X7" i="7"/>
  <c r="Y7" i="7"/>
  <c r="G8" i="7"/>
  <c r="H8" i="7"/>
  <c r="I8" i="7"/>
  <c r="J8" i="7"/>
  <c r="N8" i="7"/>
  <c r="Q8" i="7"/>
  <c r="T8" i="7"/>
  <c r="V8" i="7"/>
  <c r="X8" i="7"/>
  <c r="Y8" i="7"/>
  <c r="Z8" i="7"/>
  <c r="Q9" i="7"/>
  <c r="Q11" i="7" s="1"/>
  <c r="R9" i="7"/>
  <c r="V9" i="7"/>
  <c r="W9" i="7"/>
  <c r="X9" i="7"/>
  <c r="Y9" i="7"/>
  <c r="Z9" i="7"/>
  <c r="AB9" i="7"/>
  <c r="S10" i="7"/>
  <c r="U10" i="7"/>
  <c r="V10" i="7"/>
  <c r="W10" i="7"/>
  <c r="X10" i="7"/>
  <c r="Z10" i="7"/>
  <c r="K11" i="7"/>
  <c r="L11" i="7"/>
  <c r="M11" i="7"/>
  <c r="O11" i="7"/>
  <c r="P11" i="7"/>
  <c r="S11" i="7"/>
  <c r="W11" i="7"/>
  <c r="Y11" i="7"/>
  <c r="Y15" i="7"/>
  <c r="Z15" i="7"/>
  <c r="Z22" i="7" s="1"/>
  <c r="AB15" i="7"/>
  <c r="AC15" i="7"/>
  <c r="AC22" i="7" s="1"/>
  <c r="X16" i="7"/>
  <c r="X22" i="7" s="1"/>
  <c r="Y16" i="7"/>
  <c r="Z16" i="7"/>
  <c r="AA16" i="7"/>
  <c r="AB16" i="7"/>
  <c r="AC16" i="7"/>
  <c r="X20" i="7"/>
  <c r="Y20" i="7"/>
  <c r="Y22" i="7" s="1"/>
  <c r="Z20" i="7"/>
  <c r="AA20" i="7"/>
  <c r="AB20" i="7"/>
  <c r="AC20" i="7"/>
  <c r="AA22" i="7"/>
  <c r="AB22" i="7"/>
  <c r="D175" i="7"/>
  <c r="D176" i="7"/>
  <c r="D177" i="7"/>
  <c r="C178" i="7"/>
  <c r="D178" i="7"/>
  <c r="D179" i="7"/>
  <c r="C180" i="7"/>
  <c r="D180" i="7"/>
  <c r="C182" i="7"/>
  <c r="D182" i="7"/>
  <c r="H2" i="9"/>
  <c r="J2" i="9"/>
  <c r="R3" i="9"/>
  <c r="R11" i="9" s="1"/>
  <c r="T3" i="9"/>
  <c r="G4" i="9"/>
  <c r="H4" i="9"/>
  <c r="I4" i="9"/>
  <c r="J4" i="9"/>
  <c r="N4" i="9"/>
  <c r="N11" i="9" s="1"/>
  <c r="Q4" i="9"/>
  <c r="R4" i="9"/>
  <c r="S4" i="9"/>
  <c r="W4" i="9"/>
  <c r="X4" i="9"/>
  <c r="Y4" i="9"/>
  <c r="Z4" i="9"/>
  <c r="G5" i="9"/>
  <c r="H5" i="9"/>
  <c r="I5" i="9"/>
  <c r="J5" i="9"/>
  <c r="N5" i="9"/>
  <c r="Q5" i="9"/>
  <c r="R5" i="9"/>
  <c r="S5" i="9"/>
  <c r="T5" i="9"/>
  <c r="U5" i="9"/>
  <c r="U11" i="9" s="1"/>
  <c r="V5" i="9"/>
  <c r="W5" i="9"/>
  <c r="W11" i="9" s="1"/>
  <c r="X5" i="9"/>
  <c r="Y5" i="9"/>
  <c r="AC5" i="9"/>
  <c r="G6" i="9"/>
  <c r="H6" i="9"/>
  <c r="I6" i="9"/>
  <c r="J6" i="9"/>
  <c r="T6" i="9"/>
  <c r="U6" i="9"/>
  <c r="V6" i="9"/>
  <c r="W6" i="9"/>
  <c r="X6" i="9"/>
  <c r="Y6" i="9"/>
  <c r="G7" i="9"/>
  <c r="N7" i="9"/>
  <c r="Q7" i="9"/>
  <c r="R7" i="9"/>
  <c r="S7" i="9"/>
  <c r="T7" i="9"/>
  <c r="W7" i="9"/>
  <c r="X7" i="9"/>
  <c r="Y7" i="9"/>
  <c r="G8" i="9"/>
  <c r="H8" i="9"/>
  <c r="I8" i="9"/>
  <c r="J8" i="9"/>
  <c r="N8" i="9"/>
  <c r="Q8" i="9"/>
  <c r="T8" i="9"/>
  <c r="T11" i="9" s="1"/>
  <c r="V8" i="9"/>
  <c r="X8" i="9"/>
  <c r="Y8" i="9"/>
  <c r="Q9" i="9"/>
  <c r="R9" i="9"/>
  <c r="V9" i="9"/>
  <c r="W9" i="9"/>
  <c r="X9" i="9"/>
  <c r="Y9" i="9"/>
  <c r="S10" i="9"/>
  <c r="U10" i="9"/>
  <c r="V10" i="9"/>
  <c r="W10" i="9"/>
  <c r="X10" i="9"/>
  <c r="Z10" i="9"/>
  <c r="AD10" i="9"/>
  <c r="K11" i="9"/>
  <c r="L11" i="9"/>
  <c r="M11" i="9"/>
  <c r="O11" i="9"/>
  <c r="P11" i="9"/>
  <c r="Q11" i="9"/>
  <c r="S11" i="9"/>
  <c r="Y11" i="9"/>
  <c r="Y15" i="9"/>
  <c r="Y22" i="9" s="1"/>
  <c r="Z15" i="9"/>
  <c r="AB15" i="9"/>
  <c r="AC15" i="9"/>
  <c r="X16" i="9"/>
  <c r="X22" i="9" s="1"/>
  <c r="Y16" i="9"/>
  <c r="Z16" i="9"/>
  <c r="AA16" i="9"/>
  <c r="AA22" i="9" s="1"/>
  <c r="AB16" i="9"/>
  <c r="AC16" i="9"/>
  <c r="X20" i="9"/>
  <c r="Y20" i="9"/>
  <c r="Z20" i="9"/>
  <c r="Z22" i="9" s="1"/>
  <c r="AA20" i="9"/>
  <c r="AB20" i="9"/>
  <c r="AC20" i="9"/>
  <c r="AB22" i="9"/>
  <c r="AC22" i="9"/>
  <c r="AD22" i="9"/>
  <c r="C188" i="9"/>
  <c r="D188" i="9"/>
  <c r="E188" i="9"/>
  <c r="C189" i="9"/>
  <c r="D189" i="9"/>
  <c r="D190" i="9"/>
  <c r="C191" i="9"/>
  <c r="D191" i="9"/>
  <c r="C192" i="9"/>
  <c r="D192" i="9"/>
  <c r="E192" i="9"/>
  <c r="C193" i="9"/>
  <c r="D193" i="9"/>
  <c r="C194" i="9"/>
  <c r="E194" i="9" s="1"/>
  <c r="C195" i="9"/>
  <c r="D195" i="9"/>
  <c r="C196" i="9"/>
  <c r="H2" i="11"/>
  <c r="J2" i="11"/>
  <c r="J11" i="11" s="1"/>
  <c r="AD2" i="11"/>
  <c r="AE2" i="11"/>
  <c r="R3" i="11"/>
  <c r="T3" i="11"/>
  <c r="AE3" i="11"/>
  <c r="AE11" i="11" s="1"/>
  <c r="G4" i="11"/>
  <c r="H4" i="11"/>
  <c r="I4" i="11"/>
  <c r="J4" i="11"/>
  <c r="N4" i="11"/>
  <c r="Q4" i="11"/>
  <c r="R4" i="11"/>
  <c r="S4" i="11"/>
  <c r="S11" i="11" s="1"/>
  <c r="W4" i="11"/>
  <c r="X4" i="11"/>
  <c r="X11" i="11" s="1"/>
  <c r="Y4" i="11"/>
  <c r="G5" i="11"/>
  <c r="H5" i="11"/>
  <c r="I5" i="11"/>
  <c r="J5" i="11"/>
  <c r="N5" i="11"/>
  <c r="Q5" i="11"/>
  <c r="R5" i="11"/>
  <c r="R11" i="11" s="1"/>
  <c r="S5" i="11"/>
  <c r="T5" i="11"/>
  <c r="U5" i="11"/>
  <c r="U11" i="11" s="1"/>
  <c r="V5" i="11"/>
  <c r="W5" i="11"/>
  <c r="X5" i="11"/>
  <c r="Y5" i="11"/>
  <c r="Z5" i="11"/>
  <c r="AB5" i="11"/>
  <c r="AE5" i="11"/>
  <c r="G6" i="11"/>
  <c r="H6" i="11"/>
  <c r="I6" i="11"/>
  <c r="J6" i="11"/>
  <c r="T6" i="11"/>
  <c r="U6" i="11"/>
  <c r="V6" i="11"/>
  <c r="W6" i="11"/>
  <c r="X6" i="11"/>
  <c r="Y6" i="11"/>
  <c r="AA6" i="11"/>
  <c r="G7" i="11"/>
  <c r="N7" i="11"/>
  <c r="Q7" i="11"/>
  <c r="Q11" i="11" s="1"/>
  <c r="R7" i="11"/>
  <c r="S7" i="11"/>
  <c r="T7" i="11"/>
  <c r="W7" i="11"/>
  <c r="W11" i="11" s="1"/>
  <c r="X7" i="11"/>
  <c r="Y7" i="11"/>
  <c r="G8" i="11"/>
  <c r="H8" i="11"/>
  <c r="I8" i="11"/>
  <c r="J8" i="11"/>
  <c r="N8" i="11"/>
  <c r="Q8" i="11"/>
  <c r="T8" i="11"/>
  <c r="V8" i="11"/>
  <c r="X8" i="11"/>
  <c r="Y8" i="11"/>
  <c r="Z8" i="11"/>
  <c r="Q9" i="11"/>
  <c r="R9" i="11"/>
  <c r="V9" i="11"/>
  <c r="W9" i="11"/>
  <c r="X9" i="11"/>
  <c r="Y9" i="11"/>
  <c r="Z9" i="11"/>
  <c r="AB9" i="11"/>
  <c r="AE9" i="11"/>
  <c r="S10" i="11"/>
  <c r="U10" i="11"/>
  <c r="V10" i="11"/>
  <c r="W10" i="11"/>
  <c r="X10" i="11"/>
  <c r="Z10" i="11"/>
  <c r="AA10" i="11"/>
  <c r="K11" i="11"/>
  <c r="L11" i="11"/>
  <c r="M11" i="11"/>
  <c r="N11" i="11"/>
  <c r="O11" i="11"/>
  <c r="P11" i="11"/>
  <c r="V11" i="11"/>
  <c r="Y15" i="11"/>
  <c r="Z15" i="11"/>
  <c r="AB15" i="11"/>
  <c r="AC15" i="11"/>
  <c r="AE15" i="11"/>
  <c r="AE22" i="11" s="1"/>
  <c r="X16" i="11"/>
  <c r="Y16" i="11"/>
  <c r="Z16" i="11"/>
  <c r="AA16" i="11"/>
  <c r="AA22" i="11" s="1"/>
  <c r="AB16" i="11"/>
  <c r="AC16" i="11"/>
  <c r="AE16" i="11"/>
  <c r="X20" i="11"/>
  <c r="X22" i="11" s="1"/>
  <c r="Y20" i="11"/>
  <c r="Z20" i="11"/>
  <c r="Z22" i="11" s="1"/>
  <c r="AA20" i="11"/>
  <c r="AB20" i="11"/>
  <c r="AC20" i="11"/>
  <c r="AB22" i="11"/>
  <c r="AC22" i="11"/>
  <c r="AD22" i="11"/>
  <c r="D188" i="11"/>
  <c r="D197" i="11" s="1"/>
  <c r="C189" i="11"/>
  <c r="E189" i="11" s="1"/>
  <c r="D189" i="11"/>
  <c r="C190" i="11"/>
  <c r="D190" i="11"/>
  <c r="E190" i="11" s="1"/>
  <c r="C191" i="11"/>
  <c r="E191" i="11" s="1"/>
  <c r="D191" i="11"/>
  <c r="D192" i="11"/>
  <c r="C193" i="11"/>
  <c r="E193" i="11" s="1"/>
  <c r="D193" i="11"/>
  <c r="C194" i="11"/>
  <c r="E194" i="11"/>
  <c r="C195" i="11"/>
  <c r="D195" i="11"/>
  <c r="C196" i="11"/>
  <c r="K5" i="2"/>
  <c r="K12" i="2"/>
  <c r="Z4" i="13" s="1"/>
  <c r="Z11" i="13" s="1"/>
  <c r="K13" i="2"/>
  <c r="Z5" i="15" s="1"/>
  <c r="K16" i="2"/>
  <c r="Z8" i="1" s="1"/>
  <c r="K17" i="2"/>
  <c r="Z9" i="3" s="1"/>
  <c r="I25" i="2"/>
  <c r="C167" i="1" s="1"/>
  <c r="I26" i="2"/>
  <c r="C168" i="1" s="1"/>
  <c r="I27" i="2"/>
  <c r="C169" i="1" s="1"/>
  <c r="I28" i="2"/>
  <c r="C170" i="1" s="1"/>
  <c r="I30" i="2"/>
  <c r="C172" i="1" s="1"/>
  <c r="I31" i="2"/>
  <c r="C173" i="1" s="1"/>
  <c r="K12" i="4"/>
  <c r="AA4" i="5" s="1"/>
  <c r="K13" i="4"/>
  <c r="AA5" i="13" s="1"/>
  <c r="K14" i="4"/>
  <c r="AA6" i="13" s="1"/>
  <c r="K15" i="4"/>
  <c r="K16" i="4"/>
  <c r="AA8" i="7" s="1"/>
  <c r="K17" i="4"/>
  <c r="AA9" i="15" s="1"/>
  <c r="K18" i="4"/>
  <c r="AA10" i="7" s="1"/>
  <c r="I24" i="4"/>
  <c r="C166" i="3" s="1"/>
  <c r="I25" i="4"/>
  <c r="C167" i="3" s="1"/>
  <c r="I26" i="4"/>
  <c r="C168" i="3" s="1"/>
  <c r="I27" i="4"/>
  <c r="C169" i="3" s="1"/>
  <c r="I28" i="4"/>
  <c r="C170" i="3" s="1"/>
  <c r="I30" i="4"/>
  <c r="C172" i="3" s="1"/>
  <c r="K12" i="6"/>
  <c r="AB4" i="9" s="1"/>
  <c r="K13" i="6"/>
  <c r="AB5" i="9" s="1"/>
  <c r="K15" i="6"/>
  <c r="AB7" i="5" s="1"/>
  <c r="K17" i="6"/>
  <c r="AB9" i="13" s="1"/>
  <c r="K18" i="6"/>
  <c r="I24" i="6"/>
  <c r="C175" i="5" s="1"/>
  <c r="I25" i="6"/>
  <c r="C176" i="5" s="1"/>
  <c r="I26" i="6"/>
  <c r="C177" i="5" s="1"/>
  <c r="I28" i="6"/>
  <c r="C179" i="5" s="1"/>
  <c r="I30" i="6"/>
  <c r="C181" i="5" s="1"/>
  <c r="I31" i="6"/>
  <c r="C182" i="5" s="1"/>
  <c r="I32" i="6"/>
  <c r="C183" i="5" s="1"/>
  <c r="I33" i="6"/>
  <c r="K10" i="8"/>
  <c r="AC2" i="13" s="1"/>
  <c r="K12" i="8"/>
  <c r="AC4" i="11" s="1"/>
  <c r="K13" i="8"/>
  <c r="AC5" i="13" s="1"/>
  <c r="K14" i="8"/>
  <c r="AC6" i="7" s="1"/>
  <c r="K15" i="8"/>
  <c r="AC7" i="15" s="1"/>
  <c r="I24" i="8"/>
  <c r="C175" i="7" s="1"/>
  <c r="I25" i="8"/>
  <c r="I33" i="8" s="1"/>
  <c r="I26" i="8"/>
  <c r="C177" i="7" s="1"/>
  <c r="I28" i="8"/>
  <c r="C179" i="7" s="1"/>
  <c r="I30" i="8"/>
  <c r="C181" i="7" s="1"/>
  <c r="I32" i="8"/>
  <c r="C183" i="7" s="1"/>
  <c r="K10" i="10"/>
  <c r="AD2" i="15" s="1"/>
  <c r="K12" i="10"/>
  <c r="K13" i="10"/>
  <c r="AD5" i="9" s="1"/>
  <c r="K17" i="10"/>
  <c r="AD9" i="9" s="1"/>
  <c r="K18" i="10"/>
  <c r="AD10" i="15" s="1"/>
  <c r="I25" i="10"/>
  <c r="I33" i="10" s="1"/>
  <c r="I26" i="10"/>
  <c r="C190" i="9" s="1"/>
  <c r="I29" i="10"/>
  <c r="K5" i="12"/>
  <c r="K12" i="12"/>
  <c r="AE4" i="11" s="1"/>
  <c r="I24" i="12"/>
  <c r="C188" i="11" s="1"/>
  <c r="I28" i="12"/>
  <c r="C192" i="11" s="1"/>
  <c r="I29" i="12"/>
  <c r="K10" i="14"/>
  <c r="AF2" i="15" s="1"/>
  <c r="K12" i="14"/>
  <c r="K13" i="14"/>
  <c r="AF5" i="15" s="1"/>
  <c r="K15" i="14"/>
  <c r="AF7" i="13" s="1"/>
  <c r="K17" i="14"/>
  <c r="AF9" i="13" s="1"/>
  <c r="K18" i="14"/>
  <c r="AF10" i="13" s="1"/>
  <c r="I24" i="14"/>
  <c r="I25" i="14"/>
  <c r="C189" i="13" s="1"/>
  <c r="I26" i="14"/>
  <c r="I28" i="14"/>
  <c r="C192" i="13" s="1"/>
  <c r="I29" i="14"/>
  <c r="I31" i="14"/>
  <c r="C195" i="13" s="1"/>
  <c r="K10" i="16"/>
  <c r="AG2" i="15" s="1"/>
  <c r="K12" i="16"/>
  <c r="AG4" i="15" s="1"/>
  <c r="K13" i="16"/>
  <c r="K14" i="16"/>
  <c r="AG6" i="15" s="1"/>
  <c r="K16" i="16"/>
  <c r="AG8" i="15" s="1"/>
  <c r="K18" i="16"/>
  <c r="AG10" i="15" s="1"/>
  <c r="I25" i="16"/>
  <c r="C190" i="15" s="1"/>
  <c r="I26" i="16"/>
  <c r="I27" i="16"/>
  <c r="C192" i="15" s="1"/>
  <c r="I28" i="16"/>
  <c r="I30" i="16"/>
  <c r="C195" i="15" s="1"/>
  <c r="I31" i="16"/>
  <c r="C196" i="15" s="1"/>
  <c r="I32" i="16"/>
  <c r="C197" i="15" s="1"/>
  <c r="E179" i="7" l="1"/>
  <c r="B195" i="11"/>
  <c r="E195" i="11"/>
  <c r="E180" i="7"/>
  <c r="E196" i="15"/>
  <c r="E189" i="13"/>
  <c r="AB10" i="13"/>
  <c r="AB10" i="9"/>
  <c r="AB10" i="15"/>
  <c r="AB10" i="11"/>
  <c r="AB10" i="5"/>
  <c r="E191" i="9"/>
  <c r="E195" i="15"/>
  <c r="I33" i="16"/>
  <c r="E188" i="11"/>
  <c r="C197" i="11"/>
  <c r="E175" i="7"/>
  <c r="E182" i="5"/>
  <c r="E166" i="3"/>
  <c r="C175" i="3"/>
  <c r="E173" i="1"/>
  <c r="J11" i="9"/>
  <c r="E178" i="7"/>
  <c r="AB10" i="7"/>
  <c r="N11" i="7"/>
  <c r="E167" i="1"/>
  <c r="C175" i="1"/>
  <c r="B167" i="1"/>
  <c r="E192" i="11"/>
  <c r="B192" i="11"/>
  <c r="E192" i="15"/>
  <c r="AG11" i="15"/>
  <c r="AD4" i="13"/>
  <c r="AD11" i="13" s="1"/>
  <c r="AD4" i="15"/>
  <c r="AD11" i="15" s="1"/>
  <c r="AD4" i="11"/>
  <c r="AD11" i="11" s="1"/>
  <c r="K5" i="10"/>
  <c r="AD4" i="9"/>
  <c r="E181" i="5"/>
  <c r="B172" i="1"/>
  <c r="E172" i="1"/>
  <c r="Y22" i="11"/>
  <c r="T11" i="11"/>
  <c r="E193" i="9"/>
  <c r="E189" i="9"/>
  <c r="B169" i="3"/>
  <c r="E169" i="3"/>
  <c r="E195" i="9"/>
  <c r="D197" i="9"/>
  <c r="E195" i="13"/>
  <c r="E179" i="5"/>
  <c r="AB11" i="9"/>
  <c r="B170" i="1"/>
  <c r="E170" i="1"/>
  <c r="Y11" i="11"/>
  <c r="E182" i="7"/>
  <c r="D184" i="7"/>
  <c r="AB11" i="7"/>
  <c r="E177" i="7"/>
  <c r="E167" i="3"/>
  <c r="E177" i="5"/>
  <c r="E169" i="1"/>
  <c r="B169" i="1"/>
  <c r="C176" i="7"/>
  <c r="E175" i="5"/>
  <c r="B175" i="5"/>
  <c r="C184" i="5"/>
  <c r="B183" i="5" s="1"/>
  <c r="E168" i="3"/>
  <c r="C198" i="15"/>
  <c r="B195" i="15" s="1"/>
  <c r="E172" i="3"/>
  <c r="B172" i="3"/>
  <c r="E192" i="13"/>
  <c r="AF4" i="13"/>
  <c r="AF4" i="15"/>
  <c r="K5" i="14"/>
  <c r="E190" i="9"/>
  <c r="B190" i="9"/>
  <c r="E181" i="7"/>
  <c r="E176" i="5"/>
  <c r="E170" i="3"/>
  <c r="B170" i="3"/>
  <c r="AA7" i="15"/>
  <c r="AA7" i="9"/>
  <c r="AA7" i="3"/>
  <c r="AA7" i="7"/>
  <c r="AA7" i="11"/>
  <c r="AA7" i="5"/>
  <c r="AA7" i="13"/>
  <c r="B168" i="1"/>
  <c r="E168" i="1"/>
  <c r="B192" i="9"/>
  <c r="C197" i="9"/>
  <c r="B191" i="9" s="1"/>
  <c r="V11" i="9"/>
  <c r="X11" i="9"/>
  <c r="AB7" i="9"/>
  <c r="AB7" i="15"/>
  <c r="K5" i="16"/>
  <c r="K5" i="4"/>
  <c r="AB4" i="11"/>
  <c r="AB11" i="11" s="1"/>
  <c r="AA10" i="9"/>
  <c r="AB9" i="9"/>
  <c r="AA5" i="9"/>
  <c r="AB9" i="5"/>
  <c r="AA6" i="5"/>
  <c r="AA11" i="5" s="1"/>
  <c r="Z9" i="15"/>
  <c r="AA8" i="15"/>
  <c r="AC4" i="15"/>
  <c r="AC11" i="15" s="1"/>
  <c r="AA10" i="13"/>
  <c r="AC7" i="13"/>
  <c r="AF5" i="13"/>
  <c r="AC4" i="13"/>
  <c r="AC11" i="13" s="1"/>
  <c r="AA6" i="3"/>
  <c r="Z4" i="1"/>
  <c r="C193" i="15"/>
  <c r="I33" i="14"/>
  <c r="K5" i="6"/>
  <c r="I33" i="2"/>
  <c r="AD10" i="11"/>
  <c r="AC7" i="11"/>
  <c r="AA4" i="11"/>
  <c r="B194" i="9"/>
  <c r="B188" i="9"/>
  <c r="AA9" i="9"/>
  <c r="AA8" i="9"/>
  <c r="AC6" i="9"/>
  <c r="Z5" i="9"/>
  <c r="AC4" i="9"/>
  <c r="AC7" i="7"/>
  <c r="AC5" i="7"/>
  <c r="AA10" i="5"/>
  <c r="AA9" i="5"/>
  <c r="AA8" i="5"/>
  <c r="AF10" i="15"/>
  <c r="Z8" i="15"/>
  <c r="AD5" i="15"/>
  <c r="AB4" i="15"/>
  <c r="AD9" i="13"/>
  <c r="AB7" i="13"/>
  <c r="AB4" i="13"/>
  <c r="AB11" i="13" s="1"/>
  <c r="Z5" i="1"/>
  <c r="I33" i="4"/>
  <c r="AB7" i="11"/>
  <c r="AD5" i="11"/>
  <c r="Z4" i="11"/>
  <c r="Z11" i="11" s="1"/>
  <c r="Z9" i="9"/>
  <c r="Z8" i="9"/>
  <c r="Z11" i="9" s="1"/>
  <c r="AA6" i="9"/>
  <c r="AD2" i="9"/>
  <c r="AD11" i="9" s="1"/>
  <c r="AB7" i="7"/>
  <c r="AB5" i="7"/>
  <c r="Z9" i="5"/>
  <c r="Z8" i="5"/>
  <c r="AC6" i="15"/>
  <c r="AC5" i="15"/>
  <c r="AA4" i="15"/>
  <c r="AA11" i="15" s="1"/>
  <c r="C197" i="13"/>
  <c r="E193" i="13"/>
  <c r="AD5" i="13"/>
  <c r="AA4" i="13"/>
  <c r="AA11" i="13" s="1"/>
  <c r="AF2" i="13"/>
  <c r="AF11" i="13" s="1"/>
  <c r="AA9" i="3"/>
  <c r="AA8" i="3"/>
  <c r="K5" i="8"/>
  <c r="AD9" i="11"/>
  <c r="AC5" i="11"/>
  <c r="AC2" i="11"/>
  <c r="AA4" i="9"/>
  <c r="AC2" i="9"/>
  <c r="AA5" i="7"/>
  <c r="AC4" i="7"/>
  <c r="AC11" i="7" s="1"/>
  <c r="AB5" i="5"/>
  <c r="AB11" i="5" s="1"/>
  <c r="AF9" i="15"/>
  <c r="AF11" i="15" s="1"/>
  <c r="AA6" i="15"/>
  <c r="AB5" i="15"/>
  <c r="Z4" i="15"/>
  <c r="Z11" i="15" s="1"/>
  <c r="AA9" i="13"/>
  <c r="AA8" i="13"/>
  <c r="AA10" i="3"/>
  <c r="Z8" i="3"/>
  <c r="Z11" i="3" s="1"/>
  <c r="AA5" i="3"/>
  <c r="AA4" i="3"/>
  <c r="AA5" i="15"/>
  <c r="AA9" i="11"/>
  <c r="AA8" i="11"/>
  <c r="AC6" i="11"/>
  <c r="AA5" i="11"/>
  <c r="AC7" i="9"/>
  <c r="AA9" i="7"/>
  <c r="AA4" i="7"/>
  <c r="Z5" i="5"/>
  <c r="Z11" i="5" s="1"/>
  <c r="AD9" i="15"/>
  <c r="I33" i="12"/>
  <c r="B196" i="13" l="1"/>
  <c r="B191" i="13"/>
  <c r="B194" i="13"/>
  <c r="B192" i="13"/>
  <c r="B193" i="9"/>
  <c r="B171" i="3"/>
  <c r="B174" i="3"/>
  <c r="B173" i="3"/>
  <c r="B190" i="11"/>
  <c r="B194" i="11"/>
  <c r="B189" i="11"/>
  <c r="B193" i="11"/>
  <c r="B191" i="11"/>
  <c r="B196" i="15"/>
  <c r="B197" i="9"/>
  <c r="B193" i="15"/>
  <c r="E193" i="15"/>
  <c r="B196" i="9"/>
  <c r="B195" i="9"/>
  <c r="B180" i="5"/>
  <c r="B178" i="5"/>
  <c r="B177" i="5"/>
  <c r="B179" i="5"/>
  <c r="Z11" i="1"/>
  <c r="B182" i="5"/>
  <c r="AC11" i="9"/>
  <c r="AB11" i="15"/>
  <c r="AA11" i="11"/>
  <c r="B190" i="15"/>
  <c r="B197" i="15"/>
  <c r="B174" i="1"/>
  <c r="B166" i="1"/>
  <c r="B171" i="1"/>
  <c r="B190" i="13"/>
  <c r="B195" i="13"/>
  <c r="AA11" i="9"/>
  <c r="B189" i="15"/>
  <c r="B194" i="15"/>
  <c r="B191" i="15"/>
  <c r="E176" i="7"/>
  <c r="B167" i="3"/>
  <c r="B189" i="9"/>
  <c r="B181" i="5"/>
  <c r="B192" i="15"/>
  <c r="B173" i="1"/>
  <c r="C184" i="7"/>
  <c r="B193" i="13"/>
  <c r="AC11" i="11"/>
  <c r="AA11" i="7"/>
  <c r="AA11" i="3"/>
  <c r="B176" i="5"/>
  <c r="B184" i="5" s="1"/>
  <c r="B168" i="3"/>
  <c r="B196" i="11"/>
  <c r="B188" i="13"/>
  <c r="B197" i="13" s="1"/>
  <c r="B166" i="3"/>
  <c r="B188" i="11"/>
  <c r="B189" i="13"/>
  <c r="B182" i="7" l="1"/>
  <c r="B179" i="7"/>
  <c r="B177" i="7"/>
  <c r="B181" i="7"/>
  <c r="B175" i="7"/>
  <c r="B183" i="7"/>
  <c r="B180" i="7"/>
  <c r="B178" i="7"/>
  <c r="B198" i="15"/>
  <c r="B197" i="11"/>
  <c r="B175" i="3"/>
  <c r="B176" i="7"/>
  <c r="B175" i="1"/>
  <c r="B184" i="7" l="1"/>
</calcChain>
</file>

<file path=xl/sharedStrings.xml><?xml version="1.0" encoding="utf-8"?>
<sst xmlns="http://schemas.openxmlformats.org/spreadsheetml/2006/main" count="2805" uniqueCount="548">
  <si>
    <t>Coal Positions were doubled due to a duplicate child portfolio within Hierarchy structure.  There was no impact for credit as the positions mtm was only brought in once.</t>
  </si>
  <si>
    <t>09/10-09/14</t>
  </si>
  <si>
    <t>PHYSOIL-EVERGREE-PRC;EGLI-C2MW-PRC; EGLI-C3MW-PRC; EGLI-C5MW-PRC; EGLI-NC4NW-PRC; EGLI-FEES-PRC; C3-PRC; C5+-BRNT-HEDGE-PRC; NAPTHA-UR-PRC; C3-CAND-EGSC-PRC; C3-UR-PRC;EGLI-C2GC-PRC; PHYSOIL2-IDX; PHYSOIL-PRICE-PRC;C2-PRC</t>
  </si>
  <si>
    <t>Due to curve data update, books were reofficialized.  Due to the immaterial change in P&amp;L, VaR was not rerun.  Change in P&amp;L will be captured in COB S EP 17 DPR. Credit was notified.</t>
  </si>
  <si>
    <t>Lisa Lumber Settlements feed</t>
  </si>
  <si>
    <t>US Lumber</t>
  </si>
  <si>
    <t>Mike Moscoso</t>
  </si>
  <si>
    <t>Prior responsible party out of office and backup did not follow instructions for file feed.  Data was uploaded late into CAS.</t>
  </si>
  <si>
    <t>Due to incorrect deal capture positions were incorrect.  Data was corrected and VaR rerun.</t>
  </si>
  <si>
    <t>DUB-EESEAM-XL-BAS, DUB-EESEAM-XL-PRC, DUB-ERMS-XL-BAS, DUB-ERMS-XL-PRC, DUB-INT-PHY, DUB-OPT-BAS , DUB-OPT-PRC</t>
  </si>
  <si>
    <t>Books were not officialized. Books were officialized in the AM.  Credit not impacted as they receive a separate credit file.</t>
  </si>
  <si>
    <t>UK 4 File Feeds</t>
  </si>
  <si>
    <t>RisktRAC IT</t>
  </si>
  <si>
    <t>While the File was sent on time by London, it was not processed until after 6 am VaR run.  Due to certain systems upgrades, RistRAC database was brought down.  Files were processed from the que and captured by 8 am VaR run.</t>
  </si>
  <si>
    <t>LNG-PRICE-PRC. LNG-PRICE-BAS, LNG-PRICE-IDX</t>
  </si>
  <si>
    <t>LNG</t>
  </si>
  <si>
    <t>John Swinney</t>
  </si>
  <si>
    <t>Book was not officialized.  Process completed in the AM and VaR Rerun.</t>
  </si>
  <si>
    <t>EPMI-LT-NAMGMT-PRC; EPMI-LT-WNAMGMT-PRC</t>
  </si>
  <si>
    <t>US GAS FIN</t>
  </si>
  <si>
    <t>KLOIBL</t>
  </si>
  <si>
    <t>BA forgot to officialize.  Books were officialized in the AM</t>
  </si>
  <si>
    <t>AUSTRALIA POWER</t>
  </si>
  <si>
    <t>HEIDI MASON</t>
  </si>
  <si>
    <t xml:space="preserve">BA initiated uploaded process and received no error message.   Assumed data had been captured.  Due to process of upload, through terminal server,  connection may have been lost which prevented deal capture.   </t>
  </si>
  <si>
    <t xml:space="preserve"> 4 Deals were entered incorrectly, which caused a               14 twh discrepancy.  1 new curve was not properly set up, which caused mtm to fail.  Data was corrected and process reiniated.  File was subsequently retransmitted to R isktRAC.</t>
  </si>
  <si>
    <t>Continental Power MTM process failed due to an inability of process to access curver  server. Issue identified to be curve server had not finished processing when MTM process is requesting data.  To prevent further problems pushed back MTM process 30 minutes.</t>
  </si>
  <si>
    <t>UK Power; Eastern Spreadsheets; UK Power SS</t>
  </si>
  <si>
    <t>Due to bad data that corrupted the valuation process the MTM failed.  Data was corrected and process re-initated for all books.</t>
  </si>
  <si>
    <t>UK Gas/ Eastern SS 1 &amp;2</t>
  </si>
  <si>
    <t>Reran MTM process as original process generated inconsistent numbers.  However, change was due to change in deals.   Eastern SS rolled due to dependence on UK GAS mtm values.</t>
  </si>
  <si>
    <t>Uk Power</t>
  </si>
  <si>
    <t xml:space="preserve">Book was officialized twice as initial process feed data to incorrect books. Issue was caused to temporary rename of portfolios. </t>
  </si>
  <si>
    <t>FRT-DIESEL-PRC; FRT-FWD-TXFR-PRC; FRT-HO-PRC; FRT-LC-PRC; FRT-MIDWEST-BAS; FRT-MIDWEST-PRC; FRT-MOUNTAIN-BAS; FRT-MOUNTAIN-PRC; FRT-NORTHEAST-BAS; FRT-NORTHEAST-PRC; FRT-NORTHWEST-BAS; FRT-NORTHWEST-PRC; FRT-OHIO-BAS; FRT-OHIO-PRC; FRT-SOUTHCENT-BAS;FRT-SOUTHCENT-PRC; FRT-SOUTHEAST-BAS; FRT-SOUTHEAST-PRC; FRT-UCF-PRC; FRT-WEST-BAS; FRT-WEST-PRC; FRT-WTI-PRC</t>
  </si>
  <si>
    <t>Sheri Thompson</t>
  </si>
  <si>
    <t>UK Gas</t>
  </si>
  <si>
    <t xml:space="preserve">During officialization process system generated an error message so process was reinitiated.  </t>
  </si>
  <si>
    <t>EBS Longhaul Positions</t>
  </si>
  <si>
    <t>Al Miralles</t>
  </si>
  <si>
    <t>Positions were incorrect and had to be reloaded.  VaR rerun once updated.</t>
  </si>
  <si>
    <t>Only 2 of 4 files were transmitted during feed process.  Data was update and VaR rerun</t>
  </si>
  <si>
    <t>US STEEL</t>
  </si>
  <si>
    <t>Due to change in attributes on RisktRAC side to prevent duplication of book attributes, position were not captured.  Attributes corrected, however due to minimal VaR and credit exposure process not rerun.</t>
  </si>
  <si>
    <t>FT-BRIDGE-SUBA-BAS</t>
  </si>
  <si>
    <t>Bridgeline</t>
  </si>
  <si>
    <t>US Bridgeline</t>
  </si>
  <si>
    <t xml:space="preserve">Book was officialized twice, which caused RisktRAC to reject both PostIDS.  Book has no VaR or credit impact. </t>
  </si>
  <si>
    <t>Weather Credit File</t>
  </si>
  <si>
    <t>US Weather</t>
  </si>
  <si>
    <t>File not transmitted on schedule</t>
  </si>
  <si>
    <t>UK GAS</t>
  </si>
  <si>
    <t xml:space="preserve">Positions incorrect due to incorrect deal capture.  Data corrected and reloaded. </t>
  </si>
  <si>
    <t>UK  EBS Credit File</t>
  </si>
  <si>
    <t>Due to new person managing process file, file was not processd on time.</t>
  </si>
  <si>
    <t>Due to enPower server maintenance, books were officialized late.  Further simultaneous load of UK GAS extract time increased.  VaR rerun when extract process complete.</t>
  </si>
  <si>
    <t>UK POWER; UK POWER SPREADSHEETS</t>
  </si>
  <si>
    <t>File was sent late due to Server space issues with initial Dove Calc run.  UK Spreadsheets initially rolled and subsequently updated.</t>
  </si>
  <si>
    <t>ENA-IM-WC-ROX-PHY</t>
  </si>
  <si>
    <t>Book not officialized.  Was officialized in the AM.</t>
  </si>
  <si>
    <t>ABDIRECT-3P-PRC; ABDIRECT-HEDGES</t>
  </si>
  <si>
    <t>CAD POWER</t>
  </si>
  <si>
    <t>Due to special requirements for EPMI books, books had to be reset up and data pulled in.  VaR was rerun.</t>
  </si>
  <si>
    <t>DUB-INT-PHY; DUB-OPT-PRC</t>
  </si>
  <si>
    <t>Positions were loaded incorrectly.  Data was updated and VaR rerun.</t>
  </si>
  <si>
    <t>Books were not officialized, however book is not used in VAR calculation and data for credit is provided directly to credit.  Credit reported using previous days data.</t>
  </si>
  <si>
    <t>UK POWER; UKPWRSWAP1</t>
  </si>
  <si>
    <t>Due to simultaneous load of UK GAS and UK POWER, processing times delated for UK POWER.  Loaded late into RisktRAC.  Only received 1 of 4 files for UKPWRSWAP1</t>
  </si>
  <si>
    <t>Canada PWR VAR</t>
  </si>
  <si>
    <t>Peggy Hedstrom/ MRM RAC</t>
  </si>
  <si>
    <t>VaR is being reported as zero on CM VaR.  MRM RAC working to identify issue and correct.</t>
  </si>
  <si>
    <t>Freight VaR to high</t>
  </si>
  <si>
    <t>Sheri Thomas</t>
  </si>
  <si>
    <t>VaR being reported is thought to be too high.  Possible cause is due to correlations.  MRM RAC reviewing to identify and resolve issue.</t>
  </si>
  <si>
    <t>10/8-10/12</t>
  </si>
  <si>
    <t>GRO</t>
  </si>
  <si>
    <t>Tom Victorio</t>
  </si>
  <si>
    <t xml:space="preserve">14 ERMS EGM books were not picked up in RisktRAC due to a mismatch of attributes between ERMS and RisktRAC.  </t>
  </si>
  <si>
    <t>Shona Wilson</t>
  </si>
  <si>
    <t>The over riding issue is that the current processes to keep RisktRAC up to date are so manual that the probability of errors such as this occuring are very high. Attribute mismatches happen frequently when there is more than one commodity per in the source system book.  When setting up new books, the book admin must indicate that there is more than one commodity in the book (or that the commodity identifier ie BRN has changed to BRNT) so Risk Analytics can set up the appropriate number of books.  Going forward we are implementing procedures to identify books that have attribute mismatches and correct.</t>
  </si>
  <si>
    <t>Various financial books not officialized.</t>
  </si>
  <si>
    <t>IT issues prevented timely valuation of positions</t>
  </si>
  <si>
    <t>14 EGM books not captured.</t>
  </si>
  <si>
    <t>Credit file not transmitted</t>
  </si>
  <si>
    <t>2 books not officialized</t>
  </si>
  <si>
    <t>1 book not officialized</t>
  </si>
  <si>
    <t>Canada Pwr VaR not generated by RisktRAC in CM DPR.</t>
  </si>
  <si>
    <t>LOG OF WEEKLY VALUATION ISSUES (Includes 2 issues from previous week not reported)</t>
  </si>
  <si>
    <t xml:space="preserve">Book was officialized late due to incorrect deal entry.   Data was reentered and book was reofficialized.    </t>
  </si>
  <si>
    <t>UK Power/ Spreadsheet and Eastern Spreadsheets 1 &amp; 2</t>
  </si>
  <si>
    <t>The Dove calc process failed due to a virus detected by systems.  Manual process reinitiated and data updated.  Spreadsheets late due to reliance on Dove Calc.</t>
  </si>
  <si>
    <t>UK Power/Spreadsheet</t>
  </si>
  <si>
    <t>The Dove calc process failed due to unsynchronized clocks.  This caused delay  in MTM process for spreadsheets and UK Power.  Process was reinitiated and books officilized</t>
  </si>
  <si>
    <t xml:space="preserve">Book was officialized late due to simultaneous running </t>
  </si>
  <si>
    <t>PWR-NG-ST-NENG-GDI;GDL</t>
  </si>
  <si>
    <t>US Power East</t>
  </si>
  <si>
    <t>The book attributes did not agree with book request.  This prevented capture of data.  Attributes have been resolved.  Due to the immaterial values contained within the book VaR and Credit not  rerun.</t>
  </si>
  <si>
    <t>FRT-SPOT-BAS; FRT-SPOT-PRC</t>
  </si>
  <si>
    <t>Books not officialized until AM</t>
  </si>
  <si>
    <t>LNG-PRICE-BAS; IDX;PRC</t>
  </si>
  <si>
    <t>US LNG</t>
  </si>
  <si>
    <t>Books not officialed until AM</t>
  </si>
  <si>
    <t>Zinc Deal Between EM-ENA-Galvak(Mex)</t>
  </si>
  <si>
    <t>Deal was  completed on Aug 31st, but not entered into RisktRAC until Sep 17th.</t>
  </si>
  <si>
    <t xml:space="preserve">Credit spreadsheet was not completed by deadline.  </t>
  </si>
  <si>
    <t xml:space="preserve">The MTM process failed due to unsynchronized time clocks.  This prevented curve load process.  Problem resolved and process reinitiated.  </t>
  </si>
  <si>
    <t>09/17-09/21</t>
  </si>
  <si>
    <t>Paper VaR</t>
  </si>
  <si>
    <t>Positions were incorrect.  Data was updated and VaR rerun.</t>
  </si>
  <si>
    <t>Canada Alberta GAS Positions were incorrect.  Data updated and VaR rerun.</t>
  </si>
  <si>
    <t>Book was not officialized for COB Sep 28</t>
  </si>
  <si>
    <t>UK-EBS Credit file</t>
  </si>
  <si>
    <t>Due to increased volumes associated with Month End the book finished processing into RisktRAC late.</t>
  </si>
  <si>
    <t>Unify Gas Credit Feed</t>
  </si>
  <si>
    <t>Credit  feed not received as schedule.  Data provided later.</t>
  </si>
  <si>
    <t>EPMI-W-BIO-INV-PRC; EPMI-W-BIO-PRC; EPMI-W-GEO-INV-PRC; WPMI-W-GEO-PRC; EPMI-W-WIND-INV-PRC</t>
  </si>
  <si>
    <t>US POWER WEST</t>
  </si>
  <si>
    <t>Due to an attribute change in region codes data was not captured by RisktRAC.  Working to resolve.</t>
  </si>
  <si>
    <t>OPTIONS-EXOTIC-PRC</t>
  </si>
  <si>
    <t xml:space="preserve">Book was not officialized.  No impact on VaR as book only contains premium related to options reported on XL  sheet upload.  </t>
  </si>
  <si>
    <t>Credit feed file not transmitted.  Data provided late.</t>
  </si>
  <si>
    <t>Due to improper documentation used to schedule Dove calc MTM process resulted in data for incorrect COB data.   Code correct and MtM rerun for COB 25.  Data loaded late into RisktRAC.</t>
  </si>
  <si>
    <t>UK Power; Eastern SS 1&amp;2; UKPWRSWAP1</t>
  </si>
  <si>
    <t>Due to improper documentation used to schedule Dove calc MTM process resulted in data for incorrect COB data.   No COB 25 data positions and values rolled from  COB Sep 24th.</t>
  </si>
  <si>
    <t>NG-PRICE-GDL</t>
  </si>
  <si>
    <t>US GAS   FIN</t>
  </si>
  <si>
    <t>Due to attribute mismatch the book data was not captured by RisktRAC.   VaR was rerun once data loaded into RisktRAC.</t>
  </si>
  <si>
    <t>10/01-10/05</t>
  </si>
  <si>
    <t>NG-X-OPT-JV-PRC; NG-X-OPT-WTI-PRC; NG-X-OPT-NG-PRC</t>
  </si>
  <si>
    <t>JV AND WTI BOOKS WERE NOT OFFICIALIZED.  NG book had a missing region code.  Books were officialized in the AM</t>
  </si>
  <si>
    <t>FINANCIAL-AFF-PRC; FINANCIAL-EM-PRC; FINANCIAL-PROP-PRC; FINANCIAL-TN10-PRC; FINANCIAL-TN5-PRC</t>
  </si>
  <si>
    <t>File was saved out, but data was not captured by CAS process.  Issue not identified.</t>
  </si>
  <si>
    <t>Uk Power/ UK Spreadsheets/UKPWRSWAP1</t>
  </si>
  <si>
    <t>Lateness of UK Power is due to date mismatch between internal hedges which had Oct 3 date and UK Power which had Oct 5 data.  Spreadsheets late due to incorrect dates in spreadsheets.</t>
  </si>
  <si>
    <t>Eastern Spreadsheet 1 &amp; 2</t>
  </si>
  <si>
    <t xml:space="preserve">Due to curve issues, NBP curve data not properly saved for  Oct 4 &amp; 5, data was rolled for COB Oct 3.  </t>
  </si>
  <si>
    <t>NG-X-OPT-NG-GDL</t>
  </si>
  <si>
    <t>Due to attribute mismatch, missing region code, post id did not resolve into RisktRAC book.  Book only has internal trades, as such no credit exposure.</t>
  </si>
  <si>
    <t>Book was late due to server failure on initial feed, which required reload.  Simultaneous load of multiple books delayed completion</t>
  </si>
  <si>
    <t>Revised 9/28 Coal Positions and VaR</t>
  </si>
  <si>
    <t>Positions for 9/28/01 were updated and reloaded.  VaR was rerun.</t>
  </si>
  <si>
    <t>EPMI-NE-TRANS-PRC</t>
  </si>
  <si>
    <t>US POWER EAST</t>
  </si>
  <si>
    <t>Stacey White / IT</t>
  </si>
  <si>
    <t>Power RM indicated book was officialized, however data was not captured by RisktRAC.  Book was reofficialized and data captured.  Book had no 3rd party credit exposures.  Unable to identify the reason book not captured on 1st officialization.  Will monitor to ensure future capture.</t>
  </si>
  <si>
    <t>EPMI-W-BIO-INV-PRC; EPMI-W-BIO-PRC</t>
  </si>
  <si>
    <t>EnPower region codes did not match RisktRAC region codes.   Working with BA to resolve.</t>
  </si>
  <si>
    <t>Spreadsheet was not loaded into RisktRAC.  Uploaded next day.</t>
  </si>
  <si>
    <t>CREDIT Trading file</t>
  </si>
  <si>
    <t>UK</t>
  </si>
  <si>
    <t xml:space="preserve">Credit file was not saved using appropriate procedures. </t>
  </si>
  <si>
    <t>UK Power Spreadsheets; UKPWRSWAP1</t>
  </si>
  <si>
    <t>Book officialized late due to incorrect data contained in file.  Data updated and loaded into RisktRAC.</t>
  </si>
  <si>
    <t>UK Power; Continental Power</t>
  </si>
  <si>
    <t xml:space="preserve">Book loaded late due to failures during extract process.  </t>
  </si>
  <si>
    <t>COAL-SYNFUEL-M-PRC; COAL-ACCRUAL-BAS; COAL-ACCRUAL-PRC</t>
  </si>
  <si>
    <t>Accrual Books were inadvertantly officialized.  This caused the data to be picked up by CAS and Infinity.</t>
  </si>
  <si>
    <t xml:space="preserve">Credit file was saved with old effective date.  </t>
  </si>
  <si>
    <t>File was officialized late, partially due to slow server performance.</t>
  </si>
  <si>
    <t>DRAM Positions</t>
  </si>
  <si>
    <t>Kristen Albrecht</t>
  </si>
  <si>
    <t>Positons were incorrect.  Had to reload positions and rerun VaR.</t>
  </si>
  <si>
    <t>ISOCTN-AFF-TMB-PRC; MEOH-AFF-TMB-PRC; MTBE-AFF-TMB-PRC; NC4-AFF-TMB-PRC; NG-AFF-TMB-PRC</t>
  </si>
  <si>
    <t>Affiliate deals contained in these books were transferred to non-affiliate books, due to change in accounting treatment.  Will the non-affiliate books were properly officialized the, these books were not officialized to zero which caused CAS to double count.  Positions were moved on 10/01/01 for 9/28/01 effective date.  Reran VaR to properly include deals in non affiliate portfolios.</t>
  </si>
  <si>
    <t>UK Power Spreadsheets</t>
  </si>
  <si>
    <t xml:space="preserve">Book was officialized  twice due missing add-in in 1st computer.  </t>
  </si>
  <si>
    <t>Eastern SS 1&amp;2</t>
  </si>
  <si>
    <t>Initial data rolled from COB 09/27/01 due to incomplete data obtained from Gas Desk. Subsequently officialized for COB 9/28.</t>
  </si>
  <si>
    <t>Book was officialized late due to Qtr end data volumes</t>
  </si>
  <si>
    <t>Lisa lumber credit file not transmited</t>
  </si>
  <si>
    <t>Change Timber books to MtM and update Coal positions</t>
  </si>
  <si>
    <t>Curve issues for COB Oct 4 &amp; 5 that required rolling positions.</t>
  </si>
  <si>
    <t>Books not officialized</t>
  </si>
  <si>
    <t>Attribute mismatch</t>
  </si>
  <si>
    <t>UK EBS credit file not transmitted</t>
  </si>
  <si>
    <t>Due to an upstream change in Continental Power the Price curve is based on COB Sep 21.   Downstream users not advised</t>
  </si>
  <si>
    <t>UK POWER, Eastern Spreadsheets 1 &amp; 2</t>
  </si>
  <si>
    <t>UK Power was officialized late due to code change for server that was inconsistent with Dove calc.  Process corrected.  Spreadsheets data rolled from COB Sep 20th due to dependence on UK Power.</t>
  </si>
  <si>
    <t>09/24-09/28</t>
  </si>
  <si>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</si>
  <si>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</si>
  <si>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</si>
  <si>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</si>
  <si>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</si>
  <si>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</si>
  <si>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</si>
  <si>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</si>
  <si>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</si>
  <si>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</si>
  <si>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</si>
  <si>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</si>
  <si>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</si>
  <si>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</si>
  <si>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</si>
  <si>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</si>
  <si>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</si>
  <si>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</si>
  <si>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</si>
  <si>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</si>
  <si>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</si>
  <si>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</si>
  <si>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</si>
  <si>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</si>
  <si>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</si>
  <si>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</si>
  <si>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</si>
  <si>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</si>
  <si>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</si>
  <si>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</si>
  <si>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</si>
  <si>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</si>
  <si>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</si>
  <si>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</si>
  <si>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</si>
  <si>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</si>
  <si>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</si>
  <si>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</si>
  <si>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</si>
  <si>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</si>
  <si>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</si>
  <si>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</si>
  <si>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</si>
  <si>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</si>
  <si>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</si>
  <si>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</si>
  <si>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</si>
  <si>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</si>
  <si>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</si>
  <si>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</si>
  <si>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</si>
  <si>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</si>
  <si>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</si>
  <si>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</si>
  <si>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</si>
  <si>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</si>
  <si>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</si>
  <si>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</si>
  <si>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</si>
  <si>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</si>
  <si>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</si>
  <si>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</si>
  <si>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</si>
  <si>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</si>
  <si>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</si>
  <si>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</si>
  <si>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</si>
  <si>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</si>
  <si>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</si>
  <si>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</si>
  <si>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</si>
  <si>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</si>
  <si>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</si>
  <si>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</si>
  <si>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</si>
  <si>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</si>
  <si>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</si>
  <si>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</si>
  <si>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</si>
  <si>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</si>
  <si>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</si>
  <si>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</si>
  <si>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</si>
  <si>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</si>
  <si>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</si>
  <si>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</si>
  <si>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</si>
  <si>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</si>
  <si>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</si>
  <si>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</si>
  <si>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</si>
  <si>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</si>
  <si>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</si>
  <si>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</si>
  <si>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</si>
  <si>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</si>
  <si>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</si>
  <si>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</si>
  <si>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</si>
  <si>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</si>
  <si>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</si>
  <si>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</si>
  <si>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</si>
  <si>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</si>
  <si>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</si>
  <si>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</si>
  <si>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</si>
  <si>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</si>
  <si>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</si>
  <si>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</si>
  <si>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</si>
  <si>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</si>
  <si>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</si>
  <si>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</si>
  <si>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</si>
  <si>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</si>
  <si>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</si>
  <si>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</si>
  <si>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</si>
  <si>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</si>
  <si>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</si>
  <si>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</si>
  <si>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</si>
  <si>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</si>
  <si>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</si>
  <si>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</si>
  <si>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</si>
  <si>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</si>
  <si>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</si>
  <si>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</si>
  <si>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</si>
  <si>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</si>
  <si>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</si>
  <si>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</si>
  <si>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</si>
  <si>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</si>
  <si>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</si>
  <si>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</si>
  <si>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</si>
  <si>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</si>
  <si>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</si>
  <si>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</si>
  <si>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</si>
  <si>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</si>
  <si>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</si>
  <si>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</si>
  <si>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</si>
  <si>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</si>
  <si>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</si>
  <si>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</si>
  <si>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</si>
  <si>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</si>
  <si>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</si>
  <si>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</si>
  <si>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</si>
  <si>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</si>
  <si>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</si>
  <si>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</si>
  <si>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</si>
  <si>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</si>
  <si>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</si>
  <si>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</si>
  <si>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</si>
  <si>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</si>
  <si>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</si>
  <si>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</si>
  <si>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</si>
  <si>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</si>
  <si>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</si>
  <si>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</si>
  <si>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</si>
  <si>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</si>
  <si>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</si>
  <si>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</si>
  <si>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</si>
  <si>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</si>
  <si>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</si>
  <si>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</si>
  <si>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</si>
  <si>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</si>
  <si>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</si>
  <si>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</si>
  <si>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</si>
  <si>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</si>
  <si>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</si>
  <si>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</si>
  <si>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</si>
  <si>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</si>
  <si>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</si>
  <si>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</si>
  <si>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</si>
  <si>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</si>
  <si>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</si>
  <si>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</si>
  <si>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</si>
  <si>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</si>
  <si>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</si>
  <si>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</si>
  <si>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</si>
  <si>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</si>
  <si>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</si>
  <si>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</si>
  <si>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</si>
  <si>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</si>
  <si>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</si>
  <si>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</si>
  <si>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</si>
  <si>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</si>
  <si>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</si>
  <si>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</si>
  <si>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</si>
  <si>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</si>
  <si>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</si>
  <si>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</si>
  <si>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</si>
  <si>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</si>
  <si>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</si>
  <si>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</si>
  <si>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</si>
  <si>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</si>
  <si>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</si>
  <si>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</si>
  <si>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</si>
  <si>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</si>
  <si>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</si>
  <si>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</si>
  <si>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</si>
  <si>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</si>
  <si>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</si>
  <si>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</si>
  <si>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</si>
  <si>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</si>
  <si>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</si>
  <si>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</si>
  <si>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</si>
  <si>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</si>
  <si>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</si>
  <si>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</si>
  <si>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</si>
  <si>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</si>
  <si>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</si>
  <si>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</si>
  <si>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</si>
  <si>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</si>
  <si>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</si>
  <si>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</si>
  <si>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</si>
  <si>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</si>
  <si>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</si>
  <si>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</si>
  <si>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</si>
  <si>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</si>
  <si>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</si>
  <si>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</si>
  <si>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</si>
  <si>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</si>
  <si>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</si>
  <si>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</si>
  <si>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</si>
  <si>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</si>
  <si>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</si>
  <si>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</si>
  <si>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</si>
  <si>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</si>
  <si>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</si>
  <si>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</si>
  <si>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</si>
  <si>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</si>
  <si>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</si>
  <si>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</si>
  <si>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</si>
  <si>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</si>
  <si>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</si>
  <si>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</si>
  <si>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</si>
  <si>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</si>
  <si>
    <t>08/27-8/31</t>
  </si>
  <si>
    <t>MTM failed due to unknown IT issue.  Process failed to generate error message.  Book was rerun and loaded into RisktRAC</t>
  </si>
  <si>
    <t>Done</t>
  </si>
  <si>
    <t>UK Power; Eastern Spreadsheets</t>
  </si>
  <si>
    <t>Books loaded late into RisktRAC due to missing curve data which prevented completion of MTM process and feed.  Due to immaterial curves shift between prior day data, used prior day curve data to rerun MTM process.  Due to US Holiday data was captured in VaR run.</t>
  </si>
  <si>
    <t>TOLUENE-DISTR-PRC</t>
  </si>
  <si>
    <t>US Global Products</t>
  </si>
  <si>
    <t xml:space="preserve">Attribute mismatch.  Book was officialized using risk type of   basis. </t>
  </si>
  <si>
    <t>OIL-CAND2-EGSC-PRC</t>
  </si>
  <si>
    <t>Book was not officialized as part of end of day process.  Book was officialized in the AM.</t>
  </si>
  <si>
    <t xml:space="preserve">CR-AG-EES-RG-XL-PRC; CR-AGG-EES-RPS-PRC   </t>
  </si>
  <si>
    <t>MTM credit files at counterparty level were not updated for COB Aug 29</t>
  </si>
  <si>
    <t>EAF-AUS-SRA-PRC</t>
  </si>
  <si>
    <t>Positions are held in spreadsheets due to enPower limitations.   RM are experiencing problems uploading data into RisktRAC.  Working with IT to resolve and upload data.</t>
  </si>
  <si>
    <t xml:space="preserve">STEEL VaR </t>
  </si>
  <si>
    <t>Steel</t>
  </si>
  <si>
    <t>Shelly Wood</t>
  </si>
  <si>
    <t>VaR had to be rerun because BLCR &amp; BLCRFH steel curves not loaded.  VaR reverted to prior day, however uploated new curve data and Reran VaR.</t>
  </si>
  <si>
    <t>FT-CAND-EGSC-BC-IDX; FT-CAND-EGSC-BC-PRC; FT-CAND-EGSC-IDX; FT-CAND-EGSC-PRC; FT-CAND-EGSC-A-BAS; FT-CAND-EGSC-PRC; FT-CAND-EGSC-BO-PRC; FT-CAND-ROLLOFF-PRC</t>
  </si>
  <si>
    <t xml:space="preserve">Due to the volume of deals and month end process books were officialized past 3 am.  This caused the books to miss the Credit process.  Additionally, certain books were officialized for current day and prior day, which caused manual processing for IR/FX group.  </t>
  </si>
  <si>
    <t>Book loaded late into RisktRAC due to slightly late officialization</t>
  </si>
  <si>
    <t>GD-TEXAS-GDL &amp; ST-BAMMEL-FNCL-GDL</t>
  </si>
  <si>
    <t>US GAS TEXAS</t>
  </si>
  <si>
    <t xml:space="preserve">Books were not officialized during end of day process.  </t>
  </si>
  <si>
    <t>EBS-BWT-PRC</t>
  </si>
  <si>
    <t>Niel Tarling</t>
  </si>
  <si>
    <t>Credit file was not appropriately saved for processing.  .</t>
  </si>
  <si>
    <t>NG-X-OPT-HO-PRC</t>
  </si>
  <si>
    <t>US Gas Financial</t>
  </si>
  <si>
    <t xml:space="preserve">Book was officialized, however due to attribute issues not captured by RisktRAC.  </t>
  </si>
  <si>
    <t>FT-KATY-GDI</t>
  </si>
  <si>
    <t>Book was not officialized</t>
  </si>
  <si>
    <t>UK Credit Trading</t>
  </si>
  <si>
    <t xml:space="preserve">Due to problems with DPR process file was not completed in time.  </t>
  </si>
  <si>
    <t>Book is encountering delays during upload due to systems performance issues.  IT is working to identify issue and resolve</t>
  </si>
  <si>
    <t>FRT-DIESEL-PRC; FRT-FWD-TXFR-PRC; FRT-HO-PRC; FRT-LC-PRC; FRT-MIDWEST-BAS; FRT-MIDWEST-PRC; FRT-MOUNTAIN-BAS; FRT-MOUNTAIN-PRC;  FRT-NORTHEAST-BAS; FRT-NORTHEAST-PRC; FRT-NORTHWEST-BAS; FRT-NORTHWEST-PRC; FRT-OHIO-BAS; FRT-OHIO-PRC; FRT-SOUTHCENT-BAS; FRT-SOUTHCENT-PRC; FRT-SOUTHEAST-PRC; FRT-SOUTHEAST-BAS;FRT-UCF-PRC;FRT-WEST-PRC; FRT-WEST-PRC;FRT-WTI-PRC</t>
  </si>
  <si>
    <t>Books were not officialized.  Done in the AM and VaR rerun.</t>
  </si>
  <si>
    <t>UKPWRSWAP1, UK  Term</t>
  </si>
  <si>
    <t>UK POWER</t>
  </si>
  <si>
    <r>
      <t>Uk Pwr Swap :</t>
    </r>
    <r>
      <rPr>
        <sz val="10"/>
        <rFont val="Arial"/>
        <family val="2"/>
      </rPr>
      <t xml:space="preserve">Only 1 of the 4 files was transmitted.  Issue identified and file resent.  </t>
    </r>
    <r>
      <rPr>
        <sz val="10"/>
        <color indexed="10"/>
        <rFont val="Arial"/>
        <family val="2"/>
      </rPr>
      <t>UK TERM:</t>
    </r>
    <r>
      <rPr>
        <sz val="10"/>
        <rFont val="Arial"/>
        <family val="2"/>
      </rPr>
      <t xml:space="preserve">  File not received by 6:15, but did make the VaR Run.</t>
    </r>
  </si>
  <si>
    <t>Due to an incorrect interest rate curve mapping in Energydesk, the book was late.  The Curve was corrected and the MTM rerun.</t>
  </si>
  <si>
    <t>EES AR File</t>
  </si>
  <si>
    <t>Due to systems issues the file received contained data for COB 08/27 and COB 08/26.  Corrected file was subsequently remitted.</t>
  </si>
  <si>
    <t>DUB-INT-PHY</t>
  </si>
  <si>
    <t>US EES GAS</t>
  </si>
  <si>
    <t>Book was not officialized.</t>
  </si>
  <si>
    <t>COAL-SYN-XL-BAS</t>
  </si>
  <si>
    <t>US COAL</t>
  </si>
  <si>
    <t>Frank Prejean</t>
  </si>
  <si>
    <t>UK-POWER; CONTINENTAL POWER; EASTERN SPREADSHEETS</t>
  </si>
  <si>
    <r>
      <t>Continental power</t>
    </r>
    <r>
      <rPr>
        <sz val="10"/>
        <rFont val="Arial"/>
        <family val="2"/>
      </rPr>
      <t xml:space="preserve"> was officialized late for COB 27 due to overnight MTM failure.  Process was subsequently rerun and officialized, VaR was Rerun.  UK Power was officialized late due to an unnecessary MTM process, that was halted by IT/Risk and officialized.  </t>
    </r>
    <r>
      <rPr>
        <sz val="10"/>
        <color indexed="10"/>
        <rFont val="Arial"/>
        <family val="2"/>
      </rPr>
      <t>Eastern SS</t>
    </r>
    <r>
      <rPr>
        <sz val="10"/>
        <rFont val="Arial"/>
        <family val="2"/>
      </rPr>
      <t xml:space="preserve"> officialized late due to issues with UK Power, which is a precursor to Eastern SS officialization.  </t>
    </r>
  </si>
  <si>
    <t>LOG OF WEEKLY VALUATION ISSUES</t>
  </si>
  <si>
    <t>SUMMARY BY WEEK FOR  09/04-09/07</t>
  </si>
  <si>
    <t>Book creation</t>
  </si>
  <si>
    <t>Curve Creation</t>
  </si>
  <si>
    <t>09/04/-09/07</t>
  </si>
  <si>
    <t>EAM</t>
  </si>
  <si>
    <t>Total Books Created</t>
  </si>
  <si>
    <t>Advertising VaR</t>
  </si>
  <si>
    <t>US EBS</t>
  </si>
  <si>
    <t>Kristin Albrecht</t>
  </si>
  <si>
    <t>Due to incorrect positions, data was reloaded.  VaR  and CAS rerun.</t>
  </si>
  <si>
    <t>FREIGHT-IDX; FREIGHT-VS1-PRC</t>
  </si>
  <si>
    <t>Books wer e not officialized during end of day process.  Officialized in the AM.</t>
  </si>
  <si>
    <t>FRT-EXOTIC-PRC</t>
  </si>
  <si>
    <t>Book was not officed during end of day process. Uploaded in the AM.</t>
  </si>
  <si>
    <t>Due to weekend power outage and continuing server issues, the server was unable to connect to the enPower curver FTP Server.  Server efforts to reconnect failed, which caused the late officialization and upload of book into RisktRAC.</t>
  </si>
  <si>
    <t>Heidi Mason</t>
  </si>
  <si>
    <t>Book was officialized with effective date of Sep 9 for COB Sep 7.  IT moved data to appropriate date.   As VaR calculated by local office there was no impact on VaR.  Credit exposure is managed at local office.</t>
  </si>
  <si>
    <t>UK Gas/ Nordic Power</t>
  </si>
  <si>
    <t>Due to incorrect curve data, which had to be updated, mtm process had to be rerun.    Books loaded late and VaR was rerun.</t>
  </si>
  <si>
    <t>FT-REGS-GDI</t>
  </si>
  <si>
    <t>US Gas West</t>
  </si>
  <si>
    <t>Book was officialized with an incorrect  effective date.  Book was reofficialized.   Book has no 3rd party credit exposure.</t>
  </si>
  <si>
    <t>FT-IM-ENOV-GDL; INTRA-EMWNSS2-GDL</t>
  </si>
  <si>
    <t>Books were not officialized.</t>
  </si>
  <si>
    <t>STEEL-HUNTCO-SG-PRC</t>
  </si>
  <si>
    <t xml:space="preserve">US STEEL </t>
  </si>
  <si>
    <t xml:space="preserve">Book had flat positions, so there was no impact on VaR, however there was credit exposure.  </t>
  </si>
  <si>
    <t>Due to  IT issues the spreadsheet could not be uploaded correctly.  Issue was identified and resolved subsequently. As the book currently has no positions or 3rd party exposure VaR or CAS were not rerun</t>
  </si>
  <si>
    <t>CR-AGG-EES-RPS-PRC</t>
  </si>
  <si>
    <t>Credit file not transmitted within schedule.</t>
  </si>
  <si>
    <t>UK Power &amp; Continental Power</t>
  </si>
  <si>
    <t xml:space="preserve">Due to IT issues associated with Outlook the Extract process had to be kicked off Manually.  </t>
  </si>
  <si>
    <t>PAPER-AFF-PRC; PAPER-CAND-NWSP-PRC; PAPER-CONSOL-PRC; PAPER-IDX</t>
  </si>
  <si>
    <t>US PAPER</t>
  </si>
  <si>
    <t>Kristen Hanson</t>
  </si>
  <si>
    <t>EIM-US-PAPER-PRC</t>
  </si>
  <si>
    <t xml:space="preserve">DUB-OPT-BAS; DUB-OPT-PRC; DUB-EESEAM-XL-BAS; DUB-EESEAM-XL-PRC; </t>
  </si>
  <si>
    <t>Brent Price</t>
  </si>
  <si>
    <t xml:space="preserve">Spreadsheet was not loaded into RisktRAC.  Uploaded in the AM and  VaR </t>
  </si>
  <si>
    <t>UK Power &amp; Eastern SS</t>
  </si>
  <si>
    <t>EnPower curves were not saved out properly, which caused the MtM process to fail.   Data was corrected and process reiniated.   Due to the UK Power failure the Eastern SS process, which is dependent on UK Power process, did not function properly.  Eastern SS was rerun and uploaded later in the day.</t>
  </si>
  <si>
    <t>UK Coal Positions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</si>
</sst>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7" formatCode="_(* #,##0_);_(* \(#,##0\);_(* &quot;-&quot;??_);_(@_)"/>
  </numFmts>
  <fonts count="6" x14ac:knownFonts="1">
    <font>
      <sz val="10"/>
      <name val="Arial"/>
    </font>
    <font>
      <sz val="10"/>
      <name val="Arial"/>
    </font>
    <font>
      <b/>
      <sz val="10"/>
      <name val="Arial"/>
      <family val="2"/>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9">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
      <left/>
      <right/>
      <top/>
      <bottom style="thin">
        <color indexed="64"/>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4">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5" fillId="0" borderId="1" xfId="0" applyFont="1" applyBorder="1" applyAlignment="1">
      <alignment vertical="top" wrapText="1"/>
    </xf>
    <xf numFmtId="14" fontId="3" fillId="0" borderId="7" xfId="0" applyNumberFormat="1" applyFont="1" applyFill="1" applyBorder="1" applyAlignment="1">
      <alignment horizontal="center" vertical="top"/>
    </xf>
    <xf numFmtId="0" fontId="3" fillId="0" borderId="7" xfId="0" applyFont="1" applyFill="1" applyBorder="1" applyAlignment="1">
      <alignment horizontal="center" vertical="top"/>
    </xf>
    <xf numFmtId="0" fontId="3" fillId="0" borderId="7" xfId="0" applyFont="1" applyBorder="1" applyAlignment="1">
      <alignment vertical="top" wrapText="1"/>
    </xf>
    <xf numFmtId="0" fontId="0" fillId="0" borderId="1" xfId="0" applyBorder="1"/>
    <xf numFmtId="0" fontId="3" fillId="0" borderId="1" xfId="0" applyFont="1" applyFill="1" applyBorder="1" applyAlignment="1">
      <alignment vertical="top" wrapText="1"/>
    </xf>
    <xf numFmtId="0" fontId="3" fillId="0" borderId="8" xfId="0" applyFont="1" applyBorder="1" applyAlignment="1">
      <alignment horizontal="center" vertical="top" wrapText="1"/>
    </xf>
    <xf numFmtId="0" fontId="3" fillId="0" borderId="8" xfId="0" applyFont="1" applyBorder="1" applyAlignment="1">
      <alignment vertical="top" wrapText="1"/>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144288577154309"/>
          <c:y val="2.1406791758624089E-2"/>
        </c:manualLayout>
      </c:layout>
      <c:overlay val="0"/>
      <c:spPr>
        <a:noFill/>
        <a:ln w="25400">
          <a:noFill/>
        </a:ln>
      </c:spPr>
    </c:title>
    <c:autoTitleDeleted val="0"/>
    <c:plotArea>
      <c:layout>
        <c:manualLayout>
          <c:layoutTarget val="inner"/>
          <c:xMode val="edge"/>
          <c:yMode val="edge"/>
          <c:x val="4.4088176352705413E-2"/>
          <c:y val="0.13761508987686913"/>
          <c:w val="0.74749498997995989"/>
          <c:h val="0.59939016924147448"/>
        </c:manualLayout>
      </c:layout>
      <c:barChart>
        <c:barDir val="col"/>
        <c:grouping val="stacked"/>
        <c:varyColors val="0"/>
        <c:ser>
          <c:idx val="0"/>
          <c:order val="0"/>
          <c:tx>
            <c:strRef>
              <c:f>'Graph Data Oct 08'!$A$2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08'!$V$2:$AG$2</c:f>
              <c:numCache>
                <c:formatCode>General</c:formatCode>
                <c:ptCount val="12"/>
                <c:pt idx="7">
                  <c:v>1</c:v>
                </c:pt>
                <c:pt idx="8">
                  <c:v>2</c:v>
                </c:pt>
                <c:pt idx="9">
                  <c:v>2</c:v>
                </c:pt>
                <c:pt idx="10">
                  <c:v>2</c:v>
                </c:pt>
                <c:pt idx="11">
                  <c:v>2</c:v>
                </c:pt>
              </c:numCache>
            </c:numRef>
          </c:val>
        </c:ser>
        <c:ser>
          <c:idx val="1"/>
          <c:order val="1"/>
          <c:tx>
            <c:strRef>
              <c:f>'Graph Data Oct 08'!$A$3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8697394789579157"/>
                  <c:y val="0.67890111005922105"/>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08'!$V$3:$AG$3</c:f>
              <c:numCache>
                <c:formatCode>General</c:formatCode>
                <c:ptCount val="12"/>
                <c:pt idx="9">
                  <c:v>1</c:v>
                </c:pt>
              </c:numCache>
            </c:numRef>
          </c:val>
        </c:ser>
        <c:ser>
          <c:idx val="2"/>
          <c:order val="2"/>
          <c:tx>
            <c:strRef>
              <c:f>'Graph Data Oct 08'!$A$4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4569138276553107"/>
                  <c:y val="0.51376300220697813"/>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08'!$V$4:$AG$4</c:f>
              <c:numCache>
                <c:formatCode>General</c:formatCode>
                <c:ptCount val="12"/>
                <c:pt idx="1">
                  <c:v>17</c:v>
                </c:pt>
                <c:pt idx="2">
                  <c:v>12</c:v>
                </c:pt>
                <c:pt idx="3">
                  <c:v>5</c:v>
                </c:pt>
                <c:pt idx="4">
                  <c:v>4</c:v>
                </c:pt>
                <c:pt idx="5">
                  <c:v>8</c:v>
                </c:pt>
                <c:pt idx="6">
                  <c:v>11</c:v>
                </c:pt>
                <c:pt idx="7">
                  <c:v>4</c:v>
                </c:pt>
                <c:pt idx="8">
                  <c:v>6</c:v>
                </c:pt>
                <c:pt idx="9">
                  <c:v>4</c:v>
                </c:pt>
                <c:pt idx="10">
                  <c:v>10</c:v>
                </c:pt>
                <c:pt idx="11">
                  <c:v>6</c:v>
                </c:pt>
              </c:numCache>
            </c:numRef>
          </c:val>
        </c:ser>
        <c:ser>
          <c:idx val="3"/>
          <c:order val="3"/>
          <c:tx>
            <c:strRef>
              <c:f>'Graph Data Oct 08'!$A$5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4969939879759521"/>
                  <c:y val="0.47706564490647968"/>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08'!$V$5:$AG$5</c:f>
              <c:numCache>
                <c:formatCode>General</c:formatCode>
                <c:ptCount val="12"/>
                <c:pt idx="0">
                  <c:v>9</c:v>
                </c:pt>
                <c:pt idx="1">
                  <c:v>4</c:v>
                </c:pt>
                <c:pt idx="2">
                  <c:v>5</c:v>
                </c:pt>
                <c:pt idx="3">
                  <c:v>5</c:v>
                </c:pt>
                <c:pt idx="4">
                  <c:v>3</c:v>
                </c:pt>
                <c:pt idx="5">
                  <c:v>6</c:v>
                </c:pt>
                <c:pt idx="6">
                  <c:v>4</c:v>
                </c:pt>
                <c:pt idx="7">
                  <c:v>3</c:v>
                </c:pt>
                <c:pt idx="8">
                  <c:v>6</c:v>
                </c:pt>
                <c:pt idx="9">
                  <c:v>4</c:v>
                </c:pt>
                <c:pt idx="10">
                  <c:v>6</c:v>
                </c:pt>
                <c:pt idx="11">
                  <c:v>4</c:v>
                </c:pt>
              </c:numCache>
            </c:numRef>
          </c:val>
        </c:ser>
        <c:ser>
          <c:idx val="4"/>
          <c:order val="4"/>
          <c:tx>
            <c:strRef>
              <c:f>'Graph Data Oct 08'!$A$6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4188376753507014"/>
                  <c:y val="0.44342640071435613"/>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6312625250501003"/>
                  <c:y val="0.46483319247298022"/>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08'!$V$6:$AG$6</c:f>
              <c:numCache>
                <c:formatCode>General</c:formatCode>
                <c:ptCount val="12"/>
                <c:pt idx="0">
                  <c:v>5</c:v>
                </c:pt>
                <c:pt idx="1">
                  <c:v>1</c:v>
                </c:pt>
                <c:pt idx="2">
                  <c:v>1</c:v>
                </c:pt>
                <c:pt idx="3">
                  <c:v>2</c:v>
                </c:pt>
                <c:pt idx="5">
                  <c:v>1</c:v>
                </c:pt>
                <c:pt idx="7">
                  <c:v>2</c:v>
                </c:pt>
                <c:pt idx="11">
                  <c:v>2</c:v>
                </c:pt>
              </c:numCache>
            </c:numRef>
          </c:val>
        </c:ser>
        <c:ser>
          <c:idx val="5"/>
          <c:order val="5"/>
          <c:tx>
            <c:strRef>
              <c:f>'Graph Data Oct 08'!$A$7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060120240480962"/>
                  <c:y val="0.50458866288185356"/>
                </c:manualLayout>
              </c:layout>
              <c:spPr>
                <a:noFill/>
                <a:ln w="25400">
                  <a:noFill/>
                </a:ln>
              </c:spPr>
              <c:txPr>
                <a:bodyPr/>
                <a:lstStyle/>
                <a:p>
                  <a:pPr>
                    <a:defRPr sz="9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7815631262525047"/>
                  <c:y val="0.46789130558135505"/>
                </c:manualLayout>
              </c:layout>
              <c:spPr>
                <a:noFill/>
                <a:ln w="25400">
                  <a:noFill/>
                </a:ln>
              </c:spPr>
              <c:txPr>
                <a:bodyPr/>
                <a:lstStyle/>
                <a:p>
                  <a:pPr>
                    <a:defRPr sz="9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08'!$V$7:$AG$7</c:f>
              <c:numCache>
                <c:formatCode>General</c:formatCode>
                <c:ptCount val="12"/>
                <c:pt idx="1">
                  <c:v>2</c:v>
                </c:pt>
                <c:pt idx="2">
                  <c:v>1</c:v>
                </c:pt>
                <c:pt idx="3">
                  <c:v>2</c:v>
                </c:pt>
                <c:pt idx="5">
                  <c:v>3</c:v>
                </c:pt>
                <c:pt idx="6">
                  <c:v>1</c:v>
                </c:pt>
                <c:pt idx="7">
                  <c:v>1</c:v>
                </c:pt>
                <c:pt idx="10">
                  <c:v>1</c:v>
                </c:pt>
              </c:numCache>
            </c:numRef>
          </c:val>
        </c:ser>
        <c:ser>
          <c:idx val="6"/>
          <c:order val="6"/>
          <c:tx>
            <c:strRef>
              <c:f>'Graph Data Oct 08'!$A$8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08'!$V$8:$AG$8</c:f>
              <c:numCache>
                <c:formatCode>General</c:formatCode>
                <c:ptCount val="12"/>
                <c:pt idx="0">
                  <c:v>2</c:v>
                </c:pt>
                <c:pt idx="2">
                  <c:v>1</c:v>
                </c:pt>
                <c:pt idx="3">
                  <c:v>1</c:v>
                </c:pt>
                <c:pt idx="4">
                  <c:v>3</c:v>
                </c:pt>
                <c:pt idx="5">
                  <c:v>2</c:v>
                </c:pt>
                <c:pt idx="11">
                  <c:v>1</c:v>
                </c:pt>
              </c:numCache>
            </c:numRef>
          </c:val>
        </c:ser>
        <c:ser>
          <c:idx val="7"/>
          <c:order val="7"/>
          <c:tx>
            <c:strRef>
              <c:f>'Graph Data Oct 08'!$A$9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6372745490981961"/>
                  <c:y val="0.39143847787198333"/>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08'!$V$9:$AG$9</c:f>
              <c:numCache>
                <c:formatCode>General</c:formatCode>
                <c:ptCount val="12"/>
                <c:pt idx="0">
                  <c:v>2</c:v>
                </c:pt>
                <c:pt idx="1">
                  <c:v>3</c:v>
                </c:pt>
                <c:pt idx="2">
                  <c:v>3</c:v>
                </c:pt>
                <c:pt idx="3">
                  <c:v>2</c:v>
                </c:pt>
                <c:pt idx="4">
                  <c:v>3</c:v>
                </c:pt>
                <c:pt idx="5">
                  <c:v>2</c:v>
                </c:pt>
                <c:pt idx="6">
                  <c:v>1</c:v>
                </c:pt>
                <c:pt idx="8">
                  <c:v>1</c:v>
                </c:pt>
                <c:pt idx="9">
                  <c:v>3</c:v>
                </c:pt>
                <c:pt idx="10">
                  <c:v>1</c:v>
                </c:pt>
              </c:numCache>
            </c:numRef>
          </c:val>
        </c:ser>
        <c:ser>
          <c:idx val="8"/>
          <c:order val="8"/>
          <c:tx>
            <c:strRef>
              <c:f>'Graph Data Oct 08'!$A$10</c:f>
              <c:strCache>
                <c:ptCount val="1"/>
                <c:pt idx="0">
                  <c:v>Not identified</c:v>
                </c:pt>
              </c:strCache>
            </c:strRef>
          </c:tx>
          <c:spPr>
            <a:solidFill>
              <a:srgbClr val="99CC00"/>
            </a:solidFill>
            <a:ln w="12700">
              <a:solidFill>
                <a:srgbClr val="000000"/>
              </a:solidFill>
              <a:prstDash val="solid"/>
            </a:ln>
          </c:spPr>
          <c:invertIfNegative val="0"/>
          <c:dLbls>
            <c:dLbl>
              <c:idx val="7"/>
              <c:layout>
                <c:manualLayout>
                  <c:xMode val="edge"/>
                  <c:yMode val="edge"/>
                  <c:x val="0.5290581162324649"/>
                  <c:y val="0.49847243666510377"/>
                </c:manualLayout>
              </c:layout>
              <c:spPr>
                <a:noFill/>
                <a:ln w="25400">
                  <a:noFill/>
                </a:ln>
              </c:spPr>
              <c:txPr>
                <a:bodyPr/>
                <a:lstStyle/>
                <a:p>
                  <a:pPr>
                    <a:defRPr sz="115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5881763527054108"/>
                  <c:y val="0.41896149584735715"/>
                </c:manualLayout>
              </c:layout>
              <c:spPr>
                <a:noFill/>
                <a:ln w="25400">
                  <a:noFill/>
                </a:ln>
              </c:spPr>
              <c:txPr>
                <a:bodyPr/>
                <a:lstStyle/>
                <a:p>
                  <a:pPr>
                    <a:defRPr sz="1150" b="0" i="0" u="none" strike="noStrike" baseline="0">
                      <a:solidFill>
                        <a:srgbClr val="00008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Mode val="edge"/>
                  <c:yMode val="edge"/>
                  <c:x val="0.65330661322645289"/>
                  <c:y val="0.44342640071435613"/>
                </c:manualLayout>
              </c:layout>
              <c:spPr>
                <a:noFill/>
                <a:ln w="25400">
                  <a:noFill/>
                </a:ln>
              </c:spPr>
              <c:txPr>
                <a:bodyPr/>
                <a:lstStyle/>
                <a:p>
                  <a:pPr>
                    <a:defRPr sz="115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50" b="0" i="0" u="none" strike="noStrike" baseline="0">
                    <a:solidFill>
                      <a:srgbClr val="00008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08'!$V$10:$AG$10</c:f>
              <c:numCache>
                <c:formatCode>General</c:formatCode>
                <c:ptCount val="12"/>
                <c:pt idx="0">
                  <c:v>1</c:v>
                </c:pt>
                <c:pt idx="1">
                  <c:v>2</c:v>
                </c:pt>
                <c:pt idx="2">
                  <c:v>1</c:v>
                </c:pt>
                <c:pt idx="4">
                  <c:v>1</c:v>
                </c:pt>
                <c:pt idx="5">
                  <c:v>1</c:v>
                </c:pt>
                <c:pt idx="6">
                  <c:v>1</c:v>
                </c:pt>
                <c:pt idx="8">
                  <c:v>1</c:v>
                </c:pt>
                <c:pt idx="10">
                  <c:v>3</c:v>
                </c:pt>
                <c:pt idx="11">
                  <c:v>3</c:v>
                </c:pt>
              </c:numCache>
            </c:numRef>
          </c:val>
        </c:ser>
        <c:dLbls>
          <c:showLegendKey val="0"/>
          <c:showVal val="1"/>
          <c:showCatName val="0"/>
          <c:showSerName val="0"/>
          <c:showPercent val="0"/>
          <c:showBubbleSize val="0"/>
        </c:dLbls>
        <c:gapWidth val="110"/>
        <c:overlap val="50"/>
        <c:axId val="221666304"/>
        <c:axId val="221666864"/>
      </c:barChart>
      <c:catAx>
        <c:axId val="22166630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21666864"/>
        <c:crosses val="autoZero"/>
        <c:auto val="0"/>
        <c:lblAlgn val="ctr"/>
        <c:lblOffset val="100"/>
        <c:tickLblSkip val="1"/>
        <c:tickMarkSkip val="1"/>
        <c:noMultiLvlLbl val="0"/>
      </c:catAx>
      <c:valAx>
        <c:axId val="2216668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21666304"/>
        <c:crosses val="autoZero"/>
        <c:crossBetween val="between"/>
      </c:valAx>
      <c:spPr>
        <a:solidFill>
          <a:srgbClr val="FFFFFF"/>
        </a:solidFill>
        <a:ln w="12700">
          <a:solidFill>
            <a:srgbClr val="C0C0C0"/>
          </a:solidFill>
          <a:prstDash val="solid"/>
        </a:ln>
      </c:spPr>
    </c:plotArea>
    <c:legend>
      <c:legendPos val="r"/>
      <c:layout>
        <c:manualLayout>
          <c:xMode val="edge"/>
          <c:yMode val="edge"/>
          <c:x val="0.80661322645290578"/>
          <c:y val="6.7278488384247132E-2"/>
          <c:w val="0.18837675350701402"/>
          <c:h val="0.856271670344963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10/01/2001</a:t>
            </a:r>
          </a:p>
        </c:rich>
      </c:tx>
      <c:layout>
        <c:manualLayout>
          <c:xMode val="edge"/>
          <c:yMode val="edge"/>
          <c:x val="0.20489977728285078"/>
          <c:y val="4.2253579244029553E-2"/>
        </c:manualLayout>
      </c:layout>
      <c:overlay val="0"/>
      <c:spPr>
        <a:noFill/>
        <a:ln w="25400">
          <a:noFill/>
        </a:ln>
      </c:spPr>
    </c:title>
    <c:autoTitleDeleted val="0"/>
    <c:plotArea>
      <c:layout>
        <c:manualLayout>
          <c:layoutTarget val="inner"/>
          <c:xMode val="edge"/>
          <c:yMode val="edge"/>
          <c:x val="2.2271714922048998E-2"/>
          <c:y val="0.13802835886382986"/>
          <c:w val="0.72160356347438748"/>
          <c:h val="0.61408535167989609"/>
        </c:manualLayout>
      </c:layout>
      <c:barChart>
        <c:barDir val="col"/>
        <c:grouping val="clustered"/>
        <c:varyColors val="0"/>
        <c:ser>
          <c:idx val="1"/>
          <c:order val="0"/>
          <c:tx>
            <c:strRef>
              <c:f>'Graph Data Oct 01'!$C$187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2293986636971045"/>
                  <c:y val="0.67887417318740806"/>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01'!$C$188:$C$197</c:f>
              <c:numCache>
                <c:formatCode>General</c:formatCode>
                <c:ptCount val="10"/>
                <c:pt idx="0">
                  <c:v>1</c:v>
                </c:pt>
                <c:pt idx="1">
                  <c:v>4</c:v>
                </c:pt>
                <c:pt idx="2">
                  <c:v>13</c:v>
                </c:pt>
                <c:pt idx="4">
                  <c:v>2</c:v>
                </c:pt>
                <c:pt idx="5">
                  <c:v>2</c:v>
                </c:pt>
                <c:pt idx="7">
                  <c:v>1</c:v>
                </c:pt>
                <c:pt idx="9">
                  <c:v>23</c:v>
                </c:pt>
              </c:numCache>
            </c:numRef>
          </c:val>
        </c:ser>
        <c:ser>
          <c:idx val="0"/>
          <c:order val="1"/>
          <c:tx>
            <c:strRef>
              <c:f>'Graph Data Oct 01'!$E$187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4966592427616927"/>
                  <c:y val="0.70704322601676117"/>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01'!$E$188:$E$195</c:f>
              <c:numCache>
                <c:formatCode>_(* #,##0_);_(* \(#,##0\);_(* "-"??_);_(@_)</c:formatCode>
                <c:ptCount val="8"/>
                <c:pt idx="0">
                  <c:v>1.3888888888888888</c:v>
                </c:pt>
                <c:pt idx="1">
                  <c:v>0.54644808743169404</c:v>
                </c:pt>
                <c:pt idx="2">
                  <c:v>30.952380952380953</c:v>
                </c:pt>
                <c:pt idx="4">
                  <c:v>0.42826552462526768</c:v>
                </c:pt>
                <c:pt idx="5">
                  <c:v>1.1111111111111112</c:v>
                </c:pt>
                <c:pt idx="7">
                  <c:v>5.8823529411764701</c:v>
                </c:pt>
              </c:numCache>
            </c:numRef>
          </c:val>
        </c:ser>
        <c:dLbls>
          <c:showLegendKey val="0"/>
          <c:showVal val="1"/>
          <c:showCatName val="0"/>
          <c:showSerName val="0"/>
          <c:showPercent val="0"/>
          <c:showBubbleSize val="0"/>
        </c:dLbls>
        <c:gapWidth val="150"/>
        <c:axId val="220680000"/>
        <c:axId val="220680560"/>
      </c:barChart>
      <c:catAx>
        <c:axId val="2206800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220680560"/>
        <c:crosses val="autoZero"/>
        <c:auto val="1"/>
        <c:lblAlgn val="ctr"/>
        <c:lblOffset val="100"/>
        <c:tickLblSkip val="1"/>
        <c:tickMarkSkip val="1"/>
        <c:noMultiLvlLbl val="0"/>
      </c:catAx>
      <c:valAx>
        <c:axId val="220680560"/>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20680000"/>
        <c:crosses val="autoZero"/>
        <c:crossBetween val="between"/>
      </c:valAx>
      <c:spPr>
        <a:solidFill>
          <a:srgbClr val="FFFFFF"/>
        </a:solidFill>
        <a:ln w="3175">
          <a:solidFill>
            <a:srgbClr val="000000"/>
          </a:solidFill>
          <a:prstDash val="solid"/>
        </a:ln>
      </c:spPr>
    </c:plotArea>
    <c:legend>
      <c:legendPos val="r"/>
      <c:layout>
        <c:manualLayout>
          <c:xMode val="edge"/>
          <c:yMode val="edge"/>
          <c:x val="0.76169265033407574"/>
          <c:y val="0.45352175055258381"/>
          <c:w val="0.18040089086859687"/>
          <c:h val="0.428169603006166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899855836706674"/>
          <c:y val="3.235298763928602E-2"/>
        </c:manualLayout>
      </c:layout>
      <c:overlay val="0"/>
      <c:spPr>
        <a:noFill/>
        <a:ln w="25400">
          <a:noFill/>
        </a:ln>
      </c:spPr>
    </c:title>
    <c:autoTitleDeleted val="0"/>
    <c:plotArea>
      <c:layout>
        <c:manualLayout>
          <c:layoutTarget val="inner"/>
          <c:xMode val="edge"/>
          <c:yMode val="edge"/>
          <c:x val="0.24448237585086602"/>
          <c:y val="0.13823549264058571"/>
          <c:w val="0.66213976792942875"/>
          <c:h val="0.5647066933402650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20685040"/>
        <c:axId val="220685600"/>
      </c:lineChart>
      <c:dateAx>
        <c:axId val="22068504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20685600"/>
        <c:crossesAt val="0"/>
        <c:auto val="1"/>
        <c:lblOffset val="100"/>
        <c:baseTimeUnit val="days"/>
        <c:majorUnit val="5"/>
        <c:majorTimeUnit val="days"/>
        <c:minorUnit val="1"/>
        <c:minorTimeUnit val="days"/>
      </c:dateAx>
      <c:valAx>
        <c:axId val="220685600"/>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68504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Days DPR Completion Times</a:t>
            </a:r>
          </a:p>
        </c:rich>
      </c:tx>
      <c:layout>
        <c:manualLayout>
          <c:xMode val="edge"/>
          <c:yMode val="edge"/>
          <c:x val="0.29333381076466597"/>
          <c:y val="2.5052192066805846E-2"/>
        </c:manualLayout>
      </c:layout>
      <c:overlay val="0"/>
      <c:spPr>
        <a:noFill/>
        <a:ln w="25400">
          <a:noFill/>
        </a:ln>
      </c:spPr>
    </c:title>
    <c:autoTitleDeleted val="0"/>
    <c:plotArea>
      <c:layout>
        <c:manualLayout>
          <c:layoutTarget val="inner"/>
          <c:xMode val="edge"/>
          <c:yMode val="edge"/>
          <c:x val="0.19166697862463969"/>
          <c:y val="0.19832985386221294"/>
          <c:w val="0.64500104980639617"/>
          <c:h val="0.54697286012526092"/>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[1]Chart!$AA$70:$AA$116</c:f>
              <c:numCache>
                <c:formatCode>General</c:formatCode>
                <c:ptCount val="47"/>
                <c:pt idx="0">
                  <c:v>37104</c:v>
                </c:pt>
                <c:pt idx="1">
                  <c:v>37105</c:v>
                </c:pt>
                <c:pt idx="2">
                  <c:v>37106</c:v>
                </c:pt>
                <c:pt idx="3">
                  <c:v>37109</c:v>
                </c:pt>
                <c:pt idx="4">
                  <c:v>37110</c:v>
                </c:pt>
                <c:pt idx="5">
                  <c:v>37111</c:v>
                </c:pt>
                <c:pt idx="6">
                  <c:v>37112</c:v>
                </c:pt>
                <c:pt idx="7">
                  <c:v>37113</c:v>
                </c:pt>
                <c:pt idx="8">
                  <c:v>37116</c:v>
                </c:pt>
                <c:pt idx="9">
                  <c:v>37117</c:v>
                </c:pt>
                <c:pt idx="10">
                  <c:v>37118</c:v>
                </c:pt>
                <c:pt idx="11">
                  <c:v>37119</c:v>
                </c:pt>
                <c:pt idx="12">
                  <c:v>37120</c:v>
                </c:pt>
                <c:pt idx="13">
                  <c:v>37123</c:v>
                </c:pt>
                <c:pt idx="14">
                  <c:v>37124</c:v>
                </c:pt>
                <c:pt idx="15">
                  <c:v>37125</c:v>
                </c:pt>
                <c:pt idx="16">
                  <c:v>37126</c:v>
                </c:pt>
                <c:pt idx="17">
                  <c:v>37127</c:v>
                </c:pt>
                <c:pt idx="18">
                  <c:v>37130</c:v>
                </c:pt>
                <c:pt idx="19">
                  <c:v>37131</c:v>
                </c:pt>
                <c:pt idx="20">
                  <c:v>37132</c:v>
                </c:pt>
                <c:pt idx="21">
                  <c:v>37133</c:v>
                </c:pt>
                <c:pt idx="22">
                  <c:v>37134</c:v>
                </c:pt>
                <c:pt idx="23">
                  <c:v>37138</c:v>
                </c:pt>
                <c:pt idx="24">
                  <c:v>37139</c:v>
                </c:pt>
                <c:pt idx="25">
                  <c:v>37140</c:v>
                </c:pt>
                <c:pt idx="26">
                  <c:v>37141</c:v>
                </c:pt>
                <c:pt idx="27">
                  <c:v>37144</c:v>
                </c:pt>
                <c:pt idx="28">
                  <c:v>37145</c:v>
                </c:pt>
                <c:pt idx="29">
                  <c:v>37146</c:v>
                </c:pt>
                <c:pt idx="30">
                  <c:v>37147</c:v>
                </c:pt>
                <c:pt idx="31">
                  <c:v>37148</c:v>
                </c:pt>
                <c:pt idx="32">
                  <c:v>37151</c:v>
                </c:pt>
                <c:pt idx="33">
                  <c:v>37152</c:v>
                </c:pt>
                <c:pt idx="34">
                  <c:v>37153</c:v>
                </c:pt>
                <c:pt idx="35">
                  <c:v>37154</c:v>
                </c:pt>
                <c:pt idx="36">
                  <c:v>37155</c:v>
                </c:pt>
                <c:pt idx="37">
                  <c:v>37158</c:v>
                </c:pt>
                <c:pt idx="38">
                  <c:v>37159</c:v>
                </c:pt>
                <c:pt idx="39">
                  <c:v>37160</c:v>
                </c:pt>
                <c:pt idx="40">
                  <c:v>37161</c:v>
                </c:pt>
                <c:pt idx="41">
                  <c:v>37162</c:v>
                </c:pt>
                <c:pt idx="42">
                  <c:v>37165</c:v>
                </c:pt>
                <c:pt idx="43">
                  <c:v>37166</c:v>
                </c:pt>
                <c:pt idx="44">
                  <c:v>37167</c:v>
                </c:pt>
                <c:pt idx="45">
                  <c:v>37168</c:v>
                </c:pt>
                <c:pt idx="46">
                  <c:v>37169</c:v>
                </c:pt>
              </c:numCache>
            </c:numRef>
          </c:cat>
          <c:val>
            <c:numRef>
              <c:f>[1]Chart!$AB$70:$AB$116</c:f>
              <c:numCache>
                <c:formatCode>General</c:formatCode>
                <c:ptCount val="47"/>
                <c:pt idx="0">
                  <c:v>0.31874999999999998</c:v>
                </c:pt>
                <c:pt idx="1">
                  <c:v>0.31805555555555554</c:v>
                </c:pt>
                <c:pt idx="2">
                  <c:v>0.32013888888888892</c:v>
                </c:pt>
                <c:pt idx="3">
                  <c:v>0.31944444444444448</c:v>
                </c:pt>
                <c:pt idx="4">
                  <c:v>0.31388888888888888</c:v>
                </c:pt>
                <c:pt idx="5">
                  <c:v>0.31527777777777777</c:v>
                </c:pt>
                <c:pt idx="6">
                  <c:v>0.31944444444444448</c:v>
                </c:pt>
                <c:pt idx="7">
                  <c:v>0.31944444444444448</c:v>
                </c:pt>
                <c:pt idx="8">
                  <c:v>0.32916666666666666</c:v>
                </c:pt>
                <c:pt idx="9">
                  <c:v>0.31736111111111115</c:v>
                </c:pt>
                <c:pt idx="10">
                  <c:v>0.30902777777777779</c:v>
                </c:pt>
                <c:pt idx="11">
                  <c:v>0.32430555555555557</c:v>
                </c:pt>
                <c:pt idx="12">
                  <c:v>0.33333333333333331</c:v>
                </c:pt>
                <c:pt idx="13">
                  <c:v>0.31944444444444448</c:v>
                </c:pt>
                <c:pt idx="14">
                  <c:v>0.31944444444444448</c:v>
                </c:pt>
                <c:pt idx="15">
                  <c:v>0.32430555555555557</c:v>
                </c:pt>
                <c:pt idx="16">
                  <c:v>0.31944444444444448</c:v>
                </c:pt>
                <c:pt idx="17">
                  <c:v>0.31944444444444448</c:v>
                </c:pt>
                <c:pt idx="18">
                  <c:v>0.31944444444444448</c:v>
                </c:pt>
                <c:pt idx="19">
                  <c:v>0.31666666666666665</c:v>
                </c:pt>
                <c:pt idx="20">
                  <c:v>0.31944444444444448</c:v>
                </c:pt>
                <c:pt idx="21">
                  <c:v>0.31736111111111115</c:v>
                </c:pt>
                <c:pt idx="22">
                  <c:v>0.31944444444444448</c:v>
                </c:pt>
                <c:pt idx="23">
                  <c:v>0.32291666666666669</c:v>
                </c:pt>
                <c:pt idx="24">
                  <c:v>0.31944444444444448</c:v>
                </c:pt>
                <c:pt idx="25">
                  <c:v>0.31805555555555554</c:v>
                </c:pt>
                <c:pt idx="26">
                  <c:v>0.32291666666666669</c:v>
                </c:pt>
                <c:pt idx="27">
                  <c:v>0.31944444444444448</c:v>
                </c:pt>
                <c:pt idx="28">
                  <c:v>0.31944444444444448</c:v>
                </c:pt>
                <c:pt idx="29">
                  <c:v>0.31944444444444448</c:v>
                </c:pt>
                <c:pt idx="30">
                  <c:v>0.31944444444444448</c:v>
                </c:pt>
                <c:pt idx="31">
                  <c:v>0.31736111111111115</c:v>
                </c:pt>
                <c:pt idx="32">
                  <c:v>0.31944444444444448</c:v>
                </c:pt>
                <c:pt idx="33">
                  <c:v>0.31944444444444448</c:v>
                </c:pt>
                <c:pt idx="34">
                  <c:v>0.31736111111111115</c:v>
                </c:pt>
                <c:pt idx="35">
                  <c:v>0.31805555555555554</c:v>
                </c:pt>
                <c:pt idx="36">
                  <c:v>0.31944444444444448</c:v>
                </c:pt>
                <c:pt idx="37">
                  <c:v>0.32083333333333336</c:v>
                </c:pt>
                <c:pt idx="38">
                  <c:v>0.31666666666666665</c:v>
                </c:pt>
                <c:pt idx="39">
                  <c:v>0.31874999999999998</c:v>
                </c:pt>
                <c:pt idx="40">
                  <c:v>0.32083333333333336</c:v>
                </c:pt>
                <c:pt idx="45">
                  <c:v>0.31944444444444448</c:v>
                </c:pt>
                <c:pt idx="46">
                  <c:v>0.31805555555555554</c:v>
                </c:pt>
              </c:numCache>
            </c:numRef>
          </c:val>
          <c:smooth val="0"/>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[1]Chart!$AA$70:$AA$116</c:f>
              <c:numCache>
                <c:formatCode>General</c:formatCode>
                <c:ptCount val="47"/>
                <c:pt idx="0">
                  <c:v>37104</c:v>
                </c:pt>
                <c:pt idx="1">
                  <c:v>37105</c:v>
                </c:pt>
                <c:pt idx="2">
                  <c:v>37106</c:v>
                </c:pt>
                <c:pt idx="3">
                  <c:v>37109</c:v>
                </c:pt>
                <c:pt idx="4">
                  <c:v>37110</c:v>
                </c:pt>
                <c:pt idx="5">
                  <c:v>37111</c:v>
                </c:pt>
                <c:pt idx="6">
                  <c:v>37112</c:v>
                </c:pt>
                <c:pt idx="7">
                  <c:v>37113</c:v>
                </c:pt>
                <c:pt idx="8">
                  <c:v>37116</c:v>
                </c:pt>
                <c:pt idx="9">
                  <c:v>37117</c:v>
                </c:pt>
                <c:pt idx="10">
                  <c:v>37118</c:v>
                </c:pt>
                <c:pt idx="11">
                  <c:v>37119</c:v>
                </c:pt>
                <c:pt idx="12">
                  <c:v>37120</c:v>
                </c:pt>
                <c:pt idx="13">
                  <c:v>37123</c:v>
                </c:pt>
                <c:pt idx="14">
                  <c:v>37124</c:v>
                </c:pt>
                <c:pt idx="15">
                  <c:v>37125</c:v>
                </c:pt>
                <c:pt idx="16">
                  <c:v>37126</c:v>
                </c:pt>
                <c:pt idx="17">
                  <c:v>37127</c:v>
                </c:pt>
                <c:pt idx="18">
                  <c:v>37130</c:v>
                </c:pt>
                <c:pt idx="19">
                  <c:v>37131</c:v>
                </c:pt>
                <c:pt idx="20">
                  <c:v>37132</c:v>
                </c:pt>
                <c:pt idx="21">
                  <c:v>37133</c:v>
                </c:pt>
                <c:pt idx="22">
                  <c:v>37134</c:v>
                </c:pt>
                <c:pt idx="23">
                  <c:v>37138</c:v>
                </c:pt>
                <c:pt idx="24">
                  <c:v>37139</c:v>
                </c:pt>
                <c:pt idx="25">
                  <c:v>37140</c:v>
                </c:pt>
                <c:pt idx="26">
                  <c:v>37141</c:v>
                </c:pt>
                <c:pt idx="27">
                  <c:v>37144</c:v>
                </c:pt>
                <c:pt idx="28">
                  <c:v>37145</c:v>
                </c:pt>
                <c:pt idx="29">
                  <c:v>37146</c:v>
                </c:pt>
                <c:pt idx="30">
                  <c:v>37147</c:v>
                </c:pt>
                <c:pt idx="31">
                  <c:v>37148</c:v>
                </c:pt>
                <c:pt idx="32">
                  <c:v>37151</c:v>
                </c:pt>
                <c:pt idx="33">
                  <c:v>37152</c:v>
                </c:pt>
                <c:pt idx="34">
                  <c:v>37153</c:v>
                </c:pt>
                <c:pt idx="35">
                  <c:v>37154</c:v>
                </c:pt>
                <c:pt idx="36">
                  <c:v>37155</c:v>
                </c:pt>
                <c:pt idx="37">
                  <c:v>37158</c:v>
                </c:pt>
                <c:pt idx="38">
                  <c:v>37159</c:v>
                </c:pt>
                <c:pt idx="39">
                  <c:v>37160</c:v>
                </c:pt>
                <c:pt idx="40">
                  <c:v>37161</c:v>
                </c:pt>
                <c:pt idx="41">
                  <c:v>37162</c:v>
                </c:pt>
                <c:pt idx="42">
                  <c:v>37165</c:v>
                </c:pt>
                <c:pt idx="43">
                  <c:v>37166</c:v>
                </c:pt>
                <c:pt idx="44">
                  <c:v>37167</c:v>
                </c:pt>
                <c:pt idx="45">
                  <c:v>37168</c:v>
                </c:pt>
                <c:pt idx="46">
                  <c:v>37169</c:v>
                </c:pt>
              </c:numCache>
            </c:numRef>
          </c:cat>
          <c:val>
            <c:numRef>
              <c:f>[1]Chart!$AC$70:$AC$116</c:f>
              <c:numCache>
                <c:formatCode>General</c:formatCode>
                <c:ptCount val="47"/>
                <c:pt idx="1">
                  <c:v>0.71736111111111101</c:v>
                </c:pt>
                <c:pt idx="2">
                  <c:v>0.78819444444444453</c:v>
                </c:pt>
                <c:pt idx="3">
                  <c:v>0.78125</c:v>
                </c:pt>
                <c:pt idx="4">
                  <c:v>0.6</c:v>
                </c:pt>
                <c:pt idx="5">
                  <c:v>0.70833333333333337</c:v>
                </c:pt>
                <c:pt idx="6">
                  <c:v>0.6645833333333333</c:v>
                </c:pt>
                <c:pt idx="7">
                  <c:v>0.71666666666666667</c:v>
                </c:pt>
                <c:pt idx="8">
                  <c:v>0.67847222222222225</c:v>
                </c:pt>
                <c:pt idx="9">
                  <c:v>0.72291666666666676</c:v>
                </c:pt>
                <c:pt idx="10">
                  <c:v>0.7270833333333333</c:v>
                </c:pt>
                <c:pt idx="11">
                  <c:v>0.67013888888888884</c:v>
                </c:pt>
                <c:pt idx="12">
                  <c:v>0.72152777777777777</c:v>
                </c:pt>
                <c:pt idx="13">
                  <c:v>0.69097222222222221</c:v>
                </c:pt>
                <c:pt idx="14">
                  <c:v>0.66666666666666663</c:v>
                </c:pt>
                <c:pt idx="15">
                  <c:v>0.7597222222222223</c:v>
                </c:pt>
                <c:pt idx="16">
                  <c:v>0.70833333333333337</c:v>
                </c:pt>
                <c:pt idx="17">
                  <c:v>0.7</c:v>
                </c:pt>
                <c:pt idx="18">
                  <c:v>0.7284722222222223</c:v>
                </c:pt>
                <c:pt idx="19">
                  <c:v>0.73958333333333337</c:v>
                </c:pt>
                <c:pt idx="20">
                  <c:v>0.73958333333333337</c:v>
                </c:pt>
                <c:pt idx="21">
                  <c:v>0.70416666666666661</c:v>
                </c:pt>
                <c:pt idx="23">
                  <c:v>0.61736111111111114</c:v>
                </c:pt>
                <c:pt idx="24">
                  <c:v>0.72499999999999998</c:v>
                </c:pt>
                <c:pt idx="25">
                  <c:v>0.72569444444444453</c:v>
                </c:pt>
                <c:pt idx="26">
                  <c:v>0.6694444444444444</c:v>
                </c:pt>
                <c:pt idx="27">
                  <c:v>0.68472222222222223</c:v>
                </c:pt>
                <c:pt idx="29">
                  <c:v>0.75208333333333333</c:v>
                </c:pt>
                <c:pt idx="30">
                  <c:v>0.70208333333333339</c:v>
                </c:pt>
                <c:pt idx="31">
                  <c:v>0.74791666666666667</c:v>
                </c:pt>
                <c:pt idx="32">
                  <c:v>0.73958333333333337</c:v>
                </c:pt>
                <c:pt idx="33">
                  <c:v>0.64583333333333337</c:v>
                </c:pt>
                <c:pt idx="34">
                  <c:v>0.71527777777777779</c:v>
                </c:pt>
                <c:pt idx="35">
                  <c:v>0.71527777777777779</c:v>
                </c:pt>
                <c:pt idx="36">
                  <c:v>0.72499999999999998</c:v>
                </c:pt>
                <c:pt idx="37">
                  <c:v>0.7284722222222223</c:v>
                </c:pt>
                <c:pt idx="38">
                  <c:v>0.67291666666666661</c:v>
                </c:pt>
                <c:pt idx="39">
                  <c:v>0.71736111111111101</c:v>
                </c:pt>
                <c:pt idx="45">
                  <c:v>0.69861111111111107</c:v>
                </c:pt>
                <c:pt idx="46">
                  <c:v>0.72291666666666676</c:v>
                </c:pt>
              </c:numCache>
            </c:numRef>
          </c:val>
          <c:smooth val="0"/>
        </c:ser>
        <c:dLbls>
          <c:showLegendKey val="0"/>
          <c:showVal val="0"/>
          <c:showCatName val="0"/>
          <c:showSerName val="0"/>
          <c:showPercent val="0"/>
          <c:showBubbleSize val="0"/>
        </c:dLbls>
        <c:marker val="1"/>
        <c:smooth val="0"/>
        <c:axId val="221271200"/>
        <c:axId val="221271760"/>
      </c:lineChart>
      <c:dateAx>
        <c:axId val="221271200"/>
        <c:scaling>
          <c:orientation val="minMax"/>
          <c:max val="37169"/>
          <c:min val="37104"/>
        </c:scaling>
        <c:delete val="0"/>
        <c:axPos val="b"/>
        <c:title>
          <c:tx>
            <c:rich>
              <a:bodyPr/>
              <a:lstStyle/>
              <a:p>
                <a:pPr>
                  <a:defRPr sz="1700" b="1" i="0" u="none" strike="noStrike" baseline="0">
                    <a:solidFill>
                      <a:srgbClr val="000000"/>
                    </a:solidFill>
                    <a:latin typeface="Arial"/>
                    <a:ea typeface="Arial"/>
                    <a:cs typeface="Arial"/>
                  </a:defRPr>
                </a:pPr>
                <a:r>
                  <a:rPr lang="en-US"/>
                  <a:t>Report Dates</a:t>
                </a:r>
              </a:p>
            </c:rich>
          </c:tx>
          <c:layout>
            <c:manualLayout>
              <c:xMode val="edge"/>
              <c:yMode val="edge"/>
              <c:x val="0.38666729600796879"/>
              <c:y val="0.883089770354906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221271760"/>
        <c:crossesAt val="0"/>
        <c:auto val="1"/>
        <c:lblOffset val="100"/>
        <c:baseTimeUnit val="days"/>
        <c:majorUnit val="5"/>
        <c:majorTimeUnit val="days"/>
        <c:minorUnit val="1"/>
        <c:minorTimeUnit val="days"/>
      </c:dateAx>
      <c:valAx>
        <c:axId val="221271760"/>
        <c:scaling>
          <c:orientation val="minMax"/>
          <c:max val="0.8"/>
          <c:min val="0.29166666666666702"/>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Completion Times</a:t>
                </a:r>
              </a:p>
            </c:rich>
          </c:tx>
          <c:layout>
            <c:manualLayout>
              <c:xMode val="edge"/>
              <c:yMode val="edge"/>
              <c:x val="5.1666750759685479E-2"/>
              <c:y val="0.348643006263048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1271200"/>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276767824145653"/>
          <c:y val="1.4124332749417233E-2"/>
        </c:manualLayout>
      </c:layout>
      <c:overlay val="0"/>
      <c:spPr>
        <a:noFill/>
        <a:ln w="25400">
          <a:noFill/>
        </a:ln>
      </c:spPr>
    </c:title>
    <c:autoTitleDeleted val="0"/>
    <c:plotArea>
      <c:layout>
        <c:manualLayout>
          <c:layoutTarget val="inner"/>
          <c:xMode val="edge"/>
          <c:yMode val="edge"/>
          <c:x val="8.6587508113848383E-2"/>
          <c:y val="0.14406819404405577"/>
          <c:w val="0.77249639591766694"/>
          <c:h val="0.75423936881888021"/>
        </c:manualLayout>
      </c:layout>
      <c:barChart>
        <c:barDir val="col"/>
        <c:grouping val="stacked"/>
        <c:varyColors val="0"/>
        <c:ser>
          <c:idx val="0"/>
          <c:order val="0"/>
          <c:tx>
            <c:strRef>
              <c:f>'Graph Data Oct 01'!$AG$15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8013605566245064"/>
                  <c:y val="0.82486103256596643"/>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01'!$AA$15:$AF$15</c:f>
              <c:numCache>
                <c:formatCode>General</c:formatCode>
                <c:ptCount val="6"/>
                <c:pt idx="1">
                  <c:v>3</c:v>
                </c:pt>
                <c:pt idx="2">
                  <c:v>2</c:v>
                </c:pt>
                <c:pt idx="3">
                  <c:v>3</c:v>
                </c:pt>
                <c:pt idx="4">
                  <c:v>8</c:v>
                </c:pt>
                <c:pt idx="5">
                  <c:v>2</c:v>
                </c:pt>
              </c:numCache>
            </c:numRef>
          </c:val>
        </c:ser>
        <c:ser>
          <c:idx val="1"/>
          <c:order val="1"/>
          <c:tx>
            <c:strRef>
              <c:f>'Graph Data Oct 01'!$AG$16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545001081846451"/>
                  <c:y val="0.84463509841515061"/>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3599340446715539"/>
                  <c:y val="0.75423936881888021"/>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01'!$AA$16:$AF$16</c:f>
              <c:numCache>
                <c:formatCode>General</c:formatCode>
                <c:ptCount val="6"/>
                <c:pt idx="0">
                  <c:v>2</c:v>
                </c:pt>
                <c:pt idx="1">
                  <c:v>9</c:v>
                </c:pt>
                <c:pt idx="2">
                  <c:v>17</c:v>
                </c:pt>
                <c:pt idx="3">
                  <c:v>57</c:v>
                </c:pt>
                <c:pt idx="4">
                  <c:v>16</c:v>
                </c:pt>
                <c:pt idx="5">
                  <c:v>2</c:v>
                </c:pt>
              </c:numCache>
            </c:numRef>
          </c:val>
        </c:ser>
        <c:ser>
          <c:idx val="2"/>
          <c:order val="2"/>
          <c:tx>
            <c:strRef>
              <c:f>'Graph Data Oct 01'!$AG$17</c:f>
              <c:strCache>
                <c:ptCount val="1"/>
                <c:pt idx="0">
                  <c:v>EBS</c:v>
                </c:pt>
              </c:strCache>
            </c:strRef>
          </c:tx>
          <c:spPr>
            <a:solidFill>
              <a:srgbClr val="FFFFCC"/>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01'!$AA$17:$AF$17</c:f>
              <c:numCache>
                <c:formatCode>General</c:formatCode>
                <c:ptCount val="6"/>
              </c:numCache>
            </c:numRef>
          </c:val>
        </c:ser>
        <c:ser>
          <c:idx val="3"/>
          <c:order val="3"/>
          <c:tx>
            <c:strRef>
              <c:f>'Graph Data Oct 01'!$AG$18</c:f>
              <c:strCache>
                <c:ptCount val="1"/>
                <c:pt idx="0">
                  <c:v>EEL</c:v>
                </c:pt>
              </c:strCache>
            </c:strRef>
          </c:tx>
          <c:spPr>
            <a:solidFill>
              <a:srgbClr val="CCFFFF"/>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01'!$AA$18:$AF$18</c:f>
              <c:numCache>
                <c:formatCode>General</c:formatCode>
                <c:ptCount val="6"/>
              </c:numCache>
            </c:numRef>
          </c:val>
        </c:ser>
        <c:ser>
          <c:idx val="4"/>
          <c:order val="4"/>
          <c:tx>
            <c:strRef>
              <c:f>'Graph Data Oct 01'!$AG$19</c:f>
              <c:strCache>
                <c:ptCount val="1"/>
                <c:pt idx="0">
                  <c:v>EES</c:v>
                </c:pt>
              </c:strCache>
            </c:strRef>
          </c:tx>
          <c:spPr>
            <a:solidFill>
              <a:srgbClr val="660066"/>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01'!$AA$19:$AF$19</c:f>
              <c:numCache>
                <c:formatCode>General</c:formatCode>
                <c:ptCount val="6"/>
              </c:numCache>
            </c:numRef>
          </c:val>
        </c:ser>
        <c:ser>
          <c:idx val="5"/>
          <c:order val="5"/>
          <c:tx>
            <c:strRef>
              <c:f>'Graph Data Oct 01'!$AG$20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0186765660452751"/>
                  <c:y val="0.7627139684685305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7674046710896638"/>
                  <c:y val="0.70904150402074506"/>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0067944931114152"/>
                  <c:y val="0.54237437757762175"/>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53310740289702729"/>
                  <c:y val="0.15254279369370613"/>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70118903629449769"/>
                  <c:y val="0.56779817652657283"/>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01'!$AA$20:$AF$20</c:f>
              <c:numCache>
                <c:formatCode>General</c:formatCode>
                <c:ptCount val="6"/>
                <c:pt idx="0">
                  <c:v>11</c:v>
                </c:pt>
                <c:pt idx="1">
                  <c:v>1</c:v>
                </c:pt>
                <c:pt idx="2">
                  <c:v>17</c:v>
                </c:pt>
                <c:pt idx="3">
                  <c:v>6</c:v>
                </c:pt>
                <c:pt idx="4">
                  <c:v>5</c:v>
                </c:pt>
                <c:pt idx="5">
                  <c:v>9</c:v>
                </c:pt>
              </c:numCache>
            </c:numRef>
          </c:val>
        </c:ser>
        <c:dLbls>
          <c:showLegendKey val="0"/>
          <c:showVal val="0"/>
          <c:showCatName val="0"/>
          <c:showSerName val="0"/>
          <c:showPercent val="0"/>
          <c:showBubbleSize val="0"/>
        </c:dLbls>
        <c:gapWidth val="0"/>
        <c:overlap val="100"/>
        <c:axId val="221277920"/>
        <c:axId val="221278480"/>
      </c:barChart>
      <c:dateAx>
        <c:axId val="22127792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21278480"/>
        <c:crosses val="autoZero"/>
        <c:auto val="1"/>
        <c:lblOffset val="100"/>
        <c:baseTimeUnit val="days"/>
        <c:majorUnit val="7"/>
        <c:majorTimeUnit val="days"/>
        <c:minorUnit val="1"/>
        <c:minorTimeUnit val="days"/>
      </c:dateAx>
      <c:valAx>
        <c:axId val="2212784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21277920"/>
        <c:crossesAt val="37104"/>
        <c:crossBetween val="between"/>
      </c:valAx>
      <c:spPr>
        <a:solidFill>
          <a:srgbClr val="FFFFFF"/>
        </a:solidFill>
        <a:ln w="12700">
          <a:solidFill>
            <a:srgbClr val="808080"/>
          </a:solidFill>
          <a:prstDash val="solid"/>
        </a:ln>
      </c:spPr>
    </c:plotArea>
    <c:legend>
      <c:legendPos val="r"/>
      <c:layout>
        <c:manualLayout>
          <c:xMode val="edge"/>
          <c:yMode val="edge"/>
          <c:x val="0.88455081818264714"/>
          <c:y val="0.22316445744079227"/>
          <c:w val="8.82853023905905E-2"/>
          <c:h val="0.3220347866867129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20927152317880796"/>
          <c:y val="1.886796315669868E-2"/>
        </c:manualLayout>
      </c:layout>
      <c:overlay val="0"/>
      <c:spPr>
        <a:noFill/>
        <a:ln w="25400">
          <a:noFill/>
        </a:ln>
      </c:spPr>
    </c:title>
    <c:autoTitleDeleted val="0"/>
    <c:plotArea>
      <c:layout>
        <c:manualLayout>
          <c:layoutTarget val="inner"/>
          <c:xMode val="edge"/>
          <c:yMode val="edge"/>
          <c:x val="9.6688741721854307E-2"/>
          <c:y val="0.18239031051475391"/>
          <c:w val="0.63841059602649008"/>
          <c:h val="0.76310428767092442"/>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[2]Summary!$I$8:$AF$8</c:f>
              <c:numCache>
                <c:formatCode>General</c:formatCode>
                <c:ptCount val="24"/>
                <c:pt idx="0">
                  <c:v>0</c:v>
                </c:pt>
                <c:pt idx="1">
                  <c:v>0</c:v>
                </c:pt>
              </c:numCache>
            </c:numRef>
          </c:val>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[2]Summary!$I$9:$AF$9</c:f>
              <c:numCache>
                <c:formatCode>General</c:formatCode>
                <c:ptCount val="24"/>
                <c:pt idx="0">
                  <c:v>0</c:v>
                </c:pt>
                <c:pt idx="1">
                  <c:v>0</c:v>
                </c:pt>
              </c:numCache>
            </c:numRef>
          </c:val>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[2]Summary!$I$10:$AF$10</c:f>
              <c:numCache>
                <c:formatCode>General</c:formatCode>
                <c:ptCount val="24"/>
                <c:pt idx="0">
                  <c:v>0</c:v>
                </c:pt>
                <c:pt idx="1">
                  <c:v>0</c:v>
                </c:pt>
              </c:numCache>
            </c:numRef>
          </c:val>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[2]Summary!$I$11:$AF$11</c:f>
              <c:numCache>
                <c:formatCode>General</c:formatCode>
                <c:ptCount val="24"/>
              </c:numCache>
            </c:numRef>
          </c:val>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[2]Summary!$I$12:$AF$12</c:f>
              <c:numCache>
                <c:formatCode>General</c:formatCode>
                <c:ptCount val="24"/>
                <c:pt idx="0">
                  <c:v>0</c:v>
                </c:pt>
                <c:pt idx="1">
                  <c:v>0</c:v>
                </c:pt>
              </c:numCache>
            </c:numRef>
          </c:val>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[2]Summary!$I$13:$AF$13</c:f>
              <c:numCache>
                <c:formatCode>General</c:formatCode>
                <c:ptCount val="24"/>
                <c:pt idx="0">
                  <c:v>0</c:v>
                </c:pt>
                <c:pt idx="1">
                  <c:v>0</c:v>
                </c:pt>
                <c:pt idx="2">
                  <c:v>-32303.822</c:v>
                </c:pt>
                <c:pt idx="3">
                  <c:v>4327.2713099999983</c:v>
                </c:pt>
                <c:pt idx="4">
                  <c:v>-5180.558</c:v>
                </c:pt>
                <c:pt idx="5">
                  <c:v>0</c:v>
                </c:pt>
                <c:pt idx="6">
                  <c:v>0</c:v>
                </c:pt>
                <c:pt idx="7">
                  <c:v>-2878.2560000000008</c:v>
                </c:pt>
                <c:pt idx="8">
                  <c:v>-2878.265159999999</c:v>
                </c:pt>
                <c:pt idx="9">
                  <c:v>-1702.6640000000007</c:v>
                </c:pt>
                <c:pt idx="10">
                  <c:v>0</c:v>
                </c:pt>
                <c:pt idx="11">
                  <c:v>-3042.1180000000013</c:v>
                </c:pt>
                <c:pt idx="12">
                  <c:v>0</c:v>
                </c:pt>
                <c:pt idx="13">
                  <c:v>-3449.9170000000004</c:v>
                </c:pt>
                <c:pt idx="14">
                  <c:v>2202.3159999999998</c:v>
                </c:pt>
                <c:pt idx="15">
                  <c:v>0</c:v>
                </c:pt>
                <c:pt idx="16">
                  <c:v>0</c:v>
                </c:pt>
                <c:pt idx="17">
                  <c:v>0</c:v>
                </c:pt>
                <c:pt idx="18">
                  <c:v>0</c:v>
                </c:pt>
                <c:pt idx="19">
                  <c:v>0</c:v>
                </c:pt>
                <c:pt idx="20">
                  <c:v>2072.424</c:v>
                </c:pt>
                <c:pt idx="21">
                  <c:v>0</c:v>
                </c:pt>
                <c:pt idx="22">
                  <c:v>1148.0819999999992</c:v>
                </c:pt>
                <c:pt idx="23">
                  <c:v>-3854.5340000000001</c:v>
                </c:pt>
              </c:numCache>
            </c:numRef>
          </c:val>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[2]Summary!$I$14:$AF$14</c:f>
              <c:numCache>
                <c:formatCode>General</c:formatCode>
                <c:ptCount val="24"/>
                <c:pt idx="0">
                  <c:v>0</c:v>
                </c:pt>
                <c:pt idx="1">
                  <c:v>0</c:v>
                </c:pt>
              </c:numCache>
            </c:numRef>
          </c:val>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[2]Summary!$I$15:$AF$15</c:f>
              <c:numCache>
                <c:formatCode>General</c:formatCode>
                <c:ptCount val="24"/>
                <c:pt idx="0">
                  <c:v>0</c:v>
                </c:pt>
                <c:pt idx="1">
                  <c:v>0</c:v>
                </c:pt>
                <c:pt idx="2">
                  <c:v>0</c:v>
                </c:pt>
              </c:numCache>
            </c:numRef>
          </c:val>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[2]Summary!$I$16:$AF$16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22">
                  <c:v>-454.01399999999995</c:v>
                </c:pt>
              </c:numCache>
            </c:numRef>
          </c:val>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[2]Summary!$I$17:$AF$17</c:f>
              <c:numCache>
                <c:formatCode>General</c:formatCode>
                <c:ptCount val="24"/>
                <c:pt idx="0">
                  <c:v>0</c:v>
                </c:pt>
                <c:pt idx="1">
                  <c:v>0</c:v>
                </c:pt>
              </c:numCache>
            </c:numRef>
          </c:val>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[2]Summary!$I$18:$AF$18</c:f>
              <c:numCache>
                <c:formatCode>General</c:formatCode>
                <c:ptCount val="24"/>
                <c:pt idx="0">
                  <c:v>0</c:v>
                </c:pt>
                <c:pt idx="1">
                  <c:v>0</c:v>
                </c:pt>
              </c:numCache>
            </c:numRef>
          </c:val>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[2]Summary!$I$19:$AF$19</c:f>
              <c:numCache>
                <c:formatCode>General</c:formatCode>
                <c:ptCount val="24"/>
                <c:pt idx="0">
                  <c:v>0</c:v>
                </c:pt>
                <c:pt idx="1">
                  <c:v>0</c:v>
                </c:pt>
              </c:numCache>
            </c:numRef>
          </c:val>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[2]Summary!$I$20:$AF$20</c:f>
              <c:numCache>
                <c:formatCode>General</c:formatCode>
                <c:ptCount val="24"/>
                <c:pt idx="0">
                  <c:v>0</c:v>
                </c:pt>
                <c:pt idx="1">
                  <c:v>0</c:v>
                </c:pt>
                <c:pt idx="2">
                  <c:v>-4715.0296499999986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37188.545819999999</c:v>
                </c:pt>
                <c:pt idx="20">
                  <c:v>0</c:v>
                </c:pt>
                <c:pt idx="21">
                  <c:v>0</c:v>
                </c:pt>
                <c:pt idx="22">
                  <c:v>0</c:v>
                </c:pt>
                <c:pt idx="23">
                  <c:v>0</c:v>
                </c:pt>
              </c:numCache>
            </c:numRef>
          </c:val>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[2]Summary!$I$21:$AF$21</c:f>
              <c:numCache>
                <c:formatCode>General</c:formatCode>
                <c:ptCount val="24"/>
                <c:pt idx="0">
                  <c:v>0</c:v>
                </c:pt>
                <c:pt idx="1">
                  <c:v>0</c:v>
                </c:pt>
              </c:numCache>
            </c:numRef>
          </c:val>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[2]Summary!$I$22:$AF$22</c:f>
              <c:numCache>
                <c:formatCode>General</c:formatCode>
                <c:ptCount val="24"/>
                <c:pt idx="0">
                  <c:v>0</c:v>
                </c:pt>
                <c:pt idx="1">
                  <c:v>0</c:v>
                </c:pt>
                <c:pt idx="13">
                  <c:v>521.73043999999993</c:v>
                </c:pt>
              </c:numCache>
            </c:numRef>
          </c:val>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[2]Summary!$I$23:$AF$23</c:f>
              <c:numCache>
                <c:formatCode>General</c:formatCode>
                <c:ptCount val="24"/>
                <c:pt idx="0">
                  <c:v>0</c:v>
                </c:pt>
                <c:pt idx="1">
                  <c:v>0</c:v>
                </c:pt>
                <c:pt idx="2">
                  <c:v>0</c:v>
                </c:pt>
                <c:pt idx="3">
                  <c:v>0</c:v>
                </c:pt>
                <c:pt idx="4">
                  <c:v>0</c:v>
                </c:pt>
                <c:pt idx="5">
                  <c:v>0</c:v>
                </c:pt>
                <c:pt idx="6">
                  <c:v>0</c:v>
                </c:pt>
                <c:pt idx="7">
                  <c:v>344.28054999999949</c:v>
                </c:pt>
                <c:pt idx="8">
                  <c:v>0</c:v>
                </c:pt>
                <c:pt idx="9">
                  <c:v>0</c:v>
                </c:pt>
                <c:pt idx="10">
                  <c:v>0</c:v>
                </c:pt>
                <c:pt idx="11">
                  <c:v>-353.28329000000031</c:v>
                </c:pt>
                <c:pt idx="12">
                  <c:v>0</c:v>
                </c:pt>
                <c:pt idx="13">
                  <c:v>-312.5136</c:v>
                </c:pt>
                <c:pt idx="14">
                  <c:v>0</c:v>
                </c:pt>
                <c:pt idx="15">
                  <c:v>0</c:v>
                </c:pt>
                <c:pt idx="21">
                  <c:v>931.93002000000001</c:v>
                </c:pt>
                <c:pt idx="22">
                  <c:v>111.1180600000007</c:v>
                </c:pt>
              </c:numCache>
            </c:numRef>
          </c:val>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[2]Summary!$I$24:$AF$24</c:f>
              <c:numCache>
                <c:formatCode>General</c:formatCode>
                <c:ptCount val="24"/>
                <c:pt idx="0">
                  <c:v>0</c:v>
                </c:pt>
                <c:pt idx="1">
                  <c:v>0</c:v>
                </c:pt>
                <c:pt idx="13">
                  <c:v>223.70521000000008</c:v>
                </c:pt>
                <c:pt idx="14">
                  <c:v>0</c:v>
                </c:pt>
                <c:pt idx="15">
                  <c:v>0</c:v>
                </c:pt>
                <c:pt idx="21">
                  <c:v>0</c:v>
                </c:pt>
              </c:numCache>
            </c:numRef>
          </c:val>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[2]Summary!$I$25:$AF$25</c:f>
              <c:numCache>
                <c:formatCode>General</c:formatCode>
                <c:ptCount val="24"/>
                <c:pt idx="0">
                  <c:v>0</c:v>
                </c:pt>
                <c:pt idx="1">
                  <c:v>0</c:v>
                </c:pt>
              </c:numCache>
            </c:numRef>
          </c:val>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[2]Summary!$I$26:$AF$26</c:f>
              <c:numCache>
                <c:formatCode>General</c:formatCode>
                <c:ptCount val="24"/>
                <c:pt idx="0">
                  <c:v>0</c:v>
                </c:pt>
                <c:pt idx="1">
                  <c:v>0</c:v>
                </c:pt>
              </c:numCache>
            </c:numRef>
          </c:val>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[2]Summary!$I$27:$AF$27</c:f>
              <c:numCache>
                <c:formatCode>General</c:formatCode>
                <c:ptCount val="24"/>
                <c:pt idx="0">
                  <c:v>0</c:v>
                </c:pt>
                <c:pt idx="1">
                  <c:v>0</c:v>
                </c:pt>
              </c:numCache>
            </c:numRef>
          </c:val>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[2]Summary!$I$28:$AF$28</c:f>
              <c:numCache>
                <c:formatCode>General</c:formatCode>
                <c:ptCount val="24"/>
                <c:pt idx="0">
                  <c:v>0</c:v>
                </c:pt>
                <c:pt idx="1">
                  <c:v>0</c:v>
                </c:pt>
                <c:pt idx="2">
                  <c:v>0</c:v>
                </c:pt>
                <c:pt idx="3">
                  <c:v>418.55201999999917</c:v>
                </c:pt>
                <c:pt idx="4">
                  <c:v>0</c:v>
                </c:pt>
                <c:pt idx="5">
                  <c:v>0</c:v>
                </c:pt>
                <c:pt idx="6">
                  <c:v>0</c:v>
                </c:pt>
                <c:pt idx="7">
                  <c:v>-844.91970000000038</c:v>
                </c:pt>
                <c:pt idx="8">
                  <c:v>0</c:v>
                </c:pt>
                <c:pt idx="9">
                  <c:v>-9243.2155400000029</c:v>
                </c:pt>
                <c:pt idx="10">
                  <c:v>0</c:v>
                </c:pt>
                <c:pt idx="11">
                  <c:v>0</c:v>
                </c:pt>
                <c:pt idx="12">
                  <c:v>0</c:v>
                </c:pt>
                <c:pt idx="13">
                  <c:v>780</c:v>
                </c:pt>
                <c:pt idx="14">
                  <c:v>263.54219000000376</c:v>
                </c:pt>
                <c:pt idx="22">
                  <c:v>0</c:v>
                </c:pt>
                <c:pt idx="23">
                  <c:v>0</c:v>
                </c:pt>
              </c:numCache>
            </c:numRef>
          </c:val>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[2]Summary!$I$29:$AF$29</c:f>
              <c:numCache>
                <c:formatCode>General</c:formatCode>
                <c:ptCount val="24"/>
                <c:pt idx="0">
                  <c:v>0</c:v>
                </c:pt>
                <c:pt idx="1">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[2]Summary!$I$30:$AF$30</c:f>
              <c:numCache>
                <c:formatCode>General</c:formatCode>
                <c:ptCount val="24"/>
                <c:pt idx="2">
                  <c:v>1756.6984800000064</c:v>
                </c:pt>
                <c:pt idx="3">
                  <c:v>-993.20510000000468</c:v>
                </c:pt>
                <c:pt idx="4">
                  <c:v>153.06785000000218</c:v>
                </c:pt>
                <c:pt idx="5">
                  <c:v>0</c:v>
                </c:pt>
                <c:pt idx="6">
                  <c:v>0</c:v>
                </c:pt>
                <c:pt idx="7">
                  <c:v>1655.5178199999987</c:v>
                </c:pt>
                <c:pt idx="8">
                  <c:v>368.17946999996275</c:v>
                </c:pt>
                <c:pt idx="9">
                  <c:v>207.29042000001391</c:v>
                </c:pt>
                <c:pt idx="10">
                  <c:v>0</c:v>
                </c:pt>
                <c:pt idx="11">
                  <c:v>2041.2994499999968</c:v>
                </c:pt>
                <c:pt idx="12">
                  <c:v>0</c:v>
                </c:pt>
                <c:pt idx="13">
                  <c:v>408.69374000000244</c:v>
                </c:pt>
                <c:pt idx="14">
                  <c:v>52.123350000004393</c:v>
                </c:pt>
                <c:pt idx="15">
                  <c:v>0</c:v>
                </c:pt>
                <c:pt idx="16">
                  <c:v>0</c:v>
                </c:pt>
                <c:pt idx="17">
                  <c:v>1177.2462899999991</c:v>
                </c:pt>
                <c:pt idx="18">
                  <c:v>0</c:v>
                </c:pt>
                <c:pt idx="19">
                  <c:v>5963.9907799999928</c:v>
                </c:pt>
                <c:pt idx="20">
                  <c:v>3573.7982999999995</c:v>
                </c:pt>
                <c:pt idx="21">
                  <c:v>-4693.9400599999935</c:v>
                </c:pt>
                <c:pt idx="22">
                  <c:v>305.20200999999452</c:v>
                </c:pt>
                <c:pt idx="23">
                  <c:v>158.88641000000689</c:v>
                </c:pt>
              </c:numCache>
            </c:numRef>
          </c:val>
        </c:ser>
        <c:dLbls>
          <c:showLegendKey val="0"/>
          <c:showVal val="0"/>
          <c:showCatName val="0"/>
          <c:showSerName val="0"/>
          <c:showPercent val="0"/>
          <c:showBubbleSize val="0"/>
        </c:dLbls>
        <c:gapWidth val="0"/>
        <c:overlap val="100"/>
        <c:axId val="221661824"/>
        <c:axId val="221662384"/>
      </c:barChart>
      <c:dateAx>
        <c:axId val="221661824"/>
        <c:scaling>
          <c:orientation val="minMax"/>
          <c:max val="37169"/>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21662384"/>
        <c:crosses val="autoZero"/>
        <c:auto val="1"/>
        <c:lblOffset val="100"/>
        <c:baseTimeUnit val="days"/>
        <c:majorUnit val="1"/>
        <c:majorTimeUnit val="days"/>
        <c:minorUnit val="1"/>
        <c:minorTimeUnit val="days"/>
      </c:dateAx>
      <c:valAx>
        <c:axId val="2216623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21661824"/>
        <c:crosses val="autoZero"/>
        <c:crossBetween val="between"/>
      </c:valAx>
      <c:spPr>
        <a:solidFill>
          <a:srgbClr val="FFFFFF"/>
        </a:solidFill>
        <a:ln w="12700">
          <a:solidFill>
            <a:srgbClr val="808080"/>
          </a:solidFill>
          <a:prstDash val="solid"/>
        </a:ln>
      </c:spPr>
    </c:plotArea>
    <c:legend>
      <c:legendPos val="r"/>
      <c:layout>
        <c:manualLayout>
          <c:xMode val="edge"/>
          <c:yMode val="edge"/>
          <c:x val="0.80794701986754969"/>
          <c:y val="1.0482201753721488E-2"/>
          <c:w val="0.18013245033112582"/>
          <c:h val="0.96645900169312127"/>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144288577154309"/>
          <c:y val="2.1406791758624089E-2"/>
        </c:manualLayout>
      </c:layout>
      <c:overlay val="0"/>
      <c:spPr>
        <a:noFill/>
        <a:ln w="25400">
          <a:noFill/>
        </a:ln>
      </c:spPr>
    </c:title>
    <c:autoTitleDeleted val="0"/>
    <c:plotArea>
      <c:layout>
        <c:manualLayout>
          <c:layoutTarget val="inner"/>
          <c:xMode val="edge"/>
          <c:yMode val="edge"/>
          <c:x val="4.0080160320641281E-2"/>
          <c:y val="0.12844075055174453"/>
          <c:w val="0.74649298597194391"/>
          <c:h val="0.59327394302472469"/>
        </c:manualLayout>
      </c:layout>
      <c:barChart>
        <c:barDir val="col"/>
        <c:grouping val="stacked"/>
        <c:varyColors val="0"/>
        <c:ser>
          <c:idx val="0"/>
          <c:order val="0"/>
          <c:tx>
            <c:strRef>
              <c:f>'Graph Data Sep 24'!$A$2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24'!$U$2:$AE$2</c:f>
              <c:numCache>
                <c:formatCode>General</c:formatCode>
                <c:ptCount val="11"/>
                <c:pt idx="8">
                  <c:v>1</c:v>
                </c:pt>
                <c:pt idx="9">
                  <c:v>2</c:v>
                </c:pt>
                <c:pt idx="10">
                  <c:v>2</c:v>
                </c:pt>
              </c:numCache>
            </c:numRef>
          </c:val>
        </c:ser>
        <c:ser>
          <c:idx val="1"/>
          <c:order val="1"/>
          <c:tx>
            <c:strRef>
              <c:f>'Graph Data Sep 24'!$A$3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2404809619238479"/>
                  <c:y val="0.68195922316759594"/>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24'!$U$3:$AE$3</c:f>
              <c:numCache>
                <c:formatCode>General</c:formatCode>
                <c:ptCount val="11"/>
                <c:pt idx="10">
                  <c:v>1</c:v>
                </c:pt>
              </c:numCache>
            </c:numRef>
          </c:val>
        </c:ser>
        <c:ser>
          <c:idx val="2"/>
          <c:order val="2"/>
          <c:tx>
            <c:strRef>
              <c:f>'Graph Data Sep 24'!$A$4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4569138276553107"/>
                  <c:y val="0.51376300220697813"/>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24'!$U$4:$AE$4</c:f>
              <c:numCache>
                <c:formatCode>General</c:formatCode>
                <c:ptCount val="11"/>
                <c:pt idx="2">
                  <c:v>17</c:v>
                </c:pt>
                <c:pt idx="3">
                  <c:v>12</c:v>
                </c:pt>
                <c:pt idx="4">
                  <c:v>5</c:v>
                </c:pt>
                <c:pt idx="5">
                  <c:v>4</c:v>
                </c:pt>
                <c:pt idx="6">
                  <c:v>8</c:v>
                </c:pt>
                <c:pt idx="7">
                  <c:v>11</c:v>
                </c:pt>
                <c:pt idx="8">
                  <c:v>4</c:v>
                </c:pt>
                <c:pt idx="9">
                  <c:v>6</c:v>
                </c:pt>
                <c:pt idx="10">
                  <c:v>4</c:v>
                </c:pt>
              </c:numCache>
            </c:numRef>
          </c:val>
        </c:ser>
        <c:ser>
          <c:idx val="3"/>
          <c:order val="3"/>
          <c:tx>
            <c:strRef>
              <c:f>'Graph Data Sep 24'!$A$5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4969939879759521"/>
                  <c:y val="0.47706564490647968"/>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24'!$U$5:$AE$5</c:f>
              <c:numCache>
                <c:formatCode>General</c:formatCode>
                <c:ptCount val="11"/>
                <c:pt idx="0">
                  <c:v>9</c:v>
                </c:pt>
                <c:pt idx="1">
                  <c:v>9</c:v>
                </c:pt>
                <c:pt idx="2">
                  <c:v>4</c:v>
                </c:pt>
                <c:pt idx="3">
                  <c:v>5</c:v>
                </c:pt>
                <c:pt idx="4">
                  <c:v>5</c:v>
                </c:pt>
                <c:pt idx="5">
                  <c:v>3</c:v>
                </c:pt>
                <c:pt idx="6">
                  <c:v>6</c:v>
                </c:pt>
                <c:pt idx="7">
                  <c:v>4</c:v>
                </c:pt>
                <c:pt idx="8">
                  <c:v>3</c:v>
                </c:pt>
                <c:pt idx="9">
                  <c:v>6</c:v>
                </c:pt>
                <c:pt idx="10">
                  <c:v>4</c:v>
                </c:pt>
              </c:numCache>
            </c:numRef>
          </c:val>
        </c:ser>
        <c:ser>
          <c:idx val="4"/>
          <c:order val="4"/>
          <c:tx>
            <c:strRef>
              <c:f>'Graph Data Sep 24'!$A$6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7194388777555113"/>
                  <c:y val="0.4373101744976064"/>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0420841683366733"/>
                  <c:y val="0.53516979396560216"/>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24'!$U$6:$AE$6</c:f>
              <c:numCache>
                <c:formatCode>General</c:formatCode>
                <c:ptCount val="11"/>
                <c:pt idx="0">
                  <c:v>5</c:v>
                </c:pt>
                <c:pt idx="1">
                  <c:v>5</c:v>
                </c:pt>
                <c:pt idx="2">
                  <c:v>1</c:v>
                </c:pt>
                <c:pt idx="3">
                  <c:v>1</c:v>
                </c:pt>
                <c:pt idx="4">
                  <c:v>2</c:v>
                </c:pt>
                <c:pt idx="6">
                  <c:v>1</c:v>
                </c:pt>
                <c:pt idx="8">
                  <c:v>2</c:v>
                </c:pt>
              </c:numCache>
            </c:numRef>
          </c:val>
        </c:ser>
        <c:ser>
          <c:idx val="5"/>
          <c:order val="5"/>
          <c:tx>
            <c:strRef>
              <c:f>'Graph Data Sep 24'!$A$7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4408817635270545"/>
                  <c:y val="0.4097871565222325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1923847695390777"/>
                  <c:y val="0.51376300220697813"/>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24'!$U$7:$AE$7</c:f>
              <c:numCache>
                <c:formatCode>General</c:formatCode>
                <c:ptCount val="11"/>
                <c:pt idx="2">
                  <c:v>2</c:v>
                </c:pt>
                <c:pt idx="3">
                  <c:v>1</c:v>
                </c:pt>
                <c:pt idx="4">
                  <c:v>2</c:v>
                </c:pt>
                <c:pt idx="6">
                  <c:v>3</c:v>
                </c:pt>
                <c:pt idx="7">
                  <c:v>1</c:v>
                </c:pt>
                <c:pt idx="8">
                  <c:v>1</c:v>
                </c:pt>
              </c:numCache>
            </c:numRef>
          </c:val>
        </c:ser>
        <c:ser>
          <c:idx val="6"/>
          <c:order val="6"/>
          <c:tx>
            <c:strRef>
              <c:f>'Graph Data Sep 24'!$A$8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24'!$U$8:$AE$8</c:f>
              <c:numCache>
                <c:formatCode>General</c:formatCode>
                <c:ptCount val="11"/>
                <c:pt idx="1">
                  <c:v>2</c:v>
                </c:pt>
                <c:pt idx="3">
                  <c:v>1</c:v>
                </c:pt>
                <c:pt idx="4">
                  <c:v>1</c:v>
                </c:pt>
                <c:pt idx="5">
                  <c:v>3</c:v>
                </c:pt>
                <c:pt idx="6">
                  <c:v>2</c:v>
                </c:pt>
              </c:numCache>
            </c:numRef>
          </c:val>
        </c:ser>
        <c:ser>
          <c:idx val="7"/>
          <c:order val="7"/>
          <c:tx>
            <c:strRef>
              <c:f>'Graph Data Sep 24'!$A$9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6372745490981961"/>
                  <c:y val="0.39143847787198333"/>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24'!$U$9:$AE$9</c:f>
              <c:numCache>
                <c:formatCode>General</c:formatCode>
                <c:ptCount val="11"/>
                <c:pt idx="1">
                  <c:v>2</c:v>
                </c:pt>
                <c:pt idx="2">
                  <c:v>3</c:v>
                </c:pt>
                <c:pt idx="3">
                  <c:v>3</c:v>
                </c:pt>
                <c:pt idx="4">
                  <c:v>2</c:v>
                </c:pt>
                <c:pt idx="5">
                  <c:v>3</c:v>
                </c:pt>
                <c:pt idx="6">
                  <c:v>2</c:v>
                </c:pt>
                <c:pt idx="7">
                  <c:v>1</c:v>
                </c:pt>
                <c:pt idx="9">
                  <c:v>1</c:v>
                </c:pt>
                <c:pt idx="10">
                  <c:v>3</c:v>
                </c:pt>
              </c:numCache>
            </c:numRef>
          </c:val>
        </c:ser>
        <c:ser>
          <c:idx val="8"/>
          <c:order val="8"/>
          <c:tx>
            <c:strRef>
              <c:f>'Graph Data Sep 24'!$A$10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6412825651302601"/>
                  <c:y val="0.37614791233010897"/>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Mode val="edge"/>
                  <c:yMode val="edge"/>
                  <c:x val="0.69839679358717432"/>
                  <c:y val="0.40061281719710795"/>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24'!$U$10:$AE$10</c:f>
              <c:numCache>
                <c:formatCode>General</c:formatCode>
                <c:ptCount val="11"/>
                <c:pt idx="0">
                  <c:v>1</c:v>
                </c:pt>
                <c:pt idx="1">
                  <c:v>1</c:v>
                </c:pt>
                <c:pt idx="2">
                  <c:v>2</c:v>
                </c:pt>
                <c:pt idx="3">
                  <c:v>1</c:v>
                </c:pt>
                <c:pt idx="5">
                  <c:v>1</c:v>
                </c:pt>
                <c:pt idx="6">
                  <c:v>1</c:v>
                </c:pt>
                <c:pt idx="7">
                  <c:v>1</c:v>
                </c:pt>
                <c:pt idx="9">
                  <c:v>1</c:v>
                </c:pt>
              </c:numCache>
            </c:numRef>
          </c:val>
        </c:ser>
        <c:dLbls>
          <c:showLegendKey val="0"/>
          <c:showVal val="1"/>
          <c:showCatName val="0"/>
          <c:showSerName val="0"/>
          <c:showPercent val="0"/>
          <c:showBubbleSize val="0"/>
        </c:dLbls>
        <c:gapWidth val="110"/>
        <c:overlap val="50"/>
        <c:axId val="225004160"/>
        <c:axId val="225004720"/>
      </c:barChart>
      <c:catAx>
        <c:axId val="22500416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5004720"/>
        <c:crosses val="autoZero"/>
        <c:auto val="0"/>
        <c:lblAlgn val="ctr"/>
        <c:lblOffset val="100"/>
        <c:tickLblSkip val="1"/>
        <c:tickMarkSkip val="1"/>
        <c:noMultiLvlLbl val="0"/>
      </c:catAx>
      <c:valAx>
        <c:axId val="225004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5004160"/>
        <c:crosses val="autoZero"/>
        <c:crossBetween val="between"/>
      </c:valAx>
      <c:spPr>
        <a:solidFill>
          <a:srgbClr val="FFFFFF"/>
        </a:solidFill>
        <a:ln w="12700">
          <a:solidFill>
            <a:srgbClr val="C0C0C0"/>
          </a:solidFill>
          <a:prstDash val="solid"/>
        </a:ln>
      </c:spPr>
    </c:plotArea>
    <c:legend>
      <c:legendPos val="r"/>
      <c:layout>
        <c:manualLayout>
          <c:xMode val="edge"/>
          <c:yMode val="edge"/>
          <c:x val="0.80561122244488981"/>
          <c:y val="6.1162262167497393E-2"/>
          <c:w val="0.18837675350701402"/>
          <c:h val="0.856271670344963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03786191537"/>
          <c:y val="3.4090956380610216E-2"/>
        </c:manualLayout>
      </c:layout>
      <c:overlay val="0"/>
      <c:spPr>
        <a:noFill/>
        <a:ln w="25400">
          <a:noFill/>
        </a:ln>
      </c:spPr>
    </c:title>
    <c:autoTitleDeleted val="0"/>
    <c:plotArea>
      <c:layout>
        <c:manualLayout>
          <c:layoutTarget val="inner"/>
          <c:xMode val="edge"/>
          <c:yMode val="edge"/>
          <c:x val="0.14699331848552338"/>
          <c:y val="0.11931834733213575"/>
          <c:w val="0.77728285077950998"/>
          <c:h val="0.5397734760263284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24'!$V$12:$AE$12</c:f>
              <c:numCache>
                <c:formatCode>m/d/yyyy</c:formatCode>
                <c:ptCount val="10"/>
                <c:pt idx="0">
                  <c:v>37095</c:v>
                </c:pt>
                <c:pt idx="1">
                  <c:v>37102</c:v>
                </c:pt>
                <c:pt idx="2">
                  <c:v>37109</c:v>
                </c:pt>
                <c:pt idx="3">
                  <c:v>37116</c:v>
                </c:pt>
                <c:pt idx="4">
                  <c:v>37123</c:v>
                </c:pt>
                <c:pt idx="5">
                  <c:v>37130</c:v>
                </c:pt>
                <c:pt idx="6">
                  <c:v>37138</c:v>
                </c:pt>
                <c:pt idx="7">
                  <c:v>37144</c:v>
                </c:pt>
                <c:pt idx="8">
                  <c:v>37151</c:v>
                </c:pt>
                <c:pt idx="9">
                  <c:v>37158</c:v>
                </c:pt>
              </c:numCache>
            </c:numRef>
          </c:cat>
          <c:val>
            <c:numRef>
              <c:f>'Graph Data Sep 24'!$V$11:$AE$11</c:f>
              <c:numCache>
                <c:formatCode>General</c:formatCode>
                <c:ptCount val="10"/>
                <c:pt idx="0">
                  <c:v>19</c:v>
                </c:pt>
                <c:pt idx="1">
                  <c:v>29</c:v>
                </c:pt>
                <c:pt idx="2">
                  <c:v>24</c:v>
                </c:pt>
                <c:pt idx="3">
                  <c:v>17</c:v>
                </c:pt>
                <c:pt idx="4">
                  <c:v>14</c:v>
                </c:pt>
                <c:pt idx="5">
                  <c:v>23</c:v>
                </c:pt>
                <c:pt idx="6">
                  <c:v>18</c:v>
                </c:pt>
                <c:pt idx="7">
                  <c:v>11</c:v>
                </c:pt>
                <c:pt idx="8">
                  <c:v>16</c:v>
                </c:pt>
                <c:pt idx="9">
                  <c:v>14</c:v>
                </c:pt>
              </c:numCache>
            </c:numRef>
          </c:val>
          <c:smooth val="0"/>
        </c:ser>
        <c:dLbls>
          <c:showLegendKey val="0"/>
          <c:showVal val="0"/>
          <c:showCatName val="0"/>
          <c:showSerName val="0"/>
          <c:showPercent val="0"/>
          <c:showBubbleSize val="0"/>
        </c:dLbls>
        <c:marker val="1"/>
        <c:smooth val="0"/>
        <c:axId val="225006960"/>
        <c:axId val="225007520"/>
      </c:lineChart>
      <c:catAx>
        <c:axId val="22500696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25007520"/>
        <c:crosses val="autoZero"/>
        <c:auto val="0"/>
        <c:lblAlgn val="ctr"/>
        <c:lblOffset val="100"/>
        <c:tickLblSkip val="1"/>
        <c:tickMarkSkip val="1"/>
        <c:noMultiLvlLbl val="0"/>
      </c:catAx>
      <c:valAx>
        <c:axId val="225007520"/>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2500696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1135857461024499E-2"/>
          <c:y val="0.89772851802273568"/>
          <c:w val="0.87527839643652561"/>
          <c:h val="6.534099972950291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09/24/2001</a:t>
            </a:r>
          </a:p>
        </c:rich>
      </c:tx>
      <c:layout>
        <c:manualLayout>
          <c:xMode val="edge"/>
          <c:yMode val="edge"/>
          <c:x val="0.20489977728285078"/>
          <c:y val="4.2253579244029553E-2"/>
        </c:manualLayout>
      </c:layout>
      <c:overlay val="0"/>
      <c:spPr>
        <a:noFill/>
        <a:ln w="25400">
          <a:noFill/>
        </a:ln>
      </c:spPr>
    </c:title>
    <c:autoTitleDeleted val="0"/>
    <c:plotArea>
      <c:layout>
        <c:manualLayout>
          <c:layoutTarget val="inner"/>
          <c:xMode val="edge"/>
          <c:yMode val="edge"/>
          <c:x val="2.2271714922048998E-2"/>
          <c:y val="0.13802835886382986"/>
          <c:w val="0.72160356347438748"/>
          <c:h val="0.61408535167989609"/>
        </c:manualLayout>
      </c:layout>
      <c:barChart>
        <c:barDir val="col"/>
        <c:grouping val="clustered"/>
        <c:varyColors val="0"/>
        <c:ser>
          <c:idx val="1"/>
          <c:order val="0"/>
          <c:tx>
            <c:strRef>
              <c:f>'Graph Data Sep 24'!$C$187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2293986636971045"/>
                  <c:y val="0.65070512035805506"/>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24'!$C$188:$C$197</c:f>
              <c:numCache>
                <c:formatCode>General</c:formatCode>
                <c:ptCount val="10"/>
                <c:pt idx="0">
                  <c:v>2</c:v>
                </c:pt>
                <c:pt idx="1">
                  <c:v>0</c:v>
                </c:pt>
                <c:pt idx="2">
                  <c:v>8</c:v>
                </c:pt>
                <c:pt idx="3">
                  <c:v>0</c:v>
                </c:pt>
                <c:pt idx="4">
                  <c:v>2</c:v>
                </c:pt>
                <c:pt idx="5">
                  <c:v>1</c:v>
                </c:pt>
                <c:pt idx="6">
                  <c:v>0</c:v>
                </c:pt>
                <c:pt idx="7">
                  <c:v>0</c:v>
                </c:pt>
                <c:pt idx="8">
                  <c:v>1</c:v>
                </c:pt>
                <c:pt idx="9">
                  <c:v>14</c:v>
                </c:pt>
              </c:numCache>
            </c:numRef>
          </c:val>
        </c:ser>
        <c:ser>
          <c:idx val="0"/>
          <c:order val="1"/>
          <c:tx>
            <c:strRef>
              <c:f>'Graph Data Sep 24'!$E$187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4966592427616927"/>
                  <c:y val="0.70140941545089053"/>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24'!$E$188:$E$195</c:f>
              <c:numCache>
                <c:formatCode>_(* #,##0_);_(* \(#,##0\);_(* "-"??_);_(@_)</c:formatCode>
                <c:ptCount val="8"/>
                <c:pt idx="0">
                  <c:v>2.8571428571428572</c:v>
                </c:pt>
                <c:pt idx="1">
                  <c:v>0</c:v>
                </c:pt>
                <c:pt idx="2">
                  <c:v>19.047619047619047</c:v>
                </c:pt>
                <c:pt idx="3">
                  <c:v>0</c:v>
                </c:pt>
                <c:pt idx="4">
                  <c:v>0.42918454935622319</c:v>
                </c:pt>
                <c:pt idx="5">
                  <c:v>0.57803468208092479</c:v>
                </c:pt>
                <c:pt idx="6">
                  <c:v>0</c:v>
                </c:pt>
                <c:pt idx="7">
                  <c:v>0</c:v>
                </c:pt>
              </c:numCache>
            </c:numRef>
          </c:val>
        </c:ser>
        <c:dLbls>
          <c:showLegendKey val="0"/>
          <c:showVal val="1"/>
          <c:showCatName val="0"/>
          <c:showSerName val="0"/>
          <c:showPercent val="0"/>
          <c:showBubbleSize val="0"/>
        </c:dLbls>
        <c:gapWidth val="150"/>
        <c:axId val="225010880"/>
        <c:axId val="225011440"/>
      </c:barChart>
      <c:catAx>
        <c:axId val="2250108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225011440"/>
        <c:crosses val="autoZero"/>
        <c:auto val="1"/>
        <c:lblAlgn val="ctr"/>
        <c:lblOffset val="100"/>
        <c:tickLblSkip val="1"/>
        <c:tickMarkSkip val="1"/>
        <c:noMultiLvlLbl val="0"/>
      </c:catAx>
      <c:valAx>
        <c:axId val="225011440"/>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25010880"/>
        <c:crosses val="autoZero"/>
        <c:crossBetween val="between"/>
      </c:valAx>
      <c:spPr>
        <a:solidFill>
          <a:srgbClr val="FFFFFF"/>
        </a:solidFill>
        <a:ln w="3175">
          <a:solidFill>
            <a:srgbClr val="000000"/>
          </a:solidFill>
          <a:prstDash val="solid"/>
        </a:ln>
      </c:spPr>
    </c:plotArea>
    <c:legend>
      <c:legendPos val="r"/>
      <c:layout>
        <c:manualLayout>
          <c:xMode val="edge"/>
          <c:yMode val="edge"/>
          <c:x val="0.76169265033407574"/>
          <c:y val="0.45352175055258381"/>
          <c:w val="0.18040089086859687"/>
          <c:h val="0.428169603006166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899855836706674"/>
          <c:y val="3.235298763928602E-2"/>
        </c:manualLayout>
      </c:layout>
      <c:overlay val="0"/>
      <c:spPr>
        <a:noFill/>
        <a:ln w="25400">
          <a:noFill/>
        </a:ln>
      </c:spPr>
    </c:title>
    <c:autoTitleDeleted val="0"/>
    <c:plotArea>
      <c:layout>
        <c:manualLayout>
          <c:layoutTarget val="inner"/>
          <c:xMode val="edge"/>
          <c:yMode val="edge"/>
          <c:x val="0.24448237585086602"/>
          <c:y val="0.13823549264058571"/>
          <c:w val="0.66213976792942875"/>
          <c:h val="0.5647066933402650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25696144"/>
        <c:axId val="225696704"/>
      </c:lineChart>
      <c:dateAx>
        <c:axId val="22569614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25696704"/>
        <c:crossesAt val="0"/>
        <c:auto val="1"/>
        <c:lblOffset val="100"/>
        <c:baseTimeUnit val="days"/>
        <c:majorUnit val="5"/>
        <c:majorTimeUnit val="days"/>
        <c:minorUnit val="1"/>
        <c:minorTimeUnit val="days"/>
      </c:dateAx>
      <c:valAx>
        <c:axId val="225696704"/>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569614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000056966238552"/>
          <c:y val="2.6200873362445413E-2"/>
        </c:manualLayout>
      </c:layout>
      <c:overlay val="0"/>
      <c:spPr>
        <a:noFill/>
        <a:ln w="25400">
          <a:noFill/>
        </a:ln>
      </c:spPr>
    </c:title>
    <c:autoTitleDeleted val="0"/>
    <c:plotArea>
      <c:layout>
        <c:manualLayout>
          <c:layoutTarget val="inner"/>
          <c:xMode val="edge"/>
          <c:yMode val="edge"/>
          <c:x val="0.17333361545184806"/>
          <c:y val="0.14410480349344978"/>
          <c:w val="0.67833443739329002"/>
          <c:h val="0.63537117903930129"/>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[4]Chart!$AB$62:$AB$110</c:f>
              <c:numCache>
                <c:formatCode>General</c:formatCode>
                <c:ptCount val="49"/>
                <c:pt idx="0">
                  <c:v>0.31388888888888888</c:v>
                </c:pt>
                <c:pt idx="1">
                  <c:v>0.31805555555555554</c:v>
                </c:pt>
                <c:pt idx="2">
                  <c:v>0.31666666666666665</c:v>
                </c:pt>
                <c:pt idx="3">
                  <c:v>0.31944444444444448</c:v>
                </c:pt>
                <c:pt idx="4">
                  <c:v>0.31944444444444448</c:v>
                </c:pt>
                <c:pt idx="5">
                  <c:v>0.31944444444444448</c:v>
                </c:pt>
                <c:pt idx="6">
                  <c:v>0.32291666666666669</c:v>
                </c:pt>
                <c:pt idx="7">
                  <c:v>0</c:v>
                </c:pt>
                <c:pt idx="8">
                  <c:v>0.31874999999999998</c:v>
                </c:pt>
                <c:pt idx="9">
                  <c:v>0.31805555555555554</c:v>
                </c:pt>
                <c:pt idx="10">
                  <c:v>0.32013888888888892</c:v>
                </c:pt>
                <c:pt idx="11">
                  <c:v>0.31944444444444448</c:v>
                </c:pt>
                <c:pt idx="12">
                  <c:v>0.31388888888888888</c:v>
                </c:pt>
                <c:pt idx="13">
                  <c:v>0.31527777777777777</c:v>
                </c:pt>
                <c:pt idx="14">
                  <c:v>0.31944444444444448</c:v>
                </c:pt>
                <c:pt idx="15">
                  <c:v>0.31944444444444448</c:v>
                </c:pt>
                <c:pt idx="16">
                  <c:v>0.32916666666666666</c:v>
                </c:pt>
                <c:pt idx="17">
                  <c:v>0.31736111111111115</c:v>
                </c:pt>
                <c:pt idx="18">
                  <c:v>0.30902777777777779</c:v>
                </c:pt>
                <c:pt idx="19">
                  <c:v>0.32430555555555557</c:v>
                </c:pt>
                <c:pt idx="20">
                  <c:v>0.33333333333333331</c:v>
                </c:pt>
                <c:pt idx="21">
                  <c:v>0.31944444444444448</c:v>
                </c:pt>
                <c:pt idx="22">
                  <c:v>0.31944444444444448</c:v>
                </c:pt>
                <c:pt idx="23">
                  <c:v>0.32430555555555557</c:v>
                </c:pt>
                <c:pt idx="24">
                  <c:v>0.31944444444444448</c:v>
                </c:pt>
                <c:pt idx="25">
                  <c:v>0.31944444444444448</c:v>
                </c:pt>
                <c:pt idx="26">
                  <c:v>0.31944444444444448</c:v>
                </c:pt>
                <c:pt idx="27">
                  <c:v>0.31666666666666665</c:v>
                </c:pt>
                <c:pt idx="28">
                  <c:v>0.31944444444444448</c:v>
                </c:pt>
                <c:pt idx="29">
                  <c:v>0.31736111111111115</c:v>
                </c:pt>
                <c:pt idx="30">
                  <c:v>0.31944444444444448</c:v>
                </c:pt>
                <c:pt idx="31">
                  <c:v>0.32291666666666669</c:v>
                </c:pt>
                <c:pt idx="32">
                  <c:v>0.31944444444444448</c:v>
                </c:pt>
                <c:pt idx="33">
                  <c:v>0.31805555555555554</c:v>
                </c:pt>
                <c:pt idx="34">
                  <c:v>0.32291666666666669</c:v>
                </c:pt>
                <c:pt idx="35">
                  <c:v>0.31944444444444448</c:v>
                </c:pt>
                <c:pt idx="36">
                  <c:v>0.31944444444444448</c:v>
                </c:pt>
                <c:pt idx="37">
                  <c:v>0.31944444444444448</c:v>
                </c:pt>
                <c:pt idx="38">
                  <c:v>0.31944444444444448</c:v>
                </c:pt>
                <c:pt idx="39">
                  <c:v>0.31736111111111115</c:v>
                </c:pt>
                <c:pt idx="40">
                  <c:v>0.31944444444444448</c:v>
                </c:pt>
                <c:pt idx="41">
                  <c:v>0.31944444444444448</c:v>
                </c:pt>
                <c:pt idx="42">
                  <c:v>0.31736111111111115</c:v>
                </c:pt>
                <c:pt idx="43">
                  <c:v>0.31805555555555554</c:v>
                </c:pt>
                <c:pt idx="44">
                  <c:v>0.31944444444444448</c:v>
                </c:pt>
                <c:pt idx="45">
                  <c:v>0.32083333333333336</c:v>
                </c:pt>
                <c:pt idx="46">
                  <c:v>0.31666666666666665</c:v>
                </c:pt>
                <c:pt idx="47">
                  <c:v>0.31874999999999998</c:v>
                </c:pt>
                <c:pt idx="48">
                  <c:v>0.32083333333333336</c:v>
                </c:pt>
              </c:numCache>
            </c:numRef>
          </c:val>
          <c:smooth val="0"/>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[4]Chart!$AC$62:$AC$110</c:f>
              <c:numCache>
                <c:formatCode>General</c:formatCode>
                <c:ptCount val="49"/>
                <c:pt idx="0">
                  <c:v>0.68888888888888899</c:v>
                </c:pt>
                <c:pt idx="1">
                  <c:v>0.65416666666666667</c:v>
                </c:pt>
                <c:pt idx="2">
                  <c:v>0.72013888888888899</c:v>
                </c:pt>
                <c:pt idx="3">
                  <c:v>0.85486111111111107</c:v>
                </c:pt>
                <c:pt idx="5">
                  <c:v>0.77986111111111101</c:v>
                </c:pt>
                <c:pt idx="7">
                  <c:v>0</c:v>
                </c:pt>
                <c:pt idx="9">
                  <c:v>0.71736111111111101</c:v>
                </c:pt>
                <c:pt idx="10">
                  <c:v>0.78819444444444453</c:v>
                </c:pt>
                <c:pt idx="11">
                  <c:v>0.78125</c:v>
                </c:pt>
                <c:pt idx="12">
                  <c:v>0.6</c:v>
                </c:pt>
                <c:pt idx="13">
                  <c:v>0.70833333333333337</c:v>
                </c:pt>
                <c:pt idx="14">
                  <c:v>0.6645833333333333</c:v>
                </c:pt>
                <c:pt idx="15">
                  <c:v>0.71666666666666667</c:v>
                </c:pt>
                <c:pt idx="16">
                  <c:v>0.67847222222222225</c:v>
                </c:pt>
                <c:pt idx="17">
                  <c:v>0.72291666666666676</c:v>
                </c:pt>
                <c:pt idx="18">
                  <c:v>0.7270833333333333</c:v>
                </c:pt>
                <c:pt idx="19">
                  <c:v>0.67013888888888884</c:v>
                </c:pt>
                <c:pt idx="20">
                  <c:v>0.72152777777777777</c:v>
                </c:pt>
                <c:pt idx="21">
                  <c:v>0.69097222222222221</c:v>
                </c:pt>
                <c:pt idx="22">
                  <c:v>0.66666666666666663</c:v>
                </c:pt>
                <c:pt idx="23">
                  <c:v>0.7597222222222223</c:v>
                </c:pt>
                <c:pt idx="24">
                  <c:v>0.70833333333333337</c:v>
                </c:pt>
                <c:pt idx="25">
                  <c:v>0.7</c:v>
                </c:pt>
                <c:pt idx="26">
                  <c:v>0.7284722222222223</c:v>
                </c:pt>
                <c:pt idx="27">
                  <c:v>0.73958333333333337</c:v>
                </c:pt>
                <c:pt idx="28">
                  <c:v>0.73958333333333337</c:v>
                </c:pt>
                <c:pt idx="29">
                  <c:v>0.70416666666666661</c:v>
                </c:pt>
                <c:pt idx="31">
                  <c:v>0.61736111111111114</c:v>
                </c:pt>
                <c:pt idx="32">
                  <c:v>0.72499999999999998</c:v>
                </c:pt>
                <c:pt idx="33">
                  <c:v>0.72569444444444453</c:v>
                </c:pt>
                <c:pt idx="34">
                  <c:v>0.6694444444444444</c:v>
                </c:pt>
                <c:pt idx="35">
                  <c:v>0.68472222222222223</c:v>
                </c:pt>
                <c:pt idx="37">
                  <c:v>0.75208333333333333</c:v>
                </c:pt>
                <c:pt idx="38">
                  <c:v>0.70208333333333339</c:v>
                </c:pt>
                <c:pt idx="39">
                  <c:v>0.74791666666666667</c:v>
                </c:pt>
                <c:pt idx="40">
                  <c:v>0.73958333333333337</c:v>
                </c:pt>
                <c:pt idx="41">
                  <c:v>0.64583333333333337</c:v>
                </c:pt>
                <c:pt idx="42">
                  <c:v>0.71527777777777779</c:v>
                </c:pt>
                <c:pt idx="43">
                  <c:v>0.71527777777777779</c:v>
                </c:pt>
                <c:pt idx="44">
                  <c:v>0.72499999999999998</c:v>
                </c:pt>
                <c:pt idx="45">
                  <c:v>0.7284722222222223</c:v>
                </c:pt>
                <c:pt idx="46">
                  <c:v>0.67291666666666661</c:v>
                </c:pt>
                <c:pt idx="47">
                  <c:v>0.71736111111111101</c:v>
                </c:pt>
              </c:numCache>
            </c:numRef>
          </c:val>
          <c:smooth val="0"/>
        </c:ser>
        <c:dLbls>
          <c:showLegendKey val="0"/>
          <c:showVal val="0"/>
          <c:showCatName val="0"/>
          <c:showSerName val="0"/>
          <c:showPercent val="0"/>
          <c:showBubbleSize val="0"/>
        </c:dLbls>
        <c:marker val="1"/>
        <c:smooth val="0"/>
        <c:axId val="225699504"/>
        <c:axId val="225700064"/>
      </c:lineChart>
      <c:catAx>
        <c:axId val="225699504"/>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666739366437769"/>
              <c:y val="0.8755458515283842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225700064"/>
        <c:crossesAt val="0"/>
        <c:auto val="1"/>
        <c:lblAlgn val="ctr"/>
        <c:lblOffset val="100"/>
        <c:tickLblSkip val="3"/>
        <c:tickMarkSkip val="1"/>
        <c:noMultiLvlLbl val="0"/>
      </c:catAx>
      <c:valAx>
        <c:axId val="225700064"/>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3333403862962014E-2"/>
              <c:y val="0.344978165938864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5699504"/>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03786191537"/>
          <c:y val="3.4090956380610216E-2"/>
        </c:manualLayout>
      </c:layout>
      <c:overlay val="0"/>
      <c:spPr>
        <a:noFill/>
        <a:ln w="25400">
          <a:noFill/>
        </a:ln>
      </c:spPr>
    </c:title>
    <c:autoTitleDeleted val="0"/>
    <c:plotArea>
      <c:layout>
        <c:manualLayout>
          <c:layoutTarget val="inner"/>
          <c:xMode val="edge"/>
          <c:yMode val="edge"/>
          <c:x val="0.14699331848552338"/>
          <c:y val="0.11931834733213575"/>
          <c:w val="0.77728285077950998"/>
          <c:h val="0.5397734760263284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Oct 08'!$X$12:$AG$12</c:f>
              <c:numCache>
                <c:formatCode>m/d/yyyy</c:formatCode>
                <c:ptCount val="10"/>
                <c:pt idx="0">
                  <c:v>37109</c:v>
                </c:pt>
                <c:pt idx="1">
                  <c:v>37116</c:v>
                </c:pt>
                <c:pt idx="2">
                  <c:v>37123</c:v>
                </c:pt>
                <c:pt idx="3">
                  <c:v>37130</c:v>
                </c:pt>
                <c:pt idx="4">
                  <c:v>37138</c:v>
                </c:pt>
                <c:pt idx="5">
                  <c:v>37144</c:v>
                </c:pt>
                <c:pt idx="6">
                  <c:v>37151</c:v>
                </c:pt>
                <c:pt idx="7">
                  <c:v>37158</c:v>
                </c:pt>
                <c:pt idx="8">
                  <c:v>37165</c:v>
                </c:pt>
                <c:pt idx="9">
                  <c:v>37172</c:v>
                </c:pt>
              </c:numCache>
            </c:numRef>
          </c:cat>
          <c:val>
            <c:numRef>
              <c:f>'Graph Data Oct 08'!$X$11:$AG$11</c:f>
              <c:numCache>
                <c:formatCode>General</c:formatCode>
                <c:ptCount val="10"/>
                <c:pt idx="0">
                  <c:v>24</c:v>
                </c:pt>
                <c:pt idx="1">
                  <c:v>17</c:v>
                </c:pt>
                <c:pt idx="2">
                  <c:v>14</c:v>
                </c:pt>
                <c:pt idx="3">
                  <c:v>23</c:v>
                </c:pt>
                <c:pt idx="4">
                  <c:v>18</c:v>
                </c:pt>
                <c:pt idx="5">
                  <c:v>11</c:v>
                </c:pt>
                <c:pt idx="6">
                  <c:v>16</c:v>
                </c:pt>
                <c:pt idx="7">
                  <c:v>14</c:v>
                </c:pt>
                <c:pt idx="8">
                  <c:v>23</c:v>
                </c:pt>
                <c:pt idx="9">
                  <c:v>18</c:v>
                </c:pt>
              </c:numCache>
            </c:numRef>
          </c:val>
          <c:smooth val="0"/>
        </c:ser>
        <c:dLbls>
          <c:showLegendKey val="0"/>
          <c:showVal val="0"/>
          <c:showCatName val="0"/>
          <c:showSerName val="0"/>
          <c:showPercent val="0"/>
          <c:showBubbleSize val="0"/>
        </c:dLbls>
        <c:marker val="1"/>
        <c:smooth val="0"/>
        <c:axId val="221669104"/>
        <c:axId val="221669664"/>
      </c:lineChart>
      <c:catAx>
        <c:axId val="22166910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21669664"/>
        <c:crosses val="autoZero"/>
        <c:auto val="0"/>
        <c:lblAlgn val="ctr"/>
        <c:lblOffset val="100"/>
        <c:tickLblSkip val="1"/>
        <c:tickMarkSkip val="1"/>
        <c:noMultiLvlLbl val="0"/>
      </c:catAx>
      <c:valAx>
        <c:axId val="221669664"/>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2166910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1135857461024499E-2"/>
          <c:y val="0.89204669195930064"/>
          <c:w val="0.87527839643652561"/>
          <c:h val="6.534099972950291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276767824145653"/>
          <c:y val="1.4124332749417233E-2"/>
        </c:manualLayout>
      </c:layout>
      <c:overlay val="0"/>
      <c:spPr>
        <a:noFill/>
        <a:ln w="25400">
          <a:noFill/>
        </a:ln>
      </c:spPr>
    </c:title>
    <c:autoTitleDeleted val="0"/>
    <c:plotArea>
      <c:layout>
        <c:manualLayout>
          <c:layoutTarget val="inner"/>
          <c:xMode val="edge"/>
          <c:yMode val="edge"/>
          <c:x val="8.6587508113848383E-2"/>
          <c:y val="0.14406819404405577"/>
          <c:w val="0.77249639591766694"/>
          <c:h val="0.75423936881888021"/>
        </c:manualLayout>
      </c:layout>
      <c:barChart>
        <c:barDir val="col"/>
        <c:grouping val="stacked"/>
        <c:varyColors val="0"/>
        <c:ser>
          <c:idx val="0"/>
          <c:order val="0"/>
          <c:tx>
            <c:strRef>
              <c:f>'Graph Data Sep 24'!$AF$15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6655370144851365"/>
                  <c:y val="0.8389853653153837"/>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24'!$Z$15:$AE$15</c:f>
              <c:numCache>
                <c:formatCode>General</c:formatCode>
                <c:ptCount val="6"/>
                <c:pt idx="0">
                  <c:v>1</c:v>
                </c:pt>
                <c:pt idx="2">
                  <c:v>3</c:v>
                </c:pt>
                <c:pt idx="3">
                  <c:v>2</c:v>
                </c:pt>
                <c:pt idx="4">
                  <c:v>3</c:v>
                </c:pt>
                <c:pt idx="5">
                  <c:v>8</c:v>
                </c:pt>
              </c:numCache>
            </c:numRef>
          </c:val>
        </c:ser>
        <c:ser>
          <c:idx val="1"/>
          <c:order val="1"/>
          <c:tx>
            <c:strRef>
              <c:f>'Graph Data Sep 24'!$AF$16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375221654172238"/>
                  <c:y val="0.7909626339673651"/>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1222428459276563"/>
                  <c:y val="0.81356156636643262"/>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24'!$Z$16:$AE$16</c:f>
              <c:numCache>
                <c:formatCode>General</c:formatCode>
                <c:ptCount val="6"/>
                <c:pt idx="0">
                  <c:v>8</c:v>
                </c:pt>
                <c:pt idx="1">
                  <c:v>2</c:v>
                </c:pt>
                <c:pt idx="2">
                  <c:v>9</c:v>
                </c:pt>
                <c:pt idx="3">
                  <c:v>17</c:v>
                </c:pt>
                <c:pt idx="4">
                  <c:v>57</c:v>
                </c:pt>
                <c:pt idx="5">
                  <c:v>16</c:v>
                </c:pt>
              </c:numCache>
            </c:numRef>
          </c:val>
        </c:ser>
        <c:ser>
          <c:idx val="2"/>
          <c:order val="2"/>
          <c:tx>
            <c:strRef>
              <c:f>'Graph Data Sep 24'!$AF$17</c:f>
              <c:strCache>
                <c:ptCount val="1"/>
                <c:pt idx="0">
                  <c:v>EBS</c:v>
                </c:pt>
              </c:strCache>
            </c:strRef>
          </c:tx>
          <c:spPr>
            <a:solidFill>
              <a:srgbClr val="FFFFCC"/>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24'!$Z$17:$AE$17</c:f>
              <c:numCache>
                <c:formatCode>General</c:formatCode>
                <c:ptCount val="6"/>
              </c:numCache>
            </c:numRef>
          </c:val>
        </c:ser>
        <c:ser>
          <c:idx val="3"/>
          <c:order val="3"/>
          <c:tx>
            <c:strRef>
              <c:f>'Graph Data Sep 24'!$AF$18</c:f>
              <c:strCache>
                <c:ptCount val="1"/>
                <c:pt idx="0">
                  <c:v>EEL</c:v>
                </c:pt>
              </c:strCache>
            </c:strRef>
          </c:tx>
          <c:spPr>
            <a:solidFill>
              <a:srgbClr val="CCFFFF"/>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24'!$Z$18:$AE$18</c:f>
              <c:numCache>
                <c:formatCode>General</c:formatCode>
                <c:ptCount val="6"/>
              </c:numCache>
            </c:numRef>
          </c:val>
        </c:ser>
        <c:ser>
          <c:idx val="4"/>
          <c:order val="4"/>
          <c:tx>
            <c:strRef>
              <c:f>'Graph Data Sep 24'!$AF$19</c:f>
              <c:strCache>
                <c:ptCount val="1"/>
                <c:pt idx="0">
                  <c:v>EES</c:v>
                </c:pt>
              </c:strCache>
            </c:strRef>
          </c:tx>
          <c:spPr>
            <a:solidFill>
              <a:srgbClr val="660066"/>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24'!$Z$19:$AE$19</c:f>
              <c:numCache>
                <c:formatCode>General</c:formatCode>
                <c:ptCount val="6"/>
              </c:numCache>
            </c:numRef>
          </c:val>
        </c:ser>
        <c:ser>
          <c:idx val="5"/>
          <c:order val="5"/>
          <c:tx>
            <c:strRef>
              <c:f>'Graph Data Sep 24'!$AF$20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035662798823813"/>
                  <c:y val="0.73164043641981269"/>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4618017012760815"/>
                  <c:y val="0.7627139684685305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3123974629249978"/>
                  <c:y val="0.7033917709209782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52461843151331666"/>
                  <c:y val="0.53672464447785484"/>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70118903629449769"/>
                  <c:y val="0.1751417260927737"/>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24'!$Z$20:$AE$20</c:f>
              <c:numCache>
                <c:formatCode>General</c:formatCode>
                <c:ptCount val="6"/>
                <c:pt idx="0">
                  <c:v>3</c:v>
                </c:pt>
                <c:pt idx="1">
                  <c:v>11</c:v>
                </c:pt>
                <c:pt idx="2">
                  <c:v>1</c:v>
                </c:pt>
                <c:pt idx="3">
                  <c:v>17</c:v>
                </c:pt>
                <c:pt idx="4">
                  <c:v>6</c:v>
                </c:pt>
                <c:pt idx="5">
                  <c:v>5</c:v>
                </c:pt>
              </c:numCache>
            </c:numRef>
          </c:val>
        </c:ser>
        <c:dLbls>
          <c:showLegendKey val="0"/>
          <c:showVal val="0"/>
          <c:showCatName val="0"/>
          <c:showSerName val="0"/>
          <c:showPercent val="0"/>
          <c:showBubbleSize val="0"/>
        </c:dLbls>
        <c:gapWidth val="0"/>
        <c:overlap val="100"/>
        <c:axId val="225706224"/>
        <c:axId val="225706784"/>
      </c:barChart>
      <c:dateAx>
        <c:axId val="22570622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25706784"/>
        <c:crosses val="autoZero"/>
        <c:auto val="1"/>
        <c:lblOffset val="100"/>
        <c:baseTimeUnit val="days"/>
        <c:majorUnit val="7"/>
        <c:majorTimeUnit val="days"/>
        <c:minorUnit val="1"/>
        <c:minorTimeUnit val="days"/>
      </c:dateAx>
      <c:valAx>
        <c:axId val="225706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25706224"/>
        <c:crossesAt val="37104"/>
        <c:crossBetween val="between"/>
      </c:valAx>
      <c:spPr>
        <a:solidFill>
          <a:srgbClr val="FFFFFF"/>
        </a:solidFill>
        <a:ln w="12700">
          <a:solidFill>
            <a:srgbClr val="808080"/>
          </a:solidFill>
          <a:prstDash val="solid"/>
        </a:ln>
      </c:spPr>
    </c:plotArea>
    <c:legend>
      <c:legendPos val="r"/>
      <c:layout>
        <c:manualLayout>
          <c:xMode val="edge"/>
          <c:yMode val="edge"/>
          <c:x val="0.88455081818264714"/>
          <c:y val="0.22316445744079227"/>
          <c:w val="8.82853023905905E-2"/>
          <c:h val="0.3220347866867129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17880794701986755"/>
          <c:y val="2.1786538727487422E-2"/>
        </c:manualLayout>
      </c:layout>
      <c:overlay val="0"/>
      <c:spPr>
        <a:noFill/>
        <a:ln w="25400">
          <a:noFill/>
        </a:ln>
      </c:spPr>
    </c:title>
    <c:autoTitleDeleted val="0"/>
    <c:plotArea>
      <c:layout>
        <c:manualLayout>
          <c:layoutTarget val="inner"/>
          <c:xMode val="edge"/>
          <c:yMode val="edge"/>
          <c:x val="7.9470198675496692E-2"/>
          <c:y val="0.18518557918364306"/>
          <c:w val="0.68609271523178805"/>
          <c:h val="0.76035020158931099"/>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[2]Summary!$F$8:$W$8</c:f>
              <c:numCache>
                <c:formatCode>General</c:formatCode>
                <c:ptCount val="18"/>
                <c:pt idx="0">
                  <c:v>0</c:v>
                </c:pt>
                <c:pt idx="1">
                  <c:v>0</c:v>
                </c:pt>
                <c:pt idx="2">
                  <c:v>0</c:v>
                </c:pt>
                <c:pt idx="3">
                  <c:v>0</c:v>
                </c:pt>
                <c:pt idx="4">
                  <c:v>0</c:v>
                </c:pt>
              </c:numCache>
            </c:numRef>
          </c:val>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[2]Summary!$F$9:$W$9</c:f>
              <c:numCache>
                <c:formatCode>General</c:formatCode>
                <c:ptCount val="18"/>
                <c:pt idx="0">
                  <c:v>0</c:v>
                </c:pt>
                <c:pt idx="1">
                  <c:v>0</c:v>
                </c:pt>
                <c:pt idx="2">
                  <c:v>0</c:v>
                </c:pt>
                <c:pt idx="3">
                  <c:v>0</c:v>
                </c:pt>
                <c:pt idx="4">
                  <c:v>0</c:v>
                </c:pt>
              </c:numCache>
            </c:numRef>
          </c:val>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[2]Summary!$F$10:$W$10</c:f>
              <c:numCache>
                <c:formatCode>General</c:formatCode>
                <c:ptCount val="18"/>
                <c:pt idx="0">
                  <c:v>0</c:v>
                </c:pt>
                <c:pt idx="1">
                  <c:v>0</c:v>
                </c:pt>
                <c:pt idx="2">
                  <c:v>0</c:v>
                </c:pt>
                <c:pt idx="3">
                  <c:v>0</c:v>
                </c:pt>
                <c:pt idx="4">
                  <c:v>0</c:v>
                </c:pt>
              </c:numCache>
            </c:numRef>
          </c:val>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[2]Summary!$F$11:$W$11</c:f>
              <c:numCache>
                <c:formatCode>General</c:formatCode>
                <c:ptCount val="18"/>
              </c:numCache>
            </c:numRef>
          </c:val>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[2]Summary!$F$12:$W$12</c:f>
              <c:numCache>
                <c:formatCode>General</c:formatCode>
                <c:ptCount val="18"/>
                <c:pt idx="0">
                  <c:v>0</c:v>
                </c:pt>
                <c:pt idx="1">
                  <c:v>0</c:v>
                </c:pt>
                <c:pt idx="2">
                  <c:v>0</c:v>
                </c:pt>
                <c:pt idx="3">
                  <c:v>0</c:v>
                </c:pt>
                <c:pt idx="4">
                  <c:v>0</c:v>
                </c:pt>
              </c:numCache>
            </c:numRef>
          </c:val>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[2]Summary!$F$13:$W$13</c:f>
              <c:numCache>
                <c:formatCode>General</c:formatCode>
                <c:ptCount val="18"/>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pt idx="15">
                  <c:v>0</c:v>
                </c:pt>
                <c:pt idx="16">
                  <c:v>-3449.9170000000004</c:v>
                </c:pt>
                <c:pt idx="17">
                  <c:v>2202.3159999999998</c:v>
                </c:pt>
              </c:numCache>
            </c:numRef>
          </c:val>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[2]Summary!$F$14:$W$14</c:f>
              <c:numCache>
                <c:formatCode>General</c:formatCode>
                <c:ptCount val="18"/>
                <c:pt idx="0">
                  <c:v>0</c:v>
                </c:pt>
                <c:pt idx="1">
                  <c:v>0</c:v>
                </c:pt>
                <c:pt idx="2">
                  <c:v>0</c:v>
                </c:pt>
                <c:pt idx="3">
                  <c:v>0</c:v>
                </c:pt>
                <c:pt idx="4">
                  <c:v>0</c:v>
                </c:pt>
              </c:numCache>
            </c:numRef>
          </c:val>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[2]Summary!$F$15:$W$15</c:f>
              <c:numCache>
                <c:formatCode>General</c:formatCode>
                <c:ptCount val="18"/>
                <c:pt idx="0">
                  <c:v>0</c:v>
                </c:pt>
                <c:pt idx="1">
                  <c:v>0</c:v>
                </c:pt>
                <c:pt idx="2">
                  <c:v>0</c:v>
                </c:pt>
                <c:pt idx="3">
                  <c:v>0</c:v>
                </c:pt>
                <c:pt idx="4">
                  <c:v>0</c:v>
                </c:pt>
                <c:pt idx="5">
                  <c:v>0</c:v>
                </c:pt>
              </c:numCache>
            </c:numRef>
          </c:val>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[2]Summary!$F$16:$W$16</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[2]Summary!$F$17:$W$17</c:f>
              <c:numCache>
                <c:formatCode>General</c:formatCode>
                <c:ptCount val="18"/>
                <c:pt idx="0">
                  <c:v>0</c:v>
                </c:pt>
                <c:pt idx="1">
                  <c:v>0</c:v>
                </c:pt>
                <c:pt idx="2">
                  <c:v>0</c:v>
                </c:pt>
                <c:pt idx="3">
                  <c:v>0</c:v>
                </c:pt>
                <c:pt idx="4">
                  <c:v>0</c:v>
                </c:pt>
              </c:numCache>
            </c:numRef>
          </c:val>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[2]Summary!$F$18:$W$18</c:f>
              <c:numCache>
                <c:formatCode>General</c:formatCode>
                <c:ptCount val="18"/>
                <c:pt idx="0">
                  <c:v>0</c:v>
                </c:pt>
                <c:pt idx="1">
                  <c:v>0</c:v>
                </c:pt>
                <c:pt idx="2">
                  <c:v>0</c:v>
                </c:pt>
                <c:pt idx="3">
                  <c:v>0</c:v>
                </c:pt>
                <c:pt idx="4">
                  <c:v>0</c:v>
                </c:pt>
              </c:numCache>
            </c:numRef>
          </c:val>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[2]Summary!$F$19:$W$19</c:f>
              <c:numCache>
                <c:formatCode>General</c:formatCode>
                <c:ptCount val="18"/>
                <c:pt idx="0">
                  <c:v>0</c:v>
                </c:pt>
                <c:pt idx="1">
                  <c:v>0</c:v>
                </c:pt>
                <c:pt idx="2">
                  <c:v>0</c:v>
                </c:pt>
                <c:pt idx="3">
                  <c:v>0</c:v>
                </c:pt>
                <c:pt idx="4">
                  <c:v>0</c:v>
                </c:pt>
              </c:numCache>
            </c:numRef>
          </c:val>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[2]Summary!$F$20:$W$20</c:f>
              <c:numCache>
                <c:formatCode>General</c:formatCode>
                <c:ptCount val="18"/>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pt idx="15">
                  <c:v>0</c:v>
                </c:pt>
                <c:pt idx="16">
                  <c:v>0</c:v>
                </c:pt>
                <c:pt idx="17">
                  <c:v>0</c:v>
                </c:pt>
              </c:numCache>
            </c:numRef>
          </c:val>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[2]Summary!$F$21:$W$21</c:f>
              <c:numCache>
                <c:formatCode>General</c:formatCode>
                <c:ptCount val="18"/>
                <c:pt idx="0">
                  <c:v>0</c:v>
                </c:pt>
                <c:pt idx="1">
                  <c:v>0</c:v>
                </c:pt>
                <c:pt idx="2">
                  <c:v>0</c:v>
                </c:pt>
                <c:pt idx="3">
                  <c:v>0</c:v>
                </c:pt>
                <c:pt idx="4">
                  <c:v>0</c:v>
                </c:pt>
              </c:numCache>
            </c:numRef>
          </c:val>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[2]Summary!$F$22:$W$22</c:f>
              <c:numCache>
                <c:formatCode>General</c:formatCode>
                <c:ptCount val="18"/>
                <c:pt idx="0">
                  <c:v>0</c:v>
                </c:pt>
                <c:pt idx="1">
                  <c:v>0</c:v>
                </c:pt>
                <c:pt idx="2">
                  <c:v>0</c:v>
                </c:pt>
                <c:pt idx="3">
                  <c:v>0</c:v>
                </c:pt>
                <c:pt idx="4">
                  <c:v>0</c:v>
                </c:pt>
                <c:pt idx="16">
                  <c:v>521.73043999999993</c:v>
                </c:pt>
              </c:numCache>
            </c:numRef>
          </c:val>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[2]Summary!$F$23:$W$23</c:f>
              <c:numCache>
                <c:formatCode>General</c:formatCode>
                <c:ptCount val="18"/>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pt idx="15">
                  <c:v>0</c:v>
                </c:pt>
                <c:pt idx="16">
                  <c:v>-312.5136</c:v>
                </c:pt>
                <c:pt idx="17">
                  <c:v>0</c:v>
                </c:pt>
              </c:numCache>
            </c:numRef>
          </c:val>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[2]Summary!$F$24:$W$24</c:f>
              <c:numCache>
                <c:formatCode>General</c:formatCode>
                <c:ptCount val="18"/>
                <c:pt idx="0">
                  <c:v>0</c:v>
                </c:pt>
                <c:pt idx="1">
                  <c:v>0</c:v>
                </c:pt>
                <c:pt idx="2">
                  <c:v>0</c:v>
                </c:pt>
                <c:pt idx="3">
                  <c:v>0</c:v>
                </c:pt>
                <c:pt idx="4">
                  <c:v>0</c:v>
                </c:pt>
                <c:pt idx="16">
                  <c:v>223.70521000000008</c:v>
                </c:pt>
                <c:pt idx="17">
                  <c:v>0</c:v>
                </c:pt>
              </c:numCache>
            </c:numRef>
          </c:val>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[2]Summary!$F$25:$W$25</c:f>
              <c:numCache>
                <c:formatCode>General</c:formatCode>
                <c:ptCount val="18"/>
                <c:pt idx="0">
                  <c:v>0</c:v>
                </c:pt>
                <c:pt idx="1">
                  <c:v>0</c:v>
                </c:pt>
                <c:pt idx="2">
                  <c:v>0</c:v>
                </c:pt>
                <c:pt idx="3">
                  <c:v>0</c:v>
                </c:pt>
                <c:pt idx="4">
                  <c:v>0</c:v>
                </c:pt>
              </c:numCache>
            </c:numRef>
          </c:val>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[2]Summary!$F$26:$W$26</c:f>
              <c:numCache>
                <c:formatCode>General</c:formatCode>
                <c:ptCount val="18"/>
                <c:pt idx="0">
                  <c:v>0</c:v>
                </c:pt>
                <c:pt idx="1">
                  <c:v>0</c:v>
                </c:pt>
                <c:pt idx="2">
                  <c:v>0</c:v>
                </c:pt>
                <c:pt idx="3">
                  <c:v>0</c:v>
                </c:pt>
                <c:pt idx="4">
                  <c:v>0</c:v>
                </c:pt>
              </c:numCache>
            </c:numRef>
          </c:val>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[2]Summary!$F$27:$W$27</c:f>
              <c:numCache>
                <c:formatCode>General</c:formatCode>
                <c:ptCount val="18"/>
                <c:pt idx="0">
                  <c:v>0</c:v>
                </c:pt>
                <c:pt idx="1">
                  <c:v>0</c:v>
                </c:pt>
                <c:pt idx="2">
                  <c:v>0</c:v>
                </c:pt>
                <c:pt idx="3">
                  <c:v>0</c:v>
                </c:pt>
                <c:pt idx="4">
                  <c:v>0</c:v>
                </c:pt>
              </c:numCache>
            </c:numRef>
          </c:val>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[2]Summary!$F$28:$W$28</c:f>
              <c:numCache>
                <c:formatCode>General</c:formatCode>
                <c:ptCount val="18"/>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pt idx="15">
                  <c:v>0</c:v>
                </c:pt>
                <c:pt idx="16">
                  <c:v>780</c:v>
                </c:pt>
                <c:pt idx="17">
                  <c:v>263.54219000000376</c:v>
                </c:pt>
              </c:numCache>
            </c:numRef>
          </c:val>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[2]Summary!$F$29:$W$29</c:f>
              <c:numCache>
                <c:formatCode>General</c:formatCode>
                <c:ptCount val="18"/>
                <c:pt idx="0">
                  <c:v>0</c:v>
                </c:pt>
                <c:pt idx="1">
                  <c:v>0</c:v>
                </c:pt>
                <c:pt idx="2">
                  <c:v>0</c:v>
                </c:pt>
                <c:pt idx="3">
                  <c:v>0</c:v>
                </c:pt>
                <c:pt idx="4">
                  <c:v>0</c:v>
                </c:pt>
                <c:pt idx="9">
                  <c:v>0</c:v>
                </c:pt>
                <c:pt idx="10">
                  <c:v>0</c:v>
                </c:pt>
                <c:pt idx="11">
                  <c:v>0</c:v>
                </c:pt>
                <c:pt idx="12">
                  <c:v>0</c:v>
                </c:pt>
                <c:pt idx="13">
                  <c:v>0</c:v>
                </c:pt>
                <c:pt idx="14">
                  <c:v>0</c:v>
                </c:pt>
                <c:pt idx="15">
                  <c:v>0</c:v>
                </c:pt>
                <c:pt idx="16">
                  <c:v>0</c:v>
                </c:pt>
                <c:pt idx="17">
                  <c:v>0</c:v>
                </c:pt>
              </c:numCache>
            </c:numRef>
          </c:val>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[2]Summary!$F$30:$W$30</c:f>
              <c:numCache>
                <c:formatCode>General</c:formatCode>
                <c:ptCount val="18"/>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pt idx="15">
                  <c:v>0</c:v>
                </c:pt>
                <c:pt idx="16">
                  <c:v>408.69374000000244</c:v>
                </c:pt>
                <c:pt idx="17">
                  <c:v>52.123350000004393</c:v>
                </c:pt>
              </c:numCache>
            </c:numRef>
          </c:val>
        </c:ser>
        <c:dLbls>
          <c:showLegendKey val="0"/>
          <c:showVal val="0"/>
          <c:showCatName val="0"/>
          <c:showSerName val="0"/>
          <c:showPercent val="0"/>
          <c:showBubbleSize val="0"/>
        </c:dLbls>
        <c:gapWidth val="0"/>
        <c:overlap val="100"/>
        <c:axId val="225721344"/>
        <c:axId val="225721904"/>
      </c:barChart>
      <c:dateAx>
        <c:axId val="225721344"/>
        <c:scaling>
          <c:orientation val="minMax"/>
          <c:min val="37141"/>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5721904"/>
        <c:crosses val="autoZero"/>
        <c:auto val="1"/>
        <c:lblOffset val="100"/>
        <c:baseTimeUnit val="days"/>
        <c:majorUnit val="1"/>
        <c:majorTimeUnit val="days"/>
        <c:minorUnit val="1"/>
        <c:minorTimeUnit val="days"/>
      </c:dateAx>
      <c:valAx>
        <c:axId val="2257219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5721344"/>
        <c:crosses val="autoZero"/>
        <c:crossBetween val="between"/>
      </c:valAx>
      <c:spPr>
        <a:solidFill>
          <a:srgbClr val="FFFFFF"/>
        </a:solidFill>
        <a:ln w="12700">
          <a:solidFill>
            <a:srgbClr val="808080"/>
          </a:solidFill>
          <a:prstDash val="solid"/>
        </a:ln>
      </c:spPr>
    </c:plotArea>
    <c:legend>
      <c:legendPos val="r"/>
      <c:layout>
        <c:manualLayout>
          <c:xMode val="edge"/>
          <c:yMode val="edge"/>
          <c:x val="0.80662251655629136"/>
          <c:y val="1.0893269363743711E-2"/>
          <c:w val="0.18013245033112582"/>
          <c:h val="0.9825728966096827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022482312147703"/>
          <c:h val="0.59634919787553586"/>
        </c:manualLayout>
      </c:layout>
      <c:barChart>
        <c:barDir val="col"/>
        <c:grouping val="stacked"/>
        <c:varyColors val="0"/>
        <c:ser>
          <c:idx val="0"/>
          <c:order val="0"/>
          <c:tx>
            <c:strRef>
              <c:f>'Graph Data Sep 17'!$A$2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17'!$T$2:$AC$2</c:f>
              <c:numCache>
                <c:formatCode>General</c:formatCode>
                <c:ptCount val="10"/>
                <c:pt idx="9">
                  <c:v>1</c:v>
                </c:pt>
              </c:numCache>
            </c:numRef>
          </c:val>
        </c:ser>
        <c:ser>
          <c:idx val="1"/>
          <c:order val="1"/>
          <c:tx>
            <c:strRef>
              <c:f>'Graph Data Sep 17'!$A$3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681921675444921"/>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17'!$U$3:$AD$3</c:f>
              <c:numCache>
                <c:formatCode>General</c:formatCode>
                <c:ptCount val="10"/>
              </c:numCache>
            </c:numRef>
          </c:val>
        </c:ser>
        <c:ser>
          <c:idx val="2"/>
          <c:order val="2"/>
          <c:tx>
            <c:strRef>
              <c:f>'Graph Data Sep 17'!$A$4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17'!$U$4:$AD$4</c:f>
              <c:numCache>
                <c:formatCode>General</c:formatCode>
                <c:ptCount val="10"/>
                <c:pt idx="2">
                  <c:v>17</c:v>
                </c:pt>
                <c:pt idx="3">
                  <c:v>12</c:v>
                </c:pt>
                <c:pt idx="4">
                  <c:v>5</c:v>
                </c:pt>
                <c:pt idx="5">
                  <c:v>4</c:v>
                </c:pt>
                <c:pt idx="6">
                  <c:v>8</c:v>
                </c:pt>
                <c:pt idx="7">
                  <c:v>11</c:v>
                </c:pt>
                <c:pt idx="8">
                  <c:v>4</c:v>
                </c:pt>
                <c:pt idx="9">
                  <c:v>6</c:v>
                </c:pt>
              </c:numCache>
            </c:numRef>
          </c:val>
        </c:ser>
        <c:ser>
          <c:idx val="3"/>
          <c:order val="3"/>
          <c:tx>
            <c:strRef>
              <c:f>'Graph Data Sep 17'!$A$5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17'!$U$5:$AD$5</c:f>
              <c:numCache>
                <c:formatCode>General</c:formatCode>
                <c:ptCount val="10"/>
                <c:pt idx="0">
                  <c:v>9</c:v>
                </c:pt>
                <c:pt idx="1">
                  <c:v>9</c:v>
                </c:pt>
                <c:pt idx="2">
                  <c:v>4</c:v>
                </c:pt>
                <c:pt idx="3">
                  <c:v>5</c:v>
                </c:pt>
                <c:pt idx="4">
                  <c:v>5</c:v>
                </c:pt>
                <c:pt idx="5">
                  <c:v>3</c:v>
                </c:pt>
                <c:pt idx="6">
                  <c:v>6</c:v>
                </c:pt>
                <c:pt idx="7">
                  <c:v>4</c:v>
                </c:pt>
                <c:pt idx="8">
                  <c:v>3</c:v>
                </c:pt>
                <c:pt idx="9">
                  <c:v>6</c:v>
                </c:pt>
              </c:numCache>
            </c:numRef>
          </c:val>
        </c:ser>
        <c:ser>
          <c:idx val="4"/>
          <c:order val="4"/>
          <c:tx>
            <c:strRef>
              <c:f>'Graph Data Sep 17'!$A$6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47870940903064"/>
                  <c:y val="0.44343914713821897"/>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1677101499447362"/>
                  <c:y val="0.55659258468383344"/>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17'!$U$6:$AD$6</c:f>
              <c:numCache>
                <c:formatCode>General</c:formatCode>
                <c:ptCount val="10"/>
                <c:pt idx="0">
                  <c:v>5</c:v>
                </c:pt>
                <c:pt idx="1">
                  <c:v>5</c:v>
                </c:pt>
                <c:pt idx="2">
                  <c:v>1</c:v>
                </c:pt>
                <c:pt idx="3">
                  <c:v>1</c:v>
                </c:pt>
                <c:pt idx="4">
                  <c:v>2</c:v>
                </c:pt>
                <c:pt idx="6">
                  <c:v>1</c:v>
                </c:pt>
                <c:pt idx="8">
                  <c:v>2</c:v>
                </c:pt>
              </c:numCache>
            </c:numRef>
          </c:val>
        </c:ser>
        <c:ser>
          <c:idx val="5"/>
          <c:order val="5"/>
          <c:tx>
            <c:strRef>
              <c:f>'Graph Data Sep 17'!$A$7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585535919255025"/>
                  <c:y val="0.4067407349612629"/>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2946177661987435"/>
                  <c:y val="0.5290687755511164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17'!$U$7:$AD$7</c:f>
              <c:numCache>
                <c:formatCode>General</c:formatCode>
                <c:ptCount val="10"/>
                <c:pt idx="2">
                  <c:v>2</c:v>
                </c:pt>
                <c:pt idx="3">
                  <c:v>1</c:v>
                </c:pt>
                <c:pt idx="4">
                  <c:v>2</c:v>
                </c:pt>
                <c:pt idx="6">
                  <c:v>3</c:v>
                </c:pt>
                <c:pt idx="7">
                  <c:v>1</c:v>
                </c:pt>
                <c:pt idx="8">
                  <c:v>1</c:v>
                </c:pt>
              </c:numCache>
            </c:numRef>
          </c:val>
        </c:ser>
        <c:ser>
          <c:idx val="6"/>
          <c:order val="6"/>
          <c:tx>
            <c:strRef>
              <c:f>'Graph Data Sep 17'!$A$8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17'!$U$8:$AD$8</c:f>
              <c:numCache>
                <c:formatCode>General</c:formatCode>
                <c:ptCount val="10"/>
                <c:pt idx="1">
                  <c:v>2</c:v>
                </c:pt>
                <c:pt idx="3">
                  <c:v>1</c:v>
                </c:pt>
                <c:pt idx="4">
                  <c:v>1</c:v>
                </c:pt>
                <c:pt idx="5">
                  <c:v>3</c:v>
                </c:pt>
                <c:pt idx="6">
                  <c:v>2</c:v>
                </c:pt>
              </c:numCache>
            </c:numRef>
          </c:val>
        </c:ser>
        <c:ser>
          <c:idx val="7"/>
          <c:order val="7"/>
          <c:tx>
            <c:strRef>
              <c:f>'Graph Data Sep 17'!$A$9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17'!$U$9:$AD$9</c:f>
              <c:numCache>
                <c:formatCode>General</c:formatCode>
                <c:ptCount val="10"/>
                <c:pt idx="1">
                  <c:v>2</c:v>
                </c:pt>
                <c:pt idx="2">
                  <c:v>3</c:v>
                </c:pt>
                <c:pt idx="3">
                  <c:v>3</c:v>
                </c:pt>
                <c:pt idx="4">
                  <c:v>2</c:v>
                </c:pt>
                <c:pt idx="5">
                  <c:v>3</c:v>
                </c:pt>
                <c:pt idx="6">
                  <c:v>2</c:v>
                </c:pt>
                <c:pt idx="7">
                  <c:v>1</c:v>
                </c:pt>
                <c:pt idx="9">
                  <c:v>1</c:v>
                </c:pt>
              </c:numCache>
            </c:numRef>
          </c:val>
        </c:ser>
        <c:ser>
          <c:idx val="8"/>
          <c:order val="8"/>
          <c:tx>
            <c:strRef>
              <c:f>'Graph Data Sep 17'!$A$10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7362242546811126"/>
                  <c:y val="0.37004232278430688"/>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Mode val="edge"/>
                  <c:yMode val="edge"/>
                  <c:x val="0.70814449869735863"/>
                  <c:y val="0.4159153380055019"/>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17'!$U$10:$AD$10</c:f>
              <c:numCache>
                <c:formatCode>General</c:formatCode>
                <c:ptCount val="10"/>
                <c:pt idx="0">
                  <c:v>1</c:v>
                </c:pt>
                <c:pt idx="1">
                  <c:v>1</c:v>
                </c:pt>
                <c:pt idx="2">
                  <c:v>2</c:v>
                </c:pt>
                <c:pt idx="3">
                  <c:v>1</c:v>
                </c:pt>
                <c:pt idx="5">
                  <c:v>1</c:v>
                </c:pt>
                <c:pt idx="6">
                  <c:v>1</c:v>
                </c:pt>
                <c:pt idx="7">
                  <c:v>1</c:v>
                </c:pt>
                <c:pt idx="9">
                  <c:v>1</c:v>
                </c:pt>
              </c:numCache>
            </c:numRef>
          </c:val>
        </c:ser>
        <c:dLbls>
          <c:showLegendKey val="0"/>
          <c:showVal val="1"/>
          <c:showCatName val="0"/>
          <c:showSerName val="0"/>
          <c:showPercent val="0"/>
          <c:showBubbleSize val="0"/>
        </c:dLbls>
        <c:gapWidth val="110"/>
        <c:overlap val="50"/>
        <c:axId val="224256240"/>
        <c:axId val="224256800"/>
      </c:barChart>
      <c:catAx>
        <c:axId val="22425624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4256800"/>
        <c:crosses val="autoZero"/>
        <c:auto val="0"/>
        <c:lblAlgn val="ctr"/>
        <c:lblOffset val="100"/>
        <c:tickLblSkip val="1"/>
        <c:tickMarkSkip val="1"/>
        <c:noMultiLvlLbl val="0"/>
      </c:catAx>
      <c:valAx>
        <c:axId val="2242568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4256240"/>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7.3396824353912107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833863121952"/>
          <c:y val="3.4092046050480419E-2"/>
        </c:manualLayout>
      </c:layout>
      <c:overlay val="0"/>
      <c:spPr>
        <a:noFill/>
        <a:ln w="25400">
          <a:noFill/>
        </a:ln>
      </c:spPr>
    </c:title>
    <c:autoTitleDeleted val="0"/>
    <c:plotArea>
      <c:layout>
        <c:manualLayout>
          <c:layoutTarget val="inner"/>
          <c:xMode val="edge"/>
          <c:yMode val="edge"/>
          <c:x val="0.15367969350047919"/>
          <c:y val="0.13636818420192168"/>
          <c:w val="0.76617122556760642"/>
          <c:h val="0.519903702269826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17'!$U$12:$AD$12</c:f>
              <c:numCache>
                <c:formatCode>m/d/yyyy</c:formatCode>
                <c:ptCount val="10"/>
                <c:pt idx="0">
                  <c:v>37088</c:v>
                </c:pt>
                <c:pt idx="1">
                  <c:v>37095</c:v>
                </c:pt>
                <c:pt idx="2">
                  <c:v>37102</c:v>
                </c:pt>
                <c:pt idx="3">
                  <c:v>37109</c:v>
                </c:pt>
                <c:pt idx="4">
                  <c:v>37116</c:v>
                </c:pt>
                <c:pt idx="5">
                  <c:v>37123</c:v>
                </c:pt>
                <c:pt idx="6">
                  <c:v>37130</c:v>
                </c:pt>
                <c:pt idx="7">
                  <c:v>37138</c:v>
                </c:pt>
                <c:pt idx="8">
                  <c:v>37144</c:v>
                </c:pt>
                <c:pt idx="9">
                  <c:v>37151</c:v>
                </c:pt>
              </c:numCache>
            </c:numRef>
          </c:cat>
          <c:val>
            <c:numRef>
              <c:f>'Graph Data Sep 17'!$U$11:$AD$11</c:f>
              <c:numCache>
                <c:formatCode>General</c:formatCode>
                <c:ptCount val="10"/>
                <c:pt idx="0">
                  <c:v>15</c:v>
                </c:pt>
                <c:pt idx="1">
                  <c:v>19</c:v>
                </c:pt>
                <c:pt idx="2">
                  <c:v>29</c:v>
                </c:pt>
                <c:pt idx="3">
                  <c:v>24</c:v>
                </c:pt>
                <c:pt idx="4">
                  <c:v>17</c:v>
                </c:pt>
                <c:pt idx="5">
                  <c:v>14</c:v>
                </c:pt>
                <c:pt idx="6">
                  <c:v>23</c:v>
                </c:pt>
                <c:pt idx="7">
                  <c:v>18</c:v>
                </c:pt>
                <c:pt idx="8">
                  <c:v>11</c:v>
                </c:pt>
                <c:pt idx="9">
                  <c:v>16</c:v>
                </c:pt>
              </c:numCache>
            </c:numRef>
          </c:val>
          <c:smooth val="0"/>
        </c:ser>
        <c:dLbls>
          <c:showLegendKey val="0"/>
          <c:showVal val="0"/>
          <c:showCatName val="0"/>
          <c:showSerName val="0"/>
          <c:showPercent val="0"/>
          <c:showBubbleSize val="0"/>
        </c:dLbls>
        <c:marker val="1"/>
        <c:smooth val="0"/>
        <c:axId val="224259040"/>
        <c:axId val="224259600"/>
      </c:lineChart>
      <c:catAx>
        <c:axId val="22425904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24259600"/>
        <c:crosses val="autoZero"/>
        <c:auto val="0"/>
        <c:lblAlgn val="ctr"/>
        <c:lblOffset val="100"/>
        <c:tickLblSkip val="1"/>
        <c:tickMarkSkip val="1"/>
        <c:noMultiLvlLbl val="0"/>
      </c:catAx>
      <c:valAx>
        <c:axId val="224259600"/>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2425904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0468037093510901"/>
          <c:y val="0.81820910521153001"/>
          <c:w val="0.87530608037229451"/>
          <c:h val="6.534308826342079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09/17/2001</a:t>
            </a:r>
          </a:p>
        </c:rich>
      </c:tx>
      <c:layout>
        <c:manualLayout>
          <c:xMode val="edge"/>
          <c:yMode val="edge"/>
          <c:x val="0.20490625800063891"/>
          <c:y val="4.2254923250472351E-2"/>
        </c:manualLayout>
      </c:layout>
      <c:overlay val="0"/>
      <c:spPr>
        <a:noFill/>
        <a:ln w="25400">
          <a:noFill/>
        </a:ln>
      </c:spPr>
    </c:title>
    <c:autoTitleDeleted val="0"/>
    <c:plotArea>
      <c:layout>
        <c:manualLayout>
          <c:layoutTarget val="inner"/>
          <c:xMode val="edge"/>
          <c:yMode val="edge"/>
          <c:x val="2.2272419347895533E-2"/>
          <c:y val="0.13521575440151151"/>
          <c:w val="0.72162638687181535"/>
          <c:h val="0.61692187945689636"/>
        </c:manualLayout>
      </c:layout>
      <c:barChart>
        <c:barDir val="col"/>
        <c:grouping val="clustered"/>
        <c:varyColors val="0"/>
        <c:ser>
          <c:idx val="1"/>
          <c:order val="0"/>
          <c:tx>
            <c:strRef>
              <c:f>'Graph Data Sep 17'!$C$187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2295008054448526"/>
                  <c:y val="0.71269970549130035"/>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17'!$C$188:$C$197</c:f>
              <c:numCache>
                <c:formatCode>General</c:formatCode>
                <c:ptCount val="10"/>
                <c:pt idx="0">
                  <c:v>0</c:v>
                </c:pt>
                <c:pt idx="1">
                  <c:v>5</c:v>
                </c:pt>
                <c:pt idx="2">
                  <c:v>10</c:v>
                </c:pt>
                <c:pt idx="3">
                  <c:v>0</c:v>
                </c:pt>
                <c:pt idx="4">
                  <c:v>0</c:v>
                </c:pt>
                <c:pt idx="5">
                  <c:v>1</c:v>
                </c:pt>
                <c:pt idx="6">
                  <c:v>0</c:v>
                </c:pt>
                <c:pt idx="7">
                  <c:v>0</c:v>
                </c:pt>
                <c:pt idx="8">
                  <c:v>0</c:v>
                </c:pt>
                <c:pt idx="9">
                  <c:v>16</c:v>
                </c:pt>
              </c:numCache>
            </c:numRef>
          </c:val>
        </c:ser>
        <c:ser>
          <c:idx val="0"/>
          <c:order val="1"/>
          <c:tx>
            <c:strRef>
              <c:f>'Graph Data Sep 17'!$E$187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4967698376195988"/>
                  <c:y val="0.71551670037466508"/>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17'!$E$188:$E$195</c:f>
              <c:numCache>
                <c:formatCode>_(* #,##0_);_(* \(#,##0\);_(* "-"??_);_(@_)</c:formatCode>
                <c:ptCount val="8"/>
                <c:pt idx="0">
                  <c:v>0</c:v>
                </c:pt>
                <c:pt idx="1">
                  <c:v>0.70028011204481799</c:v>
                </c:pt>
                <c:pt idx="2">
                  <c:v>23.809523809523807</c:v>
                </c:pt>
                <c:pt idx="3">
                  <c:v>0</c:v>
                </c:pt>
                <c:pt idx="4">
                  <c:v>0</c:v>
                </c:pt>
                <c:pt idx="5">
                  <c:v>0.59523809523809523</c:v>
                </c:pt>
                <c:pt idx="6">
                  <c:v>0</c:v>
                </c:pt>
                <c:pt idx="7">
                  <c:v>0</c:v>
                </c:pt>
              </c:numCache>
            </c:numRef>
          </c:val>
        </c:ser>
        <c:dLbls>
          <c:showLegendKey val="0"/>
          <c:showVal val="1"/>
          <c:showCatName val="0"/>
          <c:showSerName val="0"/>
          <c:showPercent val="0"/>
          <c:showBubbleSize val="0"/>
        </c:dLbls>
        <c:gapWidth val="150"/>
        <c:axId val="224261280"/>
        <c:axId val="224261840"/>
      </c:barChart>
      <c:catAx>
        <c:axId val="224261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224261840"/>
        <c:crosses val="autoZero"/>
        <c:auto val="1"/>
        <c:lblAlgn val="ctr"/>
        <c:lblOffset val="100"/>
        <c:tickLblSkip val="1"/>
        <c:tickMarkSkip val="1"/>
        <c:noMultiLvlLbl val="0"/>
      </c:catAx>
      <c:valAx>
        <c:axId val="224261840"/>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24261280"/>
        <c:crosses val="autoZero"/>
        <c:crossBetween val="between"/>
      </c:valAx>
      <c:spPr>
        <a:solidFill>
          <a:srgbClr val="FFFFFF"/>
        </a:solidFill>
        <a:ln w="3175">
          <a:solidFill>
            <a:srgbClr val="000000"/>
          </a:solidFill>
          <a:prstDash val="solid"/>
        </a:ln>
      </c:spPr>
    </c:plotArea>
    <c:legend>
      <c:legendPos val="r"/>
      <c:layout>
        <c:manualLayout>
          <c:xMode val="edge"/>
          <c:yMode val="edge"/>
          <c:x val="0.76171674169802728"/>
          <c:y val="0.45353617622173659"/>
          <c:w val="0.18040659671795384"/>
          <c:h val="0.4281832222714531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56897182492254"/>
          <c:y val="3.4783683542455479E-2"/>
        </c:manualLayout>
      </c:layout>
      <c:overlay val="0"/>
      <c:spPr>
        <a:noFill/>
        <a:ln w="25400">
          <a:noFill/>
        </a:ln>
      </c:spPr>
    </c:title>
    <c:autoTitleDeleted val="0"/>
    <c:plotArea>
      <c:layout>
        <c:manualLayout>
          <c:layoutTarget val="inner"/>
          <c:xMode val="edge"/>
          <c:yMode val="edge"/>
          <c:x val="5.0618851600779433E-2"/>
          <c:y val="0.14493201476023115"/>
          <c:w val="0.92965842086309547"/>
          <c:h val="0.69857231114431417"/>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24264080"/>
        <c:axId val="224264640"/>
      </c:barChart>
      <c:catAx>
        <c:axId val="224264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4264640"/>
        <c:crosses val="autoZero"/>
        <c:auto val="1"/>
        <c:lblAlgn val="ctr"/>
        <c:lblOffset val="100"/>
        <c:tickLblSkip val="1"/>
        <c:tickMarkSkip val="1"/>
        <c:noMultiLvlLbl val="0"/>
      </c:catAx>
      <c:valAx>
        <c:axId val="224264640"/>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426408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448976530925493"/>
          <c:y val="0.13823999264680889"/>
          <c:w val="0.66215978104589868"/>
          <c:h val="0.56472507634441083"/>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24269120"/>
        <c:axId val="224269680"/>
      </c:lineChart>
      <c:dateAx>
        <c:axId val="22426912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24269680"/>
        <c:crossesAt val="0"/>
        <c:auto val="1"/>
        <c:lblOffset val="100"/>
        <c:baseTimeUnit val="days"/>
        <c:majorUnit val="5"/>
        <c:majorTimeUnit val="days"/>
        <c:minorUnit val="1"/>
        <c:minorTimeUnit val="days"/>
      </c:dateAx>
      <c:valAx>
        <c:axId val="224269680"/>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426912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60 Days DPR Completion Times</a:t>
            </a:r>
          </a:p>
        </c:rich>
      </c:tx>
      <c:layout>
        <c:manualLayout>
          <c:xMode val="edge"/>
          <c:yMode val="edge"/>
          <c:x val="0.32501026016412399"/>
          <c:y val="2.8490900440440385E-2"/>
        </c:manualLayout>
      </c:layout>
      <c:overlay val="0"/>
      <c:spPr>
        <a:noFill/>
        <a:ln w="25400">
          <a:noFill/>
        </a:ln>
      </c:spPr>
    </c:title>
    <c:autoTitleDeleted val="0"/>
    <c:plotArea>
      <c:layout>
        <c:manualLayout>
          <c:layoutTarget val="inner"/>
          <c:xMode val="edge"/>
          <c:yMode val="edge"/>
          <c:x val="0.18167240183533084"/>
          <c:y val="0.17949267277477443"/>
          <c:w val="0.67002115172296328"/>
          <c:h val="0.50143984775175077"/>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[4]Chart!$AB$57:$AB$106</c:f>
              <c:numCache>
                <c:formatCode>General</c:formatCode>
                <c:ptCount val="50"/>
                <c:pt idx="0">
                  <c:v>0.3215277777777778</c:v>
                </c:pt>
                <c:pt idx="1">
                  <c:v>0.31805555555555554</c:v>
                </c:pt>
                <c:pt idx="2">
                  <c:v>0.32013888888888892</c:v>
                </c:pt>
                <c:pt idx="3">
                  <c:v>0.32013888888888892</c:v>
                </c:pt>
                <c:pt idx="4">
                  <c:v>0.31527777777777777</c:v>
                </c:pt>
                <c:pt idx="5">
                  <c:v>0.31388888888888888</c:v>
                </c:pt>
                <c:pt idx="6">
                  <c:v>0.31805555555555554</c:v>
                </c:pt>
                <c:pt idx="7">
                  <c:v>0.31666666666666665</c:v>
                </c:pt>
                <c:pt idx="8">
                  <c:v>0.31944444444444448</c:v>
                </c:pt>
                <c:pt idx="9">
                  <c:v>0.31944444444444448</c:v>
                </c:pt>
                <c:pt idx="10">
                  <c:v>0.31944444444444448</c:v>
                </c:pt>
                <c:pt idx="11">
                  <c:v>0.32291666666666669</c:v>
                </c:pt>
                <c:pt idx="12">
                  <c:v>0</c:v>
                </c:pt>
                <c:pt idx="13">
                  <c:v>0.31874999999999998</c:v>
                </c:pt>
                <c:pt idx="14">
                  <c:v>0.31805555555555554</c:v>
                </c:pt>
                <c:pt idx="15">
                  <c:v>0.32013888888888892</c:v>
                </c:pt>
                <c:pt idx="16">
                  <c:v>0.31944444444444448</c:v>
                </c:pt>
                <c:pt idx="17">
                  <c:v>0.31388888888888888</c:v>
                </c:pt>
                <c:pt idx="18">
                  <c:v>0.31527777777777777</c:v>
                </c:pt>
                <c:pt idx="19">
                  <c:v>0.31944444444444448</c:v>
                </c:pt>
                <c:pt idx="20">
                  <c:v>0.31944444444444448</c:v>
                </c:pt>
                <c:pt idx="21">
                  <c:v>0.32916666666666666</c:v>
                </c:pt>
                <c:pt idx="22">
                  <c:v>0.31736111111111115</c:v>
                </c:pt>
                <c:pt idx="23">
                  <c:v>0.30902777777777779</c:v>
                </c:pt>
                <c:pt idx="24">
                  <c:v>0.32430555555555557</c:v>
                </c:pt>
                <c:pt idx="25">
                  <c:v>0.33333333333333331</c:v>
                </c:pt>
                <c:pt idx="26">
                  <c:v>0.31944444444444448</c:v>
                </c:pt>
                <c:pt idx="27">
                  <c:v>0.31944444444444448</c:v>
                </c:pt>
                <c:pt idx="28">
                  <c:v>0.32430555555555557</c:v>
                </c:pt>
                <c:pt idx="29">
                  <c:v>0.31944444444444448</c:v>
                </c:pt>
                <c:pt idx="30">
                  <c:v>0.31944444444444448</c:v>
                </c:pt>
                <c:pt idx="31">
                  <c:v>0.31944444444444448</c:v>
                </c:pt>
                <c:pt idx="32">
                  <c:v>0.31666666666666665</c:v>
                </c:pt>
                <c:pt idx="33">
                  <c:v>0.31944444444444448</c:v>
                </c:pt>
                <c:pt idx="34">
                  <c:v>0.31736111111111115</c:v>
                </c:pt>
                <c:pt idx="35">
                  <c:v>0.31944444444444448</c:v>
                </c:pt>
                <c:pt idx="36">
                  <c:v>0.32291666666666669</c:v>
                </c:pt>
                <c:pt idx="37">
                  <c:v>0.31944444444444448</c:v>
                </c:pt>
                <c:pt idx="38">
                  <c:v>0.31805555555555554</c:v>
                </c:pt>
                <c:pt idx="39">
                  <c:v>0.32291666666666669</c:v>
                </c:pt>
                <c:pt idx="40">
                  <c:v>0.31944444444444448</c:v>
                </c:pt>
                <c:pt idx="41">
                  <c:v>0.31944444444444448</c:v>
                </c:pt>
                <c:pt idx="42">
                  <c:v>0.31944444444444448</c:v>
                </c:pt>
                <c:pt idx="43">
                  <c:v>0.31944444444444448</c:v>
                </c:pt>
                <c:pt idx="44">
                  <c:v>0.31736111111111115</c:v>
                </c:pt>
                <c:pt idx="45">
                  <c:v>0.31944444444444448</c:v>
                </c:pt>
                <c:pt idx="46">
                  <c:v>0.31944444444444448</c:v>
                </c:pt>
                <c:pt idx="47">
                  <c:v>0.31736111111111115</c:v>
                </c:pt>
                <c:pt idx="48">
                  <c:v>0.31805555555555554</c:v>
                </c:pt>
                <c:pt idx="49">
                  <c:v>0.31944444444444448</c:v>
                </c:pt>
              </c:numCache>
            </c:numRef>
          </c:val>
          <c:smooth val="0"/>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[4]Chart!$AC$57:$AC$106</c:f>
              <c:numCache>
                <c:formatCode>General</c:formatCode>
                <c:ptCount val="50"/>
                <c:pt idx="0">
                  <c:v>0.6958333333333333</c:v>
                </c:pt>
                <c:pt idx="1">
                  <c:v>0.68888888888888899</c:v>
                </c:pt>
                <c:pt idx="2">
                  <c:v>0.60833333333333328</c:v>
                </c:pt>
                <c:pt idx="3">
                  <c:v>0.68888888888888899</c:v>
                </c:pt>
                <c:pt idx="4">
                  <c:v>0.70972222222222225</c:v>
                </c:pt>
                <c:pt idx="5">
                  <c:v>0.68888888888888899</c:v>
                </c:pt>
                <c:pt idx="6">
                  <c:v>0.65416666666666667</c:v>
                </c:pt>
                <c:pt idx="7">
                  <c:v>0.72013888888888899</c:v>
                </c:pt>
                <c:pt idx="8">
                  <c:v>0.85486111111111107</c:v>
                </c:pt>
                <c:pt idx="10">
                  <c:v>0.77986111111111101</c:v>
                </c:pt>
                <c:pt idx="12">
                  <c:v>0</c:v>
                </c:pt>
                <c:pt idx="14">
                  <c:v>0.71736111111111101</c:v>
                </c:pt>
                <c:pt idx="15">
                  <c:v>0.78819444444444453</c:v>
                </c:pt>
                <c:pt idx="16">
                  <c:v>0.78125</c:v>
                </c:pt>
                <c:pt idx="17">
                  <c:v>0.6</c:v>
                </c:pt>
                <c:pt idx="18">
                  <c:v>0.70833333333333337</c:v>
                </c:pt>
                <c:pt idx="19">
                  <c:v>0.6645833333333333</c:v>
                </c:pt>
                <c:pt idx="20">
                  <c:v>0.71666666666666667</c:v>
                </c:pt>
                <c:pt idx="21">
                  <c:v>0.67847222222222225</c:v>
                </c:pt>
                <c:pt idx="22">
                  <c:v>0.72291666666666676</c:v>
                </c:pt>
                <c:pt idx="23">
                  <c:v>0.7270833333333333</c:v>
                </c:pt>
                <c:pt idx="24">
                  <c:v>0.67013888888888884</c:v>
                </c:pt>
                <c:pt idx="25">
                  <c:v>0.72152777777777777</c:v>
                </c:pt>
                <c:pt idx="26">
                  <c:v>0.69097222222222221</c:v>
                </c:pt>
                <c:pt idx="27">
                  <c:v>0.66666666666666663</c:v>
                </c:pt>
                <c:pt idx="28">
                  <c:v>0.7597222222222223</c:v>
                </c:pt>
                <c:pt idx="29">
                  <c:v>0.70833333333333337</c:v>
                </c:pt>
                <c:pt idx="30">
                  <c:v>0.7</c:v>
                </c:pt>
                <c:pt idx="31">
                  <c:v>0.7284722222222223</c:v>
                </c:pt>
                <c:pt idx="32">
                  <c:v>0.73958333333333337</c:v>
                </c:pt>
                <c:pt idx="33">
                  <c:v>0.73958333333333337</c:v>
                </c:pt>
                <c:pt idx="34">
                  <c:v>0.70416666666666661</c:v>
                </c:pt>
                <c:pt idx="36">
                  <c:v>0.61736111111111114</c:v>
                </c:pt>
                <c:pt idx="37">
                  <c:v>0.72499999999999998</c:v>
                </c:pt>
                <c:pt idx="38">
                  <c:v>0.72569444444444453</c:v>
                </c:pt>
                <c:pt idx="39">
                  <c:v>0.6694444444444444</c:v>
                </c:pt>
                <c:pt idx="40">
                  <c:v>0.68472222222222223</c:v>
                </c:pt>
                <c:pt idx="42">
                  <c:v>0.75208333333333333</c:v>
                </c:pt>
                <c:pt idx="43">
                  <c:v>0.70208333333333339</c:v>
                </c:pt>
                <c:pt idx="44">
                  <c:v>0.74791666666666667</c:v>
                </c:pt>
                <c:pt idx="45">
                  <c:v>0.73958333333333337</c:v>
                </c:pt>
                <c:pt idx="46">
                  <c:v>0.64583333333333337</c:v>
                </c:pt>
                <c:pt idx="47">
                  <c:v>0.71527777777777779</c:v>
                </c:pt>
                <c:pt idx="48">
                  <c:v>0.71527777777777779</c:v>
                </c:pt>
                <c:pt idx="49">
                  <c:v>0.72499999999999998</c:v>
                </c:pt>
              </c:numCache>
            </c:numRef>
          </c:val>
          <c:smooth val="0"/>
        </c:ser>
        <c:dLbls>
          <c:showLegendKey val="0"/>
          <c:showVal val="0"/>
          <c:showCatName val="0"/>
          <c:showSerName val="0"/>
          <c:showPercent val="0"/>
          <c:showBubbleSize val="0"/>
        </c:dLbls>
        <c:marker val="1"/>
        <c:smooth val="0"/>
        <c:axId val="224272480"/>
        <c:axId val="224273040"/>
      </c:lineChart>
      <c:catAx>
        <c:axId val="224272480"/>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18779231691675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24273040"/>
        <c:crossesAt val="0"/>
        <c:auto val="1"/>
        <c:lblAlgn val="ctr"/>
        <c:lblOffset val="100"/>
        <c:tickLblSkip val="3"/>
        <c:tickMarkSkip val="1"/>
        <c:noMultiLvlLbl val="0"/>
      </c:catAx>
      <c:valAx>
        <c:axId val="224273040"/>
        <c:scaling>
          <c:orientation val="minMax"/>
          <c:max val="0.8"/>
          <c:min val="0.29166666666666702"/>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Completion Times</a:t>
                </a:r>
              </a:p>
            </c:rich>
          </c:tx>
          <c:layout>
            <c:manualLayout>
              <c:xMode val="edge"/>
              <c:yMode val="edge"/>
              <c:x val="4.1667982072323584E-2"/>
              <c:y val="0.262116284052051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4272480"/>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8287970806119831E-2"/>
          <c:y val="0.1273336577282411"/>
          <c:w val="0.76912405336869771"/>
          <c:h val="0.72052216080370579"/>
        </c:manualLayout>
      </c:layout>
      <c:barChart>
        <c:barDir val="col"/>
        <c:grouping val="stacked"/>
        <c:varyColors val="0"/>
        <c:ser>
          <c:idx val="0"/>
          <c:order val="0"/>
          <c:tx>
            <c:strRef>
              <c:f>'Graph Data Sep 17'!$AE$15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5467683886380721"/>
                  <c:y val="0.77953044121435411"/>
                </c:manualLayout>
              </c:layout>
              <c:spPr>
                <a:noFill/>
                <a:ln w="25400">
                  <a:noFill/>
                </a:ln>
              </c:spPr>
              <c:txPr>
                <a:bodyPr/>
                <a:lstStyle/>
                <a:p>
                  <a:pPr>
                    <a:defRPr sz="11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7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17'!$Y$15:$AD$15</c:f>
              <c:numCache>
                <c:formatCode>General</c:formatCode>
                <c:ptCount val="6"/>
                <c:pt idx="0">
                  <c:v>3</c:v>
                </c:pt>
                <c:pt idx="1">
                  <c:v>1</c:v>
                </c:pt>
                <c:pt idx="3">
                  <c:v>3</c:v>
                </c:pt>
                <c:pt idx="4">
                  <c:v>2</c:v>
                </c:pt>
                <c:pt idx="5">
                  <c:v>3</c:v>
                </c:pt>
              </c:numCache>
            </c:numRef>
          </c:val>
        </c:ser>
        <c:ser>
          <c:idx val="1"/>
          <c:order val="1"/>
          <c:tx>
            <c:strRef>
              <c:f>'Graph Data Sep 17'!$AE$16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545350028492593"/>
                  <c:y val="0.75468484946250214"/>
                </c:manualLayout>
              </c:layout>
              <c:spPr>
                <a:noFill/>
                <a:ln w="25400">
                  <a:noFill/>
                </a:ln>
              </c:spPr>
              <c:txPr>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1392854464559805"/>
                  <c:y val="0.72983925771065028"/>
                </c:manualLayout>
              </c:layout>
              <c:spPr>
                <a:noFill/>
                <a:ln w="25400">
                  <a:noFill/>
                </a:ln>
              </c:spPr>
              <c:txPr>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17'!$Y$16:$AD$16</c:f>
              <c:numCache>
                <c:formatCode>General</c:formatCode>
                <c:ptCount val="6"/>
                <c:pt idx="0">
                  <c:v>3</c:v>
                </c:pt>
                <c:pt idx="1">
                  <c:v>8</c:v>
                </c:pt>
                <c:pt idx="2">
                  <c:v>2</c:v>
                </c:pt>
                <c:pt idx="3">
                  <c:v>9</c:v>
                </c:pt>
                <c:pt idx="4">
                  <c:v>17</c:v>
                </c:pt>
                <c:pt idx="5">
                  <c:v>57</c:v>
                </c:pt>
              </c:numCache>
            </c:numRef>
          </c:val>
        </c:ser>
        <c:ser>
          <c:idx val="2"/>
          <c:order val="2"/>
          <c:tx>
            <c:strRef>
              <c:f>'Graph Data Sep 17'!$AE$17</c:f>
              <c:strCache>
                <c:ptCount val="1"/>
                <c:pt idx="0">
                  <c:v>EBS</c:v>
                </c:pt>
              </c:strCache>
            </c:strRef>
          </c:tx>
          <c:spPr>
            <a:solidFill>
              <a:srgbClr val="FFFFCC"/>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17'!$Y$17:$AD$17</c:f>
              <c:numCache>
                <c:formatCode>General</c:formatCode>
                <c:ptCount val="6"/>
              </c:numCache>
            </c:numRef>
          </c:val>
        </c:ser>
        <c:ser>
          <c:idx val="3"/>
          <c:order val="3"/>
          <c:tx>
            <c:strRef>
              <c:f>'Graph Data Sep 17'!$AE$18</c:f>
              <c:strCache>
                <c:ptCount val="1"/>
                <c:pt idx="0">
                  <c:v>EEL</c:v>
                </c:pt>
              </c:strCache>
            </c:strRef>
          </c:tx>
          <c:spPr>
            <a:solidFill>
              <a:srgbClr val="CCFFFF"/>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17'!$Y$18:$AD$18</c:f>
              <c:numCache>
                <c:formatCode>General</c:formatCode>
                <c:ptCount val="6"/>
              </c:numCache>
            </c:numRef>
          </c:val>
        </c:ser>
        <c:ser>
          <c:idx val="4"/>
          <c:order val="4"/>
          <c:tx>
            <c:strRef>
              <c:f>'Graph Data Sep 17'!$AE$19</c:f>
              <c:strCache>
                <c:ptCount val="1"/>
                <c:pt idx="0">
                  <c:v>EES</c:v>
                </c:pt>
              </c:strCache>
            </c:strRef>
          </c:tx>
          <c:spPr>
            <a:solidFill>
              <a:srgbClr val="660066"/>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17'!$Y$19:$AD$19</c:f>
              <c:numCache>
                <c:formatCode>General</c:formatCode>
                <c:ptCount val="6"/>
              </c:numCache>
            </c:numRef>
          </c:val>
        </c:ser>
        <c:ser>
          <c:idx val="5"/>
          <c:order val="5"/>
          <c:tx>
            <c:strRef>
              <c:f>'Graph Data Sep 17'!$AE$20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375565469250055"/>
                  <c:y val="0.69257087008287233"/>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5977037564108335"/>
                  <c:y val="0.68325377317592784"/>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0408725099724074"/>
                  <c:y val="0.70809936492777981"/>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55859119990795048"/>
                  <c:y val="0.64909108451713149"/>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694418847301981"/>
                  <c:y val="0.51865172781990887"/>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7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17'!$Y$20:$AD$20</c:f>
              <c:numCache>
                <c:formatCode>General</c:formatCode>
                <c:ptCount val="6"/>
                <c:pt idx="0">
                  <c:v>7</c:v>
                </c:pt>
                <c:pt idx="1">
                  <c:v>3</c:v>
                </c:pt>
                <c:pt idx="2">
                  <c:v>11</c:v>
                </c:pt>
                <c:pt idx="3">
                  <c:v>1</c:v>
                </c:pt>
                <c:pt idx="4">
                  <c:v>17</c:v>
                </c:pt>
                <c:pt idx="5">
                  <c:v>6</c:v>
                </c:pt>
              </c:numCache>
            </c:numRef>
          </c:val>
        </c:ser>
        <c:dLbls>
          <c:showLegendKey val="0"/>
          <c:showVal val="0"/>
          <c:showCatName val="0"/>
          <c:showSerName val="0"/>
          <c:showPercent val="0"/>
          <c:showBubbleSize val="0"/>
        </c:dLbls>
        <c:gapWidth val="0"/>
        <c:overlap val="90"/>
        <c:axId val="224984000"/>
        <c:axId val="224984560"/>
      </c:barChart>
      <c:dateAx>
        <c:axId val="22498400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4984560"/>
        <c:crosses val="autoZero"/>
        <c:auto val="1"/>
        <c:lblOffset val="100"/>
        <c:baseTimeUnit val="days"/>
        <c:majorUnit val="7"/>
        <c:majorTimeUnit val="days"/>
        <c:minorUnit val="1"/>
        <c:minorTimeUnit val="days"/>
      </c:dateAx>
      <c:valAx>
        <c:axId val="2249845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4984000"/>
        <c:crossesAt val="37104"/>
        <c:crossBetween val="between"/>
      </c:valAx>
      <c:spPr>
        <a:solidFill>
          <a:srgbClr val="FFFFFF"/>
        </a:solidFill>
        <a:ln w="12700">
          <a:solidFill>
            <a:srgbClr val="808080"/>
          </a:solidFill>
          <a:prstDash val="solid"/>
        </a:ln>
      </c:spPr>
    </c:plotArea>
    <c:legend>
      <c:legendPos val="r"/>
      <c:layout>
        <c:manualLayout>
          <c:xMode val="edge"/>
          <c:yMode val="edge"/>
          <c:x val="0.86759909772936983"/>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Prelim to Final DPR Change</a:t>
            </a:r>
          </a:p>
        </c:rich>
      </c:tx>
      <c:layout>
        <c:manualLayout>
          <c:xMode val="edge"/>
          <c:yMode val="edge"/>
          <c:x val="0.27744172248574062"/>
          <c:y val="3.2788000680415055E-2"/>
        </c:manualLayout>
      </c:layout>
      <c:overlay val="0"/>
      <c:spPr>
        <a:noFill/>
        <a:ln w="25400">
          <a:noFill/>
        </a:ln>
      </c:spPr>
    </c:title>
    <c:autoTitleDeleted val="0"/>
    <c:plotArea>
      <c:layout>
        <c:manualLayout>
          <c:layoutTarget val="inner"/>
          <c:xMode val="edge"/>
          <c:yMode val="edge"/>
          <c:x val="0.12422763693391371"/>
          <c:y val="0.23498067154297456"/>
          <c:w val="0.52382653573800286"/>
          <c:h val="0.69674501445881987"/>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[2]Summary!$F$8:$T$8</c:f>
              <c:numCache>
                <c:formatCode>General</c:formatCode>
                <c:ptCount val="15"/>
                <c:pt idx="0">
                  <c:v>0</c:v>
                </c:pt>
                <c:pt idx="1">
                  <c:v>0</c:v>
                </c:pt>
                <c:pt idx="2">
                  <c:v>0</c:v>
                </c:pt>
                <c:pt idx="3">
                  <c:v>0</c:v>
                </c:pt>
                <c:pt idx="4">
                  <c:v>0</c:v>
                </c:pt>
              </c:numCache>
            </c:numRef>
          </c:val>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[2]Summary!$F$9:$T$9</c:f>
              <c:numCache>
                <c:formatCode>General</c:formatCode>
                <c:ptCount val="15"/>
                <c:pt idx="0">
                  <c:v>0</c:v>
                </c:pt>
                <c:pt idx="1">
                  <c:v>0</c:v>
                </c:pt>
                <c:pt idx="2">
                  <c:v>0</c:v>
                </c:pt>
                <c:pt idx="3">
                  <c:v>0</c:v>
                </c:pt>
                <c:pt idx="4">
                  <c:v>0</c:v>
                </c:pt>
              </c:numCache>
            </c:numRef>
          </c:val>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[2]Summary!$F$10:$T$10</c:f>
              <c:numCache>
                <c:formatCode>General</c:formatCode>
                <c:ptCount val="15"/>
                <c:pt idx="0">
                  <c:v>0</c:v>
                </c:pt>
                <c:pt idx="1">
                  <c:v>0</c:v>
                </c:pt>
                <c:pt idx="2">
                  <c:v>0</c:v>
                </c:pt>
                <c:pt idx="3">
                  <c:v>0</c:v>
                </c:pt>
                <c:pt idx="4">
                  <c:v>0</c:v>
                </c:pt>
              </c:numCache>
            </c:numRef>
          </c:val>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[2]Summary!$F$11:$T$11</c:f>
              <c:numCache>
                <c:formatCode>General</c:formatCode>
                <c:ptCount val="15"/>
              </c:numCache>
            </c:numRef>
          </c:val>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[2]Summary!$F$12:$T$12</c:f>
              <c:numCache>
                <c:formatCode>General</c:formatCode>
                <c:ptCount val="15"/>
                <c:pt idx="0">
                  <c:v>0</c:v>
                </c:pt>
                <c:pt idx="1">
                  <c:v>0</c:v>
                </c:pt>
                <c:pt idx="2">
                  <c:v>0</c:v>
                </c:pt>
                <c:pt idx="3">
                  <c:v>0</c:v>
                </c:pt>
                <c:pt idx="4">
                  <c:v>0</c:v>
                </c:pt>
              </c:numCache>
            </c:numRef>
          </c:val>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[2]Summary!$F$13:$T$13</c:f>
              <c:numCache>
                <c:formatCode>General</c:formatCode>
                <c:ptCount val="15"/>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numCache>
            </c:numRef>
          </c:val>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[2]Summary!$F$14:$T$14</c:f>
              <c:numCache>
                <c:formatCode>General</c:formatCode>
                <c:ptCount val="15"/>
                <c:pt idx="0">
                  <c:v>0</c:v>
                </c:pt>
                <c:pt idx="1">
                  <c:v>0</c:v>
                </c:pt>
                <c:pt idx="2">
                  <c:v>0</c:v>
                </c:pt>
                <c:pt idx="3">
                  <c:v>0</c:v>
                </c:pt>
                <c:pt idx="4">
                  <c:v>0</c:v>
                </c:pt>
              </c:numCache>
            </c:numRef>
          </c:val>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[2]Summary!$F$15:$T$15</c:f>
              <c:numCache>
                <c:formatCode>General</c:formatCode>
                <c:ptCount val="15"/>
                <c:pt idx="0">
                  <c:v>0</c:v>
                </c:pt>
                <c:pt idx="1">
                  <c:v>0</c:v>
                </c:pt>
                <c:pt idx="2">
                  <c:v>0</c:v>
                </c:pt>
                <c:pt idx="3">
                  <c:v>0</c:v>
                </c:pt>
                <c:pt idx="4">
                  <c:v>0</c:v>
                </c:pt>
                <c:pt idx="5">
                  <c:v>0</c:v>
                </c:pt>
              </c:numCache>
            </c:numRef>
          </c:val>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[2]Summary!$F$16:$T$16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[2]Summary!$F$17:$T$17</c:f>
              <c:numCache>
                <c:formatCode>General</c:formatCode>
                <c:ptCount val="15"/>
                <c:pt idx="0">
                  <c:v>0</c:v>
                </c:pt>
                <c:pt idx="1">
                  <c:v>0</c:v>
                </c:pt>
                <c:pt idx="2">
                  <c:v>0</c:v>
                </c:pt>
                <c:pt idx="3">
                  <c:v>0</c:v>
                </c:pt>
                <c:pt idx="4">
                  <c:v>0</c:v>
                </c:pt>
              </c:numCache>
            </c:numRef>
          </c:val>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[2]Summary!$F$18:$T$18</c:f>
              <c:numCache>
                <c:formatCode>General</c:formatCode>
                <c:ptCount val="15"/>
                <c:pt idx="0">
                  <c:v>0</c:v>
                </c:pt>
                <c:pt idx="1">
                  <c:v>0</c:v>
                </c:pt>
                <c:pt idx="2">
                  <c:v>0</c:v>
                </c:pt>
                <c:pt idx="3">
                  <c:v>0</c:v>
                </c:pt>
                <c:pt idx="4">
                  <c:v>0</c:v>
                </c:pt>
              </c:numCache>
            </c:numRef>
          </c:val>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[2]Summary!$F$19:$T$19</c:f>
              <c:numCache>
                <c:formatCode>General</c:formatCode>
                <c:ptCount val="15"/>
                <c:pt idx="0">
                  <c:v>0</c:v>
                </c:pt>
                <c:pt idx="1">
                  <c:v>0</c:v>
                </c:pt>
                <c:pt idx="2">
                  <c:v>0</c:v>
                </c:pt>
                <c:pt idx="3">
                  <c:v>0</c:v>
                </c:pt>
                <c:pt idx="4">
                  <c:v>0</c:v>
                </c:pt>
              </c:numCache>
            </c:numRef>
          </c:val>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[2]Summary!$F$20:$T$20</c:f>
              <c:numCache>
                <c:formatCode>General</c:formatCode>
                <c:ptCount val="15"/>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numCache>
            </c:numRef>
          </c:val>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[2]Summary!$F$21:$T$21</c:f>
              <c:numCache>
                <c:formatCode>General</c:formatCode>
                <c:ptCount val="15"/>
                <c:pt idx="0">
                  <c:v>0</c:v>
                </c:pt>
                <c:pt idx="1">
                  <c:v>0</c:v>
                </c:pt>
                <c:pt idx="2">
                  <c:v>0</c:v>
                </c:pt>
                <c:pt idx="3">
                  <c:v>0</c:v>
                </c:pt>
                <c:pt idx="4">
                  <c:v>0</c:v>
                </c:pt>
              </c:numCache>
            </c:numRef>
          </c:val>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[2]Summary!$F$22:$T$22</c:f>
              <c:numCache>
                <c:formatCode>General</c:formatCode>
                <c:ptCount val="15"/>
                <c:pt idx="0">
                  <c:v>0</c:v>
                </c:pt>
                <c:pt idx="1">
                  <c:v>0</c:v>
                </c:pt>
                <c:pt idx="2">
                  <c:v>0</c:v>
                </c:pt>
                <c:pt idx="3">
                  <c:v>0</c:v>
                </c:pt>
                <c:pt idx="4">
                  <c:v>0</c:v>
                </c:pt>
              </c:numCache>
            </c:numRef>
          </c:val>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[2]Summary!$F$23:$T$23</c:f>
              <c:numCache>
                <c:formatCode>General</c:formatCode>
                <c:ptCount val="15"/>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numCache>
            </c:numRef>
          </c:val>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[2]Summary!$F$24:$T$24</c:f>
              <c:numCache>
                <c:formatCode>General</c:formatCode>
                <c:ptCount val="15"/>
                <c:pt idx="0">
                  <c:v>0</c:v>
                </c:pt>
                <c:pt idx="1">
                  <c:v>0</c:v>
                </c:pt>
                <c:pt idx="2">
                  <c:v>0</c:v>
                </c:pt>
                <c:pt idx="3">
                  <c:v>0</c:v>
                </c:pt>
                <c:pt idx="4">
                  <c:v>0</c:v>
                </c:pt>
              </c:numCache>
            </c:numRef>
          </c:val>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[2]Summary!$F$25:$T$25</c:f>
              <c:numCache>
                <c:formatCode>General</c:formatCode>
                <c:ptCount val="15"/>
                <c:pt idx="0">
                  <c:v>0</c:v>
                </c:pt>
                <c:pt idx="1">
                  <c:v>0</c:v>
                </c:pt>
                <c:pt idx="2">
                  <c:v>0</c:v>
                </c:pt>
                <c:pt idx="3">
                  <c:v>0</c:v>
                </c:pt>
                <c:pt idx="4">
                  <c:v>0</c:v>
                </c:pt>
              </c:numCache>
            </c:numRef>
          </c:val>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[2]Summary!$F$26:$T$26</c:f>
              <c:numCache>
                <c:formatCode>General</c:formatCode>
                <c:ptCount val="15"/>
                <c:pt idx="0">
                  <c:v>0</c:v>
                </c:pt>
                <c:pt idx="1">
                  <c:v>0</c:v>
                </c:pt>
                <c:pt idx="2">
                  <c:v>0</c:v>
                </c:pt>
                <c:pt idx="3">
                  <c:v>0</c:v>
                </c:pt>
                <c:pt idx="4">
                  <c:v>0</c:v>
                </c:pt>
              </c:numCache>
            </c:numRef>
          </c:val>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[2]Summary!$F$27:$T$27</c:f>
              <c:numCache>
                <c:formatCode>General</c:formatCode>
                <c:ptCount val="15"/>
                <c:pt idx="0">
                  <c:v>0</c:v>
                </c:pt>
                <c:pt idx="1">
                  <c:v>0</c:v>
                </c:pt>
                <c:pt idx="2">
                  <c:v>0</c:v>
                </c:pt>
                <c:pt idx="3">
                  <c:v>0</c:v>
                </c:pt>
                <c:pt idx="4">
                  <c:v>0</c:v>
                </c:pt>
              </c:numCache>
            </c:numRef>
          </c:val>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[2]Summary!$F$28:$T$28</c:f>
              <c:numCache>
                <c:formatCode>General</c:formatCode>
                <c:ptCount val="15"/>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numCache>
            </c:numRef>
          </c:val>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[2]Summary!$F$29:$T$29</c:f>
              <c:numCache>
                <c:formatCode>General</c:formatCode>
                <c:ptCount val="15"/>
                <c:pt idx="0">
                  <c:v>0</c:v>
                </c:pt>
                <c:pt idx="1">
                  <c:v>0</c:v>
                </c:pt>
                <c:pt idx="2">
                  <c:v>0</c:v>
                </c:pt>
                <c:pt idx="3">
                  <c:v>0</c:v>
                </c:pt>
                <c:pt idx="4">
                  <c:v>0</c:v>
                </c:pt>
                <c:pt idx="9">
                  <c:v>0</c:v>
                </c:pt>
                <c:pt idx="10">
                  <c:v>0</c:v>
                </c:pt>
                <c:pt idx="11">
                  <c:v>0</c:v>
                </c:pt>
                <c:pt idx="12">
                  <c:v>0</c:v>
                </c:pt>
                <c:pt idx="13">
                  <c:v>0</c:v>
                </c:pt>
                <c:pt idx="14">
                  <c:v>0</c:v>
                </c:pt>
              </c:numCache>
            </c:numRef>
          </c:val>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[2]Summary!$F$30:$T$30</c:f>
              <c:numCache>
                <c:formatCode>General</c:formatCode>
                <c:ptCount val="15"/>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numCache>
            </c:numRef>
          </c:val>
        </c:ser>
        <c:dLbls>
          <c:showLegendKey val="0"/>
          <c:showVal val="0"/>
          <c:showCatName val="0"/>
          <c:showSerName val="0"/>
          <c:showPercent val="0"/>
          <c:showBubbleSize val="0"/>
        </c:dLbls>
        <c:gapWidth val="150"/>
        <c:overlap val="100"/>
        <c:axId val="224999120"/>
        <c:axId val="224999680"/>
      </c:barChart>
      <c:dateAx>
        <c:axId val="224999120"/>
        <c:scaling>
          <c:orientation val="minMax"/>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4999680"/>
        <c:crosses val="autoZero"/>
        <c:auto val="1"/>
        <c:lblOffset val="100"/>
        <c:baseTimeUnit val="days"/>
        <c:majorUnit val="5"/>
        <c:majorTimeUnit val="days"/>
        <c:minorUnit val="1"/>
        <c:minorTimeUnit val="days"/>
      </c:dateAx>
      <c:valAx>
        <c:axId val="2249996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4999120"/>
        <c:crosses val="autoZero"/>
        <c:crossBetween val="between"/>
      </c:valAx>
      <c:spPr>
        <a:solidFill>
          <a:srgbClr val="FFFFFF"/>
        </a:solidFill>
        <a:ln w="12700">
          <a:solidFill>
            <a:srgbClr val="808080"/>
          </a:solidFill>
          <a:prstDash val="solid"/>
        </a:ln>
      </c:spPr>
    </c:plotArea>
    <c:legend>
      <c:legendPos val="r"/>
      <c:layout>
        <c:manualLayout>
          <c:xMode val="edge"/>
          <c:yMode val="edge"/>
          <c:x val="0.73087259729452569"/>
          <c:y val="1.3661666950172938E-2"/>
          <c:w val="0.25052573448339266"/>
          <c:h val="0.97817535363238239"/>
        </c:manualLayout>
      </c:layout>
      <c:overlay val="0"/>
      <c:spPr>
        <a:solidFill>
          <a:srgbClr val="FFFFFF"/>
        </a:solidFill>
        <a:ln w="3175">
          <a:solidFill>
            <a:srgbClr val="000000"/>
          </a:solidFill>
          <a:prstDash val="solid"/>
        </a:ln>
      </c:spPr>
      <c:txPr>
        <a:bodyPr/>
        <a:lstStyle/>
        <a:p>
          <a:pPr>
            <a:defRPr sz="7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10/08/2001</a:t>
            </a:r>
          </a:p>
        </c:rich>
      </c:tx>
      <c:layout>
        <c:manualLayout>
          <c:xMode val="edge"/>
          <c:yMode val="edge"/>
          <c:x val="0.20489977728285078"/>
          <c:y val="4.2253579244029553E-2"/>
        </c:manualLayout>
      </c:layout>
      <c:overlay val="0"/>
      <c:spPr>
        <a:noFill/>
        <a:ln w="25400">
          <a:noFill/>
        </a:ln>
      </c:spPr>
    </c:title>
    <c:autoTitleDeleted val="0"/>
    <c:plotArea>
      <c:layout>
        <c:manualLayout>
          <c:layoutTarget val="inner"/>
          <c:xMode val="edge"/>
          <c:yMode val="edge"/>
          <c:x val="2.2271714922048998E-2"/>
          <c:y val="0.13802835886382986"/>
          <c:w val="0.72160356347438748"/>
          <c:h val="0.61408535167989609"/>
        </c:manualLayout>
      </c:layout>
      <c:barChart>
        <c:barDir val="col"/>
        <c:grouping val="clustered"/>
        <c:varyColors val="0"/>
        <c:ser>
          <c:idx val="1"/>
          <c:order val="0"/>
          <c:tx>
            <c:strRef>
              <c:f>'Graph Data Oct 08'!$C$188</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2293986636971045"/>
                  <c:y val="0.68169107847034338"/>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08'!$A$189:$A$198</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08'!$C$189:$C$198</c:f>
              <c:numCache>
                <c:formatCode>General</c:formatCode>
                <c:ptCount val="10"/>
                <c:pt idx="1">
                  <c:v>2</c:v>
                </c:pt>
                <c:pt idx="2">
                  <c:v>6</c:v>
                </c:pt>
                <c:pt idx="3">
                  <c:v>1</c:v>
                </c:pt>
                <c:pt idx="4">
                  <c:v>1</c:v>
                </c:pt>
                <c:pt idx="6">
                  <c:v>1</c:v>
                </c:pt>
                <c:pt idx="7">
                  <c:v>1</c:v>
                </c:pt>
                <c:pt idx="8">
                  <c:v>6</c:v>
                </c:pt>
                <c:pt idx="9">
                  <c:v>18</c:v>
                </c:pt>
              </c:numCache>
            </c:numRef>
          </c:val>
        </c:ser>
        <c:ser>
          <c:idx val="0"/>
          <c:order val="1"/>
          <c:tx>
            <c:strRef>
              <c:f>'Graph Data Oct 08'!$E$188</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4966592427616927"/>
                  <c:y val="0.7098601312996965"/>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08'!$A$189:$A$198</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08'!$E$189:$E$196</c:f>
              <c:numCache>
                <c:formatCode>_(* #,##0_);_(* \(#,##0\);_(* "-"??_);_(@_)</c:formatCode>
                <c:ptCount val="8"/>
                <c:pt idx="2">
                  <c:v>12.76595744680851</c:v>
                </c:pt>
                <c:pt idx="3">
                  <c:v>2.3255813953488373</c:v>
                </c:pt>
                <c:pt idx="4">
                  <c:v>0.21321961620469082</c:v>
                </c:pt>
                <c:pt idx="6">
                  <c:v>11.111111111111111</c:v>
                </c:pt>
                <c:pt idx="7">
                  <c:v>5.8823529411764701</c:v>
                </c:pt>
              </c:numCache>
            </c:numRef>
          </c:val>
        </c:ser>
        <c:dLbls>
          <c:showLegendKey val="0"/>
          <c:showVal val="1"/>
          <c:showCatName val="0"/>
          <c:showSerName val="0"/>
          <c:showPercent val="0"/>
          <c:showBubbleSize val="0"/>
        </c:dLbls>
        <c:gapWidth val="150"/>
        <c:axId val="145543392"/>
        <c:axId val="145543952"/>
      </c:barChart>
      <c:catAx>
        <c:axId val="1455433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45543952"/>
        <c:crosses val="autoZero"/>
        <c:auto val="1"/>
        <c:lblAlgn val="ctr"/>
        <c:lblOffset val="100"/>
        <c:tickLblSkip val="1"/>
        <c:tickMarkSkip val="1"/>
        <c:noMultiLvlLbl val="0"/>
      </c:catAx>
      <c:valAx>
        <c:axId val="145543952"/>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45543392"/>
        <c:crosses val="autoZero"/>
        <c:crossBetween val="between"/>
      </c:valAx>
      <c:spPr>
        <a:solidFill>
          <a:srgbClr val="FFFFFF"/>
        </a:solidFill>
        <a:ln w="3175">
          <a:solidFill>
            <a:srgbClr val="000000"/>
          </a:solidFill>
          <a:prstDash val="solid"/>
        </a:ln>
      </c:spPr>
    </c:plotArea>
    <c:legend>
      <c:legendPos val="r"/>
      <c:layout>
        <c:manualLayout>
          <c:xMode val="edge"/>
          <c:yMode val="edge"/>
          <c:x val="0.76169265033407574"/>
          <c:y val="0.45352175055258381"/>
          <c:w val="0.18040089086859687"/>
          <c:h val="0.428169603006166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10'!$A$2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10'!$T$2:$AC$2</c:f>
              <c:numCache>
                <c:formatCode>General</c:formatCode>
                <c:ptCount val="10"/>
                <c:pt idx="9">
                  <c:v>1</c:v>
                </c:pt>
              </c:numCache>
            </c:numRef>
          </c:val>
        </c:ser>
        <c:ser>
          <c:idx val="1"/>
          <c:order val="1"/>
          <c:tx>
            <c:strRef>
              <c:f>'Graph Data Sep 10'!$A$3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10'!$T$3:$AC$3</c:f>
              <c:numCache>
                <c:formatCode>General</c:formatCode>
                <c:ptCount val="10"/>
                <c:pt idx="0">
                  <c:v>1</c:v>
                </c:pt>
              </c:numCache>
            </c:numRef>
          </c:val>
        </c:ser>
        <c:ser>
          <c:idx val="2"/>
          <c:order val="2"/>
          <c:tx>
            <c:strRef>
              <c:f>'Graph Data Sep 10'!$A$4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10'!$T$4:$AC$4</c:f>
              <c:numCache>
                <c:formatCode>General</c:formatCode>
                <c:ptCount val="10"/>
                <c:pt idx="3">
                  <c:v>17</c:v>
                </c:pt>
                <c:pt idx="4">
                  <c:v>12</c:v>
                </c:pt>
                <c:pt idx="5">
                  <c:v>5</c:v>
                </c:pt>
                <c:pt idx="6">
                  <c:v>4</c:v>
                </c:pt>
                <c:pt idx="7">
                  <c:v>8</c:v>
                </c:pt>
                <c:pt idx="8">
                  <c:v>11</c:v>
                </c:pt>
                <c:pt idx="9">
                  <c:v>4</c:v>
                </c:pt>
              </c:numCache>
            </c:numRef>
          </c:val>
        </c:ser>
        <c:ser>
          <c:idx val="3"/>
          <c:order val="3"/>
          <c:tx>
            <c:strRef>
              <c:f>'Graph Data Sep 10'!$A$5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10'!$T$5:$AC$5</c:f>
              <c:numCache>
                <c:formatCode>General</c:formatCode>
                <c:ptCount val="10"/>
                <c:pt idx="0">
                  <c:v>12</c:v>
                </c:pt>
                <c:pt idx="1">
                  <c:v>9</c:v>
                </c:pt>
                <c:pt idx="2">
                  <c:v>9</c:v>
                </c:pt>
                <c:pt idx="3">
                  <c:v>4</c:v>
                </c:pt>
                <c:pt idx="4">
                  <c:v>5</c:v>
                </c:pt>
                <c:pt idx="5">
                  <c:v>5</c:v>
                </c:pt>
                <c:pt idx="6">
                  <c:v>3</c:v>
                </c:pt>
                <c:pt idx="7">
                  <c:v>6</c:v>
                </c:pt>
                <c:pt idx="8">
                  <c:v>4</c:v>
                </c:pt>
                <c:pt idx="9">
                  <c:v>3</c:v>
                </c:pt>
              </c:numCache>
            </c:numRef>
          </c:val>
        </c:ser>
        <c:ser>
          <c:idx val="4"/>
          <c:order val="4"/>
          <c:tx>
            <c:strRef>
              <c:f>'Graph Data Sep 10'!$A$6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859432257792662"/>
                  <c:y val="0.57188358975756515"/>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2057824348209378"/>
                  <c:y val="0.43732274510872626"/>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10'!$T$6:$AC$6</c:f>
              <c:numCache>
                <c:formatCode>General</c:formatCode>
                <c:ptCount val="10"/>
                <c:pt idx="0">
                  <c:v>5</c:v>
                </c:pt>
                <c:pt idx="1">
                  <c:v>5</c:v>
                </c:pt>
                <c:pt idx="2">
                  <c:v>5</c:v>
                </c:pt>
                <c:pt idx="3">
                  <c:v>1</c:v>
                </c:pt>
                <c:pt idx="4">
                  <c:v>1</c:v>
                </c:pt>
                <c:pt idx="5">
                  <c:v>2</c:v>
                </c:pt>
                <c:pt idx="7">
                  <c:v>1</c:v>
                </c:pt>
                <c:pt idx="9">
                  <c:v>2</c:v>
                </c:pt>
              </c:numCache>
            </c:numRef>
          </c:val>
        </c:ser>
        <c:ser>
          <c:idx val="5"/>
          <c:order val="5"/>
          <c:tx>
            <c:strRef>
              <c:f>'Graph Data Sep 10'!$A$7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839351151763039"/>
                  <c:y val="0.3975661319170238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3199992894495449"/>
                  <c:y val="0.43120634307923361"/>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10'!$T$7:$AC$7</c:f>
              <c:numCache>
                <c:formatCode>General</c:formatCode>
                <c:ptCount val="10"/>
                <c:pt idx="0">
                  <c:v>3</c:v>
                </c:pt>
                <c:pt idx="3">
                  <c:v>2</c:v>
                </c:pt>
                <c:pt idx="4">
                  <c:v>1</c:v>
                </c:pt>
                <c:pt idx="5">
                  <c:v>2</c:v>
                </c:pt>
                <c:pt idx="7">
                  <c:v>3</c:v>
                </c:pt>
                <c:pt idx="8">
                  <c:v>1</c:v>
                </c:pt>
                <c:pt idx="9">
                  <c:v>1</c:v>
                </c:pt>
              </c:numCache>
            </c:numRef>
          </c:val>
        </c:ser>
        <c:ser>
          <c:idx val="6"/>
          <c:order val="6"/>
          <c:tx>
            <c:strRef>
              <c:f>'Graph Data Sep 10'!$A$8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10'!$T$8:$AC$8</c:f>
              <c:numCache>
                <c:formatCode>General</c:formatCode>
                <c:ptCount val="10"/>
                <c:pt idx="0">
                  <c:v>2</c:v>
                </c:pt>
                <c:pt idx="2">
                  <c:v>2</c:v>
                </c:pt>
                <c:pt idx="4">
                  <c:v>1</c:v>
                </c:pt>
                <c:pt idx="5">
                  <c:v>1</c:v>
                </c:pt>
                <c:pt idx="6">
                  <c:v>3</c:v>
                </c:pt>
                <c:pt idx="7">
                  <c:v>2</c:v>
                </c:pt>
              </c:numCache>
            </c:numRef>
          </c:val>
        </c:ser>
        <c:ser>
          <c:idx val="7"/>
          <c:order val="7"/>
          <c:tx>
            <c:strRef>
              <c:f>'Graph Data Sep 10'!$A$9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10'!$T$9:$AC$9</c:f>
              <c:numCache>
                <c:formatCode>General</c:formatCode>
                <c:ptCount val="10"/>
                <c:pt idx="2">
                  <c:v>2</c:v>
                </c:pt>
                <c:pt idx="3">
                  <c:v>3</c:v>
                </c:pt>
                <c:pt idx="4">
                  <c:v>3</c:v>
                </c:pt>
                <c:pt idx="5">
                  <c:v>2</c:v>
                </c:pt>
                <c:pt idx="6">
                  <c:v>3</c:v>
                </c:pt>
                <c:pt idx="7">
                  <c:v>2</c:v>
                </c:pt>
                <c:pt idx="8">
                  <c:v>1</c:v>
                </c:pt>
              </c:numCache>
            </c:numRef>
          </c:val>
        </c:ser>
        <c:ser>
          <c:idx val="8"/>
          <c:order val="8"/>
          <c:tx>
            <c:strRef>
              <c:f>'Graph Data Sep 10'!$A$10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10'!$T$10:$AC$10</c:f>
              <c:numCache>
                <c:formatCode>General</c:formatCode>
                <c:ptCount val="10"/>
                <c:pt idx="1">
                  <c:v>1</c:v>
                </c:pt>
                <c:pt idx="2">
                  <c:v>1</c:v>
                </c:pt>
                <c:pt idx="3">
                  <c:v>2</c:v>
                </c:pt>
                <c:pt idx="4">
                  <c:v>1</c:v>
                </c:pt>
                <c:pt idx="6">
                  <c:v>1</c:v>
                </c:pt>
                <c:pt idx="7">
                  <c:v>1</c:v>
                </c:pt>
                <c:pt idx="8">
                  <c:v>1</c:v>
                </c:pt>
              </c:numCache>
            </c:numRef>
          </c:val>
        </c:ser>
        <c:dLbls>
          <c:showLegendKey val="0"/>
          <c:showVal val="1"/>
          <c:showCatName val="0"/>
          <c:showSerName val="0"/>
          <c:showPercent val="0"/>
          <c:showBubbleSize val="0"/>
        </c:dLbls>
        <c:gapWidth val="110"/>
        <c:overlap val="50"/>
        <c:axId val="223420080"/>
        <c:axId val="223420640"/>
      </c:barChart>
      <c:catAx>
        <c:axId val="22342008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3420640"/>
        <c:crosses val="autoZero"/>
        <c:auto val="0"/>
        <c:lblAlgn val="ctr"/>
        <c:lblOffset val="100"/>
        <c:tickLblSkip val="1"/>
        <c:tickMarkSkip val="1"/>
        <c:noMultiLvlLbl val="0"/>
      </c:catAx>
      <c:valAx>
        <c:axId val="2234206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3420080"/>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0.13456084464883886"/>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10'!$T$12:$AC$12</c:f>
              <c:numCache>
                <c:formatCode>m/d/yyyy</c:formatCode>
                <c:ptCount val="10"/>
                <c:pt idx="0">
                  <c:v>37081</c:v>
                </c:pt>
                <c:pt idx="1">
                  <c:v>37088</c:v>
                </c:pt>
                <c:pt idx="2">
                  <c:v>37095</c:v>
                </c:pt>
                <c:pt idx="3">
                  <c:v>37102</c:v>
                </c:pt>
                <c:pt idx="4">
                  <c:v>37109</c:v>
                </c:pt>
                <c:pt idx="5">
                  <c:v>37116</c:v>
                </c:pt>
                <c:pt idx="6">
                  <c:v>37123</c:v>
                </c:pt>
                <c:pt idx="7">
                  <c:v>37130</c:v>
                </c:pt>
                <c:pt idx="8">
                  <c:v>37138</c:v>
                </c:pt>
                <c:pt idx="9">
                  <c:v>37144</c:v>
                </c:pt>
              </c:numCache>
            </c:numRef>
          </c:cat>
          <c:val>
            <c:numRef>
              <c:f>'Graph Data Sep 10'!$T$11:$AC$11</c:f>
              <c:numCache>
                <c:formatCode>General</c:formatCode>
                <c:ptCount val="10"/>
                <c:pt idx="0">
                  <c:v>23</c:v>
                </c:pt>
                <c:pt idx="1">
                  <c:v>15</c:v>
                </c:pt>
                <c:pt idx="2">
                  <c:v>19</c:v>
                </c:pt>
                <c:pt idx="3">
                  <c:v>29</c:v>
                </c:pt>
                <c:pt idx="4">
                  <c:v>24</c:v>
                </c:pt>
                <c:pt idx="5">
                  <c:v>17</c:v>
                </c:pt>
                <c:pt idx="6">
                  <c:v>14</c:v>
                </c:pt>
                <c:pt idx="7">
                  <c:v>23</c:v>
                </c:pt>
                <c:pt idx="8">
                  <c:v>18</c:v>
                </c:pt>
                <c:pt idx="9">
                  <c:v>11</c:v>
                </c:pt>
              </c:numCache>
            </c:numRef>
          </c:val>
          <c:smooth val="0"/>
        </c:ser>
        <c:dLbls>
          <c:showLegendKey val="0"/>
          <c:showVal val="0"/>
          <c:showCatName val="0"/>
          <c:showSerName val="0"/>
          <c:showPercent val="0"/>
          <c:showBubbleSize val="0"/>
        </c:dLbls>
        <c:marker val="1"/>
        <c:smooth val="0"/>
        <c:axId val="223422880"/>
        <c:axId val="223423440"/>
      </c:lineChart>
      <c:catAx>
        <c:axId val="22342288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23423440"/>
        <c:crosses val="autoZero"/>
        <c:auto val="0"/>
        <c:lblAlgn val="ctr"/>
        <c:lblOffset val="100"/>
        <c:tickLblSkip val="1"/>
        <c:tickMarkSkip val="1"/>
        <c:noMultiLvlLbl val="0"/>
      </c:catAx>
      <c:valAx>
        <c:axId val="223423440"/>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342288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09/10/2001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10'!$C$174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10'!$C$175:$C$184</c:f>
              <c:numCache>
                <c:formatCode>General</c:formatCode>
                <c:ptCount val="10"/>
                <c:pt idx="0">
                  <c:v>2</c:v>
                </c:pt>
                <c:pt idx="1">
                  <c:v>2</c:v>
                </c:pt>
                <c:pt idx="2">
                  <c:v>4</c:v>
                </c:pt>
                <c:pt idx="3">
                  <c:v>0</c:v>
                </c:pt>
                <c:pt idx="4">
                  <c:v>1</c:v>
                </c:pt>
                <c:pt idx="5">
                  <c:v>0</c:v>
                </c:pt>
                <c:pt idx="6">
                  <c:v>1</c:v>
                </c:pt>
                <c:pt idx="7">
                  <c:v>0</c:v>
                </c:pt>
                <c:pt idx="8">
                  <c:v>1</c:v>
                </c:pt>
                <c:pt idx="9">
                  <c:v>11</c:v>
                </c:pt>
              </c:numCache>
            </c:numRef>
          </c:val>
        </c:ser>
        <c:ser>
          <c:idx val="0"/>
          <c:order val="1"/>
          <c:tx>
            <c:strRef>
              <c:f>'Graph Data Sep 10'!$E$174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10'!$E$175:$E$182</c:f>
              <c:numCache>
                <c:formatCode>_(* #,##0_);_(* \(#,##0\);_(* "-"??_);_(@_)</c:formatCode>
                <c:ptCount val="8"/>
                <c:pt idx="0">
                  <c:v>3.3898305084745761</c:v>
                </c:pt>
                <c:pt idx="1">
                  <c:v>0.30441400304414001</c:v>
                </c:pt>
                <c:pt idx="2">
                  <c:v>9.5238095238095237</c:v>
                </c:pt>
                <c:pt idx="3">
                  <c:v>0</c:v>
                </c:pt>
                <c:pt idx="4">
                  <c:v>0.21459227467811159</c:v>
                </c:pt>
                <c:pt idx="5">
                  <c:v>0</c:v>
                </c:pt>
                <c:pt idx="6">
                  <c:v>11.111111111111111</c:v>
                </c:pt>
                <c:pt idx="7">
                  <c:v>0</c:v>
                </c:pt>
              </c:numCache>
            </c:numRef>
          </c:val>
        </c:ser>
        <c:dLbls>
          <c:showLegendKey val="0"/>
          <c:showVal val="1"/>
          <c:showCatName val="0"/>
          <c:showSerName val="0"/>
          <c:showPercent val="0"/>
          <c:showBubbleSize val="0"/>
        </c:dLbls>
        <c:gapWidth val="150"/>
        <c:axId val="223426800"/>
        <c:axId val="223427360"/>
      </c:barChart>
      <c:catAx>
        <c:axId val="223426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223427360"/>
        <c:crosses val="autoZero"/>
        <c:auto val="1"/>
        <c:lblAlgn val="ctr"/>
        <c:lblOffset val="100"/>
        <c:tickLblSkip val="1"/>
        <c:tickMarkSkip val="1"/>
        <c:noMultiLvlLbl val="0"/>
      </c:catAx>
      <c:valAx>
        <c:axId val="223427360"/>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23426800"/>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41550575703906756"/>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667802257149984"/>
          <c:y val="3.1885043247250854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23429600"/>
        <c:axId val="223430160"/>
      </c:barChart>
      <c:catAx>
        <c:axId val="2234296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23430160"/>
        <c:crosses val="autoZero"/>
        <c:auto val="1"/>
        <c:lblAlgn val="ctr"/>
        <c:lblOffset val="100"/>
        <c:tickLblSkip val="1"/>
        <c:tickMarkSkip val="1"/>
        <c:noMultiLvlLbl val="0"/>
      </c:catAx>
      <c:valAx>
        <c:axId val="223430160"/>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2342960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448976530925493"/>
          <c:y val="0.13823999264680889"/>
          <c:w val="0.66215978104589868"/>
          <c:h val="0.56472507634441083"/>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23434640"/>
        <c:axId val="223435200"/>
      </c:lineChart>
      <c:dateAx>
        <c:axId val="22343464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23435200"/>
        <c:crossesAt val="0"/>
        <c:auto val="1"/>
        <c:lblOffset val="100"/>
        <c:baseTimeUnit val="days"/>
        <c:majorUnit val="5"/>
        <c:majorTimeUnit val="days"/>
        <c:minorUnit val="1"/>
        <c:minorTimeUnit val="days"/>
      </c:dateAx>
      <c:valAx>
        <c:axId val="223435200"/>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43464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Days DPR Completion Times</a:t>
            </a:r>
          </a:p>
        </c:rich>
      </c:tx>
      <c:layout>
        <c:manualLayout>
          <c:xMode val="edge"/>
          <c:yMode val="edge"/>
          <c:x val="0.35501120725619695"/>
          <c:y val="1.9943630308308268E-2"/>
        </c:manualLayout>
      </c:layout>
      <c:overlay val="0"/>
      <c:spPr>
        <a:noFill/>
        <a:ln w="25400">
          <a:noFill/>
        </a:ln>
      </c:spPr>
    </c:title>
    <c:autoTitleDeleted val="0"/>
    <c:plotArea>
      <c:layout>
        <c:manualLayout>
          <c:layoutTarget val="inner"/>
          <c:xMode val="edge"/>
          <c:yMode val="edge"/>
          <c:x val="0.16167177044061551"/>
          <c:y val="0.1709454026426423"/>
          <c:w val="0.69002178311767859"/>
          <c:h val="0.55557255858858745"/>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[4]Chart!$AB$52:$AB$101</c:f>
              <c:numCache>
                <c:formatCode>General</c:formatCode>
                <c:ptCount val="50"/>
                <c:pt idx="0">
                  <c:v>0.31944444444444448</c:v>
                </c:pt>
                <c:pt idx="1">
                  <c:v>0.31944444444444448</c:v>
                </c:pt>
                <c:pt idx="2">
                  <c:v>0.31944444444444398</c:v>
                </c:pt>
                <c:pt idx="3">
                  <c:v>0.31736111111111115</c:v>
                </c:pt>
                <c:pt idx="4">
                  <c:v>0.32013888888888892</c:v>
                </c:pt>
                <c:pt idx="5">
                  <c:v>0.3215277777777778</c:v>
                </c:pt>
                <c:pt idx="6">
                  <c:v>0.31805555555555554</c:v>
                </c:pt>
                <c:pt idx="7">
                  <c:v>0.32013888888888892</c:v>
                </c:pt>
                <c:pt idx="8">
                  <c:v>0.32013888888888892</c:v>
                </c:pt>
                <c:pt idx="9">
                  <c:v>0.31527777777777777</c:v>
                </c:pt>
                <c:pt idx="10">
                  <c:v>0.31388888888888888</c:v>
                </c:pt>
                <c:pt idx="11">
                  <c:v>0.31805555555555554</c:v>
                </c:pt>
                <c:pt idx="12">
                  <c:v>0.31666666666666665</c:v>
                </c:pt>
                <c:pt idx="13">
                  <c:v>0.31944444444444448</c:v>
                </c:pt>
                <c:pt idx="14">
                  <c:v>0.31944444444444448</c:v>
                </c:pt>
                <c:pt idx="15">
                  <c:v>0.31944444444444448</c:v>
                </c:pt>
                <c:pt idx="16">
                  <c:v>0.32291666666666669</c:v>
                </c:pt>
                <c:pt idx="17">
                  <c:v>0</c:v>
                </c:pt>
                <c:pt idx="18">
                  <c:v>0.31874999999999998</c:v>
                </c:pt>
                <c:pt idx="19">
                  <c:v>0.31805555555555554</c:v>
                </c:pt>
                <c:pt idx="20">
                  <c:v>0.32013888888888892</c:v>
                </c:pt>
                <c:pt idx="21">
                  <c:v>0.31944444444444448</c:v>
                </c:pt>
                <c:pt idx="22">
                  <c:v>0.31388888888888888</c:v>
                </c:pt>
                <c:pt idx="23">
                  <c:v>0.31527777777777777</c:v>
                </c:pt>
                <c:pt idx="24">
                  <c:v>0.31944444444444448</c:v>
                </c:pt>
                <c:pt idx="25">
                  <c:v>0.31944444444444448</c:v>
                </c:pt>
                <c:pt idx="26">
                  <c:v>0.32916666666666666</c:v>
                </c:pt>
                <c:pt idx="27">
                  <c:v>0.31736111111111115</c:v>
                </c:pt>
                <c:pt idx="28">
                  <c:v>0.30902777777777779</c:v>
                </c:pt>
                <c:pt idx="29">
                  <c:v>0.32430555555555557</c:v>
                </c:pt>
                <c:pt idx="30">
                  <c:v>0.33333333333333331</c:v>
                </c:pt>
                <c:pt idx="31">
                  <c:v>0.31944444444444448</c:v>
                </c:pt>
                <c:pt idx="32">
                  <c:v>0.31944444444444448</c:v>
                </c:pt>
                <c:pt idx="33">
                  <c:v>0.32430555555555557</c:v>
                </c:pt>
                <c:pt idx="34">
                  <c:v>0.31944444444444448</c:v>
                </c:pt>
                <c:pt idx="35">
                  <c:v>0.31944444444444448</c:v>
                </c:pt>
                <c:pt idx="36">
                  <c:v>0.31944444444444448</c:v>
                </c:pt>
                <c:pt idx="37">
                  <c:v>0.31666666666666665</c:v>
                </c:pt>
                <c:pt idx="38">
                  <c:v>0.31944444444444448</c:v>
                </c:pt>
                <c:pt idx="39">
                  <c:v>0.31736111111111115</c:v>
                </c:pt>
                <c:pt idx="40">
                  <c:v>0.31944444444444448</c:v>
                </c:pt>
                <c:pt idx="41">
                  <c:v>0.32291666666666669</c:v>
                </c:pt>
                <c:pt idx="42">
                  <c:v>0.31944444444444448</c:v>
                </c:pt>
                <c:pt idx="43">
                  <c:v>0.31805555555555554</c:v>
                </c:pt>
                <c:pt idx="44">
                  <c:v>0.32291666666666669</c:v>
                </c:pt>
                <c:pt idx="45">
                  <c:v>0.31944444444444448</c:v>
                </c:pt>
                <c:pt idx="46">
                  <c:v>0.31944444444444448</c:v>
                </c:pt>
                <c:pt idx="47">
                  <c:v>0.31944444444444448</c:v>
                </c:pt>
                <c:pt idx="48">
                  <c:v>0.31944444444444448</c:v>
                </c:pt>
                <c:pt idx="49">
                  <c:v>0.31736111111111115</c:v>
                </c:pt>
              </c:numCache>
            </c:numRef>
          </c:val>
          <c:smooth val="0"/>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[4]Chart!$AC$52:$AC$101</c:f>
              <c:numCache>
                <c:formatCode>General</c:formatCode>
                <c:ptCount val="50"/>
                <c:pt idx="0">
                  <c:v>0.72361111111111109</c:v>
                </c:pt>
                <c:pt idx="1">
                  <c:v>0.66111111111111109</c:v>
                </c:pt>
                <c:pt idx="2">
                  <c:v>0.69374999999999998</c:v>
                </c:pt>
                <c:pt idx="3">
                  <c:v>0.63541666666666663</c:v>
                </c:pt>
                <c:pt idx="4">
                  <c:v>0.69513888888888886</c:v>
                </c:pt>
                <c:pt idx="5">
                  <c:v>0.6958333333333333</c:v>
                </c:pt>
                <c:pt idx="6">
                  <c:v>0.68888888888888899</c:v>
                </c:pt>
                <c:pt idx="7">
                  <c:v>0.60833333333333328</c:v>
                </c:pt>
                <c:pt idx="8">
                  <c:v>0.68888888888888899</c:v>
                </c:pt>
                <c:pt idx="9">
                  <c:v>0.70972222222222225</c:v>
                </c:pt>
                <c:pt idx="10">
                  <c:v>0.68888888888888899</c:v>
                </c:pt>
                <c:pt idx="11">
                  <c:v>0.65416666666666667</c:v>
                </c:pt>
                <c:pt idx="12">
                  <c:v>0.72013888888888899</c:v>
                </c:pt>
                <c:pt idx="13">
                  <c:v>0.85486111111111107</c:v>
                </c:pt>
                <c:pt idx="15">
                  <c:v>0.77986111111111101</c:v>
                </c:pt>
                <c:pt idx="17">
                  <c:v>0</c:v>
                </c:pt>
                <c:pt idx="19">
                  <c:v>0.71736111111111101</c:v>
                </c:pt>
                <c:pt idx="20">
                  <c:v>0.78819444444444453</c:v>
                </c:pt>
                <c:pt idx="21">
                  <c:v>0.78125</c:v>
                </c:pt>
                <c:pt idx="22">
                  <c:v>0.6</c:v>
                </c:pt>
                <c:pt idx="23">
                  <c:v>0.70833333333333337</c:v>
                </c:pt>
                <c:pt idx="24">
                  <c:v>0.6645833333333333</c:v>
                </c:pt>
                <c:pt idx="25">
                  <c:v>0.71666666666666667</c:v>
                </c:pt>
                <c:pt idx="26">
                  <c:v>0.67847222222222225</c:v>
                </c:pt>
                <c:pt idx="27">
                  <c:v>0.72291666666666676</c:v>
                </c:pt>
                <c:pt idx="28">
                  <c:v>0.7270833333333333</c:v>
                </c:pt>
                <c:pt idx="29">
                  <c:v>0.67013888888888884</c:v>
                </c:pt>
                <c:pt idx="30">
                  <c:v>0.72152777777777777</c:v>
                </c:pt>
                <c:pt idx="31">
                  <c:v>0.69097222222222221</c:v>
                </c:pt>
                <c:pt idx="32">
                  <c:v>0.66666666666666663</c:v>
                </c:pt>
                <c:pt idx="33">
                  <c:v>0.7597222222222223</c:v>
                </c:pt>
                <c:pt idx="34">
                  <c:v>0.70833333333333337</c:v>
                </c:pt>
                <c:pt idx="35">
                  <c:v>0.7</c:v>
                </c:pt>
                <c:pt idx="36">
                  <c:v>0.7284722222222223</c:v>
                </c:pt>
                <c:pt idx="37">
                  <c:v>0.73958333333333337</c:v>
                </c:pt>
                <c:pt idx="38">
                  <c:v>0.73958333333333337</c:v>
                </c:pt>
                <c:pt idx="39">
                  <c:v>0.70416666666666661</c:v>
                </c:pt>
                <c:pt idx="41">
                  <c:v>0.61736111111111114</c:v>
                </c:pt>
                <c:pt idx="42">
                  <c:v>0.72499999999999998</c:v>
                </c:pt>
                <c:pt idx="43">
                  <c:v>0.72569444444444453</c:v>
                </c:pt>
                <c:pt idx="44">
                  <c:v>0.6694444444444444</c:v>
                </c:pt>
                <c:pt idx="45">
                  <c:v>0.68472222222222223</c:v>
                </c:pt>
                <c:pt idx="47">
                  <c:v>0.75208333333333333</c:v>
                </c:pt>
                <c:pt idx="48">
                  <c:v>0.70208333333333339</c:v>
                </c:pt>
                <c:pt idx="49">
                  <c:v>0.74791666666666667</c:v>
                </c:pt>
              </c:numCache>
            </c:numRef>
          </c:val>
          <c:smooth val="0"/>
        </c:ser>
        <c:dLbls>
          <c:showLegendKey val="0"/>
          <c:showVal val="0"/>
          <c:showCatName val="0"/>
          <c:showSerName val="0"/>
          <c:showPercent val="0"/>
          <c:showBubbleSize val="0"/>
        </c:dLbls>
        <c:marker val="1"/>
        <c:smooth val="0"/>
        <c:axId val="224244480"/>
        <c:axId val="224245040"/>
      </c:lineChart>
      <c:catAx>
        <c:axId val="2242444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4501404853241588"/>
              <c:y val="0.851877923169167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24245040"/>
        <c:crossesAt val="0"/>
        <c:auto val="1"/>
        <c:lblAlgn val="ctr"/>
        <c:lblOffset val="100"/>
        <c:tickLblSkip val="3"/>
        <c:tickMarkSkip val="1"/>
        <c:noMultiLvlLbl val="0"/>
      </c:catAx>
      <c:valAx>
        <c:axId val="224245040"/>
        <c:scaling>
          <c:orientation val="minMax"/>
          <c:max val="0.8"/>
          <c:min val="0.29166666666666702"/>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96305364580579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4244480"/>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10'!$AD$15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10'!$X$15:$AC$15</c:f>
              <c:numCache>
                <c:formatCode>General</c:formatCode>
                <c:ptCount val="6"/>
                <c:pt idx="1">
                  <c:v>3</c:v>
                </c:pt>
                <c:pt idx="2">
                  <c:v>1</c:v>
                </c:pt>
                <c:pt idx="4">
                  <c:v>3</c:v>
                </c:pt>
                <c:pt idx="5">
                  <c:v>2</c:v>
                </c:pt>
              </c:numCache>
            </c:numRef>
          </c:val>
        </c:ser>
        <c:ser>
          <c:idx val="1"/>
          <c:order val="1"/>
          <c:tx>
            <c:strRef>
              <c:f>'Graph Data Sep 10'!$AD$16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8475044360672115E-2"/>
                  <c:y val="0.68325377317592784"/>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10'!$X$16:$AC$16</c:f>
              <c:numCache>
                <c:formatCode>General</c:formatCode>
                <c:ptCount val="6"/>
                <c:pt idx="0">
                  <c:v>14</c:v>
                </c:pt>
                <c:pt idx="1">
                  <c:v>3</c:v>
                </c:pt>
                <c:pt idx="2">
                  <c:v>8</c:v>
                </c:pt>
                <c:pt idx="3">
                  <c:v>2</c:v>
                </c:pt>
                <c:pt idx="4">
                  <c:v>9</c:v>
                </c:pt>
                <c:pt idx="5">
                  <c:v>17</c:v>
                </c:pt>
              </c:numCache>
            </c:numRef>
          </c:val>
        </c:ser>
        <c:ser>
          <c:idx val="2"/>
          <c:order val="2"/>
          <c:tx>
            <c:strRef>
              <c:f>'Graph Data Sep 10'!$AD$17</c:f>
              <c:strCache>
                <c:ptCount val="1"/>
                <c:pt idx="0">
                  <c:v>EBS</c:v>
                </c:pt>
              </c:strCache>
            </c:strRef>
          </c:tx>
          <c:spPr>
            <a:solidFill>
              <a:srgbClr val="FFFFCC"/>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10'!$X$17:$AC$17</c:f>
              <c:numCache>
                <c:formatCode>General</c:formatCode>
                <c:ptCount val="6"/>
              </c:numCache>
            </c:numRef>
          </c:val>
        </c:ser>
        <c:ser>
          <c:idx val="3"/>
          <c:order val="3"/>
          <c:tx>
            <c:strRef>
              <c:f>'Graph Data Sep 10'!$AD$18</c:f>
              <c:strCache>
                <c:ptCount val="1"/>
                <c:pt idx="0">
                  <c:v>EEL</c:v>
                </c:pt>
              </c:strCache>
            </c:strRef>
          </c:tx>
          <c:spPr>
            <a:solidFill>
              <a:srgbClr val="CCFFFF"/>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10'!$X$18:$AC$18</c:f>
              <c:numCache>
                <c:formatCode>General</c:formatCode>
                <c:ptCount val="6"/>
              </c:numCache>
            </c:numRef>
          </c:val>
        </c:ser>
        <c:ser>
          <c:idx val="4"/>
          <c:order val="4"/>
          <c:tx>
            <c:strRef>
              <c:f>'Graph Data Sep 10'!$AD$19</c:f>
              <c:strCache>
                <c:ptCount val="1"/>
                <c:pt idx="0">
                  <c:v>EES</c:v>
                </c:pt>
              </c:strCache>
            </c:strRef>
          </c:tx>
          <c:spPr>
            <a:solidFill>
              <a:srgbClr val="660066"/>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10'!$X$19:$AC$19</c:f>
              <c:numCache>
                <c:formatCode>General</c:formatCode>
                <c:ptCount val="6"/>
              </c:numCache>
            </c:numRef>
          </c:val>
        </c:ser>
        <c:ser>
          <c:idx val="5"/>
          <c:order val="5"/>
          <c:tx>
            <c:strRef>
              <c:f>'Graph Data Sep 10'!$AD$20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10'!$X$20:$AC$20</c:f>
              <c:numCache>
                <c:formatCode>General</c:formatCode>
                <c:ptCount val="6"/>
                <c:pt idx="0">
                  <c:v>6</c:v>
                </c:pt>
                <c:pt idx="1">
                  <c:v>7</c:v>
                </c:pt>
                <c:pt idx="2">
                  <c:v>3</c:v>
                </c:pt>
                <c:pt idx="3">
                  <c:v>11</c:v>
                </c:pt>
                <c:pt idx="4">
                  <c:v>1</c:v>
                </c:pt>
                <c:pt idx="5">
                  <c:v>17</c:v>
                </c:pt>
              </c:numCache>
            </c:numRef>
          </c:val>
        </c:ser>
        <c:dLbls>
          <c:showLegendKey val="0"/>
          <c:showVal val="0"/>
          <c:showCatName val="0"/>
          <c:showSerName val="0"/>
          <c:showPercent val="0"/>
          <c:showBubbleSize val="0"/>
        </c:dLbls>
        <c:gapWidth val="0"/>
        <c:overlap val="90"/>
        <c:axId val="224251200"/>
        <c:axId val="224251760"/>
      </c:barChart>
      <c:dateAx>
        <c:axId val="22425120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4251760"/>
        <c:crosses val="autoZero"/>
        <c:auto val="1"/>
        <c:lblOffset val="100"/>
        <c:baseTimeUnit val="days"/>
        <c:majorUnit val="7"/>
        <c:majorTimeUnit val="days"/>
        <c:minorUnit val="1"/>
        <c:minorTimeUnit val="days"/>
      </c:dateAx>
      <c:valAx>
        <c:axId val="2242517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4251200"/>
        <c:crossesAt val="37104"/>
        <c:crossBetween val="between"/>
      </c:valAx>
      <c:spPr>
        <a:solidFill>
          <a:srgbClr val="FFFFFF"/>
        </a:solidFill>
        <a:ln w="12700">
          <a:solidFill>
            <a:srgbClr val="808080"/>
          </a:solidFill>
          <a:prstDash val="solid"/>
        </a:ln>
      </c:spPr>
    </c:plotArea>
    <c:legend>
      <c:legendPos val="r"/>
      <c:layout>
        <c:manualLayout>
          <c:xMode val="edge"/>
          <c:yMode val="edge"/>
          <c:x val="0.88287970806119831"/>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04'!$A$2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04'!$S$2:$AB$2</c:f>
              <c:numCache>
                <c:formatCode>General</c:formatCode>
                <c:ptCount val="10"/>
              </c:numCache>
            </c:numRef>
          </c:val>
        </c:ser>
        <c:ser>
          <c:idx val="1"/>
          <c:order val="1"/>
          <c:tx>
            <c:strRef>
              <c:f>'Graph Data Sep 04'!$A$3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04'!$S$3:$AB$3</c:f>
              <c:numCache>
                <c:formatCode>General</c:formatCode>
                <c:ptCount val="10"/>
                <c:pt idx="1">
                  <c:v>1</c:v>
                </c:pt>
              </c:numCache>
            </c:numRef>
          </c:val>
        </c:ser>
        <c:ser>
          <c:idx val="2"/>
          <c:order val="2"/>
          <c:tx>
            <c:strRef>
              <c:f>'Graph Data Sep 04'!$A$4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04'!$S$4:$AB$4</c:f>
              <c:numCache>
                <c:formatCode>General</c:formatCode>
                <c:ptCount val="10"/>
                <c:pt idx="0">
                  <c:v>5</c:v>
                </c:pt>
                <c:pt idx="4">
                  <c:v>17</c:v>
                </c:pt>
                <c:pt idx="5">
                  <c:v>12</c:v>
                </c:pt>
                <c:pt idx="6">
                  <c:v>5</c:v>
                </c:pt>
                <c:pt idx="7">
                  <c:v>4</c:v>
                </c:pt>
                <c:pt idx="8">
                  <c:v>8</c:v>
                </c:pt>
                <c:pt idx="9">
                  <c:v>11</c:v>
                </c:pt>
              </c:numCache>
            </c:numRef>
          </c:val>
        </c:ser>
        <c:ser>
          <c:idx val="3"/>
          <c:order val="3"/>
          <c:tx>
            <c:strRef>
              <c:f>'Graph Data Sep 04'!$A$5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04'!$S$5:$AB$5</c:f>
              <c:numCache>
                <c:formatCode>General</c:formatCode>
                <c:ptCount val="10"/>
                <c:pt idx="0">
                  <c:v>1</c:v>
                </c:pt>
                <c:pt idx="1">
                  <c:v>12</c:v>
                </c:pt>
                <c:pt idx="2">
                  <c:v>9</c:v>
                </c:pt>
                <c:pt idx="3">
                  <c:v>9</c:v>
                </c:pt>
                <c:pt idx="4">
                  <c:v>4</c:v>
                </c:pt>
                <c:pt idx="5">
                  <c:v>5</c:v>
                </c:pt>
                <c:pt idx="6">
                  <c:v>5</c:v>
                </c:pt>
                <c:pt idx="7">
                  <c:v>3</c:v>
                </c:pt>
                <c:pt idx="8">
                  <c:v>6</c:v>
                </c:pt>
                <c:pt idx="9">
                  <c:v>4</c:v>
                </c:pt>
              </c:numCache>
            </c:numRef>
          </c:val>
        </c:ser>
        <c:ser>
          <c:idx val="4"/>
          <c:order val="4"/>
          <c:tx>
            <c:strRef>
              <c:f>'Graph Data Sep 04'!$A$6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605617025284648"/>
                  <c:y val="0.50154496641839941"/>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1804009115701364"/>
                  <c:y val="0.44649734815296532"/>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04'!$S$6:$AB$6</c:f>
              <c:numCache>
                <c:formatCode>General</c:formatCode>
                <c:ptCount val="10"/>
                <c:pt idx="1">
                  <c:v>5</c:v>
                </c:pt>
                <c:pt idx="2">
                  <c:v>5</c:v>
                </c:pt>
                <c:pt idx="3">
                  <c:v>5</c:v>
                </c:pt>
                <c:pt idx="4">
                  <c:v>1</c:v>
                </c:pt>
                <c:pt idx="5">
                  <c:v>1</c:v>
                </c:pt>
                <c:pt idx="6">
                  <c:v>2</c:v>
                </c:pt>
                <c:pt idx="8">
                  <c:v>1</c:v>
                </c:pt>
              </c:numCache>
            </c:numRef>
          </c:val>
        </c:ser>
        <c:ser>
          <c:idx val="5"/>
          <c:order val="5"/>
          <c:tx>
            <c:strRef>
              <c:f>'Graph Data Sep 04'!$A$7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093166384271054"/>
                  <c:y val="0.5596507856985798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3199992894495449"/>
                  <c:y val="0.415915338005501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04'!$S$7:$AB$7</c:f>
              <c:numCache>
                <c:formatCode>General</c:formatCode>
                <c:ptCount val="10"/>
                <c:pt idx="0">
                  <c:v>1</c:v>
                </c:pt>
                <c:pt idx="1">
                  <c:v>3</c:v>
                </c:pt>
                <c:pt idx="4">
                  <c:v>2</c:v>
                </c:pt>
                <c:pt idx="5">
                  <c:v>1</c:v>
                </c:pt>
                <c:pt idx="6">
                  <c:v>2</c:v>
                </c:pt>
                <c:pt idx="8">
                  <c:v>3</c:v>
                </c:pt>
                <c:pt idx="9">
                  <c:v>1</c:v>
                </c:pt>
              </c:numCache>
            </c:numRef>
          </c:val>
        </c:ser>
        <c:ser>
          <c:idx val="6"/>
          <c:order val="6"/>
          <c:tx>
            <c:strRef>
              <c:f>'Graph Data Sep 04'!$A$8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04'!$S$8:$AB$8</c:f>
              <c:numCache>
                <c:formatCode>General</c:formatCode>
                <c:ptCount val="10"/>
                <c:pt idx="1">
                  <c:v>2</c:v>
                </c:pt>
                <c:pt idx="3">
                  <c:v>2</c:v>
                </c:pt>
                <c:pt idx="5">
                  <c:v>1</c:v>
                </c:pt>
                <c:pt idx="6">
                  <c:v>1</c:v>
                </c:pt>
                <c:pt idx="7">
                  <c:v>3</c:v>
                </c:pt>
                <c:pt idx="8">
                  <c:v>2</c:v>
                </c:pt>
              </c:numCache>
            </c:numRef>
          </c:val>
        </c:ser>
        <c:ser>
          <c:idx val="7"/>
          <c:order val="7"/>
          <c:tx>
            <c:strRef>
              <c:f>'Graph Data Sep 04'!$A$9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04'!$S$9:$AB$9</c:f>
              <c:numCache>
                <c:formatCode>General</c:formatCode>
                <c:ptCount val="10"/>
                <c:pt idx="3">
                  <c:v>2</c:v>
                </c:pt>
                <c:pt idx="4">
                  <c:v>3</c:v>
                </c:pt>
                <c:pt idx="5">
                  <c:v>3</c:v>
                </c:pt>
                <c:pt idx="6">
                  <c:v>2</c:v>
                </c:pt>
                <c:pt idx="7">
                  <c:v>3</c:v>
                </c:pt>
                <c:pt idx="8">
                  <c:v>2</c:v>
                </c:pt>
                <c:pt idx="9">
                  <c:v>1</c:v>
                </c:pt>
              </c:numCache>
            </c:numRef>
          </c:val>
        </c:ser>
        <c:ser>
          <c:idx val="8"/>
          <c:order val="8"/>
          <c:tx>
            <c:strRef>
              <c:f>'Graph Data Sep 04'!$A$10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04'!$S$10:$AB$10</c:f>
              <c:numCache>
                <c:formatCode>General</c:formatCode>
                <c:ptCount val="10"/>
                <c:pt idx="0">
                  <c:v>1</c:v>
                </c:pt>
                <c:pt idx="2">
                  <c:v>1</c:v>
                </c:pt>
                <c:pt idx="3">
                  <c:v>1</c:v>
                </c:pt>
                <c:pt idx="4">
                  <c:v>2</c:v>
                </c:pt>
                <c:pt idx="5">
                  <c:v>1</c:v>
                </c:pt>
                <c:pt idx="7">
                  <c:v>1</c:v>
                </c:pt>
                <c:pt idx="8">
                  <c:v>1</c:v>
                </c:pt>
                <c:pt idx="9">
                  <c:v>1</c:v>
                </c:pt>
              </c:numCache>
            </c:numRef>
          </c:val>
        </c:ser>
        <c:dLbls>
          <c:showLegendKey val="0"/>
          <c:showVal val="1"/>
          <c:showCatName val="0"/>
          <c:showSerName val="0"/>
          <c:showPercent val="0"/>
          <c:showBubbleSize val="0"/>
        </c:dLbls>
        <c:gapWidth val="110"/>
        <c:overlap val="50"/>
        <c:axId val="145236720"/>
        <c:axId val="145237280"/>
      </c:barChart>
      <c:catAx>
        <c:axId val="14523672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5237280"/>
        <c:crosses val="autoZero"/>
        <c:auto val="0"/>
        <c:lblAlgn val="ctr"/>
        <c:lblOffset val="100"/>
        <c:tickLblSkip val="1"/>
        <c:tickMarkSkip val="1"/>
        <c:noMultiLvlLbl val="0"/>
      </c:catAx>
      <c:valAx>
        <c:axId val="1452372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5236720"/>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8.2571427398151112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04'!$S$12:$AB$12</c:f>
              <c:numCache>
                <c:formatCode>m/d/yyyy</c:formatCode>
                <c:ptCount val="10"/>
                <c:pt idx="0">
                  <c:v>37074</c:v>
                </c:pt>
                <c:pt idx="1">
                  <c:v>37081</c:v>
                </c:pt>
                <c:pt idx="2">
                  <c:v>37088</c:v>
                </c:pt>
                <c:pt idx="3">
                  <c:v>37095</c:v>
                </c:pt>
                <c:pt idx="4">
                  <c:v>37102</c:v>
                </c:pt>
                <c:pt idx="5">
                  <c:v>37109</c:v>
                </c:pt>
                <c:pt idx="6">
                  <c:v>37116</c:v>
                </c:pt>
                <c:pt idx="7">
                  <c:v>37123</c:v>
                </c:pt>
                <c:pt idx="8">
                  <c:v>37130</c:v>
                </c:pt>
                <c:pt idx="9">
                  <c:v>37138</c:v>
                </c:pt>
              </c:numCache>
            </c:numRef>
          </c:cat>
          <c:val>
            <c:numRef>
              <c:f>'Graph Data Sep 04'!$S$11:$AB$11</c:f>
              <c:numCache>
                <c:formatCode>General</c:formatCode>
                <c:ptCount val="10"/>
                <c:pt idx="0">
                  <c:v>8</c:v>
                </c:pt>
                <c:pt idx="1">
                  <c:v>23</c:v>
                </c:pt>
                <c:pt idx="2">
                  <c:v>15</c:v>
                </c:pt>
                <c:pt idx="3">
                  <c:v>19</c:v>
                </c:pt>
                <c:pt idx="4">
                  <c:v>29</c:v>
                </c:pt>
                <c:pt idx="5">
                  <c:v>24</c:v>
                </c:pt>
                <c:pt idx="6">
                  <c:v>17</c:v>
                </c:pt>
                <c:pt idx="7">
                  <c:v>14</c:v>
                </c:pt>
                <c:pt idx="8">
                  <c:v>23</c:v>
                </c:pt>
                <c:pt idx="9">
                  <c:v>18</c:v>
                </c:pt>
              </c:numCache>
            </c:numRef>
          </c:val>
          <c:smooth val="0"/>
        </c:ser>
        <c:dLbls>
          <c:showLegendKey val="0"/>
          <c:showVal val="0"/>
          <c:showCatName val="0"/>
          <c:showSerName val="0"/>
          <c:showPercent val="0"/>
          <c:showBubbleSize val="0"/>
        </c:dLbls>
        <c:marker val="1"/>
        <c:smooth val="0"/>
        <c:axId val="145239520"/>
        <c:axId val="145240080"/>
      </c:lineChart>
      <c:catAx>
        <c:axId val="14523952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45240080"/>
        <c:crosses val="autoZero"/>
        <c:auto val="0"/>
        <c:lblAlgn val="ctr"/>
        <c:lblOffset val="100"/>
        <c:tickLblSkip val="1"/>
        <c:tickMarkSkip val="1"/>
        <c:noMultiLvlLbl val="0"/>
      </c:catAx>
      <c:valAx>
        <c:axId val="145240080"/>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523952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09/04/2001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04'!$C$174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04'!$C$175:$C$184</c:f>
              <c:numCache>
                <c:formatCode>General</c:formatCode>
                <c:ptCount val="10"/>
                <c:pt idx="0">
                  <c:v>3</c:v>
                </c:pt>
                <c:pt idx="1">
                  <c:v>3</c:v>
                </c:pt>
                <c:pt idx="2">
                  <c:v>6</c:v>
                </c:pt>
                <c:pt idx="3">
                  <c:v>0</c:v>
                </c:pt>
                <c:pt idx="4">
                  <c:v>2</c:v>
                </c:pt>
                <c:pt idx="5">
                  <c:v>0</c:v>
                </c:pt>
                <c:pt idx="6">
                  <c:v>2</c:v>
                </c:pt>
                <c:pt idx="7">
                  <c:v>1</c:v>
                </c:pt>
                <c:pt idx="8">
                  <c:v>1</c:v>
                </c:pt>
                <c:pt idx="9">
                  <c:v>18</c:v>
                </c:pt>
              </c:numCache>
            </c:numRef>
          </c:val>
        </c:ser>
        <c:ser>
          <c:idx val="0"/>
          <c:order val="1"/>
          <c:tx>
            <c:strRef>
              <c:f>'Graph Data Sep 04'!$E$174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04'!$E$175:$E$182</c:f>
              <c:numCache>
                <c:formatCode>_(* #,##0_);_(* \(#,##0\);_(* "-"??_);_(@_)</c:formatCode>
                <c:ptCount val="8"/>
                <c:pt idx="0">
                  <c:v>5.2631578947368416</c:v>
                </c:pt>
                <c:pt idx="1">
                  <c:v>0.46875</c:v>
                </c:pt>
                <c:pt idx="2">
                  <c:v>14.285714285714285</c:v>
                </c:pt>
                <c:pt idx="3">
                  <c:v>0</c:v>
                </c:pt>
                <c:pt idx="4">
                  <c:v>0.44247787610619471</c:v>
                </c:pt>
                <c:pt idx="5">
                  <c:v>0</c:v>
                </c:pt>
                <c:pt idx="6">
                  <c:v>22.222222222222221</c:v>
                </c:pt>
                <c:pt idx="7">
                  <c:v>5.8823529411764701</c:v>
                </c:pt>
              </c:numCache>
            </c:numRef>
          </c:val>
        </c:ser>
        <c:dLbls>
          <c:showLegendKey val="0"/>
          <c:showVal val="1"/>
          <c:showCatName val="0"/>
          <c:showSerName val="0"/>
          <c:showPercent val="0"/>
          <c:showBubbleSize val="0"/>
        </c:dLbls>
        <c:gapWidth val="150"/>
        <c:axId val="145243440"/>
        <c:axId val="145244000"/>
      </c:barChart>
      <c:catAx>
        <c:axId val="145243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45244000"/>
        <c:crosses val="autoZero"/>
        <c:auto val="1"/>
        <c:lblAlgn val="ctr"/>
        <c:lblOffset val="100"/>
        <c:tickLblSkip val="1"/>
        <c:tickMarkSkip val="1"/>
        <c:noMultiLvlLbl val="0"/>
      </c:catAx>
      <c:valAx>
        <c:axId val="145244000"/>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45243440"/>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24648646604012484"/>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899855836706674"/>
          <c:y val="3.235298763928602E-2"/>
        </c:manualLayout>
      </c:layout>
      <c:overlay val="0"/>
      <c:spPr>
        <a:noFill/>
        <a:ln w="25400">
          <a:noFill/>
        </a:ln>
      </c:spPr>
    </c:title>
    <c:autoTitleDeleted val="0"/>
    <c:plotArea>
      <c:layout>
        <c:manualLayout>
          <c:layoutTarget val="inner"/>
          <c:xMode val="edge"/>
          <c:yMode val="edge"/>
          <c:x val="0.24448237585086602"/>
          <c:y val="0.13823549264058571"/>
          <c:w val="0.66213976792942875"/>
          <c:h val="0.5647066933402650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145548432"/>
        <c:axId val="145548992"/>
      </c:lineChart>
      <c:dateAx>
        <c:axId val="14554843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45548992"/>
        <c:crossesAt val="0"/>
        <c:auto val="1"/>
        <c:lblOffset val="100"/>
        <c:baseTimeUnit val="days"/>
        <c:majorUnit val="5"/>
        <c:majorTimeUnit val="days"/>
        <c:minorUnit val="1"/>
        <c:minorTimeUnit val="days"/>
      </c:dateAx>
      <c:valAx>
        <c:axId val="145548992"/>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554843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914723484470857"/>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145246240"/>
        <c:axId val="145246800"/>
      </c:barChart>
      <c:catAx>
        <c:axId val="145246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45246800"/>
        <c:crosses val="autoZero"/>
        <c:auto val="1"/>
        <c:lblAlgn val="ctr"/>
        <c:lblOffset val="100"/>
        <c:tickLblSkip val="1"/>
        <c:tickMarkSkip val="1"/>
        <c:noMultiLvlLbl val="0"/>
      </c:catAx>
      <c:valAx>
        <c:axId val="145246800"/>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4524624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23404960"/>
        <c:axId val="223405520"/>
      </c:lineChart>
      <c:dateAx>
        <c:axId val="22340496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23405520"/>
        <c:crossesAt val="0"/>
        <c:auto val="1"/>
        <c:lblOffset val="100"/>
        <c:baseTimeUnit val="days"/>
        <c:majorUnit val="5"/>
        <c:majorTimeUnit val="days"/>
        <c:minorUnit val="1"/>
        <c:minorTimeUnit val="days"/>
      </c:dateAx>
      <c:valAx>
        <c:axId val="223405520"/>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40496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2423256810410312"/>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[4]Chart!$AB$48:$AB$96</c:f>
              <c:numCache>
                <c:formatCode>General</c:formatCode>
                <c:ptCount val="49"/>
                <c:pt idx="0">
                  <c:v>0.31944444444444448</c:v>
                </c:pt>
                <c:pt idx="1">
                  <c:v>0.31944444444444398</c:v>
                </c:pt>
                <c:pt idx="2">
                  <c:v>0.31944444444444398</c:v>
                </c:pt>
                <c:pt idx="3">
                  <c:v>0.31736111111111115</c:v>
                </c:pt>
                <c:pt idx="4">
                  <c:v>0.31944444444444448</c:v>
                </c:pt>
                <c:pt idx="5">
                  <c:v>0.31944444444444448</c:v>
                </c:pt>
                <c:pt idx="6">
                  <c:v>0.31944444444444398</c:v>
                </c:pt>
                <c:pt idx="7">
                  <c:v>0.31736111111111115</c:v>
                </c:pt>
                <c:pt idx="8">
                  <c:v>0.32013888888888892</c:v>
                </c:pt>
                <c:pt idx="9">
                  <c:v>0.3215277777777778</c:v>
                </c:pt>
                <c:pt idx="10">
                  <c:v>0.31805555555555554</c:v>
                </c:pt>
                <c:pt idx="11">
                  <c:v>0.32013888888888892</c:v>
                </c:pt>
                <c:pt idx="12">
                  <c:v>0.32013888888888892</c:v>
                </c:pt>
                <c:pt idx="13">
                  <c:v>0.31527777777777777</c:v>
                </c:pt>
                <c:pt idx="14">
                  <c:v>0.31388888888888888</c:v>
                </c:pt>
                <c:pt idx="15">
                  <c:v>0.31805555555555554</c:v>
                </c:pt>
                <c:pt idx="16">
                  <c:v>0.31666666666666665</c:v>
                </c:pt>
                <c:pt idx="17">
                  <c:v>0.31944444444444448</c:v>
                </c:pt>
                <c:pt idx="18">
                  <c:v>0.31944444444444448</c:v>
                </c:pt>
                <c:pt idx="19">
                  <c:v>0.31944444444444448</c:v>
                </c:pt>
                <c:pt idx="20">
                  <c:v>0.32291666666666669</c:v>
                </c:pt>
                <c:pt idx="21">
                  <c:v>0</c:v>
                </c:pt>
                <c:pt idx="22">
                  <c:v>0.31874999999999998</c:v>
                </c:pt>
                <c:pt idx="23">
                  <c:v>0.31805555555555554</c:v>
                </c:pt>
                <c:pt idx="24">
                  <c:v>0.32013888888888892</c:v>
                </c:pt>
                <c:pt idx="25">
                  <c:v>0.31944444444444448</c:v>
                </c:pt>
                <c:pt idx="26">
                  <c:v>0.31388888888888888</c:v>
                </c:pt>
                <c:pt idx="27">
                  <c:v>0.31527777777777777</c:v>
                </c:pt>
                <c:pt idx="28">
                  <c:v>0.31944444444444448</c:v>
                </c:pt>
                <c:pt idx="29">
                  <c:v>0.31944444444444448</c:v>
                </c:pt>
                <c:pt idx="30">
                  <c:v>0.32916666666666666</c:v>
                </c:pt>
                <c:pt idx="31">
                  <c:v>0.31736111111111115</c:v>
                </c:pt>
                <c:pt idx="32">
                  <c:v>0.30902777777777779</c:v>
                </c:pt>
                <c:pt idx="33">
                  <c:v>0.32430555555555557</c:v>
                </c:pt>
                <c:pt idx="34">
                  <c:v>0.33333333333333331</c:v>
                </c:pt>
                <c:pt idx="35">
                  <c:v>0.31944444444444448</c:v>
                </c:pt>
                <c:pt idx="36">
                  <c:v>0.31944444444444448</c:v>
                </c:pt>
                <c:pt idx="37">
                  <c:v>0.32430555555555557</c:v>
                </c:pt>
                <c:pt idx="38">
                  <c:v>0.31944444444444448</c:v>
                </c:pt>
                <c:pt idx="39">
                  <c:v>0.31944444444444448</c:v>
                </c:pt>
                <c:pt idx="40">
                  <c:v>0.31944444444444448</c:v>
                </c:pt>
                <c:pt idx="41">
                  <c:v>0.31666666666666665</c:v>
                </c:pt>
                <c:pt idx="42">
                  <c:v>0.31944444444444448</c:v>
                </c:pt>
                <c:pt idx="43">
                  <c:v>0.31736111111111115</c:v>
                </c:pt>
                <c:pt idx="44">
                  <c:v>0.31944444444444448</c:v>
                </c:pt>
                <c:pt idx="45">
                  <c:v>0.32291666666666669</c:v>
                </c:pt>
                <c:pt idx="46">
                  <c:v>0.31944444444444448</c:v>
                </c:pt>
                <c:pt idx="47">
                  <c:v>0.31805555555555554</c:v>
                </c:pt>
                <c:pt idx="48">
                  <c:v>0.32291666666666669</c:v>
                </c:pt>
              </c:numCache>
            </c:numRef>
          </c:val>
          <c:smooth val="0"/>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[4]Chart!$AC$48:$AC$96</c:f>
              <c:numCache>
                <c:formatCode>General</c:formatCode>
                <c:ptCount val="49"/>
                <c:pt idx="0">
                  <c:v>0.875</c:v>
                </c:pt>
                <c:pt idx="1">
                  <c:v>0.875</c:v>
                </c:pt>
                <c:pt idx="2">
                  <c:v>0.875</c:v>
                </c:pt>
                <c:pt idx="3">
                  <c:v>0.78125</c:v>
                </c:pt>
                <c:pt idx="4">
                  <c:v>0.72361111111111109</c:v>
                </c:pt>
                <c:pt idx="5">
                  <c:v>0.66111111111111109</c:v>
                </c:pt>
                <c:pt idx="6">
                  <c:v>0.69374999999999998</c:v>
                </c:pt>
                <c:pt idx="7">
                  <c:v>0.63541666666666663</c:v>
                </c:pt>
                <c:pt idx="8">
                  <c:v>0.69513888888888886</c:v>
                </c:pt>
                <c:pt idx="9">
                  <c:v>0.6958333333333333</c:v>
                </c:pt>
                <c:pt idx="10">
                  <c:v>0.68888888888888899</c:v>
                </c:pt>
                <c:pt idx="11">
                  <c:v>0.60833333333333328</c:v>
                </c:pt>
                <c:pt idx="12">
                  <c:v>0.68888888888888899</c:v>
                </c:pt>
                <c:pt idx="13">
                  <c:v>0.70972222222222225</c:v>
                </c:pt>
                <c:pt idx="14">
                  <c:v>0.68888888888888899</c:v>
                </c:pt>
                <c:pt idx="15">
                  <c:v>0.65416666666666667</c:v>
                </c:pt>
                <c:pt idx="16">
                  <c:v>0.72013888888888899</c:v>
                </c:pt>
                <c:pt idx="17">
                  <c:v>0.85486111111111107</c:v>
                </c:pt>
                <c:pt idx="19">
                  <c:v>0.77986111111111101</c:v>
                </c:pt>
                <c:pt idx="21">
                  <c:v>0</c:v>
                </c:pt>
                <c:pt idx="23">
                  <c:v>0.71736111111111101</c:v>
                </c:pt>
                <c:pt idx="24">
                  <c:v>0.78819444444444453</c:v>
                </c:pt>
                <c:pt idx="25">
                  <c:v>0.78125</c:v>
                </c:pt>
                <c:pt idx="26">
                  <c:v>0.6</c:v>
                </c:pt>
                <c:pt idx="27">
                  <c:v>0.70833333333333337</c:v>
                </c:pt>
                <c:pt idx="28">
                  <c:v>0.6645833333333333</c:v>
                </c:pt>
                <c:pt idx="29">
                  <c:v>0.71666666666666667</c:v>
                </c:pt>
                <c:pt idx="30">
                  <c:v>0.67847222222222225</c:v>
                </c:pt>
                <c:pt idx="31">
                  <c:v>0.72291666666666676</c:v>
                </c:pt>
                <c:pt idx="32">
                  <c:v>0.7270833333333333</c:v>
                </c:pt>
                <c:pt idx="33">
                  <c:v>0.67013888888888884</c:v>
                </c:pt>
                <c:pt idx="34">
                  <c:v>0.72152777777777777</c:v>
                </c:pt>
                <c:pt idx="35">
                  <c:v>0.69097222222222221</c:v>
                </c:pt>
                <c:pt idx="36">
                  <c:v>0.66666666666666663</c:v>
                </c:pt>
                <c:pt idx="37">
                  <c:v>0.7597222222222223</c:v>
                </c:pt>
                <c:pt idx="38">
                  <c:v>0.70833333333333337</c:v>
                </c:pt>
                <c:pt idx="39">
                  <c:v>0.7</c:v>
                </c:pt>
                <c:pt idx="40">
                  <c:v>0.7284722222222223</c:v>
                </c:pt>
                <c:pt idx="41">
                  <c:v>0.73958333333333337</c:v>
                </c:pt>
                <c:pt idx="42">
                  <c:v>0.73958333333333337</c:v>
                </c:pt>
                <c:pt idx="43">
                  <c:v>0.70416666666666661</c:v>
                </c:pt>
                <c:pt idx="45">
                  <c:v>0.61736111111111114</c:v>
                </c:pt>
                <c:pt idx="46">
                  <c:v>0.72499999999999998</c:v>
                </c:pt>
                <c:pt idx="47">
                  <c:v>0.72569444444444453</c:v>
                </c:pt>
                <c:pt idx="48">
                  <c:v>0.6694444444444444</c:v>
                </c:pt>
              </c:numCache>
            </c:numRef>
          </c:val>
          <c:smooth val="0"/>
        </c:ser>
        <c:dLbls>
          <c:showLegendKey val="0"/>
          <c:showVal val="0"/>
          <c:showCatName val="0"/>
          <c:showSerName val="0"/>
          <c:showPercent val="0"/>
          <c:showBubbleSize val="0"/>
        </c:dLbls>
        <c:marker val="1"/>
        <c:smooth val="0"/>
        <c:axId val="223408880"/>
        <c:axId val="223409440"/>
      </c:lineChart>
      <c:catAx>
        <c:axId val="223408880"/>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472701321321154"/>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23409440"/>
        <c:crossesAt val="0"/>
        <c:auto val="1"/>
        <c:lblAlgn val="ctr"/>
        <c:lblOffset val="100"/>
        <c:tickLblSkip val="3"/>
        <c:tickMarkSkip val="1"/>
        <c:noMultiLvlLbl val="0"/>
      </c:catAx>
      <c:valAx>
        <c:axId val="223409440"/>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87758094448447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23408880"/>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04'!$AC$15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04'!$X$15:$AB$15</c:f>
              <c:numCache>
                <c:formatCode>General</c:formatCode>
                <c:ptCount val="5"/>
                <c:pt idx="1">
                  <c:v>3</c:v>
                </c:pt>
                <c:pt idx="2">
                  <c:v>1</c:v>
                </c:pt>
                <c:pt idx="4">
                  <c:v>3</c:v>
                </c:pt>
              </c:numCache>
            </c:numRef>
          </c:val>
        </c:ser>
        <c:ser>
          <c:idx val="1"/>
          <c:order val="1"/>
          <c:tx>
            <c:strRef>
              <c:f>'Graph Data Sep 04'!$AC$16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0.1001728899530975"/>
                  <c:y val="0.60871699792037215"/>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04'!$X$16:$AB$16</c:f>
              <c:numCache>
                <c:formatCode>General</c:formatCode>
                <c:ptCount val="5"/>
                <c:pt idx="0">
                  <c:v>14</c:v>
                </c:pt>
                <c:pt idx="1">
                  <c:v>3</c:v>
                </c:pt>
                <c:pt idx="2">
                  <c:v>8</c:v>
                </c:pt>
                <c:pt idx="3">
                  <c:v>2</c:v>
                </c:pt>
                <c:pt idx="4">
                  <c:v>9</c:v>
                </c:pt>
              </c:numCache>
            </c:numRef>
          </c:val>
        </c:ser>
        <c:ser>
          <c:idx val="2"/>
          <c:order val="2"/>
          <c:tx>
            <c:strRef>
              <c:f>'Graph Data Sep 04'!$AC$17</c:f>
              <c:strCache>
                <c:ptCount val="1"/>
                <c:pt idx="0">
                  <c:v>EBS</c:v>
                </c:pt>
              </c:strCache>
            </c:strRef>
          </c:tx>
          <c:spPr>
            <a:solidFill>
              <a:srgbClr val="FFFFCC"/>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04'!$X$17:$AB$17</c:f>
              <c:numCache>
                <c:formatCode>General</c:formatCode>
                <c:ptCount val="5"/>
              </c:numCache>
            </c:numRef>
          </c:val>
        </c:ser>
        <c:ser>
          <c:idx val="3"/>
          <c:order val="3"/>
          <c:tx>
            <c:strRef>
              <c:f>'Graph Data Sep 04'!$AC$18</c:f>
              <c:strCache>
                <c:ptCount val="1"/>
                <c:pt idx="0">
                  <c:v>EEL</c:v>
                </c:pt>
              </c:strCache>
            </c:strRef>
          </c:tx>
          <c:spPr>
            <a:solidFill>
              <a:srgbClr val="CCFFFF"/>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04'!$X$18:$AB$18</c:f>
              <c:numCache>
                <c:formatCode>General</c:formatCode>
                <c:ptCount val="5"/>
              </c:numCache>
            </c:numRef>
          </c:val>
        </c:ser>
        <c:ser>
          <c:idx val="4"/>
          <c:order val="4"/>
          <c:tx>
            <c:strRef>
              <c:f>'Graph Data Sep 04'!$AC$19</c:f>
              <c:strCache>
                <c:ptCount val="1"/>
                <c:pt idx="0">
                  <c:v>EES</c:v>
                </c:pt>
              </c:strCache>
            </c:strRef>
          </c:tx>
          <c:spPr>
            <a:solidFill>
              <a:srgbClr val="660066"/>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04'!$X$19:$AB$19</c:f>
              <c:numCache>
                <c:formatCode>General</c:formatCode>
                <c:ptCount val="5"/>
              </c:numCache>
            </c:numRef>
          </c:val>
        </c:ser>
        <c:ser>
          <c:idx val="5"/>
          <c:order val="5"/>
          <c:tx>
            <c:strRef>
              <c:f>'Graph Data Sep 04'!$AC$20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04'!$X$20:$AB$20</c:f>
              <c:numCache>
                <c:formatCode>General</c:formatCode>
                <c:ptCount val="5"/>
                <c:pt idx="0">
                  <c:v>6</c:v>
                </c:pt>
                <c:pt idx="1">
                  <c:v>7</c:v>
                </c:pt>
                <c:pt idx="2">
                  <c:v>3</c:v>
                </c:pt>
                <c:pt idx="3">
                  <c:v>11</c:v>
                </c:pt>
                <c:pt idx="4">
                  <c:v>1</c:v>
                </c:pt>
              </c:numCache>
            </c:numRef>
          </c:val>
        </c:ser>
        <c:dLbls>
          <c:showLegendKey val="0"/>
          <c:showVal val="0"/>
          <c:showCatName val="0"/>
          <c:showSerName val="0"/>
          <c:showPercent val="0"/>
          <c:showBubbleSize val="0"/>
        </c:dLbls>
        <c:gapWidth val="0"/>
        <c:overlap val="90"/>
        <c:axId val="223415040"/>
        <c:axId val="223415600"/>
      </c:barChart>
      <c:dateAx>
        <c:axId val="22341504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3415600"/>
        <c:crosses val="autoZero"/>
        <c:auto val="1"/>
        <c:lblOffset val="100"/>
        <c:baseTimeUnit val="days"/>
        <c:majorUnit val="7"/>
        <c:majorTimeUnit val="days"/>
        <c:minorUnit val="1"/>
        <c:minorTimeUnit val="days"/>
      </c:dateAx>
      <c:valAx>
        <c:axId val="223415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23415040"/>
        <c:crossesAt val="37104"/>
        <c:crossBetween val="between"/>
      </c:valAx>
      <c:spPr>
        <a:solidFill>
          <a:srgbClr val="FFFFFF"/>
        </a:solidFill>
        <a:ln w="12700">
          <a:solidFill>
            <a:srgbClr val="808080"/>
          </a:solidFill>
          <a:prstDash val="solid"/>
        </a:ln>
      </c:spPr>
    </c:plotArea>
    <c:legend>
      <c:legendPos val="r"/>
      <c:layout>
        <c:manualLayout>
          <c:xMode val="edge"/>
          <c:yMode val="edge"/>
          <c:x val="0.87948401687634759"/>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 Rolling 4 Months</a:t>
            </a:r>
          </a:p>
        </c:rich>
      </c:tx>
      <c:layout>
        <c:manualLayout>
          <c:xMode val="edge"/>
          <c:yMode val="edge"/>
          <c:x val="0.25853080005441892"/>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27'!$K$2:$AA$2</c:f>
              <c:numCache>
                <c:formatCode>General</c:formatCode>
                <c:ptCount val="17"/>
                <c:pt idx="5">
                  <c:v>1</c:v>
                </c:pt>
              </c:numCache>
            </c:numRef>
          </c:val>
        </c:ser>
        <c:ser>
          <c:idx val="1"/>
          <c:order val="1"/>
          <c:tx>
            <c:strRef>
              <c:f>'Graph Data Aug 27'!$A$3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6719896601135876"/>
                  <c:y val="0.63609552527712299"/>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27'!$K$3:$AA$3</c:f>
              <c:numCache>
                <c:formatCode>General</c:formatCode>
                <c:ptCount val="17"/>
                <c:pt idx="3">
                  <c:v>1</c:v>
                </c:pt>
                <c:pt idx="5">
                  <c:v>1</c:v>
                </c:pt>
                <c:pt idx="7">
                  <c:v>2</c:v>
                </c:pt>
                <c:pt idx="9">
                  <c:v>1</c:v>
                </c:pt>
              </c:numCache>
            </c:numRef>
          </c:val>
        </c:ser>
        <c:ser>
          <c:idx val="2"/>
          <c:order val="2"/>
          <c:tx>
            <c:strRef>
              <c:f>'Graph Data Aug 27'!$A$4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24503606049113882"/>
                  <c:y val="0.5316619315749087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27'!$K$4:$AA$4</c:f>
              <c:numCache>
                <c:formatCode>General</c:formatCode>
                <c:ptCount val="17"/>
                <c:pt idx="0">
                  <c:v>13</c:v>
                </c:pt>
                <c:pt idx="1">
                  <c:v>7</c:v>
                </c:pt>
                <c:pt idx="2">
                  <c:v>2</c:v>
                </c:pt>
                <c:pt idx="3">
                  <c:v>8</c:v>
                </c:pt>
                <c:pt idx="4">
                  <c:v>5</c:v>
                </c:pt>
                <c:pt idx="5">
                  <c:v>6</c:v>
                </c:pt>
                <c:pt idx="6">
                  <c:v>6</c:v>
                </c:pt>
                <c:pt idx="7">
                  <c:v>9</c:v>
                </c:pt>
                <c:pt idx="8">
                  <c:v>5</c:v>
                </c:pt>
                <c:pt idx="12">
                  <c:v>17</c:v>
                </c:pt>
                <c:pt idx="13">
                  <c:v>12</c:v>
                </c:pt>
                <c:pt idx="14">
                  <c:v>5</c:v>
                </c:pt>
                <c:pt idx="15">
                  <c:v>4</c:v>
                </c:pt>
                <c:pt idx="16">
                  <c:v>8</c:v>
                </c:pt>
              </c:numCache>
            </c:numRef>
          </c:val>
        </c:ser>
        <c:ser>
          <c:idx val="3"/>
          <c:order val="3"/>
          <c:tx>
            <c:strRef>
              <c:f>'Graph Data Aug 27'!$A$5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24787705829393464"/>
                  <c:y val="0.493686079319558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27'!$K$5:$AA$5</c:f>
              <c:numCache>
                <c:formatCode>General</c:formatCode>
                <c:ptCount val="17"/>
                <c:pt idx="0">
                  <c:v>6</c:v>
                </c:pt>
                <c:pt idx="1">
                  <c:v>5</c:v>
                </c:pt>
                <c:pt idx="2">
                  <c:v>6</c:v>
                </c:pt>
                <c:pt idx="3">
                  <c:v>4</c:v>
                </c:pt>
                <c:pt idx="4">
                  <c:v>5</c:v>
                </c:pt>
                <c:pt idx="5">
                  <c:v>2</c:v>
                </c:pt>
                <c:pt idx="6">
                  <c:v>4</c:v>
                </c:pt>
                <c:pt idx="7">
                  <c:v>3</c:v>
                </c:pt>
                <c:pt idx="8">
                  <c:v>1</c:v>
                </c:pt>
                <c:pt idx="9">
                  <c:v>12</c:v>
                </c:pt>
                <c:pt idx="10">
                  <c:v>9</c:v>
                </c:pt>
                <c:pt idx="11">
                  <c:v>9</c:v>
                </c:pt>
                <c:pt idx="12">
                  <c:v>4</c:v>
                </c:pt>
                <c:pt idx="13">
                  <c:v>5</c:v>
                </c:pt>
                <c:pt idx="14">
                  <c:v>5</c:v>
                </c:pt>
                <c:pt idx="15">
                  <c:v>3</c:v>
                </c:pt>
                <c:pt idx="16">
                  <c:v>6</c:v>
                </c:pt>
              </c:numCache>
            </c:numRef>
          </c:val>
        </c:ser>
        <c:ser>
          <c:idx val="4"/>
          <c:order val="4"/>
          <c:tx>
            <c:strRef>
              <c:f>'Graph Data Aug 27'!$A$6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594799018060484"/>
                  <c:y val="0.5158386598018459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2614967041937185"/>
                  <c:y val="0.57596709253948442"/>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27'!$K$6:$AA$6</c:f>
              <c:numCache>
                <c:formatCode>General</c:formatCode>
                <c:ptCount val="17"/>
                <c:pt idx="2">
                  <c:v>1</c:v>
                </c:pt>
                <c:pt idx="4">
                  <c:v>1</c:v>
                </c:pt>
                <c:pt idx="5">
                  <c:v>3</c:v>
                </c:pt>
                <c:pt idx="9">
                  <c:v>5</c:v>
                </c:pt>
                <c:pt idx="10">
                  <c:v>5</c:v>
                </c:pt>
                <c:pt idx="11">
                  <c:v>5</c:v>
                </c:pt>
                <c:pt idx="12">
                  <c:v>1</c:v>
                </c:pt>
                <c:pt idx="13">
                  <c:v>1</c:v>
                </c:pt>
                <c:pt idx="14">
                  <c:v>2</c:v>
                </c:pt>
                <c:pt idx="16">
                  <c:v>1</c:v>
                </c:pt>
              </c:numCache>
            </c:numRef>
          </c:val>
        </c:ser>
        <c:ser>
          <c:idx val="5"/>
          <c:order val="5"/>
          <c:tx>
            <c:strRef>
              <c:f>'Graph Data Aug 27'!$A$7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282445392673575"/>
                  <c:y val="0.4114050660996317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3680341217985619"/>
                  <c:y val="0.5696377838302593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27'!$K$7:$AA$7</c:f>
              <c:numCache>
                <c:formatCode>General</c:formatCode>
                <c:ptCount val="17"/>
                <c:pt idx="2">
                  <c:v>1</c:v>
                </c:pt>
                <c:pt idx="3">
                  <c:v>1</c:v>
                </c:pt>
                <c:pt idx="4">
                  <c:v>3</c:v>
                </c:pt>
                <c:pt idx="6">
                  <c:v>1</c:v>
                </c:pt>
                <c:pt idx="7">
                  <c:v>5</c:v>
                </c:pt>
                <c:pt idx="8">
                  <c:v>1</c:v>
                </c:pt>
                <c:pt idx="9">
                  <c:v>3</c:v>
                </c:pt>
                <c:pt idx="12">
                  <c:v>2</c:v>
                </c:pt>
                <c:pt idx="13">
                  <c:v>1</c:v>
                </c:pt>
                <c:pt idx="14">
                  <c:v>2</c:v>
                </c:pt>
                <c:pt idx="16">
                  <c:v>3</c:v>
                </c:pt>
              </c:numCache>
            </c:numRef>
          </c:val>
        </c:ser>
        <c:ser>
          <c:idx val="6"/>
          <c:order val="6"/>
          <c:tx>
            <c:strRef>
              <c:f>'Graph Data Aug 27'!$A$8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27'!$K$8:$AA$8</c:f>
              <c:numCache>
                <c:formatCode>General</c:formatCode>
                <c:ptCount val="17"/>
                <c:pt idx="0">
                  <c:v>2</c:v>
                </c:pt>
                <c:pt idx="1">
                  <c:v>1</c:v>
                </c:pt>
                <c:pt idx="3">
                  <c:v>3</c:v>
                </c:pt>
                <c:pt idx="5">
                  <c:v>3</c:v>
                </c:pt>
                <c:pt idx="6">
                  <c:v>1</c:v>
                </c:pt>
                <c:pt idx="9">
                  <c:v>2</c:v>
                </c:pt>
                <c:pt idx="11">
                  <c:v>2</c:v>
                </c:pt>
                <c:pt idx="13">
                  <c:v>1</c:v>
                </c:pt>
                <c:pt idx="14">
                  <c:v>1</c:v>
                </c:pt>
                <c:pt idx="15">
                  <c:v>3</c:v>
                </c:pt>
                <c:pt idx="16">
                  <c:v>2</c:v>
                </c:pt>
              </c:numCache>
            </c:numRef>
          </c:val>
        </c:ser>
        <c:ser>
          <c:idx val="7"/>
          <c:order val="7"/>
          <c:tx>
            <c:strRef>
              <c:f>'Graph Data Aug 27'!$A$9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25782055060372"/>
                  <c:y val="0.4050757573904066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27'!$K$9:$AA$9</c:f>
              <c:numCache>
                <c:formatCode>General</c:formatCode>
                <c:ptCount val="17"/>
                <c:pt idx="0">
                  <c:v>1</c:v>
                </c:pt>
                <c:pt idx="2">
                  <c:v>1</c:v>
                </c:pt>
                <c:pt idx="4">
                  <c:v>2</c:v>
                </c:pt>
                <c:pt idx="6">
                  <c:v>4</c:v>
                </c:pt>
                <c:pt idx="7">
                  <c:v>7</c:v>
                </c:pt>
                <c:pt idx="11">
                  <c:v>2</c:v>
                </c:pt>
                <c:pt idx="12">
                  <c:v>3</c:v>
                </c:pt>
                <c:pt idx="13">
                  <c:v>3</c:v>
                </c:pt>
                <c:pt idx="14">
                  <c:v>2</c:v>
                </c:pt>
                <c:pt idx="15">
                  <c:v>3</c:v>
                </c:pt>
                <c:pt idx="16">
                  <c:v>2</c:v>
                </c:pt>
              </c:numCache>
            </c:numRef>
          </c:val>
        </c:ser>
        <c:ser>
          <c:idx val="8"/>
          <c:order val="8"/>
          <c:tx>
            <c:strRef>
              <c:f>'Graph Data Aug 27'!$A$10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27'!$K$10:$AA$10</c:f>
              <c:numCache>
                <c:formatCode>General</c:formatCode>
                <c:ptCount val="17"/>
                <c:pt idx="8">
                  <c:v>1</c:v>
                </c:pt>
                <c:pt idx="10">
                  <c:v>1</c:v>
                </c:pt>
                <c:pt idx="11">
                  <c:v>1</c:v>
                </c:pt>
                <c:pt idx="12">
                  <c:v>2</c:v>
                </c:pt>
                <c:pt idx="13">
                  <c:v>1</c:v>
                </c:pt>
                <c:pt idx="15">
                  <c:v>1</c:v>
                </c:pt>
                <c:pt idx="16">
                  <c:v>1</c:v>
                </c:pt>
              </c:numCache>
            </c:numRef>
          </c:val>
        </c:ser>
        <c:dLbls>
          <c:showLegendKey val="0"/>
          <c:showVal val="1"/>
          <c:showCatName val="0"/>
          <c:showSerName val="0"/>
          <c:showPercent val="0"/>
          <c:showBubbleSize val="0"/>
        </c:dLbls>
        <c:gapWidth val="110"/>
        <c:overlap val="50"/>
        <c:axId val="219720240"/>
        <c:axId val="219720800"/>
      </c:barChart>
      <c:catAx>
        <c:axId val="21972024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9720800"/>
        <c:crosses val="autoZero"/>
        <c:auto val="0"/>
        <c:lblAlgn val="ctr"/>
        <c:lblOffset val="100"/>
        <c:tickLblSkip val="1"/>
        <c:tickMarkSkip val="1"/>
        <c:noMultiLvlLbl val="0"/>
      </c:catAx>
      <c:valAx>
        <c:axId val="2197208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9720240"/>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 Rolling 4 Months</a:t>
            </a:r>
          </a:p>
        </c:rich>
      </c:tx>
      <c:layout>
        <c:manualLayout>
          <c:xMode val="edge"/>
          <c:yMode val="edge"/>
          <c:x val="0.2972711437971744"/>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27'!$K$12:$AA$12</c:f>
              <c:numCache>
                <c:formatCode>m/d/yyyy</c:formatCode>
                <c:ptCount val="17"/>
                <c:pt idx="0">
                  <c:v>37013</c:v>
                </c:pt>
                <c:pt idx="1">
                  <c:v>37021</c:v>
                </c:pt>
                <c:pt idx="2">
                  <c:v>37029</c:v>
                </c:pt>
                <c:pt idx="3">
                  <c:v>37039</c:v>
                </c:pt>
                <c:pt idx="4">
                  <c:v>37046</c:v>
                </c:pt>
                <c:pt idx="5">
                  <c:v>37053</c:v>
                </c:pt>
                <c:pt idx="6">
                  <c:v>37060</c:v>
                </c:pt>
                <c:pt idx="7">
                  <c:v>37067</c:v>
                </c:pt>
                <c:pt idx="8">
                  <c:v>37074</c:v>
                </c:pt>
                <c:pt idx="9">
                  <c:v>37081</c:v>
                </c:pt>
                <c:pt idx="10">
                  <c:v>37088</c:v>
                </c:pt>
                <c:pt idx="11">
                  <c:v>37095</c:v>
                </c:pt>
                <c:pt idx="12">
                  <c:v>37102</c:v>
                </c:pt>
                <c:pt idx="13">
                  <c:v>37109</c:v>
                </c:pt>
                <c:pt idx="14">
                  <c:v>37116</c:v>
                </c:pt>
                <c:pt idx="15">
                  <c:v>37123</c:v>
                </c:pt>
                <c:pt idx="16">
                  <c:v>37130</c:v>
                </c:pt>
              </c:numCache>
            </c:numRef>
          </c:cat>
          <c:val>
            <c:numRef>
              <c:f>'Graph Data Aug 27'!$K$11:$AA$11</c:f>
              <c:numCache>
                <c:formatCode>General</c:formatCode>
                <c:ptCount val="17"/>
                <c:pt idx="0">
                  <c:v>22</c:v>
                </c:pt>
                <c:pt idx="1">
                  <c:v>13</c:v>
                </c:pt>
                <c:pt idx="2">
                  <c:v>11</c:v>
                </c:pt>
                <c:pt idx="3">
                  <c:v>17</c:v>
                </c:pt>
                <c:pt idx="4">
                  <c:v>16</c:v>
                </c:pt>
                <c:pt idx="5">
                  <c:v>16</c:v>
                </c:pt>
                <c:pt idx="6">
                  <c:v>16</c:v>
                </c:pt>
                <c:pt idx="7">
                  <c:v>26</c:v>
                </c:pt>
                <c:pt idx="8">
                  <c:v>8</c:v>
                </c:pt>
                <c:pt idx="9">
                  <c:v>23</c:v>
                </c:pt>
                <c:pt idx="10">
                  <c:v>15</c:v>
                </c:pt>
                <c:pt idx="11">
                  <c:v>19</c:v>
                </c:pt>
                <c:pt idx="12">
                  <c:v>29</c:v>
                </c:pt>
                <c:pt idx="13">
                  <c:v>24</c:v>
                </c:pt>
                <c:pt idx="14">
                  <c:v>17</c:v>
                </c:pt>
                <c:pt idx="15">
                  <c:v>14</c:v>
                </c:pt>
                <c:pt idx="16">
                  <c:v>23</c:v>
                </c:pt>
              </c:numCache>
            </c:numRef>
          </c:val>
          <c:smooth val="0"/>
        </c:ser>
        <c:dLbls>
          <c:showLegendKey val="0"/>
          <c:showVal val="0"/>
          <c:showCatName val="0"/>
          <c:showSerName val="0"/>
          <c:showPercent val="0"/>
          <c:showBubbleSize val="0"/>
        </c:dLbls>
        <c:marker val="1"/>
        <c:smooth val="0"/>
        <c:axId val="219723040"/>
        <c:axId val="219723600"/>
      </c:lineChart>
      <c:catAx>
        <c:axId val="21972304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19723600"/>
        <c:crosses val="autoZero"/>
        <c:auto val="0"/>
        <c:lblAlgn val="ctr"/>
        <c:lblOffset val="100"/>
        <c:tickLblSkip val="1"/>
        <c:tickMarkSkip val="1"/>
        <c:noMultiLvlLbl val="0"/>
      </c:catAx>
      <c:valAx>
        <c:axId val="219723600"/>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972304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08/27/2001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27'!$C$165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705063387081581"/>
                  <c:y val="0.56691887189228707"/>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27'!$C$166:$C$175</c:f>
              <c:numCache>
                <c:formatCode>General</c:formatCode>
                <c:ptCount val="10"/>
                <c:pt idx="0">
                  <c:v>1</c:v>
                </c:pt>
                <c:pt idx="1">
                  <c:v>4</c:v>
                </c:pt>
                <c:pt idx="2">
                  <c:v>11</c:v>
                </c:pt>
                <c:pt idx="3">
                  <c:v>1</c:v>
                </c:pt>
                <c:pt idx="4">
                  <c:v>3</c:v>
                </c:pt>
                <c:pt idx="6">
                  <c:v>3</c:v>
                </c:pt>
                <c:pt idx="9">
                  <c:v>23</c:v>
                </c:pt>
              </c:numCache>
            </c:numRef>
          </c:val>
        </c:ser>
        <c:ser>
          <c:idx val="0"/>
          <c:order val="1"/>
          <c:tx>
            <c:strRef>
              <c:f>'Graph Data Aug 27'!$E$165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665684908254415"/>
                  <c:y val="0.61621616510031207"/>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27'!$E$166:$E$173</c:f>
              <c:numCache>
                <c:formatCode>_(* #,##0_);_(* \(#,##0\);_(* "-"??_);_(@_)</c:formatCode>
                <c:ptCount val="8"/>
                <c:pt idx="0">
                  <c:v>1.7543859649122806</c:v>
                </c:pt>
                <c:pt idx="1">
                  <c:v>0.62695924764890276</c:v>
                </c:pt>
                <c:pt idx="2">
                  <c:v>34.375</c:v>
                </c:pt>
                <c:pt idx="3">
                  <c:v>2.6315789473684208</c:v>
                </c:pt>
                <c:pt idx="4">
                  <c:v>0.66371681415929207</c:v>
                </c:pt>
                <c:pt idx="5">
                  <c:v>0</c:v>
                </c:pt>
                <c:pt idx="6">
                  <c:v>33.333333333333329</c:v>
                </c:pt>
                <c:pt idx="7">
                  <c:v>0</c:v>
                </c:pt>
              </c:numCache>
            </c:numRef>
          </c:val>
        </c:ser>
        <c:dLbls>
          <c:showLegendKey val="0"/>
          <c:showVal val="1"/>
          <c:showCatName val="0"/>
          <c:showSerName val="0"/>
          <c:showPercent val="0"/>
          <c:showBubbleSize val="0"/>
        </c:dLbls>
        <c:gapWidth val="150"/>
        <c:axId val="220128896"/>
        <c:axId val="220129456"/>
      </c:barChart>
      <c:catAx>
        <c:axId val="220128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220129456"/>
        <c:crosses val="autoZero"/>
        <c:auto val="1"/>
        <c:lblAlgn val="ctr"/>
        <c:lblOffset val="100"/>
        <c:tickLblSkip val="1"/>
        <c:tickMarkSkip val="1"/>
        <c:noMultiLvlLbl val="0"/>
      </c:catAx>
      <c:valAx>
        <c:axId val="220129456"/>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20128896"/>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0.27113511264413731"/>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20131696"/>
        <c:axId val="220132256"/>
      </c:barChart>
      <c:catAx>
        <c:axId val="2201316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20132256"/>
        <c:crosses val="autoZero"/>
        <c:auto val="1"/>
        <c:lblAlgn val="ctr"/>
        <c:lblOffset val="100"/>
        <c:tickLblSkip val="1"/>
        <c:tickMarkSkip val="1"/>
        <c:noMultiLvlLbl val="0"/>
      </c:catAx>
      <c:valAx>
        <c:axId val="220132256"/>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20131696"/>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20137296"/>
        <c:axId val="220137856"/>
      </c:lineChart>
      <c:dateAx>
        <c:axId val="22013729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20137856"/>
        <c:crossesAt val="0"/>
        <c:auto val="1"/>
        <c:lblOffset val="100"/>
        <c:baseTimeUnit val="days"/>
        <c:majorUnit val="5"/>
        <c:majorTimeUnit val="days"/>
        <c:minorUnit val="1"/>
        <c:minorTimeUnit val="days"/>
      </c:dateAx>
      <c:valAx>
        <c:axId val="220137856"/>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013729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0998711788388285"/>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[6]Chart!$AB$44:$AB$92</c:f>
              <c:numCache>
                <c:formatCode>General</c:formatCode>
                <c:ptCount val="49"/>
                <c:pt idx="0">
                  <c:v>0.31319444444444444</c:v>
                </c:pt>
                <c:pt idx="1">
                  <c:v>0.31944444444444448</c:v>
                </c:pt>
                <c:pt idx="2">
                  <c:v>0.32083333333333336</c:v>
                </c:pt>
                <c:pt idx="3">
                  <c:v>0</c:v>
                </c:pt>
                <c:pt idx="4">
                  <c:v>0.31944444444444448</c:v>
                </c:pt>
                <c:pt idx="5">
                  <c:v>0.31944444444444398</c:v>
                </c:pt>
                <c:pt idx="6">
                  <c:v>0.31944444444444398</c:v>
                </c:pt>
                <c:pt idx="7">
                  <c:v>0.31736111111111115</c:v>
                </c:pt>
                <c:pt idx="8">
                  <c:v>0.31944444444444448</c:v>
                </c:pt>
                <c:pt idx="9">
                  <c:v>0.31944444444444448</c:v>
                </c:pt>
                <c:pt idx="10">
                  <c:v>0.31944444444444398</c:v>
                </c:pt>
                <c:pt idx="11">
                  <c:v>0.31736111111111115</c:v>
                </c:pt>
                <c:pt idx="12">
                  <c:v>0.32013888888888892</c:v>
                </c:pt>
                <c:pt idx="13">
                  <c:v>0.3215277777777778</c:v>
                </c:pt>
                <c:pt idx="14">
                  <c:v>0.31805555555555554</c:v>
                </c:pt>
                <c:pt idx="15">
                  <c:v>0.32013888888888892</c:v>
                </c:pt>
                <c:pt idx="16">
                  <c:v>0.32013888888888892</c:v>
                </c:pt>
                <c:pt idx="17">
                  <c:v>0.31527777777777777</c:v>
                </c:pt>
                <c:pt idx="18">
                  <c:v>0.31388888888888888</c:v>
                </c:pt>
                <c:pt idx="19">
                  <c:v>0.31805555555555554</c:v>
                </c:pt>
                <c:pt idx="20">
                  <c:v>0.31666666666666665</c:v>
                </c:pt>
                <c:pt idx="21">
                  <c:v>0.31944444444444448</c:v>
                </c:pt>
                <c:pt idx="22">
                  <c:v>0.31944444444444448</c:v>
                </c:pt>
                <c:pt idx="23">
                  <c:v>0.31944444444444448</c:v>
                </c:pt>
                <c:pt idx="24">
                  <c:v>0.32291666666666669</c:v>
                </c:pt>
                <c:pt idx="25">
                  <c:v>0</c:v>
                </c:pt>
                <c:pt idx="26">
                  <c:v>0.31874999999999998</c:v>
                </c:pt>
                <c:pt idx="27">
                  <c:v>0.31805555555555554</c:v>
                </c:pt>
                <c:pt idx="28">
                  <c:v>0.32013888888888892</c:v>
                </c:pt>
                <c:pt idx="29">
                  <c:v>0.31944444444444448</c:v>
                </c:pt>
                <c:pt idx="30">
                  <c:v>0.31388888888888888</c:v>
                </c:pt>
                <c:pt idx="31">
                  <c:v>0.31527777777777777</c:v>
                </c:pt>
                <c:pt idx="32">
                  <c:v>0.31944444444444448</c:v>
                </c:pt>
                <c:pt idx="33">
                  <c:v>0.31944444444444448</c:v>
                </c:pt>
                <c:pt idx="34">
                  <c:v>0.32916666666666666</c:v>
                </c:pt>
                <c:pt idx="35">
                  <c:v>0.31736111111111115</c:v>
                </c:pt>
                <c:pt idx="36">
                  <c:v>0.30902777777777779</c:v>
                </c:pt>
                <c:pt idx="37">
                  <c:v>0.32430555555555557</c:v>
                </c:pt>
                <c:pt idx="38">
                  <c:v>0.33333333333333331</c:v>
                </c:pt>
                <c:pt idx="39">
                  <c:v>0.31944444444444448</c:v>
                </c:pt>
                <c:pt idx="40">
                  <c:v>0.31944444444444448</c:v>
                </c:pt>
                <c:pt idx="41">
                  <c:v>0.32430555555555557</c:v>
                </c:pt>
                <c:pt idx="42">
                  <c:v>0.31944444444444448</c:v>
                </c:pt>
                <c:pt idx="43">
                  <c:v>0.31944444444444448</c:v>
                </c:pt>
                <c:pt idx="44">
                  <c:v>0.31944444444444448</c:v>
                </c:pt>
                <c:pt idx="45">
                  <c:v>0.31666666666666665</c:v>
                </c:pt>
                <c:pt idx="46">
                  <c:v>0.31944444444444448</c:v>
                </c:pt>
                <c:pt idx="47">
                  <c:v>0.31736111111111115</c:v>
                </c:pt>
                <c:pt idx="48">
                  <c:v>0.31944444444444448</c:v>
                </c:pt>
              </c:numCache>
            </c:numRef>
          </c:val>
          <c:smooth val="0"/>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[6]Chart!$AC$44:$AC$92</c:f>
              <c:numCache>
                <c:formatCode>General</c:formatCode>
                <c:ptCount val="49"/>
                <c:pt idx="0">
                  <c:v>0.68263888888888891</c:v>
                </c:pt>
                <c:pt idx="1">
                  <c:v>0.83333333333333337</c:v>
                </c:pt>
                <c:pt idx="3">
                  <c:v>0</c:v>
                </c:pt>
                <c:pt idx="4">
                  <c:v>0.875</c:v>
                </c:pt>
                <c:pt idx="5">
                  <c:v>0.875</c:v>
                </c:pt>
                <c:pt idx="6">
                  <c:v>0.875</c:v>
                </c:pt>
                <c:pt idx="7">
                  <c:v>0.78125</c:v>
                </c:pt>
                <c:pt idx="8">
                  <c:v>0.72361111111111109</c:v>
                </c:pt>
                <c:pt idx="9">
                  <c:v>0.66111111111111109</c:v>
                </c:pt>
                <c:pt idx="10">
                  <c:v>0.69374999999999998</c:v>
                </c:pt>
                <c:pt idx="11">
                  <c:v>0.63541666666666663</c:v>
                </c:pt>
                <c:pt idx="12">
                  <c:v>0.69513888888888886</c:v>
                </c:pt>
                <c:pt idx="13">
                  <c:v>0.6958333333333333</c:v>
                </c:pt>
                <c:pt idx="14">
                  <c:v>0.68888888888888899</c:v>
                </c:pt>
                <c:pt idx="15">
                  <c:v>0.60833333333333328</c:v>
                </c:pt>
                <c:pt idx="16">
                  <c:v>0.68888888888888899</c:v>
                </c:pt>
                <c:pt idx="17">
                  <c:v>0.70972222222222225</c:v>
                </c:pt>
                <c:pt idx="18">
                  <c:v>0.68888888888888899</c:v>
                </c:pt>
                <c:pt idx="19">
                  <c:v>0.65416666666666667</c:v>
                </c:pt>
                <c:pt idx="20">
                  <c:v>0.72013888888888899</c:v>
                </c:pt>
                <c:pt idx="21">
                  <c:v>0.85486111111111107</c:v>
                </c:pt>
                <c:pt idx="23">
                  <c:v>0.77986111111111101</c:v>
                </c:pt>
                <c:pt idx="25">
                  <c:v>0</c:v>
                </c:pt>
                <c:pt idx="27">
                  <c:v>0.71736111111111101</c:v>
                </c:pt>
                <c:pt idx="28">
                  <c:v>0.78819444444444453</c:v>
                </c:pt>
                <c:pt idx="29">
                  <c:v>0.78125</c:v>
                </c:pt>
                <c:pt idx="30">
                  <c:v>0.6</c:v>
                </c:pt>
                <c:pt idx="31">
                  <c:v>0.70833333333333337</c:v>
                </c:pt>
                <c:pt idx="32">
                  <c:v>0.6645833333333333</c:v>
                </c:pt>
                <c:pt idx="33">
                  <c:v>0.71666666666666667</c:v>
                </c:pt>
                <c:pt idx="34">
                  <c:v>0.67847222222222225</c:v>
                </c:pt>
                <c:pt idx="35">
                  <c:v>0.72291666666666676</c:v>
                </c:pt>
                <c:pt idx="36">
                  <c:v>0.7270833333333333</c:v>
                </c:pt>
                <c:pt idx="37">
                  <c:v>0.67013888888888884</c:v>
                </c:pt>
                <c:pt idx="38">
                  <c:v>0.72152777777777777</c:v>
                </c:pt>
                <c:pt idx="39">
                  <c:v>0.69097222222222221</c:v>
                </c:pt>
                <c:pt idx="40">
                  <c:v>0.66666666666666663</c:v>
                </c:pt>
                <c:pt idx="41">
                  <c:v>0.7597222222222223</c:v>
                </c:pt>
                <c:pt idx="42">
                  <c:v>0.70833333333333337</c:v>
                </c:pt>
                <c:pt idx="43">
                  <c:v>0.7</c:v>
                </c:pt>
                <c:pt idx="44">
                  <c:v>0.7284722222222223</c:v>
                </c:pt>
                <c:pt idx="45">
                  <c:v>0.73958333333333337</c:v>
                </c:pt>
                <c:pt idx="46">
                  <c:v>0.73958333333333337</c:v>
                </c:pt>
                <c:pt idx="47">
                  <c:v>0.70416666666666661</c:v>
                </c:pt>
              </c:numCache>
            </c:numRef>
          </c:val>
          <c:smooth val="0"/>
        </c:ser>
        <c:dLbls>
          <c:showLegendKey val="0"/>
          <c:showVal val="0"/>
          <c:showCatName val="0"/>
          <c:showSerName val="0"/>
          <c:showPercent val="0"/>
          <c:showBubbleSize val="0"/>
        </c:dLbls>
        <c:marker val="1"/>
        <c:smooth val="0"/>
        <c:axId val="220141216"/>
        <c:axId val="220141776"/>
      </c:lineChart>
      <c:catAx>
        <c:axId val="220141216"/>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404815629929913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20141776"/>
        <c:crossesAt val="0"/>
        <c:auto val="1"/>
        <c:lblAlgn val="ctr"/>
        <c:lblOffset val="100"/>
        <c:tickLblSkip val="3"/>
        <c:tickMarkSkip val="1"/>
        <c:noMultiLvlLbl val="0"/>
      </c:catAx>
      <c:valAx>
        <c:axId val="220141776"/>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79210824316315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20141216"/>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Days DPR Completion Times</a:t>
            </a:r>
          </a:p>
        </c:rich>
      </c:tx>
      <c:layout>
        <c:manualLayout>
          <c:xMode val="edge"/>
          <c:yMode val="edge"/>
          <c:x val="0.29333381076466597"/>
          <c:y val="2.5052192066805846E-2"/>
        </c:manualLayout>
      </c:layout>
      <c:overlay val="0"/>
      <c:spPr>
        <a:noFill/>
        <a:ln w="25400">
          <a:noFill/>
        </a:ln>
      </c:spPr>
    </c:title>
    <c:autoTitleDeleted val="0"/>
    <c:plotArea>
      <c:layout>
        <c:manualLayout>
          <c:layoutTarget val="inner"/>
          <c:xMode val="edge"/>
          <c:yMode val="edge"/>
          <c:x val="0.18333363172791622"/>
          <c:y val="0.19832985386221294"/>
          <c:w val="0.67166775987591121"/>
          <c:h val="0.55114822546972864"/>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[1]Chart!$AA$78:$AA$128</c:f>
              <c:numCache>
                <c:formatCode>General</c:formatCode>
                <c:ptCount val="51"/>
                <c:pt idx="0">
                  <c:v>37116</c:v>
                </c:pt>
                <c:pt idx="1">
                  <c:v>37117</c:v>
                </c:pt>
                <c:pt idx="2">
                  <c:v>37118</c:v>
                </c:pt>
                <c:pt idx="3">
                  <c:v>37119</c:v>
                </c:pt>
                <c:pt idx="4">
                  <c:v>37120</c:v>
                </c:pt>
                <c:pt idx="5">
                  <c:v>37123</c:v>
                </c:pt>
                <c:pt idx="6">
                  <c:v>37124</c:v>
                </c:pt>
                <c:pt idx="7">
                  <c:v>37125</c:v>
                </c:pt>
                <c:pt idx="8">
                  <c:v>37126</c:v>
                </c:pt>
                <c:pt idx="9">
                  <c:v>37127</c:v>
                </c:pt>
                <c:pt idx="10">
                  <c:v>37130</c:v>
                </c:pt>
                <c:pt idx="11">
                  <c:v>37131</c:v>
                </c:pt>
                <c:pt idx="12">
                  <c:v>37132</c:v>
                </c:pt>
                <c:pt idx="13">
                  <c:v>37133</c:v>
                </c:pt>
                <c:pt idx="14">
                  <c:v>37134</c:v>
                </c:pt>
                <c:pt idx="15">
                  <c:v>37138</c:v>
                </c:pt>
                <c:pt idx="16">
                  <c:v>37139</c:v>
                </c:pt>
                <c:pt idx="17">
                  <c:v>37140</c:v>
                </c:pt>
                <c:pt idx="18">
                  <c:v>37141</c:v>
                </c:pt>
                <c:pt idx="19">
                  <c:v>37144</c:v>
                </c:pt>
                <c:pt idx="20">
                  <c:v>37145</c:v>
                </c:pt>
                <c:pt idx="21">
                  <c:v>37146</c:v>
                </c:pt>
                <c:pt idx="22">
                  <c:v>37147</c:v>
                </c:pt>
                <c:pt idx="23">
                  <c:v>37148</c:v>
                </c:pt>
                <c:pt idx="24">
                  <c:v>37151</c:v>
                </c:pt>
                <c:pt idx="25">
                  <c:v>37152</c:v>
                </c:pt>
                <c:pt idx="26">
                  <c:v>37153</c:v>
                </c:pt>
                <c:pt idx="27">
                  <c:v>37154</c:v>
                </c:pt>
                <c:pt idx="28">
                  <c:v>37155</c:v>
                </c:pt>
                <c:pt idx="29">
                  <c:v>37158</c:v>
                </c:pt>
                <c:pt idx="30">
                  <c:v>37159</c:v>
                </c:pt>
                <c:pt idx="31">
                  <c:v>37160</c:v>
                </c:pt>
                <c:pt idx="32">
                  <c:v>37161</c:v>
                </c:pt>
                <c:pt idx="33">
                  <c:v>37162</c:v>
                </c:pt>
                <c:pt idx="34">
                  <c:v>37165</c:v>
                </c:pt>
                <c:pt idx="35">
                  <c:v>37166</c:v>
                </c:pt>
                <c:pt idx="36">
                  <c:v>37167</c:v>
                </c:pt>
                <c:pt idx="37">
                  <c:v>37168</c:v>
                </c:pt>
                <c:pt idx="38">
                  <c:v>37169</c:v>
                </c:pt>
                <c:pt idx="39">
                  <c:v>37172</c:v>
                </c:pt>
                <c:pt idx="40">
                  <c:v>37173</c:v>
                </c:pt>
                <c:pt idx="41">
                  <c:v>37174</c:v>
                </c:pt>
                <c:pt idx="42">
                  <c:v>37175</c:v>
                </c:pt>
              </c:numCache>
            </c:numRef>
          </c:cat>
          <c:val>
            <c:numRef>
              <c:f>[1]Chart!$AB$78:$AB$120</c:f>
              <c:numCache>
                <c:formatCode>General</c:formatCode>
                <c:ptCount val="43"/>
                <c:pt idx="0">
                  <c:v>0.32916666666666666</c:v>
                </c:pt>
                <c:pt idx="1">
                  <c:v>0.31736111111111115</c:v>
                </c:pt>
                <c:pt idx="2">
                  <c:v>0.30902777777777779</c:v>
                </c:pt>
                <c:pt idx="3">
                  <c:v>0.32430555555555557</c:v>
                </c:pt>
                <c:pt idx="4">
                  <c:v>0.33333333333333331</c:v>
                </c:pt>
                <c:pt idx="5">
                  <c:v>0.31944444444444448</c:v>
                </c:pt>
                <c:pt idx="6">
                  <c:v>0.31944444444444448</c:v>
                </c:pt>
                <c:pt idx="7">
                  <c:v>0.32430555555555557</c:v>
                </c:pt>
                <c:pt idx="8">
                  <c:v>0.31944444444444448</c:v>
                </c:pt>
                <c:pt idx="9">
                  <c:v>0.31944444444444448</c:v>
                </c:pt>
                <c:pt idx="10">
                  <c:v>0.31944444444444448</c:v>
                </c:pt>
                <c:pt idx="11">
                  <c:v>0.31666666666666665</c:v>
                </c:pt>
                <c:pt idx="12">
                  <c:v>0.31944444444444448</c:v>
                </c:pt>
                <c:pt idx="13">
                  <c:v>0.31736111111111115</c:v>
                </c:pt>
                <c:pt idx="14">
                  <c:v>0.31944444444444448</c:v>
                </c:pt>
                <c:pt idx="15">
                  <c:v>0.32291666666666669</c:v>
                </c:pt>
                <c:pt idx="16">
                  <c:v>0.31944444444444448</c:v>
                </c:pt>
                <c:pt idx="17">
                  <c:v>0.31805555555555554</c:v>
                </c:pt>
                <c:pt idx="18">
                  <c:v>0.32291666666666669</c:v>
                </c:pt>
                <c:pt idx="19">
                  <c:v>0.31944444444444448</c:v>
                </c:pt>
                <c:pt idx="20">
                  <c:v>0.31944444444444448</c:v>
                </c:pt>
                <c:pt idx="21">
                  <c:v>0.31944444444444448</c:v>
                </c:pt>
                <c:pt idx="22">
                  <c:v>0.31944444444444448</c:v>
                </c:pt>
                <c:pt idx="23">
                  <c:v>0.31736111111111115</c:v>
                </c:pt>
                <c:pt idx="24">
                  <c:v>0.31944444444444448</c:v>
                </c:pt>
                <c:pt idx="25">
                  <c:v>0.31944444444444448</c:v>
                </c:pt>
                <c:pt idx="26">
                  <c:v>0.31736111111111115</c:v>
                </c:pt>
                <c:pt idx="27">
                  <c:v>0.31805555555555554</c:v>
                </c:pt>
                <c:pt idx="28">
                  <c:v>0.31944444444444448</c:v>
                </c:pt>
                <c:pt idx="29">
                  <c:v>0.32083333333333336</c:v>
                </c:pt>
                <c:pt idx="30">
                  <c:v>0.31666666666666665</c:v>
                </c:pt>
                <c:pt idx="31">
                  <c:v>0.31874999999999998</c:v>
                </c:pt>
                <c:pt idx="32">
                  <c:v>0.32083333333333336</c:v>
                </c:pt>
                <c:pt idx="37">
                  <c:v>0.31944444444444448</c:v>
                </c:pt>
                <c:pt idx="38">
                  <c:v>0.31805555555555554</c:v>
                </c:pt>
                <c:pt idx="39">
                  <c:v>0.31944444444444448</c:v>
                </c:pt>
                <c:pt idx="40">
                  <c:v>0.32222222222222224</c:v>
                </c:pt>
                <c:pt idx="41">
                  <c:v>0.32013888888888892</c:v>
                </c:pt>
                <c:pt idx="42">
                  <c:v>0.32013888888888892</c:v>
                </c:pt>
              </c:numCache>
            </c:numRef>
          </c:val>
          <c:smooth val="0"/>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[1]Chart!$AA$78:$AA$128</c:f>
              <c:numCache>
                <c:formatCode>General</c:formatCode>
                <c:ptCount val="51"/>
                <c:pt idx="0">
                  <c:v>37116</c:v>
                </c:pt>
                <c:pt idx="1">
                  <c:v>37117</c:v>
                </c:pt>
                <c:pt idx="2">
                  <c:v>37118</c:v>
                </c:pt>
                <c:pt idx="3">
                  <c:v>37119</c:v>
                </c:pt>
                <c:pt idx="4">
                  <c:v>37120</c:v>
                </c:pt>
                <c:pt idx="5">
                  <c:v>37123</c:v>
                </c:pt>
                <c:pt idx="6">
                  <c:v>37124</c:v>
                </c:pt>
                <c:pt idx="7">
                  <c:v>37125</c:v>
                </c:pt>
                <c:pt idx="8">
                  <c:v>37126</c:v>
                </c:pt>
                <c:pt idx="9">
                  <c:v>37127</c:v>
                </c:pt>
                <c:pt idx="10">
                  <c:v>37130</c:v>
                </c:pt>
                <c:pt idx="11">
                  <c:v>37131</c:v>
                </c:pt>
                <c:pt idx="12">
                  <c:v>37132</c:v>
                </c:pt>
                <c:pt idx="13">
                  <c:v>37133</c:v>
                </c:pt>
                <c:pt idx="14">
                  <c:v>37134</c:v>
                </c:pt>
                <c:pt idx="15">
                  <c:v>37138</c:v>
                </c:pt>
                <c:pt idx="16">
                  <c:v>37139</c:v>
                </c:pt>
                <c:pt idx="17">
                  <c:v>37140</c:v>
                </c:pt>
                <c:pt idx="18">
                  <c:v>37141</c:v>
                </c:pt>
                <c:pt idx="19">
                  <c:v>37144</c:v>
                </c:pt>
                <c:pt idx="20">
                  <c:v>37145</c:v>
                </c:pt>
                <c:pt idx="21">
                  <c:v>37146</c:v>
                </c:pt>
                <c:pt idx="22">
                  <c:v>37147</c:v>
                </c:pt>
                <c:pt idx="23">
                  <c:v>37148</c:v>
                </c:pt>
                <c:pt idx="24">
                  <c:v>37151</c:v>
                </c:pt>
                <c:pt idx="25">
                  <c:v>37152</c:v>
                </c:pt>
                <c:pt idx="26">
                  <c:v>37153</c:v>
                </c:pt>
                <c:pt idx="27">
                  <c:v>37154</c:v>
                </c:pt>
                <c:pt idx="28">
                  <c:v>37155</c:v>
                </c:pt>
                <c:pt idx="29">
                  <c:v>37158</c:v>
                </c:pt>
                <c:pt idx="30">
                  <c:v>37159</c:v>
                </c:pt>
                <c:pt idx="31">
                  <c:v>37160</c:v>
                </c:pt>
                <c:pt idx="32">
                  <c:v>37161</c:v>
                </c:pt>
                <c:pt idx="33">
                  <c:v>37162</c:v>
                </c:pt>
                <c:pt idx="34">
                  <c:v>37165</c:v>
                </c:pt>
                <c:pt idx="35">
                  <c:v>37166</c:v>
                </c:pt>
                <c:pt idx="36">
                  <c:v>37167</c:v>
                </c:pt>
                <c:pt idx="37">
                  <c:v>37168</c:v>
                </c:pt>
                <c:pt idx="38">
                  <c:v>37169</c:v>
                </c:pt>
                <c:pt idx="39">
                  <c:v>37172</c:v>
                </c:pt>
                <c:pt idx="40">
                  <c:v>37173</c:v>
                </c:pt>
                <c:pt idx="41">
                  <c:v>37174</c:v>
                </c:pt>
                <c:pt idx="42">
                  <c:v>37175</c:v>
                </c:pt>
              </c:numCache>
            </c:numRef>
          </c:cat>
          <c:val>
            <c:numRef>
              <c:f>[1]Chart!$AC$78:$AC$120</c:f>
              <c:numCache>
                <c:formatCode>General</c:formatCode>
                <c:ptCount val="43"/>
                <c:pt idx="0">
                  <c:v>0.67847222222222225</c:v>
                </c:pt>
                <c:pt idx="1">
                  <c:v>0.72291666666666676</c:v>
                </c:pt>
                <c:pt idx="2">
                  <c:v>0.7270833333333333</c:v>
                </c:pt>
                <c:pt idx="3">
                  <c:v>0.67013888888888884</c:v>
                </c:pt>
                <c:pt idx="4">
                  <c:v>0.72152777777777777</c:v>
                </c:pt>
                <c:pt idx="5">
                  <c:v>0.69097222222222221</c:v>
                </c:pt>
                <c:pt idx="6">
                  <c:v>0.66666666666666663</c:v>
                </c:pt>
                <c:pt idx="7">
                  <c:v>0.7597222222222223</c:v>
                </c:pt>
                <c:pt idx="8">
                  <c:v>0.70833333333333337</c:v>
                </c:pt>
                <c:pt idx="9">
                  <c:v>0.7</c:v>
                </c:pt>
                <c:pt idx="10">
                  <c:v>0.7284722222222223</c:v>
                </c:pt>
                <c:pt idx="11">
                  <c:v>0.73958333333333337</c:v>
                </c:pt>
                <c:pt idx="12">
                  <c:v>0.73958333333333337</c:v>
                </c:pt>
                <c:pt idx="13">
                  <c:v>0.70416666666666661</c:v>
                </c:pt>
                <c:pt idx="15">
                  <c:v>0.61736111111111114</c:v>
                </c:pt>
                <c:pt idx="16">
                  <c:v>0.72499999999999998</c:v>
                </c:pt>
                <c:pt idx="17">
                  <c:v>0.72569444444444453</c:v>
                </c:pt>
                <c:pt idx="18">
                  <c:v>0.6694444444444444</c:v>
                </c:pt>
                <c:pt idx="19">
                  <c:v>0.68472222222222223</c:v>
                </c:pt>
                <c:pt idx="21">
                  <c:v>0.75208333333333333</c:v>
                </c:pt>
                <c:pt idx="22">
                  <c:v>0.70208333333333339</c:v>
                </c:pt>
                <c:pt idx="23">
                  <c:v>0.74791666666666667</c:v>
                </c:pt>
                <c:pt idx="24">
                  <c:v>0.73958333333333337</c:v>
                </c:pt>
                <c:pt idx="25">
                  <c:v>0.64583333333333337</c:v>
                </c:pt>
                <c:pt idx="26">
                  <c:v>0.71527777777777779</c:v>
                </c:pt>
                <c:pt idx="27">
                  <c:v>0.71527777777777779</c:v>
                </c:pt>
                <c:pt idx="28">
                  <c:v>0.72499999999999998</c:v>
                </c:pt>
                <c:pt idx="29">
                  <c:v>0.7284722222222223</c:v>
                </c:pt>
                <c:pt idx="30">
                  <c:v>0.67291666666666661</c:v>
                </c:pt>
                <c:pt idx="31">
                  <c:v>0.71736111111111101</c:v>
                </c:pt>
                <c:pt idx="37">
                  <c:v>0.69861111111111107</c:v>
                </c:pt>
                <c:pt idx="38">
                  <c:v>0.72291666666666676</c:v>
                </c:pt>
                <c:pt idx="39">
                  <c:v>0.68472222222222223</c:v>
                </c:pt>
                <c:pt idx="40">
                  <c:v>0.67013888888888884</c:v>
                </c:pt>
                <c:pt idx="41">
                  <c:v>0.65</c:v>
                </c:pt>
              </c:numCache>
            </c:numRef>
          </c:val>
          <c:smooth val="0"/>
        </c:ser>
        <c:dLbls>
          <c:showLegendKey val="0"/>
          <c:showVal val="0"/>
          <c:showCatName val="0"/>
          <c:showSerName val="0"/>
          <c:showPercent val="0"/>
          <c:showBubbleSize val="0"/>
        </c:dLbls>
        <c:marker val="1"/>
        <c:smooth val="0"/>
        <c:axId val="145551792"/>
        <c:axId val="145552352"/>
      </c:lineChart>
      <c:catAx>
        <c:axId val="145551792"/>
        <c:scaling>
          <c:orientation val="minMax"/>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45552352"/>
        <c:crossesAt val="0"/>
        <c:auto val="1"/>
        <c:lblAlgn val="ctr"/>
        <c:lblOffset val="100"/>
        <c:tickLblSkip val="3"/>
        <c:tickMarkSkip val="1"/>
        <c:noMultiLvlLbl val="0"/>
      </c:catAx>
      <c:valAx>
        <c:axId val="145552352"/>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45551792"/>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606100556103411"/>
                  <c:y val="0.6455894883409606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6777965620556832"/>
                  <c:y val="0.6424248339863480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204115290976205"/>
                  <c:y val="0.5949550186671597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8765102753307603"/>
                  <c:y val="0.56963778383025931"/>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363647718757864"/>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2884549567361532"/>
                  <c:y val="0.5095093510926208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37643220887044515"/>
                  <c:y val="0.537991240284133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340514412094531"/>
                  <c:y val="0.49368607931955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ser>
        <c:dLbls>
          <c:showLegendKey val="0"/>
          <c:showVal val="1"/>
          <c:showCatName val="0"/>
          <c:showSerName val="0"/>
          <c:showPercent val="0"/>
          <c:showBubbleSize val="0"/>
        </c:dLbls>
        <c:gapWidth val="110"/>
        <c:overlap val="50"/>
        <c:axId val="218068112"/>
        <c:axId val="218068672"/>
      </c:barChart>
      <c:catAx>
        <c:axId val="21806811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8068672"/>
        <c:crosses val="autoZero"/>
        <c:auto val="0"/>
        <c:lblAlgn val="ctr"/>
        <c:lblOffset val="100"/>
        <c:tickLblSkip val="1"/>
        <c:tickMarkSkip val="1"/>
        <c:noMultiLvlLbl val="0"/>
      </c:catAx>
      <c:valAx>
        <c:axId val="218068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8068112"/>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2.5317234836900415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ser>
        <c:dLbls>
          <c:showLegendKey val="0"/>
          <c:showVal val="0"/>
          <c:showCatName val="0"/>
          <c:showSerName val="0"/>
          <c:showPercent val="0"/>
          <c:showBubbleSize val="0"/>
        </c:dLbls>
        <c:marker val="1"/>
        <c:smooth val="0"/>
        <c:axId val="218070912"/>
        <c:axId val="218071472"/>
      </c:lineChart>
      <c:catAx>
        <c:axId val="21807091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18071472"/>
        <c:crosses val="autoZero"/>
        <c:auto val="0"/>
        <c:lblAlgn val="ctr"/>
        <c:lblOffset val="100"/>
        <c:tickLblSkip val="1"/>
        <c:tickMarkSkip val="1"/>
        <c:noMultiLvlLbl val="0"/>
      </c:catAx>
      <c:valAx>
        <c:axId val="218071472"/>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807091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705063387081581"/>
                  <c:y val="0.52114281391340678"/>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665684908254415"/>
                  <c:y val="0.60565245941287815"/>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ser>
        <c:dLbls>
          <c:showLegendKey val="0"/>
          <c:showVal val="1"/>
          <c:showCatName val="0"/>
          <c:showSerName val="0"/>
          <c:showPercent val="0"/>
          <c:showBubbleSize val="0"/>
        </c:dLbls>
        <c:gapWidth val="150"/>
        <c:axId val="218074832"/>
        <c:axId val="218075392"/>
      </c:barChart>
      <c:catAx>
        <c:axId val="218074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218075392"/>
        <c:crosses val="autoZero"/>
        <c:auto val="1"/>
        <c:lblAlgn val="ctr"/>
        <c:lblOffset val="100"/>
        <c:tickLblSkip val="1"/>
        <c:tickMarkSkip val="1"/>
        <c:noMultiLvlLbl val="0"/>
      </c:catAx>
      <c:valAx>
        <c:axId val="218075392"/>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8074832"/>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5.6339763666314248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173959802508232"/>
          <c:y val="4.0580964132864723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16527600"/>
        <c:axId val="216527040"/>
      </c:barChart>
      <c:catAx>
        <c:axId val="2165276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6527040"/>
        <c:crosses val="autoZero"/>
        <c:auto val="1"/>
        <c:lblAlgn val="ctr"/>
        <c:lblOffset val="100"/>
        <c:tickLblSkip val="1"/>
        <c:tickMarkSkip val="1"/>
        <c:noMultiLvlLbl val="0"/>
      </c:catAx>
      <c:valAx>
        <c:axId val="216527040"/>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652760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9710160"/>
        <c:axId val="219710720"/>
      </c:lineChart>
      <c:dateAx>
        <c:axId val="21971016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9710720"/>
        <c:crossesAt val="0"/>
        <c:auto val="1"/>
        <c:lblOffset val="100"/>
        <c:baseTimeUnit val="days"/>
        <c:majorUnit val="5"/>
        <c:majorTimeUnit val="days"/>
        <c:minorUnit val="1"/>
        <c:minorTimeUnit val="days"/>
      </c:dateAx>
      <c:valAx>
        <c:axId val="219710720"/>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971016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8167240183533084"/>
          <c:y val="0.17664358273073039"/>
          <c:w val="0.67002115172296328"/>
          <c:h val="0.56127073867667554"/>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[6]Chart!$AB$39:$AB$86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[6]Chart!$AC$39:$AC$86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ser>
        <c:dLbls>
          <c:showLegendKey val="0"/>
          <c:showVal val="0"/>
          <c:showCatName val="0"/>
          <c:showSerName val="0"/>
          <c:showPercent val="0"/>
          <c:showBubbleSize val="0"/>
        </c:dLbls>
        <c:marker val="1"/>
        <c:smooth val="0"/>
        <c:axId val="219714080"/>
        <c:axId val="219714640"/>
      </c:lineChart>
      <c:catAx>
        <c:axId val="219714080"/>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5168092566398765"/>
              <c:y val="0.863274283345343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19714640"/>
        <c:crossesAt val="0"/>
        <c:auto val="1"/>
        <c:lblAlgn val="ctr"/>
        <c:lblOffset val="100"/>
        <c:tickLblSkip val="3"/>
        <c:tickMarkSkip val="1"/>
        <c:noMultiLvlLbl val="0"/>
      </c:catAx>
      <c:valAx>
        <c:axId val="219714640"/>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30485263471271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9714080"/>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276767824145653"/>
          <c:y val="1.4124332749417233E-2"/>
        </c:manualLayout>
      </c:layout>
      <c:overlay val="0"/>
      <c:spPr>
        <a:noFill/>
        <a:ln w="25400">
          <a:noFill/>
        </a:ln>
      </c:spPr>
    </c:title>
    <c:autoTitleDeleted val="0"/>
    <c:plotArea>
      <c:layout>
        <c:manualLayout>
          <c:layoutTarget val="inner"/>
          <c:xMode val="edge"/>
          <c:yMode val="edge"/>
          <c:x val="2.8862502704616128E-2"/>
          <c:y val="0.14406819404405577"/>
          <c:w val="0.88794640673613145"/>
          <c:h val="0.63559497372377549"/>
        </c:manualLayout>
      </c:layout>
      <c:barChart>
        <c:barDir val="col"/>
        <c:grouping val="stacked"/>
        <c:varyColors val="0"/>
        <c:ser>
          <c:idx val="0"/>
          <c:order val="0"/>
          <c:tx>
            <c:strRef>
              <c:f>'Graph Data Oct 08'!$AH$15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6994929000199791"/>
                  <c:y val="0.7372901695195796"/>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08'!$AB$15:$AG$15</c:f>
              <c:numCache>
                <c:formatCode>General</c:formatCode>
                <c:ptCount val="6"/>
                <c:pt idx="0">
                  <c:v>3</c:v>
                </c:pt>
                <c:pt idx="1">
                  <c:v>2</c:v>
                </c:pt>
                <c:pt idx="2">
                  <c:v>3</c:v>
                </c:pt>
                <c:pt idx="3">
                  <c:v>8</c:v>
                </c:pt>
                <c:pt idx="4">
                  <c:v>2</c:v>
                </c:pt>
                <c:pt idx="5">
                  <c:v>1</c:v>
                </c:pt>
              </c:numCache>
            </c:numRef>
          </c:val>
        </c:ser>
        <c:ser>
          <c:idx val="1"/>
          <c:order val="1"/>
          <c:tx>
            <c:strRef>
              <c:f>'Graph Data Oct 08'!$AH$16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2903236503240151"/>
                  <c:y val="0.67796797197202718"/>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1052649031602352"/>
                  <c:y val="0.63559497372377549"/>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08'!$AB$16:$AG$16</c:f>
              <c:numCache>
                <c:formatCode>General</c:formatCode>
                <c:ptCount val="6"/>
                <c:pt idx="0">
                  <c:v>9</c:v>
                </c:pt>
                <c:pt idx="1">
                  <c:v>17</c:v>
                </c:pt>
                <c:pt idx="2">
                  <c:v>57</c:v>
                </c:pt>
                <c:pt idx="3">
                  <c:v>16</c:v>
                </c:pt>
                <c:pt idx="4">
                  <c:v>2</c:v>
                </c:pt>
                <c:pt idx="5">
                  <c:v>5</c:v>
                </c:pt>
              </c:numCache>
            </c:numRef>
          </c:val>
        </c:ser>
        <c:ser>
          <c:idx val="2"/>
          <c:order val="2"/>
          <c:tx>
            <c:strRef>
              <c:f>'Graph Data Oct 08'!$AH$17</c:f>
              <c:strCache>
                <c:ptCount val="1"/>
                <c:pt idx="0">
                  <c:v>EBS</c:v>
                </c:pt>
              </c:strCache>
            </c:strRef>
          </c:tx>
          <c:spPr>
            <a:solidFill>
              <a:srgbClr val="FFFFCC"/>
            </a:solidFill>
            <a:ln w="12700">
              <a:solidFill>
                <a:srgbClr val="000000"/>
              </a:solidFill>
              <a:prstDash val="solid"/>
            </a:ln>
          </c:spPr>
          <c:invertIfNegative val="0"/>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08'!$AB$17:$AG$17</c:f>
              <c:numCache>
                <c:formatCode>General</c:formatCode>
                <c:ptCount val="6"/>
              </c:numCache>
            </c:numRef>
          </c:val>
        </c:ser>
        <c:ser>
          <c:idx val="3"/>
          <c:order val="3"/>
          <c:tx>
            <c:strRef>
              <c:f>'Graph Data Oct 08'!$AH$18</c:f>
              <c:strCache>
                <c:ptCount val="1"/>
                <c:pt idx="0">
                  <c:v>EEL</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900"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08'!$AB$18:$AG$18</c:f>
              <c:numCache>
                <c:formatCode>General</c:formatCode>
                <c:ptCount val="6"/>
                <c:pt idx="5">
                  <c:v>5</c:v>
                </c:pt>
              </c:numCache>
            </c:numRef>
          </c:val>
        </c:ser>
        <c:ser>
          <c:idx val="4"/>
          <c:order val="4"/>
          <c:tx>
            <c:strRef>
              <c:f>'Graph Data Oct 08'!$AH$19</c:f>
              <c:strCache>
                <c:ptCount val="1"/>
                <c:pt idx="0">
                  <c:v>EES</c:v>
                </c:pt>
              </c:strCache>
            </c:strRef>
          </c:tx>
          <c:spPr>
            <a:solidFill>
              <a:srgbClr val="660066"/>
            </a:solidFill>
            <a:ln w="12700">
              <a:solidFill>
                <a:srgbClr val="000000"/>
              </a:solidFill>
              <a:prstDash val="solid"/>
            </a:ln>
          </c:spPr>
          <c:invertIfNegative val="0"/>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08'!$AB$19:$AG$19</c:f>
              <c:numCache>
                <c:formatCode>General</c:formatCode>
                <c:ptCount val="6"/>
              </c:numCache>
            </c:numRef>
          </c:val>
        </c:ser>
        <c:ser>
          <c:idx val="5"/>
          <c:order val="5"/>
          <c:tx>
            <c:strRef>
              <c:f>'Graph Data Oct 08'!$AH$20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2224118792543301"/>
                  <c:y val="0.62429550752424168"/>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5806473006480302"/>
                  <c:y val="0.4887019131298363"/>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1595959780182068"/>
                  <c:y val="0.1751417260927737"/>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5365029914505115"/>
                  <c:y val="0.51130084552890387"/>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7028868305712398"/>
                  <c:y val="0.66949337232237682"/>
                </c:manualLayout>
              </c:layout>
              <c:spPr>
                <a:noFill/>
                <a:ln w="25400">
                  <a:noFill/>
                </a:ln>
              </c:spPr>
              <c:txPr>
                <a:bodyPr/>
                <a:lstStyle/>
                <a:p>
                  <a:pPr>
                    <a:defRPr sz="900"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08'!$AB$20:$AG$20</c:f>
              <c:numCache>
                <c:formatCode>General</c:formatCode>
                <c:ptCount val="6"/>
                <c:pt idx="0">
                  <c:v>1</c:v>
                </c:pt>
                <c:pt idx="1">
                  <c:v>17</c:v>
                </c:pt>
                <c:pt idx="2">
                  <c:v>6</c:v>
                </c:pt>
                <c:pt idx="3">
                  <c:v>5</c:v>
                </c:pt>
                <c:pt idx="4">
                  <c:v>9</c:v>
                </c:pt>
                <c:pt idx="5">
                  <c:v>9</c:v>
                </c:pt>
              </c:numCache>
            </c:numRef>
          </c:val>
        </c:ser>
        <c:dLbls>
          <c:showLegendKey val="0"/>
          <c:showVal val="0"/>
          <c:showCatName val="0"/>
          <c:showSerName val="0"/>
          <c:showPercent val="0"/>
          <c:showBubbleSize val="0"/>
        </c:dLbls>
        <c:gapWidth val="0"/>
        <c:overlap val="100"/>
        <c:axId val="222459344"/>
        <c:axId val="222459904"/>
      </c:barChart>
      <c:catAx>
        <c:axId val="222459344"/>
        <c:scaling>
          <c:orientation val="minMax"/>
        </c:scaling>
        <c:delete val="0"/>
        <c:axPos val="b"/>
        <c:title>
          <c:tx>
            <c:rich>
              <a:bodyPr/>
              <a:lstStyle/>
              <a:p>
                <a:pPr>
                  <a:defRPr sz="950" b="1" i="0" u="none" strike="noStrike" baseline="0">
                    <a:solidFill>
                      <a:srgbClr val="000000"/>
                    </a:solidFill>
                    <a:latin typeface="Arial"/>
                    <a:ea typeface="Arial"/>
                    <a:cs typeface="Arial"/>
                  </a:defRPr>
                </a:pPr>
                <a:r>
                  <a:rPr lang="en-US"/>
                  <a:t>Week Beginning</a:t>
                </a:r>
              </a:p>
            </c:rich>
          </c:tx>
          <c:layout>
            <c:manualLayout>
              <c:xMode val="edge"/>
              <c:yMode val="edge"/>
              <c:x val="0.380305917990236"/>
              <c:y val="0.86723403081421813"/>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22459904"/>
        <c:crosses val="autoZero"/>
        <c:auto val="0"/>
        <c:lblAlgn val="ctr"/>
        <c:lblOffset val="100"/>
        <c:tickLblSkip val="1"/>
        <c:tickMarkSkip val="1"/>
        <c:noMultiLvlLbl val="0"/>
      </c:catAx>
      <c:valAx>
        <c:axId val="2224599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22459344"/>
        <c:crossesAt val="65503"/>
        <c:crossBetween val="between"/>
      </c:valAx>
      <c:spPr>
        <a:solidFill>
          <a:srgbClr val="FFFFFF"/>
        </a:solidFill>
        <a:ln w="12700">
          <a:solidFill>
            <a:srgbClr val="808080"/>
          </a:solidFill>
          <a:prstDash val="solid"/>
        </a:ln>
      </c:spPr>
    </c:plotArea>
    <c:legend>
      <c:legendPos val="r"/>
      <c:layout>
        <c:manualLayout>
          <c:xMode val="edge"/>
          <c:yMode val="edge"/>
          <c:x val="0.90492434950355272"/>
          <c:y val="0.21468985779114194"/>
          <c:w val="8.82853023905905E-2"/>
          <c:h val="0.3220347866867129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20927152317880796"/>
          <c:y val="1.886796315669868E-2"/>
        </c:manualLayout>
      </c:layout>
      <c:overlay val="0"/>
      <c:spPr>
        <a:noFill/>
        <a:ln w="25400">
          <a:noFill/>
        </a:ln>
      </c:spPr>
    </c:title>
    <c:autoTitleDeleted val="0"/>
    <c:plotArea>
      <c:layout>
        <c:manualLayout>
          <c:layoutTarget val="inner"/>
          <c:xMode val="edge"/>
          <c:yMode val="edge"/>
          <c:x val="8.8741721854304637E-2"/>
          <c:y val="0.18448675086549821"/>
          <c:w val="0.64768211920529806"/>
          <c:h val="0.76310428767092442"/>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[2]Summary!$I$8:$AF$8</c:f>
              <c:numCache>
                <c:formatCode>General</c:formatCode>
                <c:ptCount val="24"/>
                <c:pt idx="0">
                  <c:v>0</c:v>
                </c:pt>
                <c:pt idx="1">
                  <c:v>0</c:v>
                </c:pt>
              </c:numCache>
            </c:numRef>
          </c:val>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[2]Summary!$I$9:$AF$9</c:f>
              <c:numCache>
                <c:formatCode>General</c:formatCode>
                <c:ptCount val="24"/>
                <c:pt idx="0">
                  <c:v>0</c:v>
                </c:pt>
                <c:pt idx="1">
                  <c:v>0</c:v>
                </c:pt>
              </c:numCache>
            </c:numRef>
          </c:val>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[2]Summary!$I$10:$AF$10</c:f>
              <c:numCache>
                <c:formatCode>General</c:formatCode>
                <c:ptCount val="24"/>
                <c:pt idx="0">
                  <c:v>0</c:v>
                </c:pt>
                <c:pt idx="1">
                  <c:v>0</c:v>
                </c:pt>
              </c:numCache>
            </c:numRef>
          </c:val>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[2]Summary!$I$11:$AF$11</c:f>
              <c:numCache>
                <c:formatCode>General</c:formatCode>
                <c:ptCount val="24"/>
              </c:numCache>
            </c:numRef>
          </c:val>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[2]Summary!$I$12:$AF$12</c:f>
              <c:numCache>
                <c:formatCode>General</c:formatCode>
                <c:ptCount val="24"/>
                <c:pt idx="0">
                  <c:v>0</c:v>
                </c:pt>
                <c:pt idx="1">
                  <c:v>0</c:v>
                </c:pt>
              </c:numCache>
            </c:numRef>
          </c:val>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[2]Summary!$I$13:$AF$13</c:f>
              <c:numCache>
                <c:formatCode>General</c:formatCode>
                <c:ptCount val="24"/>
                <c:pt idx="0">
                  <c:v>0</c:v>
                </c:pt>
                <c:pt idx="1">
                  <c:v>0</c:v>
                </c:pt>
                <c:pt idx="2">
                  <c:v>-32303.822</c:v>
                </c:pt>
                <c:pt idx="3">
                  <c:v>4327.2713099999983</c:v>
                </c:pt>
                <c:pt idx="4">
                  <c:v>-5180.558</c:v>
                </c:pt>
                <c:pt idx="5">
                  <c:v>0</c:v>
                </c:pt>
                <c:pt idx="6">
                  <c:v>0</c:v>
                </c:pt>
                <c:pt idx="7">
                  <c:v>-2878.2560000000008</c:v>
                </c:pt>
                <c:pt idx="8">
                  <c:v>-2878.265159999999</c:v>
                </c:pt>
                <c:pt idx="9">
                  <c:v>-1702.6640000000007</c:v>
                </c:pt>
                <c:pt idx="10">
                  <c:v>0</c:v>
                </c:pt>
                <c:pt idx="11">
                  <c:v>-3042.1180000000013</c:v>
                </c:pt>
                <c:pt idx="12">
                  <c:v>0</c:v>
                </c:pt>
                <c:pt idx="13">
                  <c:v>-3449.9170000000004</c:v>
                </c:pt>
                <c:pt idx="14">
                  <c:v>2202.3159999999998</c:v>
                </c:pt>
                <c:pt idx="15">
                  <c:v>0</c:v>
                </c:pt>
                <c:pt idx="16">
                  <c:v>0</c:v>
                </c:pt>
                <c:pt idx="17">
                  <c:v>0</c:v>
                </c:pt>
                <c:pt idx="18">
                  <c:v>0</c:v>
                </c:pt>
                <c:pt idx="19">
                  <c:v>0</c:v>
                </c:pt>
                <c:pt idx="20">
                  <c:v>2072.424</c:v>
                </c:pt>
                <c:pt idx="21">
                  <c:v>0</c:v>
                </c:pt>
                <c:pt idx="22">
                  <c:v>1148.0819999999992</c:v>
                </c:pt>
                <c:pt idx="23">
                  <c:v>-3854.5340000000001</c:v>
                </c:pt>
              </c:numCache>
            </c:numRef>
          </c:val>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[2]Summary!$I$14:$AF$14</c:f>
              <c:numCache>
                <c:formatCode>General</c:formatCode>
                <c:ptCount val="24"/>
                <c:pt idx="0">
                  <c:v>0</c:v>
                </c:pt>
                <c:pt idx="1">
                  <c:v>0</c:v>
                </c:pt>
              </c:numCache>
            </c:numRef>
          </c:val>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[2]Summary!$I$15:$AF$15</c:f>
              <c:numCache>
                <c:formatCode>General</c:formatCode>
                <c:ptCount val="24"/>
                <c:pt idx="0">
                  <c:v>0</c:v>
                </c:pt>
                <c:pt idx="1">
                  <c:v>0</c:v>
                </c:pt>
                <c:pt idx="2">
                  <c:v>0</c:v>
                </c:pt>
              </c:numCache>
            </c:numRef>
          </c:val>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[2]Summary!$I$16:$AF$16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22">
                  <c:v>-454.01399999999995</c:v>
                </c:pt>
              </c:numCache>
            </c:numRef>
          </c:val>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[2]Summary!$I$17:$AF$17</c:f>
              <c:numCache>
                <c:formatCode>General</c:formatCode>
                <c:ptCount val="24"/>
                <c:pt idx="0">
                  <c:v>0</c:v>
                </c:pt>
                <c:pt idx="1">
                  <c:v>0</c:v>
                </c:pt>
              </c:numCache>
            </c:numRef>
          </c:val>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[2]Summary!$I$18:$AF$18</c:f>
              <c:numCache>
                <c:formatCode>General</c:formatCode>
                <c:ptCount val="24"/>
                <c:pt idx="0">
                  <c:v>0</c:v>
                </c:pt>
                <c:pt idx="1">
                  <c:v>0</c:v>
                </c:pt>
              </c:numCache>
            </c:numRef>
          </c:val>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[2]Summary!$I$19:$AF$19</c:f>
              <c:numCache>
                <c:formatCode>General</c:formatCode>
                <c:ptCount val="24"/>
                <c:pt idx="0">
                  <c:v>0</c:v>
                </c:pt>
                <c:pt idx="1">
                  <c:v>0</c:v>
                </c:pt>
              </c:numCache>
            </c:numRef>
          </c:val>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[2]Summary!$I$20:$AF$20</c:f>
              <c:numCache>
                <c:formatCode>General</c:formatCode>
                <c:ptCount val="24"/>
                <c:pt idx="0">
                  <c:v>0</c:v>
                </c:pt>
                <c:pt idx="1">
                  <c:v>0</c:v>
                </c:pt>
                <c:pt idx="2">
                  <c:v>-4715.0296499999986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37188.545819999999</c:v>
                </c:pt>
                <c:pt idx="20">
                  <c:v>0</c:v>
                </c:pt>
                <c:pt idx="21">
                  <c:v>0</c:v>
                </c:pt>
                <c:pt idx="22">
                  <c:v>0</c:v>
                </c:pt>
                <c:pt idx="23">
                  <c:v>0</c:v>
                </c:pt>
              </c:numCache>
            </c:numRef>
          </c:val>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[2]Summary!$I$21:$AF$21</c:f>
              <c:numCache>
                <c:formatCode>General</c:formatCode>
                <c:ptCount val="24"/>
                <c:pt idx="0">
                  <c:v>0</c:v>
                </c:pt>
                <c:pt idx="1">
                  <c:v>0</c:v>
                </c:pt>
              </c:numCache>
            </c:numRef>
          </c:val>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[2]Summary!$I$22:$AF$22</c:f>
              <c:numCache>
                <c:formatCode>General</c:formatCode>
                <c:ptCount val="24"/>
                <c:pt idx="0">
                  <c:v>0</c:v>
                </c:pt>
                <c:pt idx="1">
                  <c:v>0</c:v>
                </c:pt>
                <c:pt idx="13">
                  <c:v>521.73043999999993</c:v>
                </c:pt>
              </c:numCache>
            </c:numRef>
          </c:val>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[2]Summary!$I$23:$AF$23</c:f>
              <c:numCache>
                <c:formatCode>General</c:formatCode>
                <c:ptCount val="24"/>
                <c:pt idx="0">
                  <c:v>0</c:v>
                </c:pt>
                <c:pt idx="1">
                  <c:v>0</c:v>
                </c:pt>
                <c:pt idx="2">
                  <c:v>0</c:v>
                </c:pt>
                <c:pt idx="3">
                  <c:v>0</c:v>
                </c:pt>
                <c:pt idx="4">
                  <c:v>0</c:v>
                </c:pt>
                <c:pt idx="5">
                  <c:v>0</c:v>
                </c:pt>
                <c:pt idx="6">
                  <c:v>0</c:v>
                </c:pt>
                <c:pt idx="7">
                  <c:v>344.28054999999949</c:v>
                </c:pt>
                <c:pt idx="8">
                  <c:v>0</c:v>
                </c:pt>
                <c:pt idx="9">
                  <c:v>0</c:v>
                </c:pt>
                <c:pt idx="10">
                  <c:v>0</c:v>
                </c:pt>
                <c:pt idx="11">
                  <c:v>-353.28329000000031</c:v>
                </c:pt>
                <c:pt idx="12">
                  <c:v>0</c:v>
                </c:pt>
                <c:pt idx="13">
                  <c:v>-312.5136</c:v>
                </c:pt>
                <c:pt idx="14">
                  <c:v>0</c:v>
                </c:pt>
                <c:pt idx="15">
                  <c:v>0</c:v>
                </c:pt>
                <c:pt idx="21">
                  <c:v>931.93002000000001</c:v>
                </c:pt>
                <c:pt idx="22">
                  <c:v>111.1180600000007</c:v>
                </c:pt>
              </c:numCache>
            </c:numRef>
          </c:val>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[2]Summary!$I$24:$AF$24</c:f>
              <c:numCache>
                <c:formatCode>General</c:formatCode>
                <c:ptCount val="24"/>
                <c:pt idx="0">
                  <c:v>0</c:v>
                </c:pt>
                <c:pt idx="1">
                  <c:v>0</c:v>
                </c:pt>
                <c:pt idx="13">
                  <c:v>223.70521000000008</c:v>
                </c:pt>
                <c:pt idx="14">
                  <c:v>0</c:v>
                </c:pt>
                <c:pt idx="15">
                  <c:v>0</c:v>
                </c:pt>
                <c:pt idx="21">
                  <c:v>0</c:v>
                </c:pt>
              </c:numCache>
            </c:numRef>
          </c:val>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[2]Summary!$I$25:$AF$25</c:f>
              <c:numCache>
                <c:formatCode>General</c:formatCode>
                <c:ptCount val="24"/>
                <c:pt idx="0">
                  <c:v>0</c:v>
                </c:pt>
                <c:pt idx="1">
                  <c:v>0</c:v>
                </c:pt>
              </c:numCache>
            </c:numRef>
          </c:val>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[2]Summary!$I$26:$AF$26</c:f>
              <c:numCache>
                <c:formatCode>General</c:formatCode>
                <c:ptCount val="24"/>
                <c:pt idx="0">
                  <c:v>0</c:v>
                </c:pt>
                <c:pt idx="1">
                  <c:v>0</c:v>
                </c:pt>
              </c:numCache>
            </c:numRef>
          </c:val>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[2]Summary!$I$27:$AF$27</c:f>
              <c:numCache>
                <c:formatCode>General</c:formatCode>
                <c:ptCount val="24"/>
                <c:pt idx="0">
                  <c:v>0</c:v>
                </c:pt>
                <c:pt idx="1">
                  <c:v>0</c:v>
                </c:pt>
              </c:numCache>
            </c:numRef>
          </c:val>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[2]Summary!$I$28:$AF$28</c:f>
              <c:numCache>
                <c:formatCode>General</c:formatCode>
                <c:ptCount val="24"/>
                <c:pt idx="0">
                  <c:v>0</c:v>
                </c:pt>
                <c:pt idx="1">
                  <c:v>0</c:v>
                </c:pt>
                <c:pt idx="2">
                  <c:v>0</c:v>
                </c:pt>
                <c:pt idx="3">
                  <c:v>418.55201999999917</c:v>
                </c:pt>
                <c:pt idx="4">
                  <c:v>0</c:v>
                </c:pt>
                <c:pt idx="5">
                  <c:v>0</c:v>
                </c:pt>
                <c:pt idx="6">
                  <c:v>0</c:v>
                </c:pt>
                <c:pt idx="7">
                  <c:v>-844.91970000000038</c:v>
                </c:pt>
                <c:pt idx="8">
                  <c:v>0</c:v>
                </c:pt>
                <c:pt idx="9">
                  <c:v>-9243.2155400000029</c:v>
                </c:pt>
                <c:pt idx="10">
                  <c:v>0</c:v>
                </c:pt>
                <c:pt idx="11">
                  <c:v>0</c:v>
                </c:pt>
                <c:pt idx="12">
                  <c:v>0</c:v>
                </c:pt>
                <c:pt idx="13">
                  <c:v>780</c:v>
                </c:pt>
                <c:pt idx="14">
                  <c:v>263.54219000000376</c:v>
                </c:pt>
                <c:pt idx="22">
                  <c:v>0</c:v>
                </c:pt>
                <c:pt idx="23">
                  <c:v>0</c:v>
                </c:pt>
              </c:numCache>
            </c:numRef>
          </c:val>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[2]Summary!$I$29:$AF$29</c:f>
              <c:numCache>
                <c:formatCode>General</c:formatCode>
                <c:ptCount val="24"/>
                <c:pt idx="0">
                  <c:v>0</c:v>
                </c:pt>
                <c:pt idx="1">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[2]Summary!$I$30:$AF$30</c:f>
              <c:numCache>
                <c:formatCode>General</c:formatCode>
                <c:ptCount val="24"/>
                <c:pt idx="2">
                  <c:v>1756.6984800000064</c:v>
                </c:pt>
                <c:pt idx="3">
                  <c:v>-993.20510000000468</c:v>
                </c:pt>
                <c:pt idx="4">
                  <c:v>153.06785000000218</c:v>
                </c:pt>
                <c:pt idx="5">
                  <c:v>0</c:v>
                </c:pt>
                <c:pt idx="6">
                  <c:v>0</c:v>
                </c:pt>
                <c:pt idx="7">
                  <c:v>1655.5178199999987</c:v>
                </c:pt>
                <c:pt idx="8">
                  <c:v>368.17946999996275</c:v>
                </c:pt>
                <c:pt idx="9">
                  <c:v>207.29042000001391</c:v>
                </c:pt>
                <c:pt idx="10">
                  <c:v>0</c:v>
                </c:pt>
                <c:pt idx="11">
                  <c:v>2041.2994499999968</c:v>
                </c:pt>
                <c:pt idx="12">
                  <c:v>0</c:v>
                </c:pt>
                <c:pt idx="13">
                  <c:v>408.69374000000244</c:v>
                </c:pt>
                <c:pt idx="14">
                  <c:v>52.123350000004393</c:v>
                </c:pt>
                <c:pt idx="15">
                  <c:v>0</c:v>
                </c:pt>
                <c:pt idx="16">
                  <c:v>0</c:v>
                </c:pt>
                <c:pt idx="17">
                  <c:v>1177.2462899999991</c:v>
                </c:pt>
                <c:pt idx="18">
                  <c:v>0</c:v>
                </c:pt>
                <c:pt idx="19">
                  <c:v>5963.9907799999928</c:v>
                </c:pt>
                <c:pt idx="20">
                  <c:v>3573.7982999999995</c:v>
                </c:pt>
                <c:pt idx="21">
                  <c:v>-4693.9400599999935</c:v>
                </c:pt>
                <c:pt idx="22">
                  <c:v>305.20200999999452</c:v>
                </c:pt>
                <c:pt idx="23">
                  <c:v>158.88641000000689</c:v>
                </c:pt>
              </c:numCache>
            </c:numRef>
          </c:val>
        </c:ser>
        <c:ser>
          <c:idx val="0"/>
          <c:order val="23"/>
          <c:tx>
            <c:strRef>
              <c:f>[2]Summary!$A$8:$E$8</c:f>
              <c:strCache>
                <c:ptCount val="1"/>
                <c:pt idx="0">
                  <c:v>Broadband</c:v>
                </c:pt>
              </c:strCache>
            </c:strRef>
          </c:tx>
          <c:spPr>
            <a:solidFill>
              <a:srgbClr val="9999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[2]Summary!$K$8:$AG$8</c:f>
              <c:numCache>
                <c:formatCode>General</c:formatCode>
                <c:ptCount val="23"/>
              </c:numCache>
            </c:numRef>
          </c:val>
        </c:ser>
        <c:ser>
          <c:idx val="1"/>
          <c:order val="24"/>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[2]Summary!$K$9:$AG$9</c:f>
              <c:numCache>
                <c:formatCode>General</c:formatCode>
                <c:ptCount val="23"/>
              </c:numCache>
            </c:numRef>
          </c:val>
        </c:ser>
        <c:ser>
          <c:idx val="2"/>
          <c:order val="25"/>
          <c:tx>
            <c:strRef>
              <c:f>[2]Summary!$A$10:$E$10</c:f>
              <c:strCache>
                <c:ptCount val="1"/>
                <c:pt idx="0">
                  <c:v>Coal</c:v>
                </c:pt>
              </c:strCache>
            </c:strRef>
          </c:tx>
          <c:spPr>
            <a:solidFill>
              <a:srgbClr val="FFFFCC"/>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[2]Summary!$K$10:$AG$10</c:f>
              <c:numCache>
                <c:formatCode>General</c:formatCode>
                <c:ptCount val="23"/>
              </c:numCache>
            </c:numRef>
          </c:val>
        </c:ser>
        <c:ser>
          <c:idx val="3"/>
          <c:order val="26"/>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[2]Summary!$K$11:$AG$11</c:f>
              <c:numCache>
                <c:formatCode>General</c:formatCode>
                <c:ptCount val="23"/>
              </c:numCache>
            </c:numRef>
          </c:val>
        </c:ser>
        <c:ser>
          <c:idx val="4"/>
          <c:order val="27"/>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[2]Summary!$K$12:$AG$12</c:f>
              <c:numCache>
                <c:formatCode>General</c:formatCode>
                <c:ptCount val="23"/>
              </c:numCache>
            </c:numRef>
          </c:val>
        </c:ser>
        <c:ser>
          <c:idx val="5"/>
          <c:order val="28"/>
          <c:tx>
            <c:strRef>
              <c:f>[2]Summary!$A$13:$E$13</c:f>
              <c:strCache>
                <c:ptCount val="1"/>
                <c:pt idx="0">
                  <c:v>EES/EWS</c:v>
                </c:pt>
              </c:strCache>
            </c:strRef>
          </c:tx>
          <c:spPr>
            <a:solidFill>
              <a:srgbClr val="FF8080"/>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[2]Summary!$K$13:$AG$13</c:f>
              <c:numCache>
                <c:formatCode>General</c:formatCode>
                <c:ptCount val="23"/>
                <c:pt idx="0">
                  <c:v>-32303.822</c:v>
                </c:pt>
                <c:pt idx="1">
                  <c:v>4327.2713099999983</c:v>
                </c:pt>
                <c:pt idx="2">
                  <c:v>-5180.558</c:v>
                </c:pt>
                <c:pt idx="3">
                  <c:v>0</c:v>
                </c:pt>
                <c:pt idx="4">
                  <c:v>0</c:v>
                </c:pt>
                <c:pt idx="5">
                  <c:v>-2878.2560000000008</c:v>
                </c:pt>
                <c:pt idx="6">
                  <c:v>-2878.265159999999</c:v>
                </c:pt>
                <c:pt idx="7">
                  <c:v>-1702.6640000000007</c:v>
                </c:pt>
                <c:pt idx="8">
                  <c:v>0</c:v>
                </c:pt>
                <c:pt idx="9">
                  <c:v>-3042.1180000000013</c:v>
                </c:pt>
                <c:pt idx="10">
                  <c:v>0</c:v>
                </c:pt>
                <c:pt idx="11">
                  <c:v>-3449.9170000000004</c:v>
                </c:pt>
                <c:pt idx="12">
                  <c:v>2202.3159999999998</c:v>
                </c:pt>
                <c:pt idx="13">
                  <c:v>0</c:v>
                </c:pt>
                <c:pt idx="14">
                  <c:v>0</c:v>
                </c:pt>
                <c:pt idx="15">
                  <c:v>0</c:v>
                </c:pt>
                <c:pt idx="16">
                  <c:v>0</c:v>
                </c:pt>
                <c:pt idx="17">
                  <c:v>0</c:v>
                </c:pt>
                <c:pt idx="18">
                  <c:v>2072.424</c:v>
                </c:pt>
                <c:pt idx="19">
                  <c:v>0</c:v>
                </c:pt>
                <c:pt idx="20">
                  <c:v>1148.0819999999992</c:v>
                </c:pt>
                <c:pt idx="21">
                  <c:v>-3854.5340000000001</c:v>
                </c:pt>
                <c:pt idx="22">
                  <c:v>2646.8300000000004</c:v>
                </c:pt>
              </c:numCache>
            </c:numRef>
          </c:val>
        </c:ser>
        <c:ser>
          <c:idx val="6"/>
          <c:order val="29"/>
          <c:tx>
            <c:strRef>
              <c:f>[2]Summary!$A$14:$E$14</c:f>
              <c:strCache>
                <c:ptCount val="1"/>
                <c:pt idx="0">
                  <c:v>Freight</c:v>
                </c:pt>
              </c:strCache>
            </c:strRef>
          </c:tx>
          <c:spPr>
            <a:solidFill>
              <a:srgbClr val="0066CC"/>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[2]Summary!$K$14:$AG$14</c:f>
              <c:numCache>
                <c:formatCode>General</c:formatCode>
                <c:ptCount val="23"/>
              </c:numCache>
            </c:numRef>
          </c:val>
        </c:ser>
        <c:ser>
          <c:idx val="7"/>
          <c:order val="30"/>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[2]Summary!$K$15:$AG$15</c:f>
              <c:numCache>
                <c:formatCode>General</c:formatCode>
                <c:ptCount val="23"/>
                <c:pt idx="0">
                  <c:v>0</c:v>
                </c:pt>
              </c:numCache>
            </c:numRef>
          </c:val>
        </c:ser>
        <c:ser>
          <c:idx val="8"/>
          <c:order val="31"/>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[2]Summary!$K$16:$AG$16</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20">
                  <c:v>-454.01399999999995</c:v>
                </c:pt>
              </c:numCache>
            </c:numRef>
          </c:val>
        </c:ser>
        <c:ser>
          <c:idx val="9"/>
          <c:order val="32"/>
          <c:tx>
            <c:strRef>
              <c:f>[2]Summary!$A$17:$E$17</c:f>
              <c:strCache>
                <c:ptCount val="1"/>
                <c:pt idx="0">
                  <c:v>LNG</c:v>
                </c:pt>
              </c:strCache>
            </c:strRef>
          </c:tx>
          <c:spPr>
            <a:solidFill>
              <a:srgbClr val="FF00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[2]Summary!$K$17:$AG$17</c:f>
              <c:numCache>
                <c:formatCode>General</c:formatCode>
                <c:ptCount val="23"/>
              </c:numCache>
            </c:numRef>
          </c:val>
        </c:ser>
        <c:ser>
          <c:idx val="10"/>
          <c:order val="33"/>
          <c:tx>
            <c:strRef>
              <c:f>[2]Summary!$A$18:$E$18</c:f>
              <c:strCache>
                <c:ptCount val="1"/>
                <c:pt idx="0">
                  <c:v>Lumber</c:v>
                </c:pt>
              </c:strCache>
            </c:strRef>
          </c:tx>
          <c:spPr>
            <a:solidFill>
              <a:srgbClr val="FFFF00"/>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[2]Summary!$K$18:$AG$18</c:f>
              <c:numCache>
                <c:formatCode>General</c:formatCode>
                <c:ptCount val="23"/>
              </c:numCache>
            </c:numRef>
          </c:val>
        </c:ser>
        <c:ser>
          <c:idx val="11"/>
          <c:order val="34"/>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[2]Summary!$K$19:$AG$19</c:f>
              <c:numCache>
                <c:formatCode>General</c:formatCode>
                <c:ptCount val="23"/>
              </c:numCache>
            </c:numRef>
          </c:val>
        </c:ser>
        <c:ser>
          <c:idx val="12"/>
          <c:order val="35"/>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[2]Summary!$K$20:$AG$20</c:f>
              <c:numCache>
                <c:formatCode>General</c:formatCode>
                <c:ptCount val="23"/>
                <c:pt idx="0">
                  <c:v>-4715.0296499999986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37188.545819999999</c:v>
                </c:pt>
                <c:pt idx="18">
                  <c:v>0</c:v>
                </c:pt>
                <c:pt idx="19">
                  <c:v>0</c:v>
                </c:pt>
                <c:pt idx="20">
                  <c:v>0</c:v>
                </c:pt>
                <c:pt idx="21">
                  <c:v>0</c:v>
                </c:pt>
              </c:numCache>
            </c:numRef>
          </c:val>
        </c:ser>
        <c:ser>
          <c:idx val="13"/>
          <c:order val="36"/>
          <c:tx>
            <c:strRef>
              <c:f>[2]Summary!$A$21:$E$21</c:f>
              <c:strCache>
                <c:ptCount val="1"/>
                <c:pt idx="0">
                  <c:v>Paper</c:v>
                </c:pt>
              </c:strCache>
            </c:strRef>
          </c:tx>
          <c:spPr>
            <a:solidFill>
              <a:srgbClr val="800000"/>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[2]Summary!$K$21:$AG$21</c:f>
              <c:numCache>
                <c:formatCode>General</c:formatCode>
                <c:ptCount val="23"/>
              </c:numCache>
            </c:numRef>
          </c:val>
        </c:ser>
        <c:ser>
          <c:idx val="14"/>
          <c:order val="37"/>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[2]Summary!$K$22:$AG$22</c:f>
              <c:numCache>
                <c:formatCode>General</c:formatCode>
                <c:ptCount val="23"/>
                <c:pt idx="11">
                  <c:v>521.73043999999993</c:v>
                </c:pt>
              </c:numCache>
            </c:numRef>
          </c:val>
        </c:ser>
        <c:ser>
          <c:idx val="15"/>
          <c:order val="38"/>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[2]Summary!$K$23:$AG$23</c:f>
              <c:numCache>
                <c:formatCode>General</c:formatCode>
                <c:ptCount val="23"/>
                <c:pt idx="0">
                  <c:v>0</c:v>
                </c:pt>
                <c:pt idx="1">
                  <c:v>0</c:v>
                </c:pt>
                <c:pt idx="2">
                  <c:v>0</c:v>
                </c:pt>
                <c:pt idx="3">
                  <c:v>0</c:v>
                </c:pt>
                <c:pt idx="4">
                  <c:v>0</c:v>
                </c:pt>
                <c:pt idx="5">
                  <c:v>344.28054999999949</c:v>
                </c:pt>
                <c:pt idx="6">
                  <c:v>0</c:v>
                </c:pt>
                <c:pt idx="7">
                  <c:v>0</c:v>
                </c:pt>
                <c:pt idx="8">
                  <c:v>0</c:v>
                </c:pt>
                <c:pt idx="9">
                  <c:v>-353.28329000000031</c:v>
                </c:pt>
                <c:pt idx="10">
                  <c:v>0</c:v>
                </c:pt>
                <c:pt idx="11">
                  <c:v>-312.5136</c:v>
                </c:pt>
                <c:pt idx="12">
                  <c:v>0</c:v>
                </c:pt>
                <c:pt idx="13">
                  <c:v>0</c:v>
                </c:pt>
                <c:pt idx="19">
                  <c:v>931.93002000000001</c:v>
                </c:pt>
                <c:pt idx="20">
                  <c:v>111.1180600000007</c:v>
                </c:pt>
              </c:numCache>
            </c:numRef>
          </c:val>
        </c:ser>
        <c:ser>
          <c:idx val="16"/>
          <c:order val="39"/>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[2]Summary!$K$24:$AG$24</c:f>
              <c:numCache>
                <c:formatCode>General</c:formatCode>
                <c:ptCount val="23"/>
                <c:pt idx="11">
                  <c:v>223.70521000000008</c:v>
                </c:pt>
                <c:pt idx="12">
                  <c:v>0</c:v>
                </c:pt>
                <c:pt idx="13">
                  <c:v>0</c:v>
                </c:pt>
                <c:pt idx="19">
                  <c:v>0</c:v>
                </c:pt>
              </c:numCache>
            </c:numRef>
          </c:val>
        </c:ser>
        <c:ser>
          <c:idx val="17"/>
          <c:order val="40"/>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[2]Summary!$K$25:$AG$25</c:f>
              <c:numCache>
                <c:formatCode>General</c:formatCode>
                <c:ptCount val="23"/>
              </c:numCache>
            </c:numRef>
          </c:val>
        </c:ser>
        <c:ser>
          <c:idx val="18"/>
          <c:order val="41"/>
          <c:tx>
            <c:strRef>
              <c:f>[2]Summary!$A$26:$E$26</c:f>
              <c:strCache>
                <c:ptCount val="1"/>
                <c:pt idx="0">
                  <c:v>Steel</c:v>
                </c:pt>
              </c:strCache>
            </c:strRef>
          </c:tx>
          <c:spPr>
            <a:solidFill>
              <a:srgbClr val="CCFFCC"/>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[2]Summary!$K$26:$AG$26</c:f>
              <c:numCache>
                <c:formatCode>General</c:formatCode>
                <c:ptCount val="23"/>
              </c:numCache>
            </c:numRef>
          </c:val>
        </c:ser>
        <c:ser>
          <c:idx val="19"/>
          <c:order val="42"/>
          <c:tx>
            <c:strRef>
              <c:f>[2]Summary!$A$27:$E$27</c:f>
              <c:strCache>
                <c:ptCount val="1"/>
                <c:pt idx="0">
                  <c:v>Weather</c:v>
                </c:pt>
              </c:strCache>
            </c:strRef>
          </c:tx>
          <c:spPr>
            <a:solidFill>
              <a:srgbClr val="FFFF99"/>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[2]Summary!$K$27:$AG$27</c:f>
              <c:numCache>
                <c:formatCode>General</c:formatCode>
                <c:ptCount val="23"/>
              </c:numCache>
            </c:numRef>
          </c:val>
        </c:ser>
        <c:ser>
          <c:idx val="20"/>
          <c:order val="43"/>
          <c:tx>
            <c:strRef>
              <c:f>[2]Summary!$A$28:$E$28</c:f>
              <c:strCache>
                <c:ptCount val="1"/>
                <c:pt idx="0">
                  <c:v>EEL</c:v>
                </c:pt>
              </c:strCache>
            </c:strRef>
          </c:tx>
          <c:spPr>
            <a:solidFill>
              <a:srgbClr val="99CC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[2]Summary!$K$28:$AG$28</c:f>
              <c:numCache>
                <c:formatCode>General</c:formatCode>
                <c:ptCount val="23"/>
                <c:pt idx="0">
                  <c:v>0</c:v>
                </c:pt>
                <c:pt idx="1">
                  <c:v>418.55201999999917</c:v>
                </c:pt>
                <c:pt idx="2">
                  <c:v>0</c:v>
                </c:pt>
                <c:pt idx="3">
                  <c:v>0</c:v>
                </c:pt>
                <c:pt idx="4">
                  <c:v>0</c:v>
                </c:pt>
                <c:pt idx="5">
                  <c:v>-844.91970000000038</c:v>
                </c:pt>
                <c:pt idx="6">
                  <c:v>0</c:v>
                </c:pt>
                <c:pt idx="7">
                  <c:v>-9243.2155400000029</c:v>
                </c:pt>
                <c:pt idx="8">
                  <c:v>0</c:v>
                </c:pt>
                <c:pt idx="9">
                  <c:v>0</c:v>
                </c:pt>
                <c:pt idx="10">
                  <c:v>0</c:v>
                </c:pt>
                <c:pt idx="11">
                  <c:v>780</c:v>
                </c:pt>
                <c:pt idx="12">
                  <c:v>263.54219000000376</c:v>
                </c:pt>
                <c:pt idx="20">
                  <c:v>0</c:v>
                </c:pt>
                <c:pt idx="21">
                  <c:v>0</c:v>
                </c:pt>
                <c:pt idx="22">
                  <c:v>0</c:v>
                </c:pt>
              </c:numCache>
            </c:numRef>
          </c:val>
        </c:ser>
        <c:ser>
          <c:idx val="21"/>
          <c:order val="44"/>
          <c:tx>
            <c:strRef>
              <c:f>[2]Summary!$A$29:$E$29</c:f>
              <c:strCache>
                <c:ptCount val="1"/>
                <c:pt idx="0">
                  <c:v>DRAM</c:v>
                </c:pt>
              </c:strCache>
            </c:strRef>
          </c:tx>
          <c:spPr>
            <a:solidFill>
              <a:srgbClr val="FF99CC"/>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[2]Summary!$K$29:$AG$29</c:f>
              <c:numCache>
                <c:formatCode>General</c:formatCode>
                <c:ptCount val="23"/>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er>
        <c:ser>
          <c:idx val="22"/>
          <c:order val="45"/>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[2]Summary!$K$7:$AG$7</c:f>
              <c:numCache>
                <c:formatCode>General</c:formatCode>
                <c:ptCount val="23"/>
                <c:pt idx="0">
                  <c:v>37141</c:v>
                </c:pt>
                <c:pt idx="1">
                  <c:v>37144</c:v>
                </c:pt>
                <c:pt idx="2">
                  <c:v>37146</c:v>
                </c:pt>
                <c:pt idx="3">
                  <c:v>37147</c:v>
                </c:pt>
                <c:pt idx="4">
                  <c:v>37148</c:v>
                </c:pt>
                <c:pt idx="5">
                  <c:v>37151</c:v>
                </c:pt>
                <c:pt idx="6">
                  <c:v>37152</c:v>
                </c:pt>
                <c:pt idx="7">
                  <c:v>37153</c:v>
                </c:pt>
                <c:pt idx="8">
                  <c:v>37154</c:v>
                </c:pt>
                <c:pt idx="9">
                  <c:v>37155</c:v>
                </c:pt>
                <c:pt idx="10">
                  <c:v>37158</c:v>
                </c:pt>
                <c:pt idx="11">
                  <c:v>37159</c:v>
                </c:pt>
                <c:pt idx="12">
                  <c:v>37160</c:v>
                </c:pt>
                <c:pt idx="13">
                  <c:v>37161</c:v>
                </c:pt>
                <c:pt idx="14">
                  <c:v>37162</c:v>
                </c:pt>
                <c:pt idx="15">
                  <c:v>37167</c:v>
                </c:pt>
                <c:pt idx="16">
                  <c:v>37168</c:v>
                </c:pt>
                <c:pt idx="17">
                  <c:v>37169</c:v>
                </c:pt>
                <c:pt idx="18">
                  <c:v>37172</c:v>
                </c:pt>
                <c:pt idx="19">
                  <c:v>37173</c:v>
                </c:pt>
                <c:pt idx="20">
                  <c:v>37174</c:v>
                </c:pt>
                <c:pt idx="21">
                  <c:v>37175</c:v>
                </c:pt>
                <c:pt idx="22">
                  <c:v>37176</c:v>
                </c:pt>
              </c:numCache>
            </c:numRef>
          </c:cat>
          <c:val>
            <c:numRef>
              <c:f>[2]Summary!$K$30:$AG$30</c:f>
              <c:numCache>
                <c:formatCode>General</c:formatCode>
                <c:ptCount val="23"/>
                <c:pt idx="0">
                  <c:v>1756.6984800000064</c:v>
                </c:pt>
                <c:pt idx="1">
                  <c:v>-993.20510000000468</c:v>
                </c:pt>
                <c:pt idx="2">
                  <c:v>153.06785000000218</c:v>
                </c:pt>
                <c:pt idx="3">
                  <c:v>0</c:v>
                </c:pt>
                <c:pt idx="4">
                  <c:v>0</c:v>
                </c:pt>
                <c:pt idx="5">
                  <c:v>1655.5178199999987</c:v>
                </c:pt>
                <c:pt idx="6">
                  <c:v>368.17946999996275</c:v>
                </c:pt>
                <c:pt idx="7">
                  <c:v>207.29042000001391</c:v>
                </c:pt>
                <c:pt idx="8">
                  <c:v>0</c:v>
                </c:pt>
                <c:pt idx="9">
                  <c:v>2041.2994499999968</c:v>
                </c:pt>
                <c:pt idx="10">
                  <c:v>0</c:v>
                </c:pt>
                <c:pt idx="11">
                  <c:v>408.69374000000244</c:v>
                </c:pt>
                <c:pt idx="12">
                  <c:v>52.123350000004393</c:v>
                </c:pt>
                <c:pt idx="13">
                  <c:v>0</c:v>
                </c:pt>
                <c:pt idx="14">
                  <c:v>0</c:v>
                </c:pt>
                <c:pt idx="15">
                  <c:v>1177.2462899999991</c:v>
                </c:pt>
                <c:pt idx="16">
                  <c:v>0</c:v>
                </c:pt>
                <c:pt idx="17">
                  <c:v>5963.9907799999928</c:v>
                </c:pt>
                <c:pt idx="18">
                  <c:v>3573.7982999999995</c:v>
                </c:pt>
                <c:pt idx="19">
                  <c:v>-4693.9400599999935</c:v>
                </c:pt>
                <c:pt idx="20">
                  <c:v>305.20200999999452</c:v>
                </c:pt>
                <c:pt idx="21">
                  <c:v>158.88641000000689</c:v>
                </c:pt>
                <c:pt idx="22">
                  <c:v>616.16316000000506</c:v>
                </c:pt>
              </c:numCache>
            </c:numRef>
          </c:val>
        </c:ser>
        <c:dLbls>
          <c:showLegendKey val="0"/>
          <c:showVal val="0"/>
          <c:showCatName val="0"/>
          <c:showSerName val="0"/>
          <c:showPercent val="0"/>
          <c:showBubbleSize val="0"/>
        </c:dLbls>
        <c:gapWidth val="0"/>
        <c:overlap val="100"/>
        <c:axId val="222876608"/>
        <c:axId val="222877168"/>
      </c:barChart>
      <c:dateAx>
        <c:axId val="222876608"/>
        <c:scaling>
          <c:orientation val="minMax"/>
          <c:min val="37137"/>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22877168"/>
        <c:crosses val="autoZero"/>
        <c:auto val="1"/>
        <c:lblOffset val="100"/>
        <c:baseTimeUnit val="days"/>
        <c:majorUnit val="5"/>
        <c:majorTimeUnit val="days"/>
        <c:minorUnit val="1"/>
        <c:minorTimeUnit val="days"/>
      </c:dateAx>
      <c:valAx>
        <c:axId val="2228771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2876608"/>
        <c:crosses val="autoZero"/>
        <c:crossBetween val="between"/>
      </c:valAx>
      <c:spPr>
        <a:solidFill>
          <a:srgbClr val="FFFFFF"/>
        </a:solidFill>
        <a:ln w="12700">
          <a:solidFill>
            <a:srgbClr val="808080"/>
          </a:solidFill>
          <a:prstDash val="solid"/>
        </a:ln>
      </c:spPr>
    </c:plotArea>
    <c:legend>
      <c:legendPos val="r"/>
      <c:layout>
        <c:manualLayout>
          <c:xMode val="edge"/>
          <c:yMode val="edge"/>
          <c:x val="0.82781456953642385"/>
          <c:y val="1.0482201753721488E-2"/>
          <c:w val="0.16026490066225166"/>
          <c:h val="0.98323052449907566"/>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2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144288577154309"/>
          <c:y val="2.1406791758624089E-2"/>
        </c:manualLayout>
      </c:layout>
      <c:overlay val="0"/>
      <c:spPr>
        <a:noFill/>
        <a:ln w="25400">
          <a:noFill/>
        </a:ln>
      </c:spPr>
    </c:title>
    <c:autoTitleDeleted val="0"/>
    <c:plotArea>
      <c:layout>
        <c:manualLayout>
          <c:layoutTarget val="inner"/>
          <c:xMode val="edge"/>
          <c:yMode val="edge"/>
          <c:x val="4.4088176352705413E-2"/>
          <c:y val="0.13761508987686913"/>
          <c:w val="0.74749498997995989"/>
          <c:h val="0.59939016924147448"/>
        </c:manualLayout>
      </c:layout>
      <c:barChart>
        <c:barDir val="col"/>
        <c:grouping val="stacked"/>
        <c:varyColors val="0"/>
        <c:ser>
          <c:idx val="0"/>
          <c:order val="0"/>
          <c:tx>
            <c:strRef>
              <c:f>'Graph Data Oct 01'!$A$2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01'!$V$2:$AF$2</c:f>
              <c:numCache>
                <c:formatCode>General</c:formatCode>
                <c:ptCount val="11"/>
                <c:pt idx="7">
                  <c:v>1</c:v>
                </c:pt>
                <c:pt idx="8">
                  <c:v>2</c:v>
                </c:pt>
                <c:pt idx="9">
                  <c:v>2</c:v>
                </c:pt>
                <c:pt idx="10">
                  <c:v>2</c:v>
                </c:pt>
              </c:numCache>
            </c:numRef>
          </c:val>
        </c:ser>
        <c:ser>
          <c:idx val="1"/>
          <c:order val="1"/>
          <c:tx>
            <c:strRef>
              <c:f>'Graph Data Oct 01'!$A$3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290581162324649"/>
                  <c:y val="0.67890111005922105"/>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01'!$V$3:$AF$3</c:f>
              <c:numCache>
                <c:formatCode>General</c:formatCode>
                <c:ptCount val="11"/>
                <c:pt idx="9">
                  <c:v>1</c:v>
                </c:pt>
              </c:numCache>
            </c:numRef>
          </c:val>
        </c:ser>
        <c:ser>
          <c:idx val="2"/>
          <c:order val="2"/>
          <c:tx>
            <c:strRef>
              <c:f>'Graph Data Oct 01'!$A$4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4569138276553107"/>
                  <c:y val="0.51376300220697813"/>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01'!$V$4:$AF$4</c:f>
              <c:numCache>
                <c:formatCode>General</c:formatCode>
                <c:ptCount val="11"/>
                <c:pt idx="1">
                  <c:v>17</c:v>
                </c:pt>
                <c:pt idx="2">
                  <c:v>12</c:v>
                </c:pt>
                <c:pt idx="3">
                  <c:v>5</c:v>
                </c:pt>
                <c:pt idx="4">
                  <c:v>4</c:v>
                </c:pt>
                <c:pt idx="5">
                  <c:v>8</c:v>
                </c:pt>
                <c:pt idx="6">
                  <c:v>11</c:v>
                </c:pt>
                <c:pt idx="7">
                  <c:v>4</c:v>
                </c:pt>
                <c:pt idx="8">
                  <c:v>6</c:v>
                </c:pt>
                <c:pt idx="9">
                  <c:v>4</c:v>
                </c:pt>
                <c:pt idx="10">
                  <c:v>10</c:v>
                </c:pt>
              </c:numCache>
            </c:numRef>
          </c:val>
        </c:ser>
        <c:ser>
          <c:idx val="3"/>
          <c:order val="3"/>
          <c:tx>
            <c:strRef>
              <c:f>'Graph Data Oct 01'!$A$5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4969939879759521"/>
                  <c:y val="0.47706564490647968"/>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01'!$V$5:$AF$5</c:f>
              <c:numCache>
                <c:formatCode>General</c:formatCode>
                <c:ptCount val="11"/>
                <c:pt idx="0">
                  <c:v>9</c:v>
                </c:pt>
                <c:pt idx="1">
                  <c:v>4</c:v>
                </c:pt>
                <c:pt idx="2">
                  <c:v>5</c:v>
                </c:pt>
                <c:pt idx="3">
                  <c:v>5</c:v>
                </c:pt>
                <c:pt idx="4">
                  <c:v>3</c:v>
                </c:pt>
                <c:pt idx="5">
                  <c:v>6</c:v>
                </c:pt>
                <c:pt idx="6">
                  <c:v>4</c:v>
                </c:pt>
                <c:pt idx="7">
                  <c:v>3</c:v>
                </c:pt>
                <c:pt idx="8">
                  <c:v>6</c:v>
                </c:pt>
                <c:pt idx="9">
                  <c:v>4</c:v>
                </c:pt>
                <c:pt idx="10">
                  <c:v>6</c:v>
                </c:pt>
              </c:numCache>
            </c:numRef>
          </c:val>
        </c:ser>
        <c:ser>
          <c:idx val="4"/>
          <c:order val="4"/>
          <c:tx>
            <c:strRef>
              <c:f>'Graph Data Oct 01'!$A$6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7895791583166331"/>
                  <c:y val="0.44342640071435613"/>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112224448897795"/>
                  <c:y val="0.46483319247298022"/>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01'!$V$6:$AF$6</c:f>
              <c:numCache>
                <c:formatCode>General</c:formatCode>
                <c:ptCount val="11"/>
                <c:pt idx="0">
                  <c:v>5</c:v>
                </c:pt>
                <c:pt idx="1">
                  <c:v>1</c:v>
                </c:pt>
                <c:pt idx="2">
                  <c:v>1</c:v>
                </c:pt>
                <c:pt idx="3">
                  <c:v>2</c:v>
                </c:pt>
                <c:pt idx="5">
                  <c:v>1</c:v>
                </c:pt>
                <c:pt idx="7">
                  <c:v>2</c:v>
                </c:pt>
              </c:numCache>
            </c:numRef>
          </c:val>
        </c:ser>
        <c:ser>
          <c:idx val="5"/>
          <c:order val="5"/>
          <c:tx>
            <c:strRef>
              <c:f>'Graph Data Oct 01'!$A$7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010020040080165"/>
                  <c:y val="0.50458866288185356"/>
                </c:manualLayout>
              </c:layout>
              <c:spPr>
                <a:noFill/>
                <a:ln w="25400">
                  <a:noFill/>
                </a:ln>
              </c:spPr>
              <c:txPr>
                <a:bodyPr/>
                <a:lstStyle/>
                <a:p>
                  <a:pPr>
                    <a:defRPr sz="9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2625250501002006"/>
                  <c:y val="0.46789130558135505"/>
                </c:manualLayout>
              </c:layout>
              <c:spPr>
                <a:noFill/>
                <a:ln w="25400">
                  <a:noFill/>
                </a:ln>
              </c:spPr>
              <c:txPr>
                <a:bodyPr/>
                <a:lstStyle/>
                <a:p>
                  <a:pPr>
                    <a:defRPr sz="9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01'!$V$7:$AF$7</c:f>
              <c:numCache>
                <c:formatCode>General</c:formatCode>
                <c:ptCount val="11"/>
                <c:pt idx="1">
                  <c:v>2</c:v>
                </c:pt>
                <c:pt idx="2">
                  <c:v>1</c:v>
                </c:pt>
                <c:pt idx="3">
                  <c:v>2</c:v>
                </c:pt>
                <c:pt idx="5">
                  <c:v>3</c:v>
                </c:pt>
                <c:pt idx="6">
                  <c:v>1</c:v>
                </c:pt>
                <c:pt idx="7">
                  <c:v>1</c:v>
                </c:pt>
                <c:pt idx="10">
                  <c:v>1</c:v>
                </c:pt>
              </c:numCache>
            </c:numRef>
          </c:val>
        </c:ser>
        <c:ser>
          <c:idx val="6"/>
          <c:order val="6"/>
          <c:tx>
            <c:strRef>
              <c:f>'Graph Data Oct 01'!$A$8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01'!$V$8:$AF$8</c:f>
              <c:numCache>
                <c:formatCode>General</c:formatCode>
                <c:ptCount val="11"/>
                <c:pt idx="0">
                  <c:v>2</c:v>
                </c:pt>
                <c:pt idx="2">
                  <c:v>1</c:v>
                </c:pt>
                <c:pt idx="3">
                  <c:v>1</c:v>
                </c:pt>
                <c:pt idx="4">
                  <c:v>3</c:v>
                </c:pt>
                <c:pt idx="5">
                  <c:v>2</c:v>
                </c:pt>
              </c:numCache>
            </c:numRef>
          </c:val>
        </c:ser>
        <c:ser>
          <c:idx val="7"/>
          <c:order val="7"/>
          <c:tx>
            <c:strRef>
              <c:f>'Graph Data Oct 01'!$A$9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6372745490981961"/>
                  <c:y val="0.39143847787198333"/>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01'!$V$9:$AF$9</c:f>
              <c:numCache>
                <c:formatCode>General</c:formatCode>
                <c:ptCount val="11"/>
                <c:pt idx="0">
                  <c:v>2</c:v>
                </c:pt>
                <c:pt idx="1">
                  <c:v>3</c:v>
                </c:pt>
                <c:pt idx="2">
                  <c:v>3</c:v>
                </c:pt>
                <c:pt idx="3">
                  <c:v>2</c:v>
                </c:pt>
                <c:pt idx="4">
                  <c:v>3</c:v>
                </c:pt>
                <c:pt idx="5">
                  <c:v>2</c:v>
                </c:pt>
                <c:pt idx="6">
                  <c:v>1</c:v>
                </c:pt>
                <c:pt idx="8">
                  <c:v>1</c:v>
                </c:pt>
                <c:pt idx="9">
                  <c:v>3</c:v>
                </c:pt>
                <c:pt idx="10">
                  <c:v>1</c:v>
                </c:pt>
              </c:numCache>
            </c:numRef>
          </c:val>
        </c:ser>
        <c:ser>
          <c:idx val="8"/>
          <c:order val="8"/>
          <c:tx>
            <c:strRef>
              <c:f>'Graph Data Oct 01'!$A$10</c:f>
              <c:strCache>
                <c:ptCount val="1"/>
                <c:pt idx="0">
                  <c:v>Not identified</c:v>
                </c:pt>
              </c:strCache>
            </c:strRef>
          </c:tx>
          <c:spPr>
            <a:solidFill>
              <a:srgbClr val="99CC00"/>
            </a:solidFill>
            <a:ln w="12700">
              <a:solidFill>
                <a:srgbClr val="000000"/>
              </a:solidFill>
              <a:prstDash val="solid"/>
            </a:ln>
          </c:spPr>
          <c:invertIfNegative val="0"/>
          <c:dLbls>
            <c:dLbl>
              <c:idx val="7"/>
              <c:layout>
                <c:manualLayout>
                  <c:xMode val="edge"/>
                  <c:yMode val="edge"/>
                  <c:x val="0.57414829659318634"/>
                  <c:y val="0.49847243666510377"/>
                </c:manualLayout>
              </c:layout>
              <c:spPr>
                <a:noFill/>
                <a:ln w="25400">
                  <a:noFill/>
                </a:ln>
              </c:spPr>
              <c:txPr>
                <a:bodyPr/>
                <a:lstStyle/>
                <a:p>
                  <a:pPr>
                    <a:defRPr sz="115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3727454909819636"/>
                  <c:y val="0.41896149584735715"/>
                </c:manualLayout>
              </c:layout>
              <c:spPr>
                <a:noFill/>
                <a:ln w="25400">
                  <a:noFill/>
                </a:ln>
              </c:spPr>
              <c:txPr>
                <a:bodyPr/>
                <a:lstStyle/>
                <a:p>
                  <a:pPr>
                    <a:defRPr sz="1150" b="0" i="0" u="none" strike="noStrike" baseline="0">
                      <a:solidFill>
                        <a:srgbClr val="00008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Mode val="edge"/>
                  <c:yMode val="edge"/>
                  <c:x val="0.70841683366733466"/>
                  <c:y val="0.44342640071435613"/>
                </c:manualLayout>
              </c:layout>
              <c:spPr>
                <a:noFill/>
                <a:ln w="25400">
                  <a:noFill/>
                </a:ln>
              </c:spPr>
              <c:txPr>
                <a:bodyPr/>
                <a:lstStyle/>
                <a:p>
                  <a:pPr>
                    <a:defRPr sz="115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50" b="0" i="0" u="none" strike="noStrike" baseline="0">
                    <a:solidFill>
                      <a:srgbClr val="00008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01'!$V$10:$AF$10</c:f>
              <c:numCache>
                <c:formatCode>General</c:formatCode>
                <c:ptCount val="11"/>
                <c:pt idx="0">
                  <c:v>1</c:v>
                </c:pt>
                <c:pt idx="1">
                  <c:v>2</c:v>
                </c:pt>
                <c:pt idx="2">
                  <c:v>1</c:v>
                </c:pt>
                <c:pt idx="4">
                  <c:v>1</c:v>
                </c:pt>
                <c:pt idx="5">
                  <c:v>1</c:v>
                </c:pt>
                <c:pt idx="6">
                  <c:v>1</c:v>
                </c:pt>
                <c:pt idx="8">
                  <c:v>1</c:v>
                </c:pt>
                <c:pt idx="10">
                  <c:v>3</c:v>
                </c:pt>
              </c:numCache>
            </c:numRef>
          </c:val>
        </c:ser>
        <c:dLbls>
          <c:showLegendKey val="0"/>
          <c:showVal val="1"/>
          <c:showCatName val="0"/>
          <c:showSerName val="0"/>
          <c:showPercent val="0"/>
          <c:showBubbleSize val="0"/>
        </c:dLbls>
        <c:gapWidth val="110"/>
        <c:overlap val="50"/>
        <c:axId val="220673280"/>
        <c:axId val="220673840"/>
      </c:barChart>
      <c:catAx>
        <c:axId val="22067328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20673840"/>
        <c:crosses val="autoZero"/>
        <c:auto val="0"/>
        <c:lblAlgn val="ctr"/>
        <c:lblOffset val="100"/>
        <c:tickLblSkip val="1"/>
        <c:tickMarkSkip val="1"/>
        <c:noMultiLvlLbl val="0"/>
      </c:catAx>
      <c:valAx>
        <c:axId val="2206738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20673280"/>
        <c:crosses val="autoZero"/>
        <c:crossBetween val="between"/>
      </c:valAx>
      <c:spPr>
        <a:solidFill>
          <a:srgbClr val="FFFFFF"/>
        </a:solidFill>
        <a:ln w="12700">
          <a:solidFill>
            <a:srgbClr val="C0C0C0"/>
          </a:solidFill>
          <a:prstDash val="solid"/>
        </a:ln>
      </c:spPr>
    </c:plotArea>
    <c:legend>
      <c:legendPos val="r"/>
      <c:layout>
        <c:manualLayout>
          <c:xMode val="edge"/>
          <c:yMode val="edge"/>
          <c:x val="0.80561122244488981"/>
          <c:y val="6.7278488384247132E-2"/>
          <c:w val="0.18837675350701402"/>
          <c:h val="0.856271670344963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03786191537"/>
          <c:y val="3.4090956380610216E-2"/>
        </c:manualLayout>
      </c:layout>
      <c:overlay val="0"/>
      <c:spPr>
        <a:noFill/>
        <a:ln w="25400">
          <a:noFill/>
        </a:ln>
      </c:spPr>
    </c:title>
    <c:autoTitleDeleted val="0"/>
    <c:plotArea>
      <c:layout>
        <c:manualLayout>
          <c:layoutTarget val="inner"/>
          <c:xMode val="edge"/>
          <c:yMode val="edge"/>
          <c:x val="0.14699331848552338"/>
          <c:y val="0.11931834733213575"/>
          <c:w val="0.77728285077950998"/>
          <c:h val="0.5397734760263284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Oct 01'!$W$12:$AF$12</c:f>
              <c:numCache>
                <c:formatCode>m/d/yyyy</c:formatCode>
                <c:ptCount val="10"/>
                <c:pt idx="0">
                  <c:v>37102</c:v>
                </c:pt>
                <c:pt idx="1">
                  <c:v>37109</c:v>
                </c:pt>
                <c:pt idx="2">
                  <c:v>37116</c:v>
                </c:pt>
                <c:pt idx="3">
                  <c:v>37123</c:v>
                </c:pt>
                <c:pt idx="4">
                  <c:v>37130</c:v>
                </c:pt>
                <c:pt idx="5">
                  <c:v>37138</c:v>
                </c:pt>
                <c:pt idx="6">
                  <c:v>37144</c:v>
                </c:pt>
                <c:pt idx="7">
                  <c:v>37151</c:v>
                </c:pt>
                <c:pt idx="8">
                  <c:v>37158</c:v>
                </c:pt>
                <c:pt idx="9">
                  <c:v>37165</c:v>
                </c:pt>
              </c:numCache>
            </c:numRef>
          </c:cat>
          <c:val>
            <c:numRef>
              <c:f>'Graph Data Oct 01'!$W$11:$AF$11</c:f>
              <c:numCache>
                <c:formatCode>General</c:formatCode>
                <c:ptCount val="10"/>
                <c:pt idx="0">
                  <c:v>29</c:v>
                </c:pt>
                <c:pt idx="1">
                  <c:v>24</c:v>
                </c:pt>
                <c:pt idx="2">
                  <c:v>17</c:v>
                </c:pt>
                <c:pt idx="3">
                  <c:v>14</c:v>
                </c:pt>
                <c:pt idx="4">
                  <c:v>23</c:v>
                </c:pt>
                <c:pt idx="5">
                  <c:v>18</c:v>
                </c:pt>
                <c:pt idx="6">
                  <c:v>11</c:v>
                </c:pt>
                <c:pt idx="7">
                  <c:v>16</c:v>
                </c:pt>
                <c:pt idx="8">
                  <c:v>14</c:v>
                </c:pt>
                <c:pt idx="9">
                  <c:v>23</c:v>
                </c:pt>
              </c:numCache>
            </c:numRef>
          </c:val>
          <c:smooth val="0"/>
        </c:ser>
        <c:dLbls>
          <c:showLegendKey val="0"/>
          <c:showVal val="0"/>
          <c:showCatName val="0"/>
          <c:showSerName val="0"/>
          <c:showPercent val="0"/>
          <c:showBubbleSize val="0"/>
        </c:dLbls>
        <c:marker val="1"/>
        <c:smooth val="0"/>
        <c:axId val="220676080"/>
        <c:axId val="220676640"/>
      </c:lineChart>
      <c:catAx>
        <c:axId val="22067608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20676640"/>
        <c:crosses val="autoZero"/>
        <c:auto val="0"/>
        <c:lblAlgn val="ctr"/>
        <c:lblOffset val="100"/>
        <c:tickLblSkip val="1"/>
        <c:tickMarkSkip val="1"/>
        <c:noMultiLvlLbl val="0"/>
      </c:catAx>
      <c:valAx>
        <c:axId val="220676640"/>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2067608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1135857461024499E-2"/>
          <c:y val="0.89772851802273568"/>
          <c:w val="0.87527839643652561"/>
          <c:h val="6.534099972950291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29.xml"/><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2.xml"/><Relationship Id="rId7" Type="http://schemas.openxmlformats.org/officeDocument/2006/relationships/chart" Target="../charts/chart36.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39.xml"/><Relationship Id="rId7" Type="http://schemas.openxmlformats.org/officeDocument/2006/relationships/chart" Target="../charts/chart43.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 Id="rId6" Type="http://schemas.openxmlformats.org/officeDocument/2006/relationships/chart" Target="../charts/chart49.xml"/><Relationship Id="rId5" Type="http://schemas.openxmlformats.org/officeDocument/2006/relationships/chart" Target="../charts/chart48.xml"/><Relationship Id="rId4" Type="http://schemas.openxmlformats.org/officeDocument/2006/relationships/chart" Target="../charts/chart47.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52.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5" Type="http://schemas.openxmlformats.org/officeDocument/2006/relationships/chart" Target="../charts/chart54.xml"/><Relationship Id="rId4" Type="http://schemas.openxmlformats.org/officeDocument/2006/relationships/chart" Target="../charts/chart5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7</xdr:col>
      <xdr:colOff>514350</xdr:colOff>
      <xdr:row>75</xdr:row>
      <xdr:rowOff>0</xdr:rowOff>
    </xdr:to>
    <xdr:graphicFrame macro="">
      <xdr:nvGraphicFramePr>
        <xdr:cNvPr id="716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7168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7168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7168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71685" name="AutoShape 5"/>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103</xdr:row>
      <xdr:rowOff>85725</xdr:rowOff>
    </xdr:to>
    <xdr:graphicFrame macro="">
      <xdr:nvGraphicFramePr>
        <xdr:cNvPr id="7168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2533650</xdr:colOff>
      <xdr:row>34</xdr:row>
      <xdr:rowOff>38100</xdr:rowOff>
    </xdr:from>
    <xdr:to>
      <xdr:col>10</xdr:col>
      <xdr:colOff>885825</xdr:colOff>
      <xdr:row>55</xdr:row>
      <xdr:rowOff>9525</xdr:rowOff>
    </xdr:to>
    <xdr:graphicFrame macro="">
      <xdr:nvGraphicFramePr>
        <xdr:cNvPr id="7168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xdr:colOff>
      <xdr:row>75</xdr:row>
      <xdr:rowOff>57150</xdr:rowOff>
    </xdr:from>
    <xdr:to>
      <xdr:col>9</xdr:col>
      <xdr:colOff>752475</xdr:colOff>
      <xdr:row>103</xdr:row>
      <xdr:rowOff>66675</xdr:rowOff>
    </xdr:to>
    <xdr:graphicFrame macro="">
      <xdr:nvGraphicFramePr>
        <xdr:cNvPr id="7168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6</xdr:col>
      <xdr:colOff>1314450</xdr:colOff>
      <xdr:row>75</xdr:row>
      <xdr:rowOff>0</xdr:rowOff>
    </xdr:to>
    <xdr:graphicFrame macro="">
      <xdr:nvGraphicFramePr>
        <xdr:cNvPr id="471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4710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4710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75</xdr:row>
      <xdr:rowOff>76200</xdr:rowOff>
    </xdr:from>
    <xdr:to>
      <xdr:col>9</xdr:col>
      <xdr:colOff>771525</xdr:colOff>
      <xdr:row>95</xdr:row>
      <xdr:rowOff>123825</xdr:rowOff>
    </xdr:to>
    <xdr:graphicFrame macro="">
      <xdr:nvGraphicFramePr>
        <xdr:cNvPr id="4710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4710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47110" name="AutoShape 6"/>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96</xdr:row>
      <xdr:rowOff>0</xdr:rowOff>
    </xdr:to>
    <xdr:graphicFrame macro="">
      <xdr:nvGraphicFramePr>
        <xdr:cNvPr id="4711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55</xdr:row>
      <xdr:rowOff>142875</xdr:rowOff>
    </xdr:from>
    <xdr:to>
      <xdr:col>9</xdr:col>
      <xdr:colOff>600075</xdr:colOff>
      <xdr:row>74</xdr:row>
      <xdr:rowOff>133350</xdr:rowOff>
    </xdr:to>
    <xdr:graphicFrame macro="">
      <xdr:nvGraphicFramePr>
        <xdr:cNvPr id="4711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2609850</xdr:colOff>
      <xdr:row>33</xdr:row>
      <xdr:rowOff>133350</xdr:rowOff>
    </xdr:from>
    <xdr:to>
      <xdr:col>9</xdr:col>
      <xdr:colOff>742950</xdr:colOff>
      <xdr:row>55</xdr:row>
      <xdr:rowOff>57150</xdr:rowOff>
    </xdr:to>
    <xdr:graphicFrame macro="">
      <xdr:nvGraphicFramePr>
        <xdr:cNvPr id="4711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48129" name="Text Box 1"/>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12.xml><?xml version="1.0" encoding="utf-8"?>
<c:userShapes xmlns:c="http://schemas.openxmlformats.org/drawingml/2006/chart">
  <cdr:relSizeAnchor xmlns:cdr="http://schemas.openxmlformats.org/drawingml/2006/chartDrawing">
    <cdr:from>
      <cdr:x>0.18139</cdr:x>
      <cdr:y>0.34309</cdr:y>
    </cdr:from>
    <cdr:to>
      <cdr:x>0.86556</cdr:x>
      <cdr:y>0.34309</cdr:y>
    </cdr:to>
    <cdr:sp macro="" textlink="">
      <cdr:nvSpPr>
        <cdr:cNvPr id="51201" name="Line 1"/>
        <cdr:cNvSpPr>
          <a:spLocks xmlns:a="http://schemas.openxmlformats.org/drawingml/2006/main" noChangeShapeType="1"/>
        </cdr:cNvSpPr>
      </cdr:nvSpPr>
      <cdr:spPr bwMode="auto">
        <a:xfrm xmlns:a="http://schemas.openxmlformats.org/drawingml/2006/main" flipH="1">
          <a:off x="1041552" y="1153481"/>
          <a:ext cx="391656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13.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40966" name="AutoShape 6"/>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4096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4096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0.29559</cdr:x>
      <cdr:y>0.91684</cdr:y>
    </cdr:from>
    <cdr:to>
      <cdr:x>0.56822</cdr:x>
      <cdr:y>0.95351</cdr:y>
    </cdr:to>
    <cdr:sp macro="" textlink="">
      <cdr:nvSpPr>
        <cdr:cNvPr id="41985" name="Text Box 1"/>
        <cdr:cNvSpPr txBox="1">
          <a:spLocks xmlns:a="http://schemas.openxmlformats.org/drawingml/2006/main" noChangeArrowheads="1"/>
        </cdr:cNvSpPr>
      </cdr:nvSpPr>
      <cdr:spPr bwMode="auto">
        <a:xfrm xmlns:a="http://schemas.openxmlformats.org/drawingml/2006/main">
          <a:off x="1531964" y="2492058"/>
          <a:ext cx="1410088" cy="9953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15.xml><?xml version="1.0" encoding="utf-8"?>
<c:userShapes xmlns:c="http://schemas.openxmlformats.org/drawingml/2006/chart">
  <cdr:relSizeAnchor xmlns:cdr="http://schemas.openxmlformats.org/drawingml/2006/chartDrawing">
    <cdr:from>
      <cdr:x>0.16148</cdr:x>
      <cdr:y>0.35645</cdr:y>
    </cdr:from>
    <cdr:to>
      <cdr:x>0.85057</cdr:x>
      <cdr:y>0.35645</cdr:y>
    </cdr:to>
    <cdr:sp macro="" textlink="">
      <cdr:nvSpPr>
        <cdr:cNvPr id="45057" name="Line 1"/>
        <cdr:cNvSpPr>
          <a:spLocks xmlns:a="http://schemas.openxmlformats.org/drawingml/2006/main" noChangeShapeType="1"/>
        </cdr:cNvSpPr>
      </cdr:nvSpPr>
      <cdr:spPr bwMode="auto">
        <a:xfrm xmlns:a="http://schemas.openxmlformats.org/drawingml/2006/main" flipH="1">
          <a:off x="927560" y="1198272"/>
          <a:ext cx="394471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16.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296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296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296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297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2970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29702" name="AutoShape 6"/>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2970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2970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0.30908</cdr:x>
      <cdr:y>0.84978</cdr:y>
    </cdr:from>
    <cdr:to>
      <cdr:x>0.57435</cdr:x>
      <cdr:y>0.92504</cdr:y>
    </cdr:to>
    <cdr:sp macro="" textlink="">
      <cdr:nvSpPr>
        <cdr:cNvPr id="30721" name="Text Box 1"/>
        <cdr:cNvSpPr txBox="1">
          <a:spLocks xmlns:a="http://schemas.openxmlformats.org/drawingml/2006/main" noChangeArrowheads="1"/>
        </cdr:cNvSpPr>
      </cdr:nvSpPr>
      <cdr:spPr bwMode="auto">
        <a:xfrm xmlns:a="http://schemas.openxmlformats.org/drawingml/2006/main">
          <a:off x="1601770" y="2310011"/>
          <a:ext cx="1372012" cy="20431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18.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61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614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614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6151"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615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0.30132</cdr:x>
      <cdr:y>0.96147</cdr:y>
    </cdr:from>
    <cdr:to>
      <cdr:x>0.58139</cdr:x>
      <cdr:y>0.97377</cdr:y>
    </cdr:to>
    <cdr:sp macro="" textlink="">
      <cdr:nvSpPr>
        <cdr:cNvPr id="7169" name="Text Box 1"/>
        <cdr:cNvSpPr txBox="1">
          <a:spLocks xmlns:a="http://schemas.openxmlformats.org/drawingml/2006/main" noChangeArrowheads="1"/>
        </cdr:cNvSpPr>
      </cdr:nvSpPr>
      <cdr:spPr bwMode="auto">
        <a:xfrm xmlns:a="http://schemas.openxmlformats.org/drawingml/2006/main">
          <a:off x="1751032" y="2613204"/>
          <a:ext cx="1624634" cy="3339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2.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72705" name="Text Box 1"/>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20.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1028" name="AutoShape 4"/>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1031"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0.31705</cdr:x>
      <cdr:y>0.89489</cdr:y>
    </cdr:from>
    <cdr:to>
      <cdr:x>0.58852</cdr:x>
      <cdr:y>0.94675</cdr:y>
    </cdr:to>
    <cdr:sp macro="" textlink="">
      <cdr:nvSpPr>
        <cdr:cNvPr id="2049" name="Text Box 1"/>
        <cdr:cNvSpPr txBox="1">
          <a:spLocks xmlns:a="http://schemas.openxmlformats.org/drawingml/2006/main" noChangeArrowheads="1"/>
        </cdr:cNvSpPr>
      </cdr:nvSpPr>
      <cdr:spPr bwMode="auto">
        <a:xfrm xmlns:a="http://schemas.openxmlformats.org/drawingml/2006/main">
          <a:off x="1842319" y="2432467"/>
          <a:ext cx="1574711" cy="14079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22.xml><?xml version="1.0" encoding="utf-8"?>
<c:userShapes xmlns:c="http://schemas.openxmlformats.org/drawingml/2006/chart">
  <cdr:relSizeAnchor xmlns:cdr="http://schemas.openxmlformats.org/drawingml/2006/chartDrawing">
    <cdr:from>
      <cdr:x>0.18139</cdr:x>
      <cdr:y>0.38219</cdr:y>
    </cdr:from>
    <cdr:to>
      <cdr:x>0.87884</cdr:x>
      <cdr:y>0.38219</cdr:y>
    </cdr:to>
    <cdr:sp macro="" textlink="">
      <cdr:nvSpPr>
        <cdr:cNvPr id="5121" name="Line 1"/>
        <cdr:cNvSpPr>
          <a:spLocks xmlns:a="http://schemas.openxmlformats.org/drawingml/2006/main" noChangeShapeType="1"/>
        </cdr:cNvSpPr>
      </cdr:nvSpPr>
      <cdr:spPr bwMode="auto">
        <a:xfrm xmlns:a="http://schemas.openxmlformats.org/drawingml/2006/main" flipH="1">
          <a:off x="1041552" y="1284597"/>
          <a:ext cx="399256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3.xml><?xml version="1.0" encoding="utf-8"?>
<c:userShapes xmlns:c="http://schemas.openxmlformats.org/drawingml/2006/chart">
  <cdr:relSizeAnchor xmlns:cdr="http://schemas.openxmlformats.org/drawingml/2006/chartDrawing">
    <cdr:from>
      <cdr:x>0.18311</cdr:x>
      <cdr:y>0.36855</cdr:y>
    </cdr:from>
    <cdr:to>
      <cdr:x>0.83557</cdr:x>
      <cdr:y>0.36855</cdr:y>
    </cdr:to>
    <cdr:sp macro="" textlink="">
      <cdr:nvSpPr>
        <cdr:cNvPr id="74753" name="Line 1"/>
        <cdr:cNvSpPr>
          <a:spLocks xmlns:a="http://schemas.openxmlformats.org/drawingml/2006/main" noChangeShapeType="1"/>
        </cdr:cNvSpPr>
      </cdr:nvSpPr>
      <cdr:spPr bwMode="auto">
        <a:xfrm xmlns:a="http://schemas.openxmlformats.org/drawingml/2006/main" flipH="1">
          <a:off x="1051404" y="1688171"/>
          <a:ext cx="373502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4.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7</xdr:col>
      <xdr:colOff>514350</xdr:colOff>
      <xdr:row>75</xdr:row>
      <xdr:rowOff>0</xdr:rowOff>
    </xdr:to>
    <xdr:graphicFrame macro="">
      <xdr:nvGraphicFramePr>
        <xdr:cNvPr id="624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624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624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6246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62469" name="AutoShape 5"/>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103</xdr:row>
      <xdr:rowOff>85725</xdr:rowOff>
    </xdr:to>
    <xdr:graphicFrame macro="">
      <xdr:nvGraphicFramePr>
        <xdr:cNvPr id="6247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2533650</xdr:colOff>
      <xdr:row>34</xdr:row>
      <xdr:rowOff>38100</xdr:rowOff>
    </xdr:from>
    <xdr:to>
      <xdr:col>10</xdr:col>
      <xdr:colOff>885825</xdr:colOff>
      <xdr:row>55</xdr:row>
      <xdr:rowOff>9525</xdr:rowOff>
    </xdr:to>
    <xdr:graphicFrame macro="">
      <xdr:nvGraphicFramePr>
        <xdr:cNvPr id="6247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xdr:colOff>
      <xdr:row>75</xdr:row>
      <xdr:rowOff>57150</xdr:rowOff>
    </xdr:from>
    <xdr:to>
      <xdr:col>9</xdr:col>
      <xdr:colOff>752475</xdr:colOff>
      <xdr:row>103</xdr:row>
      <xdr:rowOff>66675</xdr:rowOff>
    </xdr:to>
    <xdr:graphicFrame macro="">
      <xdr:nvGraphicFramePr>
        <xdr:cNvPr id="6247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63489" name="Text Box 1"/>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6.xml><?xml version="1.0" encoding="utf-8"?>
<c:userShapes xmlns:c="http://schemas.openxmlformats.org/drawingml/2006/chart">
  <cdr:relSizeAnchor xmlns:cdr="http://schemas.openxmlformats.org/drawingml/2006/chartDrawing">
    <cdr:from>
      <cdr:x>0.19147</cdr:x>
      <cdr:y>0.37491</cdr:y>
    </cdr:from>
    <cdr:to>
      <cdr:x>0.83557</cdr:x>
      <cdr:y>0.37491</cdr:y>
    </cdr:to>
    <cdr:sp macro="" textlink="">
      <cdr:nvSpPr>
        <cdr:cNvPr id="65537" name="Line 1"/>
        <cdr:cNvSpPr>
          <a:spLocks xmlns:a="http://schemas.openxmlformats.org/drawingml/2006/main" noChangeShapeType="1"/>
        </cdr:cNvSpPr>
      </cdr:nvSpPr>
      <cdr:spPr bwMode="auto">
        <a:xfrm xmlns:a="http://schemas.openxmlformats.org/drawingml/2006/main" flipH="1">
          <a:off x="1099252" y="1717270"/>
          <a:ext cx="3687176"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0.19147</cdr:x>
      <cdr:y>0.3732</cdr:y>
    </cdr:from>
    <cdr:to>
      <cdr:x>0.83557</cdr:x>
      <cdr:y>0.3732</cdr:y>
    </cdr:to>
    <cdr:sp macro="" textlink="">
      <cdr:nvSpPr>
        <cdr:cNvPr id="65538" name="Line 2"/>
        <cdr:cNvSpPr>
          <a:spLocks xmlns:a="http://schemas.openxmlformats.org/drawingml/2006/main" noChangeShapeType="1"/>
        </cdr:cNvSpPr>
      </cdr:nvSpPr>
      <cdr:spPr bwMode="auto">
        <a:xfrm xmlns:a="http://schemas.openxmlformats.org/drawingml/2006/main" flipH="1">
          <a:off x="1099252" y="1709436"/>
          <a:ext cx="3687176"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0.19147</cdr:x>
      <cdr:y>0.38128</cdr:y>
    </cdr:from>
    <cdr:to>
      <cdr:x>0.83557</cdr:x>
      <cdr:y>0.38128</cdr:y>
    </cdr:to>
    <cdr:sp macro="" textlink="">
      <cdr:nvSpPr>
        <cdr:cNvPr id="65539" name="Line 3"/>
        <cdr:cNvSpPr>
          <a:spLocks xmlns:a="http://schemas.openxmlformats.org/drawingml/2006/main" noChangeShapeType="1"/>
        </cdr:cNvSpPr>
      </cdr:nvSpPr>
      <cdr:spPr bwMode="auto">
        <a:xfrm xmlns:a="http://schemas.openxmlformats.org/drawingml/2006/main" flipH="1">
          <a:off x="1099252" y="1746369"/>
          <a:ext cx="3687176"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7.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7</xdr:col>
      <xdr:colOff>514350</xdr:colOff>
      <xdr:row>75</xdr:row>
      <xdr:rowOff>0</xdr:rowOff>
    </xdr:to>
    <xdr:graphicFrame macro="">
      <xdr:nvGraphicFramePr>
        <xdr:cNvPr id="542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5427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5427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54277"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54278" name="AutoShape 6"/>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102</xdr:row>
      <xdr:rowOff>47625</xdr:rowOff>
    </xdr:to>
    <xdr:graphicFrame macro="">
      <xdr:nvGraphicFramePr>
        <xdr:cNvPr id="5427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2533650</xdr:colOff>
      <xdr:row>34</xdr:row>
      <xdr:rowOff>38100</xdr:rowOff>
    </xdr:from>
    <xdr:to>
      <xdr:col>10</xdr:col>
      <xdr:colOff>885825</xdr:colOff>
      <xdr:row>55</xdr:row>
      <xdr:rowOff>9525</xdr:rowOff>
    </xdr:to>
    <xdr:graphicFrame macro="">
      <xdr:nvGraphicFramePr>
        <xdr:cNvPr id="54280"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xdr:colOff>
      <xdr:row>75</xdr:row>
      <xdr:rowOff>57150</xdr:rowOff>
    </xdr:from>
    <xdr:to>
      <xdr:col>9</xdr:col>
      <xdr:colOff>752475</xdr:colOff>
      <xdr:row>102</xdr:row>
      <xdr:rowOff>57150</xdr:rowOff>
    </xdr:to>
    <xdr:graphicFrame macro="">
      <xdr:nvGraphicFramePr>
        <xdr:cNvPr id="5428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55297" name="Text Box 1"/>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9.xml><?xml version="1.0" encoding="utf-8"?>
<c:userShapes xmlns:c="http://schemas.openxmlformats.org/drawingml/2006/chart">
  <cdr:relSizeAnchor xmlns:cdr="http://schemas.openxmlformats.org/drawingml/2006/chartDrawing">
    <cdr:from>
      <cdr:x>0.17303</cdr:x>
      <cdr:y>0.34936</cdr:y>
    </cdr:from>
    <cdr:to>
      <cdr:x>0.85057</cdr:x>
      <cdr:y>0.34936</cdr:y>
    </cdr:to>
    <cdr:sp macro="" textlink="">
      <cdr:nvSpPr>
        <cdr:cNvPr id="58369" name="Line 1"/>
        <cdr:cNvSpPr>
          <a:spLocks xmlns:a="http://schemas.openxmlformats.org/drawingml/2006/main" noChangeShapeType="1"/>
        </cdr:cNvSpPr>
      </cdr:nvSpPr>
      <cdr:spPr bwMode="auto">
        <a:xfrm xmlns:a="http://schemas.openxmlformats.org/drawingml/2006/main" flipH="1">
          <a:off x="993704" y="1530547"/>
          <a:ext cx="3878570"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0.17303</cdr:x>
      <cdr:y>0.3474</cdr:y>
    </cdr:from>
    <cdr:to>
      <cdr:x>0.85057</cdr:x>
      <cdr:y>0.3474</cdr:y>
    </cdr:to>
    <cdr:sp macro="" textlink="">
      <cdr:nvSpPr>
        <cdr:cNvPr id="58370" name="Line 2"/>
        <cdr:cNvSpPr>
          <a:spLocks xmlns:a="http://schemas.openxmlformats.org/drawingml/2006/main" noChangeShapeType="1"/>
        </cdr:cNvSpPr>
      </cdr:nvSpPr>
      <cdr:spPr bwMode="auto">
        <a:xfrm xmlns:a="http://schemas.openxmlformats.org/drawingml/2006/main" flipH="1">
          <a:off x="993704" y="1521993"/>
          <a:ext cx="3878570"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2001/Oct/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aily%20Log\Prelim-fin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2001/Sep/Non-Affil/DPR%20Log/DPR%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Global%20Standards/Daily%20Exception%20Reports/Aug/0820%20summary%20of%20issu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ERMS/erms_adm/D_POS/2001/Books_Data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Oct"/>
      <sheetName val="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AB1" t="str">
            <v>Prelim</v>
          </cell>
          <cell r="AC1"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row r="111">
          <cell r="AA111">
            <v>37162</v>
          </cell>
        </row>
        <row r="112">
          <cell r="AA112">
            <v>37165</v>
          </cell>
        </row>
        <row r="113">
          <cell r="AA113">
            <v>37166</v>
          </cell>
        </row>
        <row r="114">
          <cell r="AA114">
            <v>37167</v>
          </cell>
        </row>
        <row r="115">
          <cell r="AA115">
            <v>37168</v>
          </cell>
          <cell r="AB115">
            <v>0.31944444444444448</v>
          </cell>
          <cell r="AC115">
            <v>0.69861111111111107</v>
          </cell>
        </row>
        <row r="116">
          <cell r="AA116">
            <v>37169</v>
          </cell>
          <cell r="AB116">
            <v>0.31805555555555554</v>
          </cell>
          <cell r="AC116">
            <v>0.72291666666666676</v>
          </cell>
        </row>
        <row r="117">
          <cell r="AA117">
            <v>37172</v>
          </cell>
          <cell r="AB117">
            <v>0.31944444444444448</v>
          </cell>
          <cell r="AC117">
            <v>0.68472222222222223</v>
          </cell>
        </row>
        <row r="118">
          <cell r="AA118">
            <v>37173</v>
          </cell>
          <cell r="AB118">
            <v>0.32222222222222224</v>
          </cell>
          <cell r="AC118">
            <v>0.67013888888888884</v>
          </cell>
        </row>
        <row r="119">
          <cell r="AA119">
            <v>37174</v>
          </cell>
          <cell r="AB119">
            <v>0.32013888888888892</v>
          </cell>
          <cell r="AC119">
            <v>0.65</v>
          </cell>
        </row>
        <row r="120">
          <cell r="AA120">
            <v>37175</v>
          </cell>
          <cell r="AB120">
            <v>0.32013888888888892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heet1"/>
      <sheetName val="Sep 6"/>
      <sheetName val="Sep 07"/>
      <sheetName val="Sep 10"/>
      <sheetName val="Sep 12"/>
      <sheetName val="Sep 13"/>
      <sheetName val="Sep 14"/>
      <sheetName val="Sep 17"/>
      <sheetName val="Sep 18"/>
      <sheetName val="Sep 19"/>
      <sheetName val="Sep 20"/>
      <sheetName val="Sep 21"/>
      <sheetName val="Sep 24"/>
      <sheetName val="Sep 25"/>
      <sheetName val="Sep 26"/>
      <sheetName val="Sep 27"/>
      <sheetName val="Sep 28"/>
      <sheetName val="Oct 03"/>
      <sheetName val="Oct 04"/>
      <sheetName val="Oct 05"/>
      <sheetName val="Oct 08"/>
      <sheetName val="Oct 09"/>
      <sheetName val="Oct 10"/>
      <sheetName val="Oct 11"/>
      <sheetName val="Oct12"/>
    </sheetNames>
    <sheetDataSet>
      <sheetData sheetId="0">
        <row r="7">
          <cell r="F7">
            <v>37134</v>
          </cell>
          <cell r="G7">
            <v>37137</v>
          </cell>
          <cell r="H7">
            <v>37138</v>
          </cell>
          <cell r="I7">
            <v>37139</v>
          </cell>
          <cell r="J7">
            <v>37140</v>
          </cell>
          <cell r="K7">
            <v>37141</v>
          </cell>
          <cell r="L7">
            <v>37144</v>
          </cell>
          <cell r="M7">
            <v>37146</v>
          </cell>
          <cell r="N7">
            <v>37147</v>
          </cell>
          <cell r="O7">
            <v>37148</v>
          </cell>
          <cell r="P7">
            <v>37151</v>
          </cell>
          <cell r="Q7">
            <v>37152</v>
          </cell>
          <cell r="R7">
            <v>37153</v>
          </cell>
          <cell r="S7">
            <v>37154</v>
          </cell>
          <cell r="T7">
            <v>37155</v>
          </cell>
          <cell r="U7">
            <v>37158</v>
          </cell>
          <cell r="V7">
            <v>37159</v>
          </cell>
          <cell r="W7">
            <v>37160</v>
          </cell>
          <cell r="X7">
            <v>37161</v>
          </cell>
          <cell r="Y7">
            <v>37162</v>
          </cell>
          <cell r="Z7">
            <v>37167</v>
          </cell>
          <cell r="AA7">
            <v>37168</v>
          </cell>
          <cell r="AB7">
            <v>37169</v>
          </cell>
          <cell r="AC7">
            <v>37172</v>
          </cell>
          <cell r="AD7">
            <v>37173</v>
          </cell>
          <cell r="AE7">
            <v>37174</v>
          </cell>
          <cell r="AF7">
            <v>37175</v>
          </cell>
          <cell r="AG7">
            <v>37176</v>
          </cell>
        </row>
        <row r="8">
          <cell r="A8" t="str">
            <v>Broadband</v>
          </cell>
          <cell r="F8" t="str">
            <v xml:space="preserve"> </v>
          </cell>
          <cell r="G8" t="str">
            <v xml:space="preserve"> </v>
          </cell>
          <cell r="H8" t="str">
            <v xml:space="preserve"> </v>
          </cell>
          <cell r="I8" t="str">
            <v xml:space="preserve"> </v>
          </cell>
          <cell r="J8" t="str">
            <v xml:space="preserve"> </v>
          </cell>
        </row>
        <row r="9">
          <cell r="A9" t="str">
            <v>Capital Portfolio</v>
          </cell>
          <cell r="F9" t="str">
            <v xml:space="preserve"> </v>
          </cell>
          <cell r="G9" t="str">
            <v xml:space="preserve"> </v>
          </cell>
          <cell r="H9" t="str">
            <v xml:space="preserve"> </v>
          </cell>
          <cell r="I9" t="str">
            <v xml:space="preserve"> </v>
          </cell>
          <cell r="J9" t="str">
            <v xml:space="preserve"> </v>
          </cell>
        </row>
        <row r="10">
          <cell r="A10" t="str">
            <v>Coal</v>
          </cell>
          <cell r="F10" t="str">
            <v xml:space="preserve"> </v>
          </cell>
          <cell r="G10" t="str">
            <v xml:space="preserve"> </v>
          </cell>
          <cell r="H10" t="str">
            <v xml:space="preserve"> </v>
          </cell>
          <cell r="I10" t="str">
            <v xml:space="preserve"> </v>
          </cell>
          <cell r="J10" t="str">
            <v xml:space="preserve"> </v>
          </cell>
        </row>
        <row r="11">
          <cell r="A11" t="str">
            <v>Cross Commodity</v>
          </cell>
        </row>
        <row r="12">
          <cell r="A12" t="str">
            <v>Advertising</v>
          </cell>
          <cell r="F12" t="str">
            <v xml:space="preserve"> </v>
          </cell>
          <cell r="G12" t="str">
            <v xml:space="preserve"> </v>
          </cell>
          <cell r="H12" t="str">
            <v xml:space="preserve"> </v>
          </cell>
          <cell r="I12" t="str">
            <v xml:space="preserve"> </v>
          </cell>
          <cell r="J12" t="str">
            <v xml:space="preserve"> </v>
          </cell>
        </row>
        <row r="13">
          <cell r="A13" t="str">
            <v>EES/EWS</v>
          </cell>
          <cell r="F13">
            <v>0</v>
          </cell>
          <cell r="G13">
            <v>0</v>
          </cell>
          <cell r="H13">
            <v>0</v>
          </cell>
          <cell r="I13">
            <v>0</v>
          </cell>
          <cell r="J13">
            <v>0</v>
          </cell>
          <cell r="K13">
            <v>-32303.822</v>
          </cell>
          <cell r="L13">
            <v>4327.2713099999983</v>
          </cell>
          <cell r="M13">
            <v>-5180.558</v>
          </cell>
          <cell r="N13">
            <v>0</v>
          </cell>
          <cell r="O13">
            <v>0</v>
          </cell>
          <cell r="P13">
            <v>-2878.2560000000008</v>
          </cell>
          <cell r="Q13">
            <v>-2878.265159999999</v>
          </cell>
          <cell r="R13">
            <v>-1702.6640000000007</v>
          </cell>
          <cell r="S13">
            <v>0</v>
          </cell>
          <cell r="T13">
            <v>-3042.1180000000013</v>
          </cell>
          <cell r="U13">
            <v>0</v>
          </cell>
          <cell r="V13">
            <v>-3449.9170000000004</v>
          </cell>
          <cell r="W13">
            <v>2202.3159999999998</v>
          </cell>
          <cell r="X13">
            <v>0</v>
          </cell>
          <cell r="Y13">
            <v>0</v>
          </cell>
          <cell r="Z13">
            <v>0</v>
          </cell>
          <cell r="AA13">
            <v>0</v>
          </cell>
          <cell r="AB13">
            <v>0</v>
          </cell>
          <cell r="AC13">
            <v>2072.424</v>
          </cell>
          <cell r="AD13">
            <v>0</v>
          </cell>
          <cell r="AE13">
            <v>1148.0819999999992</v>
          </cell>
          <cell r="AF13">
            <v>-3854.5340000000001</v>
          </cell>
          <cell r="AG13">
            <v>2646.8300000000004</v>
          </cell>
        </row>
        <row r="14">
          <cell r="A14" t="str">
            <v>Freight</v>
          </cell>
          <cell r="F14" t="str">
            <v xml:space="preserve"> </v>
          </cell>
          <cell r="G14" t="str">
            <v xml:space="preserve"> </v>
          </cell>
          <cell r="H14" t="str">
            <v xml:space="preserve"> </v>
          </cell>
          <cell r="I14" t="str">
            <v xml:space="preserve"> </v>
          </cell>
          <cell r="J14" t="str">
            <v xml:space="preserve"> </v>
          </cell>
        </row>
        <row r="15">
          <cell r="A15" t="str">
            <v>Global Products</v>
          </cell>
          <cell r="F15" t="str">
            <v xml:space="preserve"> </v>
          </cell>
          <cell r="G15" t="str">
            <v xml:space="preserve"> </v>
          </cell>
          <cell r="H15" t="str">
            <v xml:space="preserve"> </v>
          </cell>
          <cell r="I15" t="str">
            <v xml:space="preserve"> </v>
          </cell>
          <cell r="J15" t="str">
            <v xml:space="preserve"> </v>
          </cell>
          <cell r="K15" t="str">
            <v xml:space="preserve"> </v>
          </cell>
        </row>
        <row r="16">
          <cell r="A16" t="str">
            <v>Interest Rate</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AE16">
            <v>-454.01399999999995</v>
          </cell>
        </row>
        <row r="17">
          <cell r="A17" t="str">
            <v>LNG</v>
          </cell>
          <cell r="F17" t="str">
            <v xml:space="preserve"> </v>
          </cell>
          <cell r="G17" t="str">
            <v xml:space="preserve"> </v>
          </cell>
          <cell r="H17" t="str">
            <v xml:space="preserve"> </v>
          </cell>
          <cell r="I17" t="str">
            <v xml:space="preserve"> </v>
          </cell>
          <cell r="J17" t="str">
            <v xml:space="preserve"> </v>
          </cell>
        </row>
        <row r="18">
          <cell r="A18" t="str">
            <v>Lumber</v>
          </cell>
          <cell r="F18" t="str">
            <v xml:space="preserve"> </v>
          </cell>
          <cell r="G18" t="str">
            <v xml:space="preserve"> </v>
          </cell>
          <cell r="H18" t="str">
            <v xml:space="preserve"> </v>
          </cell>
          <cell r="I18" t="str">
            <v xml:space="preserve"> </v>
          </cell>
          <cell r="J18" t="str">
            <v xml:space="preserve"> </v>
          </cell>
        </row>
        <row r="19">
          <cell r="A19" t="str">
            <v>Merchant Portfolio</v>
          </cell>
          <cell r="F19" t="str">
            <v xml:space="preserve"> </v>
          </cell>
          <cell r="G19" t="str">
            <v xml:space="preserve"> </v>
          </cell>
          <cell r="H19" t="str">
            <v xml:space="preserve"> </v>
          </cell>
          <cell r="I19" t="str">
            <v xml:space="preserve"> </v>
          </cell>
          <cell r="J19" t="str">
            <v xml:space="preserve"> </v>
          </cell>
        </row>
        <row r="20">
          <cell r="A20" t="str">
            <v>Natural Gas</v>
          </cell>
          <cell r="F20" t="str">
            <v xml:space="preserve"> </v>
          </cell>
          <cell r="G20" t="str">
            <v xml:space="preserve"> </v>
          </cell>
          <cell r="H20" t="str">
            <v xml:space="preserve"> </v>
          </cell>
          <cell r="I20" t="str">
            <v xml:space="preserve"> </v>
          </cell>
          <cell r="J20" t="str">
            <v xml:space="preserve"> </v>
          </cell>
          <cell r="K20">
            <v>-4715.0296499999986</v>
          </cell>
          <cell r="L20" t="str">
            <v xml:space="preserve"> </v>
          </cell>
          <cell r="M20" t="str">
            <v xml:space="preserve"> </v>
          </cell>
          <cell r="N20" t="str">
            <v xml:space="preserve"> </v>
          </cell>
          <cell r="O20" t="str">
            <v xml:space="preserve"> </v>
          </cell>
          <cell r="P20" t="str">
            <v xml:space="preserve"> </v>
          </cell>
          <cell r="Q20" t="str">
            <v xml:space="preserve"> </v>
          </cell>
          <cell r="R20" t="str">
            <v xml:space="preserve"> </v>
          </cell>
          <cell r="S20" t="str">
            <v xml:space="preserve"> </v>
          </cell>
          <cell r="T20" t="str">
            <v xml:space="preserve"> </v>
          </cell>
          <cell r="U20" t="str">
            <v xml:space="preserve"> </v>
          </cell>
          <cell r="V20" t="str">
            <v xml:space="preserve"> </v>
          </cell>
          <cell r="W20" t="str">
            <v xml:space="preserve"> </v>
          </cell>
          <cell r="X20" t="str">
            <v xml:space="preserve"> </v>
          </cell>
          <cell r="Y20" t="str">
            <v xml:space="preserve"> </v>
          </cell>
          <cell r="Z20" t="str">
            <v xml:space="preserve"> </v>
          </cell>
          <cell r="AA20" t="str">
            <v xml:space="preserve"> </v>
          </cell>
          <cell r="AB20">
            <v>37188.545819999999</v>
          </cell>
          <cell r="AC20" t="str">
            <v xml:space="preserve"> </v>
          </cell>
          <cell r="AD20" t="str">
            <v xml:space="preserve"> </v>
          </cell>
          <cell r="AE20" t="str">
            <v xml:space="preserve"> </v>
          </cell>
          <cell r="AF20" t="str">
            <v xml:space="preserve"> </v>
          </cell>
        </row>
        <row r="21">
          <cell r="A21" t="str">
            <v>Paper</v>
          </cell>
          <cell r="F21" t="str">
            <v xml:space="preserve"> </v>
          </cell>
          <cell r="G21" t="str">
            <v xml:space="preserve"> </v>
          </cell>
          <cell r="H21" t="str">
            <v xml:space="preserve"> </v>
          </cell>
          <cell r="I21" t="str">
            <v xml:space="preserve"> </v>
          </cell>
          <cell r="J21" t="str">
            <v xml:space="preserve"> </v>
          </cell>
        </row>
        <row r="22">
          <cell r="A22" t="str">
            <v>Power Canada</v>
          </cell>
          <cell r="F22" t="str">
            <v xml:space="preserve"> </v>
          </cell>
          <cell r="G22" t="str">
            <v xml:space="preserve"> </v>
          </cell>
          <cell r="H22" t="str">
            <v xml:space="preserve"> </v>
          </cell>
          <cell r="I22" t="str">
            <v xml:space="preserve"> </v>
          </cell>
          <cell r="J22" t="str">
            <v xml:space="preserve"> </v>
          </cell>
          <cell r="V22">
            <v>521.73043999999993</v>
          </cell>
        </row>
        <row r="23">
          <cell r="A23" t="str">
            <v>Power East</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cell r="N23" t="str">
            <v xml:space="preserve"> </v>
          </cell>
          <cell r="O23" t="str">
            <v xml:space="preserve"> </v>
          </cell>
          <cell r="P23">
            <v>344.28054999999949</v>
          </cell>
          <cell r="Q23" t="str">
            <v xml:space="preserve"> </v>
          </cell>
          <cell r="R23" t="str">
            <v xml:space="preserve"> </v>
          </cell>
          <cell r="S23" t="str">
            <v xml:space="preserve"> </v>
          </cell>
          <cell r="T23">
            <v>-353.28329000000031</v>
          </cell>
          <cell r="U23" t="str">
            <v xml:space="preserve"> </v>
          </cell>
          <cell r="V23">
            <v>-312.5136</v>
          </cell>
          <cell r="W23" t="str">
            <v xml:space="preserve"> </v>
          </cell>
          <cell r="X23" t="str">
            <v xml:space="preserve"> </v>
          </cell>
          <cell r="AD23">
            <v>931.93002000000001</v>
          </cell>
          <cell r="AE23">
            <v>111.1180600000007</v>
          </cell>
        </row>
        <row r="24">
          <cell r="A24" t="str">
            <v>Power West</v>
          </cell>
          <cell r="F24" t="str">
            <v xml:space="preserve"> </v>
          </cell>
          <cell r="G24" t="str">
            <v xml:space="preserve"> </v>
          </cell>
          <cell r="H24" t="str">
            <v xml:space="preserve"> </v>
          </cell>
          <cell r="I24" t="str">
            <v xml:space="preserve"> </v>
          </cell>
          <cell r="J24" t="str">
            <v xml:space="preserve"> </v>
          </cell>
          <cell r="V24">
            <v>223.70521000000008</v>
          </cell>
          <cell r="W24" t="str">
            <v xml:space="preserve"> </v>
          </cell>
          <cell r="X24" t="str">
            <v xml:space="preserve"> </v>
          </cell>
          <cell r="AD24" t="str">
            <v xml:space="preserve"> </v>
          </cell>
        </row>
        <row r="25">
          <cell r="A25" t="str">
            <v>Soft Commodities</v>
          </cell>
          <cell r="F25" t="str">
            <v xml:space="preserve"> </v>
          </cell>
          <cell r="G25" t="str">
            <v xml:space="preserve"> </v>
          </cell>
          <cell r="H25" t="str">
            <v xml:space="preserve"> </v>
          </cell>
          <cell r="I25" t="str">
            <v xml:space="preserve"> </v>
          </cell>
          <cell r="J25" t="str">
            <v xml:space="preserve"> </v>
          </cell>
        </row>
        <row r="26">
          <cell r="A26" t="str">
            <v>Steel</v>
          </cell>
          <cell r="F26" t="str">
            <v xml:space="preserve"> </v>
          </cell>
          <cell r="G26" t="str">
            <v xml:space="preserve"> </v>
          </cell>
          <cell r="H26" t="str">
            <v xml:space="preserve"> </v>
          </cell>
          <cell r="I26" t="str">
            <v xml:space="preserve"> </v>
          </cell>
          <cell r="J26" t="str">
            <v xml:space="preserve"> </v>
          </cell>
        </row>
        <row r="27">
          <cell r="A27" t="str">
            <v>Weather</v>
          </cell>
          <cell r="F27" t="str">
            <v xml:space="preserve"> </v>
          </cell>
          <cell r="G27" t="str">
            <v xml:space="preserve"> </v>
          </cell>
          <cell r="H27" t="str">
            <v xml:space="preserve"> </v>
          </cell>
          <cell r="I27" t="str">
            <v xml:space="preserve"> </v>
          </cell>
          <cell r="J27" t="str">
            <v xml:space="preserve"> </v>
          </cell>
        </row>
        <row r="28">
          <cell r="A28" t="str">
            <v>EEL</v>
          </cell>
          <cell r="F28" t="str">
            <v xml:space="preserve"> </v>
          </cell>
          <cell r="G28" t="str">
            <v xml:space="preserve"> </v>
          </cell>
          <cell r="H28" t="str">
            <v xml:space="preserve"> </v>
          </cell>
          <cell r="I28" t="str">
            <v xml:space="preserve"> </v>
          </cell>
          <cell r="J28" t="str">
            <v xml:space="preserve"> </v>
          </cell>
          <cell r="K28" t="str">
            <v xml:space="preserve"> </v>
          </cell>
          <cell r="L28">
            <v>418.55201999999917</v>
          </cell>
          <cell r="M28" t="str">
            <v xml:space="preserve"> </v>
          </cell>
          <cell r="N28" t="str">
            <v xml:space="preserve"> </v>
          </cell>
          <cell r="O28" t="str">
            <v xml:space="preserve"> </v>
          </cell>
          <cell r="P28">
            <v>-844.91970000000038</v>
          </cell>
          <cell r="Q28" t="str">
            <v xml:space="preserve"> </v>
          </cell>
          <cell r="R28">
            <v>-9243.2155400000029</v>
          </cell>
          <cell r="S28" t="str">
            <v xml:space="preserve"> </v>
          </cell>
          <cell r="T28" t="str">
            <v xml:space="preserve"> </v>
          </cell>
          <cell r="U28">
            <v>0</v>
          </cell>
          <cell r="V28">
            <v>780</v>
          </cell>
          <cell r="W28">
            <v>263.54219000000376</v>
          </cell>
          <cell r="AE28" t="str">
            <v xml:space="preserve"> </v>
          </cell>
          <cell r="AF28" t="str">
            <v xml:space="preserve"> </v>
          </cell>
          <cell r="AG28" t="str">
            <v xml:space="preserve"> </v>
          </cell>
        </row>
        <row r="29">
          <cell r="A29" t="str">
            <v>DRAM</v>
          </cell>
          <cell r="F29" t="str">
            <v xml:space="preserve"> </v>
          </cell>
          <cell r="G29" t="str">
            <v xml:space="preserve"> </v>
          </cell>
          <cell r="H29" t="str">
            <v xml:space="preserve"> </v>
          </cell>
          <cell r="I29" t="str">
            <v xml:space="preserve"> </v>
          </cell>
          <cell r="J29" t="str">
            <v xml:space="preserve"> </v>
          </cell>
          <cell r="O29" t="str">
            <v xml:space="preserve"> </v>
          </cell>
          <cell r="P29">
            <v>0</v>
          </cell>
          <cell r="Q29" t="str">
            <v xml:space="preserve"> </v>
          </cell>
          <cell r="R29" t="str">
            <v xml:space="preserve"> </v>
          </cell>
          <cell r="S29" t="str">
            <v xml:space="preserve"> </v>
          </cell>
          <cell r="T29" t="str">
            <v xml:space="preserve"> </v>
          </cell>
          <cell r="U29" t="str">
            <v xml:space="preserve"> </v>
          </cell>
          <cell r="V29" t="str">
            <v xml:space="preserve"> </v>
          </cell>
          <cell r="W29" t="str">
            <v xml:space="preserve"> </v>
          </cell>
          <cell r="X29" t="str">
            <v xml:space="preserve"> </v>
          </cell>
          <cell r="Y29" t="str">
            <v xml:space="preserve"> </v>
          </cell>
          <cell r="Z29" t="str">
            <v xml:space="preserve"> </v>
          </cell>
          <cell r="AA29" t="str">
            <v xml:space="preserve"> </v>
          </cell>
          <cell r="AB29" t="str">
            <v xml:space="preserve"> </v>
          </cell>
          <cell r="AC29" t="str">
            <v xml:space="preserve"> </v>
          </cell>
          <cell r="AD29" t="str">
            <v xml:space="preserve"> </v>
          </cell>
          <cell r="AE29" t="str">
            <v xml:space="preserve"> </v>
          </cell>
          <cell r="AF29" t="str">
            <v xml:space="preserve"> </v>
          </cell>
          <cell r="AG29" t="str">
            <v xml:space="preserve"> </v>
          </cell>
        </row>
        <row r="30">
          <cell r="A30" t="str">
            <v>Other (including Drift)</v>
          </cell>
          <cell r="K30">
            <v>1756.6984800000064</v>
          </cell>
          <cell r="L30">
            <v>-993.20510000000468</v>
          </cell>
          <cell r="M30">
            <v>153.06785000000218</v>
          </cell>
          <cell r="N30">
            <v>0</v>
          </cell>
          <cell r="O30">
            <v>0</v>
          </cell>
          <cell r="P30">
            <v>1655.5178199999987</v>
          </cell>
          <cell r="Q30">
            <v>368.17946999996275</v>
          </cell>
          <cell r="R30">
            <v>207.29042000001391</v>
          </cell>
          <cell r="S30">
            <v>0</v>
          </cell>
          <cell r="T30">
            <v>2041.2994499999968</v>
          </cell>
          <cell r="U30" t="e">
            <v>#VALUE!</v>
          </cell>
          <cell r="V30">
            <v>408.69374000000244</v>
          </cell>
          <cell r="W30">
            <v>52.123350000004393</v>
          </cell>
          <cell r="X30">
            <v>0</v>
          </cell>
          <cell r="Y30">
            <v>0</v>
          </cell>
          <cell r="Z30">
            <v>1177.2462899999991</v>
          </cell>
          <cell r="AA30">
            <v>0</v>
          </cell>
          <cell r="AB30">
            <v>5963.9907799999928</v>
          </cell>
          <cell r="AC30">
            <v>3573.7982999999995</v>
          </cell>
          <cell r="AD30">
            <v>-4693.9400599999935</v>
          </cell>
          <cell r="AE30">
            <v>305.20200999999452</v>
          </cell>
          <cell r="AF30">
            <v>158.88641000000689</v>
          </cell>
          <cell r="AG30">
            <v>616.16316000000506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Chart"/>
    </sheetNames>
    <sheetDataSet>
      <sheetData sheetId="0"/>
      <sheetData sheetId="1"/>
      <sheetData sheetId="2"/>
      <sheetData sheetId="3"/>
      <sheetData sheetId="4"/>
      <sheetData sheetId="5"/>
      <sheetData sheetId="6"/>
      <sheetData sheetId="7">
        <row r="1">
          <cell r="AB1" t="str">
            <v>Prelim</v>
          </cell>
          <cell r="AC1"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4</v>
          </cell>
        </row>
        <row r="8">
          <cell r="A8" t="str">
            <v>Convertible Arbitrage</v>
          </cell>
          <cell r="B8">
            <v>0</v>
          </cell>
        </row>
        <row r="9">
          <cell r="A9" t="str">
            <v>Cross Commodity</v>
          </cell>
          <cell r="B9">
            <v>0</v>
          </cell>
        </row>
        <row r="10">
          <cell r="A10" t="str">
            <v>Advertising</v>
          </cell>
          <cell r="B10">
            <v>0</v>
          </cell>
        </row>
        <row r="11">
          <cell r="A11" t="str">
            <v>EES/EWS Gas</v>
          </cell>
          <cell r="B11">
            <v>5</v>
          </cell>
        </row>
        <row r="12">
          <cell r="A12" t="str">
            <v>EES/EWS Power</v>
          </cell>
          <cell r="B12">
            <v>10</v>
          </cell>
        </row>
        <row r="13">
          <cell r="A13" t="str">
            <v>EIM Bench</v>
          </cell>
          <cell r="B13">
            <v>3</v>
          </cell>
        </row>
        <row r="14">
          <cell r="A14" t="str">
            <v>Emerging Bench</v>
          </cell>
          <cell r="B14">
            <v>0</v>
          </cell>
        </row>
        <row r="15">
          <cell r="A15" t="str">
            <v>Emissions</v>
          </cell>
          <cell r="B15">
            <v>0</v>
          </cell>
        </row>
        <row r="16">
          <cell r="A16" t="str">
            <v>Equities</v>
          </cell>
          <cell r="B16">
            <v>0</v>
          </cell>
        </row>
        <row r="17">
          <cell r="A17" t="str">
            <v>Freight Trading</v>
          </cell>
          <cell r="B17">
            <v>2</v>
          </cell>
        </row>
        <row r="18">
          <cell r="A18" t="str">
            <v>Gas Bench</v>
          </cell>
          <cell r="B18">
            <v>6</v>
          </cell>
        </row>
        <row r="19">
          <cell r="A19" t="str">
            <v>Global Products</v>
          </cell>
          <cell r="B19">
            <v>1</v>
          </cell>
        </row>
        <row r="20">
          <cell r="A20" t="str">
            <v>Interest Rate</v>
          </cell>
          <cell r="B20">
            <v>0</v>
          </cell>
        </row>
        <row r="21">
          <cell r="A21" t="str">
            <v>Liquids Bench</v>
          </cell>
          <cell r="B21">
            <v>2</v>
          </cell>
        </row>
        <row r="22">
          <cell r="A22" t="str">
            <v>LNG</v>
          </cell>
          <cell r="B22">
            <v>0</v>
          </cell>
        </row>
        <row r="23">
          <cell r="A23" t="str">
            <v>LNG Bench</v>
          </cell>
          <cell r="B23">
            <v>1</v>
          </cell>
        </row>
        <row r="24">
          <cell r="A24" t="str">
            <v>Lumber</v>
          </cell>
          <cell r="B24">
            <v>0</v>
          </cell>
        </row>
        <row r="25">
          <cell r="A25" t="str">
            <v>Cocoa Bench</v>
          </cell>
          <cell r="B25">
            <v>0</v>
          </cell>
        </row>
        <row r="26">
          <cell r="A26" t="str">
            <v>Merchant Portfolio</v>
          </cell>
          <cell r="B26">
            <v>0</v>
          </cell>
        </row>
        <row r="27">
          <cell r="A27" t="str">
            <v>Natural Gas P&amp;L</v>
          </cell>
          <cell r="B27">
            <v>5</v>
          </cell>
        </row>
        <row r="28">
          <cell r="A28" t="str">
            <v>Outage Options</v>
          </cell>
          <cell r="B28">
            <v>0</v>
          </cell>
        </row>
        <row r="29">
          <cell r="A29" t="str">
            <v>Paper</v>
          </cell>
          <cell r="B29">
            <v>1</v>
          </cell>
        </row>
        <row r="30">
          <cell r="A30" t="str">
            <v>Power Canada</v>
          </cell>
          <cell r="B30">
            <v>5</v>
          </cell>
        </row>
        <row r="31">
          <cell r="A31" t="str">
            <v>Power East</v>
          </cell>
          <cell r="B31">
            <v>6</v>
          </cell>
        </row>
        <row r="32">
          <cell r="A32" t="str">
            <v>Power West</v>
          </cell>
          <cell r="B32">
            <v>7</v>
          </cell>
        </row>
        <row r="33">
          <cell r="A33" t="str">
            <v>Power Bench</v>
          </cell>
          <cell r="B33">
            <v>9</v>
          </cell>
        </row>
        <row r="34">
          <cell r="A34" t="str">
            <v>S-Cone Power Bench</v>
          </cell>
          <cell r="B34">
            <v>0</v>
          </cell>
        </row>
        <row r="35">
          <cell r="A35" t="str">
            <v>S-Cone Bench</v>
          </cell>
          <cell r="B35">
            <v>1</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Data Aug 13 (2)"/>
      <sheetName val="summary 0813 (2)"/>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sheetData sheetId="2"/>
      <sheetData sheetId="3">
        <row r="12">
          <cell r="K12">
            <v>5</v>
          </cell>
        </row>
        <row r="13">
          <cell r="K13">
            <v>5</v>
          </cell>
        </row>
        <row r="14">
          <cell r="K14">
            <v>2</v>
          </cell>
        </row>
        <row r="15">
          <cell r="K15">
            <v>2</v>
          </cell>
        </row>
        <row r="16">
          <cell r="K16">
            <v>1</v>
          </cell>
        </row>
        <row r="17">
          <cell r="K17">
            <v>2</v>
          </cell>
        </row>
      </sheetData>
      <sheetData sheetId="4"/>
      <sheetData sheetId="5">
        <row r="12">
          <cell r="K12">
            <v>12</v>
          </cell>
        </row>
        <row r="13">
          <cell r="K13">
            <v>5</v>
          </cell>
        </row>
        <row r="14">
          <cell r="K14">
            <v>1</v>
          </cell>
        </row>
        <row r="15">
          <cell r="K15">
            <v>1</v>
          </cell>
        </row>
        <row r="16">
          <cell r="K16">
            <v>1</v>
          </cell>
        </row>
        <row r="17">
          <cell r="K17">
            <v>3</v>
          </cell>
        </row>
        <row r="18">
          <cell r="K18">
            <v>1</v>
          </cell>
        </row>
      </sheetData>
      <sheetData sheetId="6"/>
      <sheetData sheetId="7">
        <row r="12">
          <cell r="K12">
            <v>17</v>
          </cell>
        </row>
        <row r="13">
          <cell r="K13">
            <v>4</v>
          </cell>
        </row>
        <row r="14">
          <cell r="K14">
            <v>1</v>
          </cell>
        </row>
        <row r="15">
          <cell r="K15">
            <v>2</v>
          </cell>
        </row>
        <row r="17">
          <cell r="K17">
            <v>3</v>
          </cell>
        </row>
        <row r="18">
          <cell r="K18">
            <v>2</v>
          </cell>
        </row>
      </sheetData>
      <sheetData sheetId="8"/>
      <sheetData sheetId="9">
        <row r="12">
          <cell r="K12">
            <v>9</v>
          </cell>
        </row>
        <row r="13">
          <cell r="K13">
            <v>5</v>
          </cell>
        </row>
        <row r="16">
          <cell r="K16">
            <v>2</v>
          </cell>
        </row>
        <row r="17">
          <cell r="K17">
            <v>1</v>
          </cell>
        </row>
      </sheetData>
      <sheetData sheetId="10"/>
      <sheetData sheetId="11">
        <row r="12">
          <cell r="K12">
            <v>9</v>
          </cell>
        </row>
        <row r="13">
          <cell r="K13">
            <v>5</v>
          </cell>
        </row>
        <row r="17">
          <cell r="K17">
            <v>1</v>
          </cell>
        </row>
      </sheetData>
      <sheetData sheetId="12"/>
      <sheetData sheetId="13">
        <row r="10">
          <cell r="K10">
            <v>1</v>
          </cell>
        </row>
        <row r="12">
          <cell r="K12">
            <v>12</v>
          </cell>
        </row>
        <row r="13">
          <cell r="K13">
            <v>5</v>
          </cell>
        </row>
        <row r="14">
          <cell r="K14">
            <v>3</v>
          </cell>
        </row>
        <row r="15">
          <cell r="K15">
            <v>2</v>
          </cell>
        </row>
      </sheetData>
      <sheetData sheetId="14"/>
      <sheetData sheetId="15">
        <row r="12">
          <cell r="K12">
            <v>5</v>
          </cell>
        </row>
        <row r="13">
          <cell r="K13">
            <v>1</v>
          </cell>
        </row>
        <row r="15">
          <cell r="K15">
            <v>1</v>
          </cell>
        </row>
        <row r="18">
          <cell r="K18">
            <v>1</v>
          </cell>
        </row>
      </sheetData>
      <sheetData sheetId="16"/>
      <sheetData sheetId="17">
        <row r="11">
          <cell r="K11">
            <v>2</v>
          </cell>
        </row>
        <row r="12">
          <cell r="K12">
            <v>9</v>
          </cell>
        </row>
        <row r="13">
          <cell r="K13">
            <v>3</v>
          </cell>
        </row>
        <row r="15">
          <cell r="K15">
            <v>5</v>
          </cell>
        </row>
        <row r="17">
          <cell r="K17">
            <v>7</v>
          </cell>
        </row>
      </sheetData>
      <sheetData sheetId="18"/>
      <sheetData sheetId="19">
        <row r="12">
          <cell r="K12">
            <v>6</v>
          </cell>
        </row>
        <row r="13">
          <cell r="K13">
            <v>4</v>
          </cell>
        </row>
        <row r="15">
          <cell r="K15">
            <v>1</v>
          </cell>
        </row>
        <row r="16">
          <cell r="K16">
            <v>1</v>
          </cell>
        </row>
        <row r="17">
          <cell r="K17">
            <v>4</v>
          </cell>
        </row>
      </sheetData>
      <sheetData sheetId="2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Database"/>
      <sheetName val="Oct"/>
      <sheetName val="Sept."/>
      <sheetName val="Jul"/>
      <sheetName val="Aug"/>
      <sheetName val="Jun"/>
    </sheetNames>
    <sheetDataSet>
      <sheetData sheetId="0" refreshError="1"/>
      <sheetData sheetId="1" refreshError="1"/>
      <sheetData sheetId="2" refreshError="1"/>
      <sheetData sheetId="3" refreshError="1"/>
      <sheetData sheetId="4">
        <row r="7">
          <cell r="N7">
            <v>5</v>
          </cell>
          <cell r="AB7">
            <v>2</v>
          </cell>
        </row>
        <row r="8">
          <cell r="N8">
            <v>2</v>
          </cell>
          <cell r="AB8">
            <v>2</v>
          </cell>
        </row>
        <row r="9">
          <cell r="U9">
            <v>2</v>
          </cell>
        </row>
        <row r="15">
          <cell r="N15">
            <v>1</v>
          </cell>
        </row>
        <row r="16">
          <cell r="U16">
            <v>1</v>
          </cell>
          <cell r="AI16">
            <v>1</v>
          </cell>
        </row>
        <row r="20">
          <cell r="N20">
            <v>1</v>
          </cell>
          <cell r="U20">
            <v>1</v>
          </cell>
        </row>
        <row r="21">
          <cell r="N21">
            <v>5</v>
          </cell>
          <cell r="U21">
            <v>3</v>
          </cell>
          <cell r="AB21">
            <v>1</v>
          </cell>
          <cell r="AI21">
            <v>4</v>
          </cell>
        </row>
        <row r="22">
          <cell r="N22">
            <v>6</v>
          </cell>
          <cell r="U22">
            <v>1</v>
          </cell>
          <cell r="AB22">
            <v>4</v>
          </cell>
        </row>
        <row r="24">
          <cell r="U24">
            <v>1</v>
          </cell>
        </row>
        <row r="26">
          <cell r="U26">
            <v>4</v>
          </cell>
          <cell r="AB26">
            <v>2</v>
          </cell>
          <cell r="AI26">
            <v>7</v>
          </cell>
        </row>
        <row r="27">
          <cell r="AB27">
            <v>1</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98"/>
  <sheetViews>
    <sheetView tabSelected="1" topLeftCell="A107" zoomScaleNormal="100" workbookViewId="0">
      <selection activeCell="H113" sqref="H113"/>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1" width="9.85546875" style="4" bestFit="1" customWidth="1"/>
    <col min="32" max="16384" width="9.140625" style="4"/>
  </cols>
  <sheetData>
    <row r="1" spans="1:34" s="1" customFormat="1" x14ac:dyDescent="0.2">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c r="AA1" s="1" t="s">
        <v>454</v>
      </c>
      <c r="AB1" s="1" t="s">
        <v>509</v>
      </c>
      <c r="AC1" s="1" t="s">
        <v>1</v>
      </c>
      <c r="AD1" s="1" t="s">
        <v>105</v>
      </c>
      <c r="AE1" s="1" t="s">
        <v>177</v>
      </c>
      <c r="AF1" s="1" t="s">
        <v>126</v>
      </c>
      <c r="AG1" s="1" t="s">
        <v>73</v>
      </c>
    </row>
    <row r="2" spans="1:34" x14ac:dyDescent="0.2">
      <c r="A2" s="2" t="s">
        <v>199</v>
      </c>
      <c r="B2" s="3"/>
      <c r="H2" s="4">
        <f>1+1</f>
        <v>2</v>
      </c>
      <c r="J2" s="4">
        <f>1</f>
        <v>1</v>
      </c>
      <c r="K2" s="3"/>
      <c r="L2" s="5"/>
      <c r="M2" s="3"/>
      <c r="N2" s="3"/>
      <c r="P2" s="4">
        <v>1</v>
      </c>
      <c r="AC2" s="4">
        <f>'summary 0910'!K10</f>
        <v>1</v>
      </c>
      <c r="AD2" s="4">
        <f>'summary 0917'!K10</f>
        <v>2</v>
      </c>
      <c r="AE2" s="4">
        <f>'summary 0924'!K10</f>
        <v>2</v>
      </c>
      <c r="AF2" s="4">
        <f>'summary 1001'!K10</f>
        <v>2</v>
      </c>
      <c r="AG2" s="4">
        <f>'summary 1008'!K10</f>
        <v>2</v>
      </c>
    </row>
    <row r="3" spans="1:34" x14ac:dyDescent="0.2">
      <c r="A3" s="2" t="s">
        <v>200</v>
      </c>
      <c r="B3" s="5"/>
      <c r="K3" s="5"/>
      <c r="L3" s="5"/>
      <c r="M3" s="5"/>
      <c r="N3" s="6">
        <v>1</v>
      </c>
      <c r="P3" s="4">
        <v>1</v>
      </c>
      <c r="R3" s="4">
        <f>'[7]summary 0625'!K11</f>
        <v>2</v>
      </c>
      <c r="T3" s="4">
        <f>'[7]summary 0709'!K10</f>
        <v>1</v>
      </c>
      <c r="AE3" s="4">
        <f>'summary 0924'!K11</f>
        <v>1</v>
      </c>
    </row>
    <row r="4" spans="1:34" x14ac:dyDescent="0.2">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c r="AF4" s="4">
        <f>'summary 1001'!K12</f>
        <v>10</v>
      </c>
      <c r="AG4" s="4">
        <f>'summary 1008'!K12</f>
        <v>6</v>
      </c>
    </row>
    <row r="5" spans="1:34" x14ac:dyDescent="0.2">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c r="AF5" s="4">
        <f>'summary 1001'!K13</f>
        <v>6</v>
      </c>
      <c r="AG5" s="4">
        <f>'summary 1008'!K13</f>
        <v>4</v>
      </c>
    </row>
    <row r="6" spans="1:34" x14ac:dyDescent="0.2">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c r="AG6" s="4">
        <f>'summary 1008'!K14</f>
        <v>2</v>
      </c>
    </row>
    <row r="7" spans="1:34" x14ac:dyDescent="0.2">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c r="AF7" s="4">
        <f>'summary 1001'!K15</f>
        <v>1</v>
      </c>
    </row>
    <row r="8" spans="1:34" x14ac:dyDescent="0.2">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c r="AG8" s="4">
        <f>'summary 1008'!K16</f>
        <v>1</v>
      </c>
    </row>
    <row r="9" spans="1:34" x14ac:dyDescent="0.2">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c r="AF9" s="4">
        <f>'summary 1001'!K17</f>
        <v>1</v>
      </c>
    </row>
    <row r="10" spans="1:34" x14ac:dyDescent="0.2">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c r="AF10" s="4">
        <f>'summary 1001'!K18</f>
        <v>3</v>
      </c>
      <c r="AG10" s="4">
        <f>'summary 1008'!K18</f>
        <v>3</v>
      </c>
    </row>
    <row r="11" spans="1:34" x14ac:dyDescent="0.2">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c r="AF11" s="4">
        <f>SUM(AF2:AF10)</f>
        <v>23</v>
      </c>
      <c r="AG11" s="4">
        <f>SUM(AG2:AG10)</f>
        <v>18</v>
      </c>
    </row>
    <row r="12" spans="1:34" s="1" customFormat="1" x14ac:dyDescent="0.2">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c r="AF12" s="9">
        <v>37165</v>
      </c>
      <c r="AG12" s="9">
        <v>37172</v>
      </c>
    </row>
    <row r="15" spans="1:34" x14ac:dyDescent="0.2">
      <c r="A15" s="4" t="s">
        <v>428</v>
      </c>
      <c r="Y15" s="4">
        <f>[8]Aug!$U$24+[8]Aug!$U$9</f>
        <v>3</v>
      </c>
      <c r="Z15" s="4">
        <f>[8]Aug!$AB$27</f>
        <v>1</v>
      </c>
      <c r="AB15" s="4">
        <f>3</f>
        <v>3</v>
      </c>
      <c r="AC15" s="4">
        <f>2</f>
        <v>2</v>
      </c>
      <c r="AD15" s="4">
        <v>3</v>
      </c>
      <c r="AE15" s="4">
        <f>7+1</f>
        <v>8</v>
      </c>
      <c r="AF15" s="4">
        <f>2</f>
        <v>2</v>
      </c>
      <c r="AG15" s="4">
        <f>1</f>
        <v>1</v>
      </c>
      <c r="AH15" s="4" t="s">
        <v>428</v>
      </c>
    </row>
    <row r="16" spans="1:34" x14ac:dyDescent="0.2">
      <c r="A16" s="4" t="s">
        <v>247</v>
      </c>
      <c r="X16" s="4">
        <f>[8]Aug!$N$22+[8]Aug!$N$20+[8]Aug!$N$7+[8]Aug!$N$8</f>
        <v>14</v>
      </c>
      <c r="Y16" s="4">
        <f>[8]Aug!$U$20+[8]Aug!$U$22+[8]Aug!$U$16</f>
        <v>3</v>
      </c>
      <c r="Z16" s="4">
        <f>[8]Aug!$AB$22+[8]Aug!$AB$7+[8]Aug!$AB$8</f>
        <v>8</v>
      </c>
      <c r="AA16" s="4">
        <f>[8]Aug!$AI$16+1</f>
        <v>2</v>
      </c>
      <c r="AB16" s="4">
        <f>1+1+5+2</f>
        <v>9</v>
      </c>
      <c r="AC16" s="4">
        <f>1+4+12</f>
        <v>17</v>
      </c>
      <c r="AD16" s="4">
        <v>57</v>
      </c>
      <c r="AE16" s="4">
        <f>14+1+1</f>
        <v>16</v>
      </c>
      <c r="AF16" s="4">
        <f>1+1</f>
        <v>2</v>
      </c>
      <c r="AG16" s="4">
        <f>1+2+2</f>
        <v>5</v>
      </c>
      <c r="AH16" s="4" t="s">
        <v>247</v>
      </c>
    </row>
    <row r="17" spans="1:34" x14ac:dyDescent="0.2">
      <c r="A17" s="4" t="s">
        <v>393</v>
      </c>
      <c r="AH17" s="4" t="s">
        <v>393</v>
      </c>
    </row>
    <row r="18" spans="1:34" x14ac:dyDescent="0.2">
      <c r="A18" s="4" t="s">
        <v>228</v>
      </c>
      <c r="AG18" s="4">
        <f>5</f>
        <v>5</v>
      </c>
      <c r="AH18" s="4" t="s">
        <v>228</v>
      </c>
    </row>
    <row r="19" spans="1:34" x14ac:dyDescent="0.2">
      <c r="A19" s="4" t="s">
        <v>291</v>
      </c>
      <c r="AH19" s="4" t="s">
        <v>291</v>
      </c>
    </row>
    <row r="20" spans="1:34" x14ac:dyDescent="0.2">
      <c r="A20" s="4" t="s">
        <v>510</v>
      </c>
      <c r="X20" s="4">
        <f>[8]Aug!$N$21+[8]Aug!$N$15</f>
        <v>6</v>
      </c>
      <c r="Y20" s="4">
        <f>[8]Aug!$U$26+[8]Aug!$U$21</f>
        <v>7</v>
      </c>
      <c r="Z20" s="4">
        <f>[8]Aug!$AB$26+[8]Aug!$AB$21</f>
        <v>3</v>
      </c>
      <c r="AA20" s="4">
        <f>[8]Aug!$AI$26+[8]Aug!$AI$21</f>
        <v>11</v>
      </c>
      <c r="AB20" s="4">
        <f>1</f>
        <v>1</v>
      </c>
      <c r="AC20" s="4">
        <f>14+3</f>
        <v>17</v>
      </c>
      <c r="AD20" s="4">
        <v>6</v>
      </c>
      <c r="AE20" s="4">
        <v>5</v>
      </c>
      <c r="AF20" s="4">
        <f>1+1+7</f>
        <v>9</v>
      </c>
      <c r="AG20" s="4">
        <f>5+2+2</f>
        <v>9</v>
      </c>
      <c r="AH20" s="4" t="s">
        <v>510</v>
      </c>
    </row>
    <row r="22" spans="1:34" x14ac:dyDescent="0.2">
      <c r="A22" s="4" t="s">
        <v>507</v>
      </c>
      <c r="X22" s="4">
        <f t="shared" ref="X22:AG22" si="2">SUM(X15:X20)</f>
        <v>20</v>
      </c>
      <c r="Y22" s="4">
        <f t="shared" si="2"/>
        <v>13</v>
      </c>
      <c r="Z22" s="4">
        <f t="shared" si="2"/>
        <v>12</v>
      </c>
      <c r="AA22" s="4">
        <f t="shared" si="2"/>
        <v>13</v>
      </c>
      <c r="AB22" s="4">
        <f t="shared" si="2"/>
        <v>13</v>
      </c>
      <c r="AC22" s="4">
        <f t="shared" si="2"/>
        <v>36</v>
      </c>
      <c r="AD22" s="4">
        <f t="shared" si="2"/>
        <v>66</v>
      </c>
      <c r="AE22" s="4">
        <f t="shared" si="2"/>
        <v>29</v>
      </c>
      <c r="AF22" s="4">
        <f t="shared" si="2"/>
        <v>13</v>
      </c>
      <c r="AG22" s="4">
        <f t="shared" si="2"/>
        <v>20</v>
      </c>
      <c r="AH22" s="4" t="s">
        <v>511</v>
      </c>
    </row>
    <row r="24" spans="1:34" x14ac:dyDescent="0.2">
      <c r="A24" s="4" t="s">
        <v>508</v>
      </c>
      <c r="AH24" s="4" t="s">
        <v>508</v>
      </c>
    </row>
    <row r="111" spans="1:12" x14ac:dyDescent="0.2">
      <c r="A111" s="10" t="s">
        <v>86</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210</v>
      </c>
      <c r="B113" s="11"/>
      <c r="C113" s="11"/>
      <c r="D113" s="11"/>
      <c r="E113" s="11"/>
      <c r="F113" s="12"/>
      <c r="G113" s="11"/>
      <c r="H113" s="11"/>
      <c r="I113" s="12"/>
      <c r="J113" s="12"/>
      <c r="K113" s="12"/>
      <c r="L113" s="11"/>
    </row>
    <row r="114" spans="1:12" x14ac:dyDescent="0.2">
      <c r="A114" s="11" t="s">
        <v>445</v>
      </c>
      <c r="B114" s="11"/>
      <c r="C114" s="11"/>
      <c r="D114" s="11"/>
      <c r="E114" s="11"/>
      <c r="F114" s="12"/>
      <c r="G114" s="11"/>
      <c r="H114" s="11"/>
      <c r="I114" s="12"/>
      <c r="J114" s="12"/>
      <c r="K114" s="12"/>
      <c r="L114" s="11"/>
    </row>
    <row r="115" spans="1:12" x14ac:dyDescent="0.2">
      <c r="A115" s="11" t="s">
        <v>446</v>
      </c>
      <c r="B115" s="11"/>
      <c r="C115" s="11"/>
      <c r="D115" s="11"/>
      <c r="E115" s="11"/>
      <c r="F115" s="12"/>
      <c r="G115" s="11"/>
      <c r="H115" s="11"/>
      <c r="I115" s="12"/>
      <c r="J115" s="12"/>
      <c r="K115" s="12"/>
      <c r="L115" s="11"/>
    </row>
    <row r="116" spans="1:12" x14ac:dyDescent="0.2">
      <c r="A116" s="11" t="s">
        <v>447</v>
      </c>
      <c r="B116" s="11"/>
      <c r="C116" s="11"/>
      <c r="D116" s="11"/>
      <c r="E116" s="11"/>
      <c r="F116" s="12"/>
      <c r="G116" s="11"/>
      <c r="H116" s="11"/>
      <c r="I116" s="12"/>
      <c r="J116" s="12"/>
      <c r="K116" s="12"/>
      <c r="L116" s="11"/>
    </row>
    <row r="117" spans="1:12" x14ac:dyDescent="0.2">
      <c r="A117" s="11" t="s">
        <v>448</v>
      </c>
      <c r="B117" s="11"/>
      <c r="C117" s="11"/>
      <c r="D117" s="11"/>
      <c r="E117" s="11"/>
      <c r="F117" s="12"/>
      <c r="G117" s="11"/>
      <c r="H117" s="11"/>
      <c r="I117" s="12"/>
      <c r="J117" s="12"/>
      <c r="K117" s="12"/>
      <c r="L117" s="11"/>
    </row>
    <row r="118" spans="1:12" x14ac:dyDescent="0.2">
      <c r="A118" s="11" t="s">
        <v>449</v>
      </c>
      <c r="B118" s="11"/>
      <c r="C118" s="11"/>
      <c r="D118" s="11"/>
      <c r="E118" s="11"/>
      <c r="F118" s="12"/>
      <c r="G118" s="11"/>
      <c r="H118" s="11"/>
      <c r="I118" s="12"/>
      <c r="J118" s="12"/>
      <c r="K118" s="12"/>
      <c r="L118" s="11"/>
    </row>
    <row r="119" spans="1:12" x14ac:dyDescent="0.2">
      <c r="A119" s="11" t="s">
        <v>450</v>
      </c>
      <c r="B119" s="11"/>
      <c r="C119" s="11"/>
      <c r="D119" s="11"/>
      <c r="E119" s="11"/>
      <c r="F119" s="12"/>
      <c r="G119" s="11"/>
      <c r="H119" s="11"/>
      <c r="I119" s="12"/>
      <c r="J119" s="12"/>
      <c r="K119" s="12"/>
      <c r="L119" s="11"/>
    </row>
    <row r="120" spans="1:12" x14ac:dyDescent="0.2">
      <c r="A120" s="11" t="s">
        <v>451</v>
      </c>
      <c r="B120" s="11"/>
      <c r="C120" s="11"/>
      <c r="D120" s="11"/>
      <c r="E120" s="11"/>
      <c r="F120" s="12"/>
      <c r="G120" s="11"/>
      <c r="H120" s="11"/>
      <c r="I120" s="12"/>
      <c r="J120" s="12"/>
      <c r="K120" s="12"/>
      <c r="L120" s="11"/>
    </row>
    <row r="121" spans="1:12" x14ac:dyDescent="0.2">
      <c r="A121" s="11" t="s">
        <v>452</v>
      </c>
      <c r="B121" s="11"/>
      <c r="C121" s="11"/>
      <c r="D121" s="11"/>
      <c r="E121" s="11"/>
      <c r="F121" s="12"/>
      <c r="G121" s="11"/>
      <c r="H121" s="11"/>
      <c r="I121" s="12"/>
      <c r="J121" s="12"/>
      <c r="K121" s="12"/>
      <c r="L121" s="11"/>
    </row>
    <row r="122" spans="1:12" x14ac:dyDescent="0.2">
      <c r="A122" s="11" t="s">
        <v>453</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211</v>
      </c>
      <c r="F124" s="14"/>
      <c r="G124" s="14"/>
      <c r="H124" s="14"/>
      <c r="I124" s="14" t="s">
        <v>212</v>
      </c>
      <c r="J124" s="14" t="s">
        <v>213</v>
      </c>
      <c r="K124" s="14" t="s">
        <v>214</v>
      </c>
      <c r="L124" s="14" t="s">
        <v>215</v>
      </c>
    </row>
    <row r="125" spans="1:12" x14ac:dyDescent="0.2">
      <c r="A125" s="14" t="s">
        <v>216</v>
      </c>
      <c r="B125" s="14" t="s">
        <v>217</v>
      </c>
      <c r="C125" s="14" t="s">
        <v>218</v>
      </c>
      <c r="D125" s="14" t="s">
        <v>219</v>
      </c>
      <c r="E125" s="14" t="s">
        <v>220</v>
      </c>
      <c r="F125" s="14" t="s">
        <v>210</v>
      </c>
      <c r="G125" s="14" t="s">
        <v>221</v>
      </c>
      <c r="H125" s="14" t="s">
        <v>222</v>
      </c>
      <c r="I125" s="14" t="s">
        <v>223</v>
      </c>
      <c r="J125" s="14" t="s">
        <v>224</v>
      </c>
      <c r="K125" s="14" t="s">
        <v>225</v>
      </c>
      <c r="L125" s="14" t="s">
        <v>226</v>
      </c>
    </row>
    <row r="126" spans="1:12" x14ac:dyDescent="0.2">
      <c r="A126" s="14"/>
      <c r="B126" s="14"/>
      <c r="C126" s="14"/>
      <c r="D126" s="14"/>
      <c r="E126" s="14"/>
      <c r="F126" s="14"/>
      <c r="G126" s="14"/>
      <c r="H126" s="14"/>
      <c r="I126" s="14"/>
      <c r="J126" s="14"/>
      <c r="K126" s="14"/>
      <c r="L126" s="14"/>
    </row>
    <row r="127" spans="1:12" ht="169.5" customHeight="1" x14ac:dyDescent="0.2">
      <c r="A127" s="15">
        <v>37176</v>
      </c>
      <c r="B127" s="61" t="s">
        <v>76</v>
      </c>
      <c r="C127" s="16" t="s">
        <v>74</v>
      </c>
      <c r="D127" s="16" t="s">
        <v>460</v>
      </c>
      <c r="E127" s="16" t="s">
        <v>77</v>
      </c>
      <c r="F127" s="16" t="s">
        <v>440</v>
      </c>
      <c r="G127" s="62" t="s">
        <v>78</v>
      </c>
      <c r="H127" s="16"/>
      <c r="I127" s="16" t="s">
        <v>234</v>
      </c>
      <c r="J127" s="16" t="s">
        <v>234</v>
      </c>
      <c r="K127" s="16" t="s">
        <v>234</v>
      </c>
      <c r="L127" s="16" t="s">
        <v>456</v>
      </c>
    </row>
    <row r="128" spans="1:12" ht="25.5" x14ac:dyDescent="0.2">
      <c r="A128" s="24">
        <v>37176</v>
      </c>
      <c r="B128" s="31" t="s">
        <v>37</v>
      </c>
      <c r="C128" s="18" t="s">
        <v>393</v>
      </c>
      <c r="D128" s="18" t="s">
        <v>513</v>
      </c>
      <c r="E128" s="18" t="s">
        <v>38</v>
      </c>
      <c r="F128" s="18" t="s">
        <v>375</v>
      </c>
      <c r="G128" s="17" t="s">
        <v>39</v>
      </c>
      <c r="H128" s="18"/>
      <c r="I128" s="18" t="s">
        <v>234</v>
      </c>
      <c r="J128" s="18" t="s">
        <v>234</v>
      </c>
      <c r="K128" s="18" t="s">
        <v>235</v>
      </c>
      <c r="L128" s="18" t="s">
        <v>456</v>
      </c>
    </row>
    <row r="129" spans="1:25" ht="25.5" x14ac:dyDescent="0.2">
      <c r="A129" s="24">
        <v>37176</v>
      </c>
      <c r="B129" s="31" t="s">
        <v>227</v>
      </c>
      <c r="C129" s="18" t="s">
        <v>228</v>
      </c>
      <c r="D129" s="18" t="s">
        <v>492</v>
      </c>
      <c r="E129" s="18" t="s">
        <v>230</v>
      </c>
      <c r="F129" s="18" t="s">
        <v>231</v>
      </c>
      <c r="G129" s="17" t="s">
        <v>40</v>
      </c>
      <c r="H129" s="18"/>
      <c r="I129" s="18" t="s">
        <v>234</v>
      </c>
      <c r="J129" s="18" t="s">
        <v>234</v>
      </c>
      <c r="K129" s="18" t="s">
        <v>235</v>
      </c>
      <c r="L129" s="18" t="s">
        <v>456</v>
      </c>
    </row>
    <row r="130" spans="1:25" ht="23.25" customHeight="1" x14ac:dyDescent="0.2">
      <c r="A130" s="24">
        <v>37176</v>
      </c>
      <c r="B130" s="31" t="s">
        <v>530</v>
      </c>
      <c r="C130" s="18" t="s">
        <v>74</v>
      </c>
      <c r="D130" s="18" t="s">
        <v>41</v>
      </c>
      <c r="E130" s="18" t="s">
        <v>75</v>
      </c>
      <c r="F130" s="18" t="s">
        <v>255</v>
      </c>
      <c r="G130" s="17" t="s">
        <v>42</v>
      </c>
      <c r="H130" s="18"/>
      <c r="I130" s="18" t="s">
        <v>235</v>
      </c>
      <c r="J130" s="18" t="s">
        <v>234</v>
      </c>
      <c r="K130" s="18" t="s">
        <v>234</v>
      </c>
      <c r="L130" s="18" t="s">
        <v>456</v>
      </c>
    </row>
    <row r="131" spans="1:25" ht="24.75" customHeight="1" x14ac:dyDescent="0.2">
      <c r="A131" s="24">
        <v>37176</v>
      </c>
      <c r="B131" s="31" t="s">
        <v>43</v>
      </c>
      <c r="C131" s="18" t="s">
        <v>44</v>
      </c>
      <c r="D131" s="18" t="s">
        <v>45</v>
      </c>
      <c r="E131" s="18"/>
      <c r="F131" s="18" t="s">
        <v>255</v>
      </c>
      <c r="G131" s="17" t="s">
        <v>46</v>
      </c>
      <c r="H131" s="18"/>
      <c r="I131" s="18" t="s">
        <v>235</v>
      </c>
      <c r="J131" s="18" t="s">
        <v>235</v>
      </c>
      <c r="K131" s="18" t="s">
        <v>235</v>
      </c>
      <c r="L131" s="18" t="s">
        <v>456</v>
      </c>
    </row>
    <row r="132" spans="1:25" x14ac:dyDescent="0.2">
      <c r="A132" s="24">
        <v>37175</v>
      </c>
      <c r="B132" s="31" t="s">
        <v>47</v>
      </c>
      <c r="C132" s="18" t="s">
        <v>247</v>
      </c>
      <c r="D132" s="18" t="s">
        <v>48</v>
      </c>
      <c r="E132" s="18" t="s">
        <v>249</v>
      </c>
      <c r="F132" s="18" t="s">
        <v>266</v>
      </c>
      <c r="G132" s="17" t="s">
        <v>49</v>
      </c>
      <c r="H132" s="18"/>
      <c r="I132" s="18" t="s">
        <v>235</v>
      </c>
      <c r="J132" s="18" t="s">
        <v>234</v>
      </c>
      <c r="K132" s="18" t="s">
        <v>235</v>
      </c>
      <c r="L132" s="18" t="s">
        <v>456</v>
      </c>
      <c r="M132" s="22"/>
      <c r="N132" s="22"/>
      <c r="O132" s="22"/>
      <c r="P132" s="22"/>
      <c r="Q132" s="22"/>
      <c r="R132" s="22"/>
      <c r="S132" s="22"/>
      <c r="T132" s="22"/>
      <c r="U132" s="22"/>
      <c r="V132" s="22"/>
      <c r="W132" s="22"/>
      <c r="X132" s="22"/>
      <c r="Y132" s="22"/>
    </row>
    <row r="133" spans="1:25" ht="25.5" x14ac:dyDescent="0.2">
      <c r="A133" s="24">
        <v>37175</v>
      </c>
      <c r="B133" s="31" t="s">
        <v>50</v>
      </c>
      <c r="C133" s="18" t="s">
        <v>228</v>
      </c>
      <c r="D133" s="18" t="s">
        <v>311</v>
      </c>
      <c r="E133" s="18" t="s">
        <v>230</v>
      </c>
      <c r="F133" s="18" t="s">
        <v>375</v>
      </c>
      <c r="G133" s="17" t="s">
        <v>51</v>
      </c>
      <c r="H133" s="18"/>
      <c r="I133" s="18" t="s">
        <v>234</v>
      </c>
      <c r="J133" s="18" t="s">
        <v>234</v>
      </c>
      <c r="K133" s="18" t="s">
        <v>234</v>
      </c>
      <c r="L133" s="18" t="s">
        <v>456</v>
      </c>
      <c r="M133" s="22"/>
      <c r="N133" s="22"/>
      <c r="O133" s="22"/>
      <c r="P133" s="22"/>
      <c r="Q133" s="22"/>
      <c r="R133" s="22"/>
      <c r="S133" s="22"/>
      <c r="T133" s="22"/>
      <c r="U133" s="22"/>
      <c r="V133" s="22"/>
      <c r="W133" s="22"/>
      <c r="X133" s="22"/>
      <c r="Y133" s="22"/>
    </row>
    <row r="134" spans="1:25" ht="25.5" x14ac:dyDescent="0.2">
      <c r="A134" s="24">
        <v>37174</v>
      </c>
      <c r="B134" s="31" t="s">
        <v>52</v>
      </c>
      <c r="C134" s="18" t="s">
        <v>228</v>
      </c>
      <c r="D134" s="18" t="s">
        <v>313</v>
      </c>
      <c r="E134" s="18" t="s">
        <v>479</v>
      </c>
      <c r="F134" s="18" t="s">
        <v>255</v>
      </c>
      <c r="G134" s="17" t="s">
        <v>53</v>
      </c>
      <c r="H134" s="18"/>
      <c r="I134" s="18" t="s">
        <v>235</v>
      </c>
      <c r="J134" s="18" t="s">
        <v>234</v>
      </c>
      <c r="K134" s="18" t="s">
        <v>235</v>
      </c>
      <c r="L134" s="18" t="s">
        <v>456</v>
      </c>
      <c r="M134" s="22"/>
      <c r="N134" s="22"/>
      <c r="O134" s="22"/>
      <c r="P134" s="22"/>
      <c r="Q134" s="22"/>
      <c r="R134" s="22"/>
      <c r="S134" s="22"/>
      <c r="T134" s="22"/>
      <c r="U134" s="22"/>
      <c r="V134" s="22"/>
      <c r="W134" s="22"/>
      <c r="X134" s="22"/>
      <c r="Y134" s="22"/>
    </row>
    <row r="135" spans="1:25" ht="55.5" customHeight="1" x14ac:dyDescent="0.2">
      <c r="A135" s="24">
        <v>37174</v>
      </c>
      <c r="B135" s="31" t="s">
        <v>492</v>
      </c>
      <c r="C135" s="18" t="s">
        <v>228</v>
      </c>
      <c r="D135" s="18" t="s">
        <v>492</v>
      </c>
      <c r="E135" s="18" t="s">
        <v>230</v>
      </c>
      <c r="F135" s="18" t="s">
        <v>231</v>
      </c>
      <c r="G135" s="17" t="s">
        <v>54</v>
      </c>
      <c r="H135" s="18"/>
      <c r="I135" s="18" t="s">
        <v>234</v>
      </c>
      <c r="J135" s="18" t="s">
        <v>234</v>
      </c>
      <c r="K135" s="18" t="s">
        <v>235</v>
      </c>
      <c r="L135" s="18" t="s">
        <v>456</v>
      </c>
      <c r="M135" s="22"/>
      <c r="N135" s="22"/>
      <c r="O135" s="22"/>
      <c r="P135" s="22"/>
      <c r="Q135" s="22"/>
      <c r="R135" s="22"/>
      <c r="S135" s="22"/>
      <c r="T135" s="22"/>
      <c r="U135" s="22"/>
      <c r="V135" s="22"/>
      <c r="W135" s="22"/>
      <c r="X135" s="22"/>
      <c r="Y135" s="22"/>
    </row>
    <row r="136" spans="1:25" ht="38.25" x14ac:dyDescent="0.2">
      <c r="A136" s="24">
        <v>37173</v>
      </c>
      <c r="B136" s="31" t="s">
        <v>55</v>
      </c>
      <c r="C136" s="18" t="s">
        <v>228</v>
      </c>
      <c r="D136" s="18" t="s">
        <v>492</v>
      </c>
      <c r="E136" s="18" t="s">
        <v>230</v>
      </c>
      <c r="F136" s="18" t="s">
        <v>231</v>
      </c>
      <c r="G136" s="17" t="s">
        <v>56</v>
      </c>
      <c r="H136" s="18"/>
      <c r="I136" s="18" t="s">
        <v>234</v>
      </c>
      <c r="J136" s="18" t="s">
        <v>234</v>
      </c>
      <c r="K136" s="18" t="s">
        <v>235</v>
      </c>
      <c r="L136" s="18" t="s">
        <v>456</v>
      </c>
      <c r="M136" s="22"/>
      <c r="N136" s="22"/>
      <c r="O136" s="22"/>
      <c r="P136" s="22"/>
      <c r="Q136" s="22"/>
      <c r="R136" s="22"/>
      <c r="S136" s="22"/>
      <c r="T136" s="22"/>
      <c r="U136" s="22"/>
      <c r="V136" s="22"/>
      <c r="W136" s="22"/>
      <c r="X136" s="22"/>
      <c r="Y136" s="22"/>
    </row>
    <row r="137" spans="1:25" ht="25.5" x14ac:dyDescent="0.2">
      <c r="A137" s="24">
        <v>37172</v>
      </c>
      <c r="B137" s="31" t="s">
        <v>57</v>
      </c>
      <c r="C137" s="18" t="s">
        <v>238</v>
      </c>
      <c r="D137" s="18" t="s">
        <v>526</v>
      </c>
      <c r="E137" s="18" t="s">
        <v>299</v>
      </c>
      <c r="F137" s="18" t="s">
        <v>255</v>
      </c>
      <c r="G137" s="17" t="s">
        <v>58</v>
      </c>
      <c r="H137" s="18"/>
      <c r="I137" s="18" t="s">
        <v>234</v>
      </c>
      <c r="J137" s="18" t="s">
        <v>234</v>
      </c>
      <c r="K137" s="18" t="s">
        <v>234</v>
      </c>
      <c r="L137" s="18" t="s">
        <v>456</v>
      </c>
      <c r="M137" s="22"/>
      <c r="N137" s="22"/>
      <c r="O137" s="22"/>
      <c r="P137" s="22"/>
      <c r="Q137" s="22"/>
      <c r="R137" s="22"/>
      <c r="S137" s="22"/>
      <c r="T137" s="22"/>
      <c r="U137" s="22"/>
      <c r="V137" s="22"/>
      <c r="W137" s="22"/>
      <c r="X137" s="22"/>
      <c r="Y137" s="22"/>
    </row>
    <row r="138" spans="1:25" ht="38.25" x14ac:dyDescent="0.2">
      <c r="A138" s="24">
        <v>37172</v>
      </c>
      <c r="B138" s="31" t="s">
        <v>59</v>
      </c>
      <c r="C138" s="18" t="s">
        <v>74</v>
      </c>
      <c r="D138" s="18" t="s">
        <v>60</v>
      </c>
      <c r="E138" s="18" t="s">
        <v>75</v>
      </c>
      <c r="F138" s="18" t="s">
        <v>361</v>
      </c>
      <c r="G138" s="17" t="s">
        <v>61</v>
      </c>
      <c r="H138" s="18"/>
      <c r="I138" s="18" t="s">
        <v>234</v>
      </c>
      <c r="J138" s="18" t="s">
        <v>234</v>
      </c>
      <c r="K138" s="18" t="s">
        <v>235</v>
      </c>
      <c r="L138" s="18" t="s">
        <v>456</v>
      </c>
      <c r="M138" s="22"/>
      <c r="N138" s="22"/>
      <c r="O138" s="22"/>
      <c r="P138" s="22"/>
      <c r="Q138" s="22"/>
      <c r="R138" s="22"/>
      <c r="S138" s="22"/>
      <c r="T138" s="22"/>
      <c r="U138" s="22"/>
      <c r="V138" s="22"/>
      <c r="W138" s="22"/>
      <c r="X138" s="22"/>
      <c r="Y138" s="22"/>
    </row>
    <row r="139" spans="1:25" ht="25.5" x14ac:dyDescent="0.2">
      <c r="A139" s="24">
        <v>37172</v>
      </c>
      <c r="B139" s="31" t="s">
        <v>62</v>
      </c>
      <c r="C139" s="18" t="s">
        <v>291</v>
      </c>
      <c r="D139" s="18" t="s">
        <v>498</v>
      </c>
      <c r="E139" s="18" t="s">
        <v>293</v>
      </c>
      <c r="F139" s="18" t="s">
        <v>255</v>
      </c>
      <c r="G139" s="17" t="s">
        <v>63</v>
      </c>
      <c r="H139" s="18"/>
      <c r="I139" s="18" t="s">
        <v>234</v>
      </c>
      <c r="J139" s="18" t="s">
        <v>234</v>
      </c>
      <c r="K139" s="18" t="s">
        <v>235</v>
      </c>
      <c r="L139" s="18" t="s">
        <v>456</v>
      </c>
      <c r="M139" s="22"/>
      <c r="N139" s="22"/>
      <c r="O139" s="22"/>
      <c r="P139" s="22"/>
      <c r="Q139" s="22"/>
      <c r="R139" s="22"/>
      <c r="S139" s="22"/>
      <c r="T139" s="22"/>
      <c r="U139" s="22"/>
      <c r="V139" s="22"/>
      <c r="W139" s="22"/>
      <c r="X139" s="22"/>
      <c r="Y139" s="22"/>
    </row>
    <row r="140" spans="1:25" ht="51" x14ac:dyDescent="0.2">
      <c r="A140" s="24">
        <v>37172</v>
      </c>
      <c r="B140" s="31" t="s">
        <v>129</v>
      </c>
      <c r="C140" s="18" t="s">
        <v>247</v>
      </c>
      <c r="D140" s="18" t="s">
        <v>280</v>
      </c>
      <c r="E140" s="18" t="s">
        <v>281</v>
      </c>
      <c r="F140" s="18" t="s">
        <v>255</v>
      </c>
      <c r="G140" s="17" t="s">
        <v>64</v>
      </c>
      <c r="H140" s="18"/>
      <c r="I140" s="18" t="s">
        <v>235</v>
      </c>
      <c r="J140" s="18" t="s">
        <v>234</v>
      </c>
      <c r="K140" s="18" t="s">
        <v>235</v>
      </c>
      <c r="L140" s="18" t="s">
        <v>456</v>
      </c>
      <c r="M140" s="22"/>
      <c r="N140" s="22"/>
      <c r="O140" s="22"/>
      <c r="P140" s="22"/>
      <c r="Q140" s="22"/>
      <c r="R140" s="22"/>
      <c r="S140" s="22"/>
      <c r="T140" s="22"/>
      <c r="U140" s="22"/>
      <c r="V140" s="22"/>
      <c r="W140" s="22"/>
      <c r="X140" s="22"/>
      <c r="Y140" s="22"/>
    </row>
    <row r="141" spans="1:25" ht="51" x14ac:dyDescent="0.2">
      <c r="A141" s="24">
        <v>37172</v>
      </c>
      <c r="B141" s="31" t="s">
        <v>65</v>
      </c>
      <c r="C141" s="18" t="s">
        <v>228</v>
      </c>
      <c r="D141" s="18" t="s">
        <v>492</v>
      </c>
      <c r="E141" s="18" t="s">
        <v>230</v>
      </c>
      <c r="F141" s="18" t="s">
        <v>231</v>
      </c>
      <c r="G141" s="17" t="s">
        <v>66</v>
      </c>
      <c r="H141" s="18"/>
      <c r="I141" s="18" t="s">
        <v>234</v>
      </c>
      <c r="J141" s="18" t="s">
        <v>234</v>
      </c>
      <c r="K141" s="18" t="s">
        <v>235</v>
      </c>
      <c r="L141" s="18" t="s">
        <v>456</v>
      </c>
      <c r="M141" s="22"/>
      <c r="N141" s="22"/>
      <c r="O141" s="22"/>
      <c r="P141" s="22"/>
      <c r="Q141" s="22"/>
      <c r="R141" s="22"/>
      <c r="S141" s="22"/>
      <c r="T141" s="22"/>
      <c r="U141" s="22"/>
      <c r="V141" s="22"/>
      <c r="W141" s="22"/>
      <c r="X141" s="22"/>
      <c r="Y141" s="22"/>
    </row>
    <row r="142" spans="1:25" ht="38.25" x14ac:dyDescent="0.2">
      <c r="A142" s="24">
        <v>37169</v>
      </c>
      <c r="B142" s="31" t="s">
        <v>67</v>
      </c>
      <c r="C142" s="18"/>
      <c r="D142" s="18" t="s">
        <v>60</v>
      </c>
      <c r="E142" s="17" t="s">
        <v>68</v>
      </c>
      <c r="F142" s="18" t="s">
        <v>266</v>
      </c>
      <c r="G142" s="17" t="s">
        <v>69</v>
      </c>
      <c r="H142" s="18"/>
      <c r="I142" s="18"/>
      <c r="J142" s="18"/>
      <c r="K142" s="18"/>
      <c r="L142" s="18"/>
      <c r="M142" s="22"/>
      <c r="N142" s="22"/>
      <c r="O142" s="22"/>
      <c r="P142" s="22"/>
      <c r="Q142" s="22"/>
      <c r="R142" s="22"/>
      <c r="S142" s="22"/>
      <c r="T142" s="22"/>
      <c r="U142" s="22"/>
      <c r="V142" s="22"/>
      <c r="W142" s="22"/>
      <c r="X142" s="22"/>
      <c r="Y142" s="22"/>
    </row>
    <row r="143" spans="1:25" ht="14.1" customHeight="1" x14ac:dyDescent="0.2">
      <c r="A143" s="24">
        <v>37169</v>
      </c>
      <c r="B143" s="31" t="s">
        <v>70</v>
      </c>
      <c r="C143" s="18"/>
      <c r="D143" s="18" t="s">
        <v>248</v>
      </c>
      <c r="E143" s="18" t="s">
        <v>71</v>
      </c>
      <c r="F143" s="18" t="s">
        <v>266</v>
      </c>
      <c r="G143" s="17" t="s">
        <v>72</v>
      </c>
      <c r="H143" s="18"/>
      <c r="I143" s="18"/>
      <c r="J143" s="18"/>
      <c r="K143" s="18"/>
      <c r="L143" s="18"/>
      <c r="M143" s="22"/>
      <c r="N143" s="22"/>
      <c r="O143" s="22"/>
      <c r="P143" s="22"/>
      <c r="Q143" s="22"/>
      <c r="R143" s="22"/>
      <c r="S143" s="22"/>
      <c r="T143" s="22"/>
      <c r="U143" s="22"/>
      <c r="V143" s="22"/>
      <c r="W143" s="22"/>
      <c r="X143" s="22"/>
      <c r="Y143" s="22"/>
    </row>
    <row r="144" spans="1:25" ht="14.1" customHeight="1" x14ac:dyDescent="0.2">
      <c r="A144" s="24"/>
      <c r="B144" s="31"/>
      <c r="C144" s="18"/>
      <c r="D144" s="18"/>
      <c r="E144" s="18"/>
      <c r="F144" s="18"/>
      <c r="G144" s="17"/>
      <c r="H144" s="18"/>
      <c r="I144" s="18"/>
      <c r="J144" s="18"/>
      <c r="K144" s="18"/>
      <c r="L144" s="18"/>
      <c r="M144" s="22"/>
      <c r="N144" s="22"/>
      <c r="O144" s="22"/>
      <c r="P144" s="22"/>
      <c r="Q144" s="22"/>
      <c r="R144" s="22"/>
      <c r="S144" s="22"/>
      <c r="T144" s="22"/>
      <c r="U144" s="22"/>
      <c r="V144" s="22"/>
      <c r="W144" s="22"/>
      <c r="X144" s="22"/>
      <c r="Y144" s="22"/>
    </row>
    <row r="145" spans="1:25" ht="14.1" customHeight="1" x14ac:dyDescent="0.2">
      <c r="A145" s="24"/>
      <c r="B145" s="31"/>
      <c r="C145" s="18"/>
      <c r="D145" s="18"/>
      <c r="E145" s="18"/>
      <c r="F145" s="18"/>
      <c r="G145" s="17"/>
      <c r="H145" s="18"/>
      <c r="I145" s="18"/>
      <c r="J145" s="18"/>
      <c r="K145" s="18"/>
      <c r="L145" s="18"/>
      <c r="M145" s="22"/>
      <c r="N145" s="22"/>
      <c r="O145" s="22"/>
      <c r="P145" s="22"/>
      <c r="Q145" s="22"/>
      <c r="R145" s="22"/>
      <c r="S145" s="22"/>
      <c r="T145" s="22"/>
      <c r="U145" s="22"/>
      <c r="V145" s="22"/>
      <c r="W145" s="22"/>
      <c r="X145" s="22"/>
      <c r="Y145" s="22"/>
    </row>
    <row r="146" spans="1:25" ht="14.1" customHeight="1" x14ac:dyDescent="0.2">
      <c r="A146" s="24"/>
      <c r="B146" s="17"/>
      <c r="C146" s="18"/>
      <c r="D146" s="18"/>
      <c r="E146" s="18"/>
      <c r="F146" s="18"/>
      <c r="G146" s="17"/>
      <c r="H146" s="18"/>
      <c r="I146" s="18"/>
      <c r="J146" s="18"/>
      <c r="K146" s="18"/>
      <c r="L146" s="18"/>
      <c r="M146" s="22"/>
      <c r="N146" s="22"/>
      <c r="O146" s="22"/>
      <c r="P146" s="22"/>
      <c r="Q146" s="22"/>
      <c r="R146" s="22"/>
      <c r="S146" s="22"/>
      <c r="T146" s="22"/>
      <c r="U146" s="22"/>
      <c r="V146" s="22"/>
      <c r="W146" s="22"/>
      <c r="X146" s="22"/>
      <c r="Y146" s="22"/>
    </row>
    <row r="147" spans="1:25" ht="14.1" customHeight="1" x14ac:dyDescent="0.2">
      <c r="A147" s="24"/>
      <c r="B147" s="18"/>
      <c r="C147" s="18"/>
      <c r="D147" s="18"/>
      <c r="E147" s="18"/>
      <c r="F147" s="18"/>
      <c r="G147" s="17"/>
      <c r="H147" s="18"/>
      <c r="I147" s="18"/>
      <c r="J147" s="18"/>
      <c r="K147" s="18"/>
      <c r="L147" s="18"/>
      <c r="M147" s="22"/>
      <c r="N147" s="22"/>
      <c r="O147" s="22"/>
      <c r="P147" s="22"/>
      <c r="Q147" s="22"/>
      <c r="R147" s="22"/>
      <c r="S147" s="22"/>
      <c r="T147" s="22"/>
      <c r="U147" s="22"/>
      <c r="V147" s="22"/>
      <c r="W147" s="22"/>
      <c r="X147" s="22"/>
      <c r="Y147" s="22"/>
    </row>
    <row r="148" spans="1:25" ht="14.1" customHeight="1" x14ac:dyDescent="0.2">
      <c r="A148" s="24"/>
      <c r="B148" s="18"/>
      <c r="C148" s="18"/>
      <c r="D148" s="18"/>
      <c r="E148" s="18"/>
      <c r="F148" s="18"/>
      <c r="G148" s="17"/>
      <c r="H148" s="18"/>
      <c r="I148" s="18"/>
      <c r="J148" s="18"/>
      <c r="K148" s="18"/>
      <c r="L148" s="18"/>
      <c r="M148" s="22"/>
      <c r="N148" s="22"/>
      <c r="O148" s="22"/>
      <c r="P148" s="22"/>
      <c r="Q148" s="22"/>
      <c r="R148" s="22"/>
      <c r="S148" s="22"/>
      <c r="T148" s="22"/>
      <c r="U148" s="22"/>
      <c r="V148" s="22"/>
      <c r="W148" s="22"/>
      <c r="X148" s="22"/>
      <c r="Y148" s="22"/>
    </row>
    <row r="149" spans="1:25" ht="14.1" customHeight="1" x14ac:dyDescent="0.2">
      <c r="A149" s="24"/>
      <c r="B149" s="18"/>
      <c r="C149" s="18"/>
      <c r="D149" s="18"/>
      <c r="E149" s="18"/>
      <c r="F149" s="18"/>
      <c r="G149" s="17"/>
      <c r="H149" s="18"/>
      <c r="I149" s="18"/>
      <c r="J149" s="18"/>
      <c r="K149" s="18"/>
      <c r="L149" s="18"/>
    </row>
    <row r="150" spans="1:25" ht="14.1" customHeight="1" x14ac:dyDescent="0.2">
      <c r="A150" s="24"/>
      <c r="B150" s="18"/>
      <c r="C150" s="18"/>
      <c r="D150" s="18"/>
      <c r="E150" s="18"/>
      <c r="F150" s="18"/>
      <c r="G150" s="17"/>
      <c r="H150" s="18"/>
      <c r="I150" s="18"/>
      <c r="J150" s="18"/>
      <c r="K150" s="18"/>
      <c r="L150" s="18"/>
    </row>
    <row r="151" spans="1:25" ht="14.1" customHeight="1" x14ac:dyDescent="0.2">
      <c r="A151" s="24"/>
      <c r="B151" s="18"/>
      <c r="C151" s="18"/>
      <c r="D151" s="18"/>
      <c r="E151" s="18"/>
      <c r="F151" s="18"/>
      <c r="G151" s="17"/>
      <c r="H151" s="17"/>
      <c r="I151" s="18"/>
      <c r="J151" s="18"/>
      <c r="K151" s="18"/>
      <c r="L151" s="18"/>
    </row>
    <row r="152" spans="1:25" ht="14.1" customHeight="1" x14ac:dyDescent="0.2">
      <c r="A152" s="24"/>
      <c r="B152" s="18"/>
      <c r="C152" s="18"/>
      <c r="D152" s="18"/>
      <c r="E152" s="18"/>
      <c r="F152" s="18"/>
      <c r="G152" s="17"/>
      <c r="H152" s="17"/>
      <c r="I152" s="18"/>
      <c r="J152" s="18"/>
      <c r="K152" s="18"/>
      <c r="L152" s="18"/>
    </row>
    <row r="153" spans="1:25" ht="14.1" customHeight="1" x14ac:dyDescent="0.2">
      <c r="A153" s="24"/>
      <c r="B153" s="18"/>
      <c r="C153" s="18"/>
      <c r="D153" s="18"/>
      <c r="E153" s="18"/>
      <c r="F153" s="18"/>
      <c r="G153" s="17"/>
      <c r="H153" s="17"/>
      <c r="I153" s="18"/>
      <c r="J153" s="18"/>
      <c r="K153" s="18"/>
      <c r="L153" s="18"/>
    </row>
    <row r="154" spans="1:25" ht="14.1" customHeight="1" x14ac:dyDescent="0.2">
      <c r="A154" s="24"/>
      <c r="B154" s="18"/>
      <c r="C154" s="18"/>
      <c r="D154" s="18"/>
      <c r="E154" s="18"/>
      <c r="F154" s="18"/>
      <c r="G154" s="25"/>
      <c r="H154" s="18"/>
      <c r="I154" s="18"/>
      <c r="J154" s="18"/>
      <c r="K154" s="18"/>
      <c r="L154" s="18"/>
    </row>
    <row r="155" spans="1:25" ht="14.1" customHeight="1" x14ac:dyDescent="0.2">
      <c r="A155" s="24"/>
      <c r="B155" s="18"/>
      <c r="C155" s="18"/>
      <c r="D155" s="18"/>
      <c r="E155" s="18"/>
      <c r="F155" s="18"/>
      <c r="G155" s="25"/>
      <c r="H155" s="25"/>
      <c r="I155" s="18"/>
      <c r="J155" s="18"/>
      <c r="K155" s="18"/>
      <c r="L155" s="18"/>
    </row>
    <row r="156" spans="1:25" ht="14.1" customHeight="1" x14ac:dyDescent="0.2">
      <c r="A156" s="24"/>
      <c r="B156" s="25"/>
      <c r="C156" s="18"/>
      <c r="D156" s="18"/>
      <c r="E156" s="18"/>
      <c r="F156" s="18"/>
      <c r="G156" s="25"/>
      <c r="H156" s="18"/>
      <c r="I156" s="18"/>
      <c r="J156" s="18"/>
      <c r="K156" s="18"/>
      <c r="L156" s="18"/>
    </row>
    <row r="157" spans="1:25" ht="14.1" customHeight="1" x14ac:dyDescent="0.2">
      <c r="A157" s="24"/>
      <c r="B157" s="18"/>
      <c r="C157" s="18"/>
      <c r="D157" s="18"/>
      <c r="E157" s="18"/>
      <c r="F157" s="18"/>
      <c r="G157" s="25"/>
      <c r="H157" s="25"/>
      <c r="I157" s="18"/>
      <c r="J157" s="18"/>
      <c r="K157" s="18"/>
      <c r="L157" s="18"/>
    </row>
    <row r="158" spans="1:25" ht="14.1" customHeight="1" x14ac:dyDescent="0.2">
      <c r="A158" s="24"/>
      <c r="B158" s="18"/>
      <c r="C158" s="18"/>
      <c r="D158" s="18"/>
      <c r="E158" s="18"/>
      <c r="F158" s="18"/>
      <c r="G158" s="25"/>
      <c r="H158" s="25"/>
      <c r="I158" s="18"/>
      <c r="J158" s="18"/>
      <c r="K158" s="18"/>
      <c r="L158" s="18"/>
    </row>
    <row r="159" spans="1:25" ht="14.1" customHeight="1" x14ac:dyDescent="0.2">
      <c r="A159" s="24"/>
      <c r="B159" s="18"/>
      <c r="C159" s="18"/>
      <c r="D159" s="18"/>
      <c r="E159" s="18"/>
      <c r="F159" s="18"/>
      <c r="G159" s="25"/>
      <c r="H159" s="25"/>
      <c r="I159" s="18"/>
      <c r="J159" s="18"/>
      <c r="K159" s="18"/>
      <c r="L159" s="18"/>
    </row>
    <row r="160" spans="1:25" ht="14.1" customHeight="1" x14ac:dyDescent="0.2">
      <c r="A160" s="24"/>
      <c r="B160" s="18"/>
      <c r="C160" s="18"/>
      <c r="D160" s="18"/>
      <c r="E160" s="18"/>
      <c r="F160" s="18"/>
      <c r="G160" s="25"/>
      <c r="H160" s="25"/>
      <c r="I160" s="18"/>
      <c r="J160" s="18"/>
      <c r="K160" s="18"/>
      <c r="L160" s="18"/>
    </row>
    <row r="161" spans="1:12" ht="14.1" customHeight="1" x14ac:dyDescent="0.2">
      <c r="A161" s="24"/>
      <c r="B161" s="18"/>
      <c r="C161" s="18"/>
      <c r="D161" s="18"/>
      <c r="E161" s="18"/>
      <c r="F161" s="18"/>
      <c r="G161" s="25"/>
      <c r="H161" s="25"/>
      <c r="I161" s="18"/>
      <c r="J161" s="18"/>
      <c r="K161" s="18"/>
      <c r="L161" s="18"/>
    </row>
    <row r="162" spans="1:12" ht="14.1" customHeight="1" x14ac:dyDescent="0.2">
      <c r="A162" s="24"/>
      <c r="B162" s="18"/>
      <c r="C162" s="18"/>
      <c r="D162" s="18"/>
      <c r="E162" s="18"/>
      <c r="F162" s="18"/>
      <c r="G162" s="25"/>
      <c r="H162" s="25"/>
      <c r="I162" s="18"/>
      <c r="J162" s="18"/>
      <c r="K162" s="18"/>
      <c r="L162" s="18"/>
    </row>
    <row r="163" spans="1:12" ht="14.1" customHeight="1" x14ac:dyDescent="0.2">
      <c r="A163" s="24"/>
      <c r="B163" s="18"/>
      <c r="C163" s="18"/>
      <c r="D163" s="18"/>
      <c r="E163" s="18"/>
      <c r="F163" s="18"/>
      <c r="G163" s="25"/>
      <c r="H163" s="25"/>
      <c r="I163" s="18"/>
      <c r="J163" s="18"/>
      <c r="K163" s="18"/>
      <c r="L163" s="18"/>
    </row>
    <row r="164" spans="1:12" ht="14.1" customHeight="1" x14ac:dyDescent="0.2">
      <c r="A164" s="24"/>
      <c r="B164" s="18"/>
      <c r="C164" s="18"/>
      <c r="D164" s="18"/>
      <c r="E164" s="18"/>
      <c r="F164" s="18"/>
      <c r="G164" s="25"/>
      <c r="H164" s="25"/>
      <c r="I164" s="18"/>
      <c r="J164" s="18"/>
      <c r="K164" s="18"/>
      <c r="L164" s="18"/>
    </row>
    <row r="165" spans="1:12" ht="14.1" customHeight="1" x14ac:dyDescent="0.2">
      <c r="A165" s="24"/>
      <c r="B165" s="18"/>
      <c r="C165" s="18"/>
      <c r="D165" s="18"/>
      <c r="E165" s="18"/>
      <c r="F165" s="18"/>
      <c r="G165" s="25"/>
      <c r="H165" s="25"/>
      <c r="I165" s="18"/>
      <c r="J165" s="18"/>
      <c r="K165" s="18"/>
      <c r="L165" s="18"/>
    </row>
    <row r="166" spans="1:12" ht="14.1" customHeight="1" x14ac:dyDescent="0.2">
      <c r="A166" s="24"/>
      <c r="B166" s="18"/>
      <c r="C166" s="18"/>
      <c r="D166" s="18"/>
      <c r="E166" s="18"/>
      <c r="F166" s="18"/>
      <c r="G166" s="25"/>
      <c r="H166" s="25"/>
      <c r="I166" s="18"/>
      <c r="J166" s="18"/>
      <c r="K166" s="18"/>
      <c r="L166" s="18"/>
    </row>
    <row r="167" spans="1:12" ht="14.1" customHeight="1" x14ac:dyDescent="0.2">
      <c r="A167" s="24"/>
      <c r="B167" s="18"/>
      <c r="C167" s="18"/>
      <c r="D167" s="18"/>
      <c r="E167" s="18"/>
      <c r="F167" s="18"/>
      <c r="G167" s="25"/>
      <c r="H167" s="25"/>
      <c r="I167" s="18"/>
      <c r="J167" s="18"/>
      <c r="K167" s="18"/>
      <c r="L167" s="18"/>
    </row>
    <row r="168" spans="1:12" ht="14.1" customHeight="1" x14ac:dyDescent="0.2">
      <c r="A168" s="26"/>
      <c r="B168" s="18"/>
      <c r="C168" s="18"/>
      <c r="D168" s="18"/>
      <c r="E168" s="18"/>
      <c r="F168" s="18"/>
      <c r="G168" s="25"/>
      <c r="H168" s="25"/>
      <c r="I168" s="18"/>
      <c r="J168" s="18"/>
      <c r="K168" s="18"/>
      <c r="L168" s="18"/>
    </row>
    <row r="169" spans="1:12" ht="14.1" customHeight="1" x14ac:dyDescent="0.2">
      <c r="A169" s="26"/>
      <c r="B169" s="18"/>
      <c r="C169" s="18"/>
      <c r="D169" s="18"/>
      <c r="E169" s="18"/>
      <c r="F169" s="18"/>
      <c r="G169" s="25"/>
      <c r="H169" s="25"/>
      <c r="I169" s="18"/>
      <c r="J169" s="18"/>
      <c r="K169" s="18"/>
      <c r="L169" s="18"/>
    </row>
    <row r="170" spans="1:12" ht="14.1" customHeight="1" x14ac:dyDescent="0.2">
      <c r="A170" s="26"/>
      <c r="B170" s="18"/>
      <c r="C170" s="18"/>
      <c r="D170" s="18"/>
      <c r="E170" s="18"/>
      <c r="F170" s="18"/>
      <c r="G170" s="25"/>
      <c r="H170" s="25"/>
      <c r="I170" s="18"/>
      <c r="J170" s="18"/>
      <c r="K170" s="18"/>
      <c r="L170" s="18"/>
    </row>
    <row r="171" spans="1:12" ht="14.1" customHeight="1" x14ac:dyDescent="0.2">
      <c r="A171" s="26"/>
      <c r="B171" s="18"/>
      <c r="C171" s="18"/>
      <c r="D171" s="18"/>
      <c r="E171" s="18"/>
      <c r="F171" s="18"/>
      <c r="G171" s="25"/>
      <c r="H171" s="25"/>
      <c r="I171" s="18"/>
      <c r="J171" s="18"/>
      <c r="K171" s="18"/>
      <c r="L171" s="18"/>
    </row>
    <row r="172" spans="1:12" ht="14.1" customHeight="1" x14ac:dyDescent="0.2">
      <c r="A172" s="26"/>
      <c r="B172" s="18"/>
      <c r="C172" s="18"/>
      <c r="D172" s="18"/>
      <c r="E172" s="18"/>
      <c r="F172" s="18"/>
      <c r="G172" s="25"/>
      <c r="H172" s="25"/>
      <c r="I172" s="18"/>
      <c r="J172" s="18"/>
      <c r="K172" s="18"/>
      <c r="L172" s="18"/>
    </row>
    <row r="173" spans="1:12" ht="14.1" customHeight="1" x14ac:dyDescent="0.2">
      <c r="A173" s="26"/>
      <c r="B173" s="25"/>
      <c r="C173" s="27"/>
      <c r="D173" s="25"/>
      <c r="E173" s="28"/>
      <c r="F173" s="27"/>
      <c r="G173" s="25"/>
      <c r="H173" s="25"/>
      <c r="I173" s="18"/>
      <c r="J173" s="18"/>
      <c r="K173" s="18"/>
      <c r="L173" s="18"/>
    </row>
    <row r="174" spans="1:12" ht="14.1" customHeight="1" x14ac:dyDescent="0.2">
      <c r="A174" s="26"/>
      <c r="B174" s="25"/>
      <c r="C174" s="27"/>
      <c r="D174" s="25"/>
      <c r="E174" s="28"/>
      <c r="F174" s="27"/>
      <c r="G174" s="18"/>
      <c r="H174" s="18"/>
      <c r="I174" s="18"/>
      <c r="J174" s="18"/>
      <c r="K174" s="18"/>
      <c r="L174" s="18"/>
    </row>
    <row r="175" spans="1:12" ht="14.1" customHeight="1" x14ac:dyDescent="0.2">
      <c r="A175" s="29"/>
      <c r="B175" s="25"/>
      <c r="C175" s="27"/>
      <c r="D175" s="25"/>
      <c r="E175" s="28"/>
      <c r="F175" s="27"/>
      <c r="G175" s="25"/>
      <c r="H175" s="28"/>
      <c r="I175" s="18"/>
      <c r="J175" s="18"/>
      <c r="K175" s="18"/>
      <c r="L175" s="18"/>
    </row>
    <row r="176" spans="1:12" ht="14.1" customHeight="1" x14ac:dyDescent="0.2">
      <c r="A176" s="29"/>
      <c r="B176" s="25"/>
      <c r="C176" s="27"/>
      <c r="D176" s="25"/>
      <c r="E176" s="28"/>
      <c r="F176" s="27"/>
      <c r="G176" s="25"/>
      <c r="H176" s="28"/>
      <c r="I176" s="18"/>
      <c r="J176" s="18"/>
      <c r="K176" s="18"/>
      <c r="L176" s="18"/>
    </row>
    <row r="177" spans="1:12" ht="14.1" customHeight="1" x14ac:dyDescent="0.2">
      <c r="A177" s="30"/>
      <c r="B177" s="25"/>
      <c r="C177" s="27"/>
      <c r="D177" s="25"/>
      <c r="E177" s="28"/>
      <c r="F177" s="27"/>
      <c r="G177" s="28"/>
      <c r="H177" s="28"/>
      <c r="I177" s="27"/>
      <c r="J177" s="27"/>
      <c r="K177" s="27"/>
      <c r="L177" s="27"/>
    </row>
    <row r="178" spans="1:12" ht="14.1" customHeight="1" x14ac:dyDescent="0.2">
      <c r="A178" s="30"/>
      <c r="B178" s="25"/>
      <c r="C178" s="27"/>
      <c r="D178" s="28"/>
      <c r="E178" s="28"/>
      <c r="F178" s="27"/>
      <c r="G178" s="28"/>
      <c r="H178" s="28"/>
      <c r="I178" s="27"/>
      <c r="J178" s="27"/>
      <c r="K178" s="27"/>
      <c r="L178" s="27"/>
    </row>
    <row r="179" spans="1:12" ht="14.1" customHeight="1" x14ac:dyDescent="0.2">
      <c r="A179" s="30"/>
      <c r="B179" s="25"/>
      <c r="C179" s="27"/>
      <c r="D179" s="25"/>
      <c r="E179" s="28"/>
      <c r="F179" s="27"/>
      <c r="G179" s="28"/>
      <c r="H179" s="28"/>
      <c r="I179" s="27"/>
      <c r="J179" s="27"/>
      <c r="K179" s="27"/>
      <c r="L179" s="27"/>
    </row>
    <row r="180" spans="1:12" ht="14.1" customHeight="1" x14ac:dyDescent="0.2">
      <c r="A180" s="30"/>
      <c r="B180" s="25"/>
      <c r="C180" s="27"/>
      <c r="D180" s="25"/>
      <c r="E180" s="28"/>
      <c r="F180" s="27"/>
      <c r="G180" s="28"/>
      <c r="H180" s="28"/>
      <c r="I180" s="27"/>
      <c r="J180" s="27"/>
      <c r="K180" s="27"/>
      <c r="L180" s="27"/>
    </row>
    <row r="181" spans="1:12" ht="14.1" customHeight="1" x14ac:dyDescent="0.2">
      <c r="A181" s="30"/>
      <c r="B181" s="25"/>
      <c r="C181" s="27"/>
      <c r="D181" s="25"/>
      <c r="E181" s="28"/>
      <c r="F181" s="27"/>
      <c r="G181" s="28"/>
      <c r="H181" s="28"/>
      <c r="I181" s="27"/>
      <c r="J181" s="27"/>
      <c r="K181" s="27"/>
      <c r="L181" s="27"/>
    </row>
    <row r="182" spans="1:12" ht="14.1" customHeight="1" x14ac:dyDescent="0.2">
      <c r="A182" s="30"/>
      <c r="B182" s="25"/>
      <c r="C182" s="18"/>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30"/>
      <c r="B184" s="25"/>
      <c r="C184" s="27"/>
      <c r="D184" s="25"/>
      <c r="E184" s="28"/>
      <c r="F184" s="27"/>
      <c r="G184" s="28"/>
      <c r="H184" s="28"/>
      <c r="I184" s="27"/>
      <c r="J184" s="27"/>
      <c r="K184" s="27"/>
      <c r="L184" s="27"/>
    </row>
    <row r="185" spans="1:12" x14ac:dyDescent="0.2">
      <c r="A185" s="29"/>
      <c r="B185" s="17"/>
      <c r="C185" s="31"/>
      <c r="D185" s="17"/>
      <c r="E185" s="32"/>
      <c r="F185" s="31"/>
      <c r="G185" s="17"/>
      <c r="H185" s="17"/>
      <c r="I185" s="31"/>
      <c r="J185" s="31"/>
      <c r="K185" s="31"/>
      <c r="L185" s="31"/>
    </row>
    <row r="186" spans="1:12" x14ac:dyDescent="0.2">
      <c r="A186" s="29"/>
      <c r="B186" s="17"/>
      <c r="C186" s="31"/>
      <c r="D186" s="17"/>
      <c r="E186" s="32"/>
      <c r="F186" s="31"/>
      <c r="G186" s="17"/>
      <c r="H186" s="17"/>
      <c r="I186" s="31"/>
      <c r="J186" s="31"/>
      <c r="K186" s="31"/>
      <c r="L186" s="31"/>
    </row>
    <row r="188" spans="1:12" x14ac:dyDescent="0.2">
      <c r="A188" s="1" t="s">
        <v>423</v>
      </c>
      <c r="B188" s="1" t="s">
        <v>424</v>
      </c>
      <c r="C188" s="4" t="s">
        <v>425</v>
      </c>
      <c r="D188" s="33" t="s">
        <v>426</v>
      </c>
      <c r="E188" s="33" t="s">
        <v>427</v>
      </c>
    </row>
    <row r="189" spans="1:12" x14ac:dyDescent="0.2">
      <c r="A189" s="34" t="s">
        <v>428</v>
      </c>
      <c r="B189" s="35">
        <f t="shared" ref="B189:B197" si="3">C189/$C$198</f>
        <v>0</v>
      </c>
      <c r="C189" s="5"/>
      <c r="D189" s="4">
        <f>33+1+1+1+1+1+8+1+1+1+2+1+2+1+1+1+2+3+8+2+1</f>
        <v>73</v>
      </c>
      <c r="E189" s="36"/>
    </row>
    <row r="190" spans="1:12" x14ac:dyDescent="0.2">
      <c r="A190" s="34" t="s">
        <v>247</v>
      </c>
      <c r="B190" s="35">
        <f t="shared" si="3"/>
        <v>0.1111111111111111</v>
      </c>
      <c r="C190" s="5">
        <f>'summary 1008'!I25</f>
        <v>2</v>
      </c>
      <c r="D190" s="4">
        <f>540+17+1+1+6+10+1+2+12+2+1+1+1+3+4+3+1+1+1+8+2+1+1+6+1+1+2+1+2+1+4+1+1+1+12+4+57+16+1+1+5</f>
        <v>737</v>
      </c>
      <c r="E190" s="36"/>
    </row>
    <row r="191" spans="1:12" x14ac:dyDescent="0.2">
      <c r="A191" s="34" t="s">
        <v>228</v>
      </c>
      <c r="B191" s="35">
        <f t="shared" si="3"/>
        <v>0.33333333333333331</v>
      </c>
      <c r="C191" s="5">
        <f>'summary 1008'!I26</f>
        <v>6</v>
      </c>
      <c r="D191" s="4">
        <f>13+1+1+1+16+10+5</f>
        <v>47</v>
      </c>
      <c r="E191" s="36">
        <f>(C191/D191)*100</f>
        <v>12.76595744680851</v>
      </c>
    </row>
    <row r="192" spans="1:12" x14ac:dyDescent="0.2">
      <c r="A192" s="34" t="s">
        <v>429</v>
      </c>
      <c r="B192" s="35">
        <f t="shared" si="3"/>
        <v>5.5555555555555552E-2</v>
      </c>
      <c r="C192" s="5">
        <f>'summary 1008'!I27</f>
        <v>1</v>
      </c>
      <c r="D192" s="4">
        <f>36+1+1+2+1+2</f>
        <v>43</v>
      </c>
      <c r="E192" s="36">
        <f>(C192/D192)*100</f>
        <v>2.3255813953488373</v>
      </c>
    </row>
    <row r="193" spans="1:5" x14ac:dyDescent="0.2">
      <c r="A193" s="34" t="s">
        <v>430</v>
      </c>
      <c r="B193" s="35">
        <f t="shared" si="3"/>
        <v>5.5555555555555552E-2</v>
      </c>
      <c r="C193" s="5">
        <f>'summary 1008'!I28</f>
        <v>1</v>
      </c>
      <c r="D193" s="4">
        <f>288+2+13+2+5+56+59+14+2+3+3+1+4+14+1+2</f>
        <v>469</v>
      </c>
      <c r="E193" s="36">
        <f>(C193/D193)*100</f>
        <v>0.21321961620469082</v>
      </c>
    </row>
    <row r="194" spans="1:5" x14ac:dyDescent="0.2">
      <c r="A194" s="34" t="s">
        <v>431</v>
      </c>
      <c r="B194" s="35">
        <f t="shared" si="3"/>
        <v>0</v>
      </c>
      <c r="C194" s="5"/>
      <c r="D194" s="4">
        <f>132+2+1+2+7+3+4+2+7+1+3+4+5+7+5</f>
        <v>185</v>
      </c>
      <c r="E194" s="36"/>
    </row>
    <row r="195" spans="1:5" x14ac:dyDescent="0.2">
      <c r="A195" s="34" t="s">
        <v>291</v>
      </c>
      <c r="B195" s="35">
        <f t="shared" si="3"/>
        <v>5.5555555555555552E-2</v>
      </c>
      <c r="C195" s="5">
        <f>'summary 1008'!I30</f>
        <v>1</v>
      </c>
      <c r="D195" s="4">
        <v>9</v>
      </c>
      <c r="E195" s="36">
        <f>(C195/D195)*100</f>
        <v>11.111111111111111</v>
      </c>
    </row>
    <row r="196" spans="1:5" x14ac:dyDescent="0.2">
      <c r="A196" s="34" t="s">
        <v>393</v>
      </c>
      <c r="B196" s="35">
        <f t="shared" si="3"/>
        <v>5.5555555555555552E-2</v>
      </c>
      <c r="C196" s="5">
        <f>'summary 1008'!I31</f>
        <v>1</v>
      </c>
      <c r="D196" s="4">
        <f>10+5+2</f>
        <v>17</v>
      </c>
      <c r="E196" s="36">
        <f>(C196/D196)*100</f>
        <v>5.8823529411764701</v>
      </c>
    </row>
    <row r="197" spans="1:5" x14ac:dyDescent="0.2">
      <c r="A197" s="37" t="s">
        <v>432</v>
      </c>
      <c r="B197" s="35">
        <f t="shared" si="3"/>
        <v>0.33333333333333331</v>
      </c>
      <c r="C197" s="5">
        <f>'summary 1008'!I32</f>
        <v>6</v>
      </c>
    </row>
    <row r="198" spans="1:5" x14ac:dyDescent="0.2">
      <c r="A198" s="37" t="s">
        <v>433</v>
      </c>
      <c r="B198" s="38">
        <f>SUM(B189:B197)</f>
        <v>1</v>
      </c>
      <c r="C198" s="4">
        <f>SUM(C189:C197)</f>
        <v>18</v>
      </c>
      <c r="D198" s="4">
        <f>SUM(D189:D197)</f>
        <v>1580</v>
      </c>
    </row>
  </sheetData>
  <phoneticPr fontId="0" type="noConversion"/>
  <printOptions horizontalCentered="1"/>
  <pageMargins left="0.25" right="0.25" top="1" bottom="0.5" header="0.5" footer="0.25"/>
  <pageSetup paperSize="5" scale="59" orientation="landscape" r:id="rId1"/>
  <headerFooter alignWithMargins="0">
    <oddHeader>&amp;C&amp;"Arial,Bold"EWS-Global Risk Operations
Weekly Summary of Market Risk Aggregation Issues
Week Beginning October 08</oddHeader>
    <oddFooter>&amp;L&amp;"Arial,Bold"Questions Call Nancy ext 54751</oddFooter>
  </headerFooter>
  <rowBreaks count="1" manualBreakCount="1">
    <brk id="110"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506</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435</v>
      </c>
      <c r="B5" s="42"/>
      <c r="C5" s="42"/>
      <c r="D5" s="42"/>
      <c r="E5" s="42"/>
      <c r="F5" s="42"/>
      <c r="G5" s="42"/>
      <c r="H5" s="42"/>
      <c r="I5" s="42"/>
      <c r="J5" s="42"/>
      <c r="K5" s="43">
        <f>SUM(K10:K18)</f>
        <v>11</v>
      </c>
    </row>
    <row r="6" spans="1:11" x14ac:dyDescent="0.2">
      <c r="A6" s="1"/>
      <c r="B6" s="1"/>
      <c r="C6" s="1"/>
      <c r="K6" s="3"/>
    </row>
    <row r="7" spans="1:11" x14ac:dyDescent="0.2">
      <c r="A7" s="1"/>
      <c r="B7" s="1"/>
      <c r="C7" s="1"/>
      <c r="K7" s="3"/>
    </row>
    <row r="8" spans="1:11" ht="13.5" thickBot="1" x14ac:dyDescent="0.25">
      <c r="A8" s="44" t="s">
        <v>436</v>
      </c>
      <c r="B8" s="44"/>
      <c r="C8" s="44" t="s">
        <v>437</v>
      </c>
      <c r="D8" s="44"/>
      <c r="E8" s="45"/>
      <c r="F8" s="45"/>
      <c r="G8" s="45"/>
      <c r="H8" s="45"/>
      <c r="I8" s="45"/>
      <c r="J8" s="45"/>
      <c r="K8" s="46"/>
    </row>
    <row r="9" spans="1:11" x14ac:dyDescent="0.2">
      <c r="A9" s="2"/>
      <c r="B9" s="2"/>
      <c r="C9" s="2"/>
      <c r="D9" s="2"/>
      <c r="E9" s="2"/>
      <c r="F9" s="2"/>
      <c r="G9" s="2"/>
      <c r="H9" s="2"/>
      <c r="I9" s="2"/>
      <c r="K9" s="3"/>
    </row>
    <row r="10" spans="1:11" x14ac:dyDescent="0.2">
      <c r="A10" s="5" t="s">
        <v>375</v>
      </c>
      <c r="B10" s="2"/>
      <c r="C10" s="2" t="s">
        <v>199</v>
      </c>
      <c r="D10" s="2"/>
      <c r="E10" s="2"/>
      <c r="F10" s="2"/>
      <c r="G10" s="2"/>
      <c r="H10" s="2"/>
      <c r="I10" s="2"/>
      <c r="K10" s="2">
        <f>1</f>
        <v>1</v>
      </c>
    </row>
    <row r="11" spans="1:11" x14ac:dyDescent="0.2">
      <c r="A11" s="6" t="s">
        <v>438</v>
      </c>
      <c r="B11" s="7"/>
      <c r="C11" s="7" t="s">
        <v>200</v>
      </c>
      <c r="D11" s="7"/>
      <c r="E11" s="7"/>
      <c r="F11" s="7"/>
      <c r="G11" s="7"/>
      <c r="H11" s="7"/>
      <c r="I11" s="7"/>
      <c r="J11" s="7"/>
      <c r="K11" s="7"/>
    </row>
    <row r="12" spans="1:11" x14ac:dyDescent="0.2">
      <c r="A12" s="6" t="s">
        <v>255</v>
      </c>
      <c r="B12" s="7"/>
      <c r="C12" s="7" t="s">
        <v>201</v>
      </c>
      <c r="D12" s="7"/>
      <c r="E12" s="7"/>
      <c r="F12" s="7"/>
      <c r="G12" s="7"/>
      <c r="H12" s="7"/>
      <c r="I12" s="7"/>
      <c r="J12" s="7"/>
      <c r="K12" s="7">
        <f>1+1+1+1</f>
        <v>4</v>
      </c>
    </row>
    <row r="13" spans="1:11" x14ac:dyDescent="0.2">
      <c r="A13" s="6" t="s">
        <v>231</v>
      </c>
      <c r="B13" s="7"/>
      <c r="C13" s="7" t="s">
        <v>439</v>
      </c>
      <c r="D13" s="7"/>
      <c r="E13" s="7"/>
      <c r="F13" s="7"/>
      <c r="G13" s="7"/>
      <c r="H13" s="7"/>
      <c r="I13" s="7"/>
      <c r="J13" s="7"/>
      <c r="K13" s="7">
        <f>1+1+1</f>
        <v>3</v>
      </c>
    </row>
    <row r="14" spans="1:11" x14ac:dyDescent="0.2">
      <c r="A14" s="6" t="s">
        <v>361</v>
      </c>
      <c r="B14" s="7"/>
      <c r="C14" s="7" t="s">
        <v>203</v>
      </c>
      <c r="D14" s="7"/>
      <c r="E14" s="7"/>
      <c r="F14" s="7"/>
      <c r="G14" s="7"/>
      <c r="H14" s="7"/>
      <c r="I14" s="7"/>
      <c r="J14" s="7"/>
      <c r="K14" s="7">
        <f>2</f>
        <v>2</v>
      </c>
    </row>
    <row r="15" spans="1:11" x14ac:dyDescent="0.2">
      <c r="A15" s="6" t="s">
        <v>241</v>
      </c>
      <c r="B15" s="7"/>
      <c r="C15" s="7" t="s">
        <v>204</v>
      </c>
      <c r="D15" s="7"/>
      <c r="E15" s="7"/>
      <c r="F15" s="7"/>
      <c r="G15" s="7"/>
      <c r="H15" s="7"/>
      <c r="I15" s="7"/>
      <c r="J15" s="7"/>
      <c r="K15" s="7">
        <f>1</f>
        <v>1</v>
      </c>
    </row>
    <row r="16" spans="1:11" x14ac:dyDescent="0.2">
      <c r="A16" s="6" t="s">
        <v>440</v>
      </c>
      <c r="B16" s="7"/>
      <c r="C16" s="7" t="s">
        <v>205</v>
      </c>
      <c r="D16" s="7"/>
      <c r="E16" s="7"/>
      <c r="F16" s="7"/>
      <c r="G16" s="7"/>
      <c r="H16" s="7"/>
      <c r="I16" s="7"/>
      <c r="J16" s="7"/>
      <c r="K16" s="7"/>
    </row>
    <row r="17" spans="1:11" x14ac:dyDescent="0.2">
      <c r="A17" s="6" t="s">
        <v>260</v>
      </c>
      <c r="B17" s="7"/>
      <c r="C17" s="7" t="s">
        <v>206</v>
      </c>
      <c r="D17" s="7"/>
      <c r="E17" s="7"/>
      <c r="F17" s="7"/>
      <c r="G17" s="7"/>
      <c r="H17" s="7"/>
      <c r="I17" s="7"/>
      <c r="J17" s="7"/>
      <c r="K17" s="7"/>
    </row>
    <row r="18" spans="1:11" x14ac:dyDescent="0.2">
      <c r="A18" s="6" t="s">
        <v>266</v>
      </c>
      <c r="B18" s="7"/>
      <c r="C18" s="7" t="s">
        <v>207</v>
      </c>
      <c r="D18" s="7"/>
      <c r="E18" s="7"/>
      <c r="F18" s="7"/>
      <c r="G18" s="7"/>
      <c r="H18" s="7"/>
      <c r="I18" s="7"/>
      <c r="J18" s="7"/>
      <c r="K18" s="47"/>
    </row>
    <row r="22" spans="1:11" ht="13.5" thickBot="1" x14ac:dyDescent="0.25">
      <c r="A22" s="44" t="s">
        <v>441</v>
      </c>
      <c r="B22" s="45"/>
      <c r="C22" s="45"/>
      <c r="D22" s="45"/>
      <c r="E22" s="45"/>
      <c r="F22" s="45"/>
      <c r="G22" s="44"/>
      <c r="H22" s="45"/>
      <c r="I22" s="44" t="s">
        <v>442</v>
      </c>
      <c r="J22" s="45"/>
      <c r="K22" s="44" t="s">
        <v>443</v>
      </c>
    </row>
    <row r="23" spans="1:11" x14ac:dyDescent="0.2">
      <c r="G23" s="1"/>
      <c r="I23" s="48"/>
      <c r="J23" s="2"/>
      <c r="K23" s="48"/>
    </row>
    <row r="24" spans="1:11" x14ac:dyDescent="0.2">
      <c r="A24" s="29" t="s">
        <v>428</v>
      </c>
      <c r="B24" s="17"/>
      <c r="C24" s="17"/>
      <c r="D24" s="32"/>
      <c r="E24" s="31"/>
      <c r="F24" s="32"/>
      <c r="G24" s="32"/>
      <c r="H24" s="31"/>
      <c r="I24" s="6">
        <f>1+1</f>
        <v>2</v>
      </c>
      <c r="J24" s="31"/>
      <c r="K24" s="31"/>
    </row>
    <row r="25" spans="1:11" x14ac:dyDescent="0.2">
      <c r="A25" s="29" t="s">
        <v>247</v>
      </c>
      <c r="B25" s="17"/>
      <c r="C25" s="17"/>
      <c r="D25" s="32"/>
      <c r="E25" s="31"/>
      <c r="F25" s="32"/>
      <c r="G25" s="32"/>
      <c r="H25" s="31"/>
      <c r="I25" s="6">
        <f>1+1</f>
        <v>2</v>
      </c>
      <c r="J25" s="31"/>
      <c r="K25" s="49"/>
    </row>
    <row r="26" spans="1:11" x14ac:dyDescent="0.2">
      <c r="A26" s="29" t="s">
        <v>228</v>
      </c>
      <c r="B26" s="17"/>
      <c r="C26" s="17"/>
      <c r="D26" s="32"/>
      <c r="E26" s="31"/>
      <c r="F26" s="32"/>
      <c r="G26" s="32"/>
      <c r="H26" s="31"/>
      <c r="I26" s="6">
        <f>4</f>
        <v>4</v>
      </c>
      <c r="J26" s="31"/>
      <c r="K26" s="32"/>
    </row>
    <row r="27" spans="1:11" x14ac:dyDescent="0.2">
      <c r="A27" s="29" t="s">
        <v>429</v>
      </c>
      <c r="B27" s="17"/>
      <c r="C27" s="17"/>
      <c r="D27" s="32"/>
      <c r="E27" s="31"/>
      <c r="F27" s="32"/>
      <c r="G27" s="32"/>
      <c r="H27" s="31"/>
      <c r="I27" s="6"/>
      <c r="J27" s="31"/>
      <c r="K27" s="31"/>
    </row>
    <row r="28" spans="1:11" x14ac:dyDescent="0.2">
      <c r="A28" s="29" t="s">
        <v>430</v>
      </c>
      <c r="B28" s="17"/>
      <c r="C28" s="17"/>
      <c r="D28" s="32"/>
      <c r="E28" s="31"/>
      <c r="F28" s="32"/>
      <c r="G28" s="32"/>
      <c r="H28" s="31"/>
      <c r="I28" s="6">
        <f>1</f>
        <v>1</v>
      </c>
      <c r="J28" s="31"/>
      <c r="K28" s="31"/>
    </row>
    <row r="29" spans="1:11" x14ac:dyDescent="0.2">
      <c r="A29" s="29" t="s">
        <v>431</v>
      </c>
      <c r="B29" s="17"/>
      <c r="C29" s="17"/>
      <c r="D29" s="32"/>
      <c r="E29" s="31"/>
      <c r="F29" s="32"/>
      <c r="G29" s="32"/>
      <c r="H29" s="31"/>
      <c r="I29" s="6"/>
      <c r="J29" s="31"/>
      <c r="K29" s="32"/>
    </row>
    <row r="30" spans="1:11" x14ac:dyDescent="0.2">
      <c r="A30" s="29" t="s">
        <v>291</v>
      </c>
      <c r="B30" s="17"/>
      <c r="C30" s="17"/>
      <c r="D30" s="32"/>
      <c r="E30" s="31"/>
      <c r="F30" s="32"/>
      <c r="G30" s="32"/>
      <c r="H30" s="31"/>
      <c r="I30" s="6">
        <f>1</f>
        <v>1</v>
      </c>
      <c r="J30" s="31"/>
      <c r="K30" s="31"/>
    </row>
    <row r="31" spans="1:11" x14ac:dyDescent="0.2">
      <c r="A31" s="29" t="s">
        <v>393</v>
      </c>
      <c r="B31" s="17"/>
      <c r="C31" s="17"/>
      <c r="D31" s="32"/>
      <c r="E31" s="31"/>
      <c r="F31" s="32"/>
      <c r="G31" s="32"/>
      <c r="H31" s="31"/>
      <c r="I31" s="6"/>
      <c r="J31" s="31"/>
      <c r="K31" s="31"/>
    </row>
    <row r="32" spans="1:11" ht="13.5" thickBot="1" x14ac:dyDescent="0.25">
      <c r="A32" s="50" t="s">
        <v>444</v>
      </c>
      <c r="I32" s="5">
        <f>1</f>
        <v>1</v>
      </c>
      <c r="K32" s="51"/>
    </row>
    <row r="33" spans="1:11" ht="13.5" thickTop="1" x14ac:dyDescent="0.2">
      <c r="A33" s="52" t="s">
        <v>435</v>
      </c>
      <c r="B33" s="53"/>
      <c r="C33" s="53"/>
      <c r="D33" s="53"/>
      <c r="E33" s="53"/>
      <c r="F33" s="53"/>
      <c r="G33" s="53"/>
      <c r="H33" s="53"/>
      <c r="I33" s="54">
        <f>SUM(I24:I32)</f>
        <v>11</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84"/>
  <sheetViews>
    <sheetView topLeftCell="B55" zoomScale="80" zoomScaleNormal="100" workbookViewId="0">
      <selection activeCell="G22" sqref="G22"/>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9" s="1" customFormat="1" x14ac:dyDescent="0.2">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c r="AA1" s="1" t="s">
        <v>454</v>
      </c>
      <c r="AB1" s="1" t="s">
        <v>509</v>
      </c>
    </row>
    <row r="2" spans="1:29" x14ac:dyDescent="0.2">
      <c r="A2" s="2" t="s">
        <v>199</v>
      </c>
      <c r="B2" s="3"/>
      <c r="H2" s="4">
        <f>1+1</f>
        <v>2</v>
      </c>
      <c r="J2" s="4">
        <f>1</f>
        <v>1</v>
      </c>
      <c r="K2" s="3"/>
      <c r="L2" s="5"/>
      <c r="M2" s="3"/>
      <c r="N2" s="3"/>
      <c r="P2" s="4">
        <v>1</v>
      </c>
    </row>
    <row r="3" spans="1:29" x14ac:dyDescent="0.2">
      <c r="A3" s="2" t="s">
        <v>200</v>
      </c>
      <c r="B3" s="5"/>
      <c r="K3" s="5"/>
      <c r="L3" s="5"/>
      <c r="M3" s="5"/>
      <c r="N3" s="6">
        <v>1</v>
      </c>
      <c r="P3" s="4">
        <v>1</v>
      </c>
      <c r="R3" s="4">
        <f>'[7]summary 0625'!K11</f>
        <v>2</v>
      </c>
      <c r="T3" s="4">
        <f>'[7]summary 0709'!K10</f>
        <v>1</v>
      </c>
    </row>
    <row r="4" spans="1:29" x14ac:dyDescent="0.2">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row>
    <row r="5" spans="1:29" x14ac:dyDescent="0.2">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row>
    <row r="6" spans="1:29" x14ac:dyDescent="0.2">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row>
    <row r="7" spans="1:29" x14ac:dyDescent="0.2">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row>
    <row r="8" spans="1:29" x14ac:dyDescent="0.2">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29" x14ac:dyDescent="0.2">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row>
    <row r="10" spans="1:29" x14ac:dyDescent="0.2">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row>
    <row r="11" spans="1:29" x14ac:dyDescent="0.2">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row>
    <row r="12" spans="1:29" s="1" customFormat="1" x14ac:dyDescent="0.2">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row>
    <row r="15" spans="1:29" x14ac:dyDescent="0.2">
      <c r="A15" s="4" t="s">
        <v>428</v>
      </c>
      <c r="Y15" s="4">
        <f>[8]Aug!$U$24+[8]Aug!$U$9</f>
        <v>3</v>
      </c>
      <c r="Z15" s="4">
        <f>[8]Aug!$AB$27</f>
        <v>1</v>
      </c>
      <c r="AB15" s="4">
        <f>3</f>
        <v>3</v>
      </c>
      <c r="AC15" s="4" t="s">
        <v>428</v>
      </c>
    </row>
    <row r="16" spans="1:29" x14ac:dyDescent="0.2">
      <c r="A16" s="4" t="s">
        <v>247</v>
      </c>
      <c r="X16" s="4">
        <f>[8]Aug!$N$22+[8]Aug!$N$20+[8]Aug!$N$7+[8]Aug!$N$8</f>
        <v>14</v>
      </c>
      <c r="Y16" s="4">
        <f>[8]Aug!$U$20+[8]Aug!$U$22+[8]Aug!$U$16</f>
        <v>3</v>
      </c>
      <c r="Z16" s="4">
        <f>[8]Aug!$AB$22+[8]Aug!$AB$7+[8]Aug!$AB$8</f>
        <v>8</v>
      </c>
      <c r="AA16" s="4">
        <f>[8]Aug!$AI$16+1</f>
        <v>2</v>
      </c>
      <c r="AB16" s="4">
        <f>1+1+5+2</f>
        <v>9</v>
      </c>
      <c r="AC16" s="4" t="s">
        <v>247</v>
      </c>
    </row>
    <row r="17" spans="1:29" x14ac:dyDescent="0.2">
      <c r="A17" s="4" t="s">
        <v>393</v>
      </c>
      <c r="AC17" s="4" t="s">
        <v>393</v>
      </c>
    </row>
    <row r="18" spans="1:29" x14ac:dyDescent="0.2">
      <c r="A18" s="4" t="s">
        <v>228</v>
      </c>
      <c r="AC18" s="4" t="s">
        <v>228</v>
      </c>
    </row>
    <row r="19" spans="1:29" x14ac:dyDescent="0.2">
      <c r="A19" s="4" t="s">
        <v>291</v>
      </c>
      <c r="AC19" s="4" t="s">
        <v>291</v>
      </c>
    </row>
    <row r="20" spans="1:29" x14ac:dyDescent="0.2">
      <c r="A20" s="4" t="s">
        <v>510</v>
      </c>
      <c r="X20" s="4">
        <f>[8]Aug!$N$21+[8]Aug!$N$15</f>
        <v>6</v>
      </c>
      <c r="Y20" s="4">
        <f>[8]Aug!$U$26+[8]Aug!$U$21</f>
        <v>7</v>
      </c>
      <c r="Z20" s="4">
        <f>[8]Aug!$AB$26+[8]Aug!$AB$21</f>
        <v>3</v>
      </c>
      <c r="AA20" s="4">
        <f>[8]Aug!$AI$26+[8]Aug!$AI$21</f>
        <v>11</v>
      </c>
      <c r="AB20" s="4">
        <f>1</f>
        <v>1</v>
      </c>
      <c r="AC20" s="4" t="s">
        <v>510</v>
      </c>
    </row>
    <row r="22" spans="1:29" x14ac:dyDescent="0.2">
      <c r="A22" s="4" t="s">
        <v>507</v>
      </c>
      <c r="X22" s="4">
        <f>SUM(X15:X20)</f>
        <v>20</v>
      </c>
      <c r="Y22" s="4">
        <f>SUM(Y15:Y20)</f>
        <v>13</v>
      </c>
      <c r="Z22" s="4">
        <f>SUM(Z15:Z20)</f>
        <v>12</v>
      </c>
      <c r="AA22" s="4">
        <f>SUM(AA15:AA20)</f>
        <v>13</v>
      </c>
      <c r="AB22" s="4">
        <f>SUM(AB15:AB20)</f>
        <v>13</v>
      </c>
      <c r="AC22" s="4" t="s">
        <v>511</v>
      </c>
    </row>
    <row r="24" spans="1:29" x14ac:dyDescent="0.2">
      <c r="A24" s="4" t="s">
        <v>508</v>
      </c>
      <c r="AC24" s="4" t="s">
        <v>508</v>
      </c>
    </row>
    <row r="98" spans="1:12" x14ac:dyDescent="0.2">
      <c r="A98" s="10" t="s">
        <v>505</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210</v>
      </c>
      <c r="B100" s="11"/>
      <c r="C100" s="11"/>
      <c r="D100" s="11"/>
      <c r="E100" s="11"/>
      <c r="F100" s="12"/>
      <c r="G100" s="11"/>
      <c r="H100" s="11"/>
      <c r="I100" s="12"/>
      <c r="J100" s="12"/>
      <c r="K100" s="12"/>
      <c r="L100" s="11"/>
    </row>
    <row r="101" spans="1:12" x14ac:dyDescent="0.2">
      <c r="A101" s="11" t="s">
        <v>445</v>
      </c>
      <c r="B101" s="11"/>
      <c r="C101" s="11"/>
      <c r="D101" s="11"/>
      <c r="E101" s="11"/>
      <c r="F101" s="12"/>
      <c r="G101" s="11"/>
      <c r="H101" s="11"/>
      <c r="I101" s="12"/>
      <c r="J101" s="12"/>
      <c r="K101" s="12"/>
      <c r="L101" s="11"/>
    </row>
    <row r="102" spans="1:12" x14ac:dyDescent="0.2">
      <c r="A102" s="11" t="s">
        <v>446</v>
      </c>
      <c r="B102" s="11"/>
      <c r="C102" s="11"/>
      <c r="D102" s="11"/>
      <c r="E102" s="11"/>
      <c r="F102" s="12"/>
      <c r="G102" s="11"/>
      <c r="H102" s="11"/>
      <c r="I102" s="12"/>
      <c r="J102" s="12"/>
      <c r="K102" s="12"/>
      <c r="L102" s="11"/>
    </row>
    <row r="103" spans="1:12" x14ac:dyDescent="0.2">
      <c r="A103" s="11" t="s">
        <v>447</v>
      </c>
      <c r="B103" s="11"/>
      <c r="C103" s="11"/>
      <c r="D103" s="11"/>
      <c r="E103" s="11"/>
      <c r="F103" s="12"/>
      <c r="G103" s="11"/>
      <c r="H103" s="11"/>
      <c r="I103" s="12"/>
      <c r="J103" s="12"/>
      <c r="K103" s="12"/>
      <c r="L103" s="11"/>
    </row>
    <row r="104" spans="1:12" x14ac:dyDescent="0.2">
      <c r="A104" s="11" t="s">
        <v>448</v>
      </c>
      <c r="B104" s="11"/>
      <c r="C104" s="11"/>
      <c r="D104" s="11"/>
      <c r="E104" s="11"/>
      <c r="F104" s="12"/>
      <c r="G104" s="11"/>
      <c r="H104" s="11"/>
      <c r="I104" s="12"/>
      <c r="J104" s="12"/>
      <c r="K104" s="12"/>
      <c r="L104" s="11"/>
    </row>
    <row r="105" spans="1:12" x14ac:dyDescent="0.2">
      <c r="A105" s="11" t="s">
        <v>449</v>
      </c>
      <c r="B105" s="11"/>
      <c r="C105" s="11"/>
      <c r="D105" s="11"/>
      <c r="E105" s="11"/>
      <c r="F105" s="12"/>
      <c r="G105" s="11"/>
      <c r="H105" s="11"/>
      <c r="I105" s="12"/>
      <c r="J105" s="12"/>
      <c r="K105" s="12"/>
      <c r="L105" s="11"/>
    </row>
    <row r="106" spans="1:12" x14ac:dyDescent="0.2">
      <c r="A106" s="11" t="s">
        <v>450</v>
      </c>
      <c r="B106" s="11"/>
      <c r="C106" s="11"/>
      <c r="D106" s="11"/>
      <c r="E106" s="11"/>
      <c r="F106" s="12"/>
      <c r="G106" s="11"/>
      <c r="H106" s="11"/>
      <c r="I106" s="12"/>
      <c r="J106" s="12"/>
      <c r="K106" s="12"/>
      <c r="L106" s="11"/>
    </row>
    <row r="107" spans="1:12" x14ac:dyDescent="0.2">
      <c r="A107" s="11" t="s">
        <v>451</v>
      </c>
      <c r="B107" s="11"/>
      <c r="C107" s="11"/>
      <c r="D107" s="11"/>
      <c r="E107" s="11"/>
      <c r="F107" s="12"/>
      <c r="G107" s="11"/>
      <c r="H107" s="11"/>
      <c r="I107" s="12"/>
      <c r="J107" s="12"/>
      <c r="K107" s="12"/>
      <c r="L107" s="11"/>
    </row>
    <row r="108" spans="1:12" x14ac:dyDescent="0.2">
      <c r="A108" s="11" t="s">
        <v>452</v>
      </c>
      <c r="B108" s="11"/>
      <c r="C108" s="11"/>
      <c r="D108" s="11"/>
      <c r="E108" s="11"/>
      <c r="F108" s="12"/>
      <c r="G108" s="11"/>
      <c r="H108" s="11"/>
      <c r="I108" s="12"/>
      <c r="J108" s="12"/>
      <c r="K108" s="12"/>
      <c r="L108" s="11"/>
    </row>
    <row r="109" spans="1:12" x14ac:dyDescent="0.2">
      <c r="A109" s="11" t="s">
        <v>453</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211</v>
      </c>
      <c r="F111" s="14"/>
      <c r="G111" s="14"/>
      <c r="H111" s="14"/>
      <c r="I111" s="14" t="s">
        <v>212</v>
      </c>
      <c r="J111" s="14" t="s">
        <v>213</v>
      </c>
      <c r="K111" s="14" t="s">
        <v>214</v>
      </c>
      <c r="L111" s="14" t="s">
        <v>215</v>
      </c>
    </row>
    <row r="112" spans="1:12" x14ac:dyDescent="0.2">
      <c r="A112" s="14" t="s">
        <v>216</v>
      </c>
      <c r="B112" s="14" t="s">
        <v>217</v>
      </c>
      <c r="C112" s="14" t="s">
        <v>218</v>
      </c>
      <c r="D112" s="14" t="s">
        <v>219</v>
      </c>
      <c r="E112" s="14" t="s">
        <v>220</v>
      </c>
      <c r="F112" s="14" t="s">
        <v>210</v>
      </c>
      <c r="G112" s="14" t="s">
        <v>221</v>
      </c>
      <c r="H112" s="14" t="s">
        <v>222</v>
      </c>
      <c r="I112" s="14" t="s">
        <v>223</v>
      </c>
      <c r="J112" s="14" t="s">
        <v>224</v>
      </c>
      <c r="K112" s="14" t="s">
        <v>225</v>
      </c>
      <c r="L112" s="14" t="s">
        <v>226</v>
      </c>
    </row>
    <row r="113" spans="1:25" x14ac:dyDescent="0.2">
      <c r="A113" s="14"/>
      <c r="B113" s="14"/>
      <c r="C113" s="14"/>
      <c r="D113" s="14"/>
      <c r="E113" s="14"/>
      <c r="F113" s="14"/>
      <c r="G113" s="14"/>
      <c r="H113" s="14"/>
      <c r="I113" s="14"/>
      <c r="J113" s="14"/>
      <c r="K113" s="14"/>
      <c r="L113" s="14"/>
    </row>
    <row r="114" spans="1:25" ht="25.5" x14ac:dyDescent="0.2">
      <c r="A114" s="24">
        <v>37141</v>
      </c>
      <c r="B114" s="18" t="s">
        <v>512</v>
      </c>
      <c r="C114" s="18" t="s">
        <v>393</v>
      </c>
      <c r="D114" s="18" t="s">
        <v>513</v>
      </c>
      <c r="E114" s="18" t="s">
        <v>514</v>
      </c>
      <c r="F114" s="18" t="s">
        <v>255</v>
      </c>
      <c r="G114" s="17" t="s">
        <v>515</v>
      </c>
      <c r="H114" s="17"/>
      <c r="I114" s="18" t="s">
        <v>234</v>
      </c>
      <c r="J114" s="18" t="s">
        <v>234</v>
      </c>
      <c r="K114" s="18" t="s">
        <v>235</v>
      </c>
      <c r="L114" s="18" t="s">
        <v>456</v>
      </c>
    </row>
    <row r="115" spans="1:25" ht="25.5" x14ac:dyDescent="0.2">
      <c r="A115" s="24">
        <v>37141</v>
      </c>
      <c r="B115" s="18" t="s">
        <v>516</v>
      </c>
      <c r="C115" s="18" t="s">
        <v>247</v>
      </c>
      <c r="D115" s="18" t="s">
        <v>460</v>
      </c>
      <c r="E115" s="18" t="s">
        <v>249</v>
      </c>
      <c r="F115" s="18" t="s">
        <v>255</v>
      </c>
      <c r="G115" s="17" t="s">
        <v>517</v>
      </c>
      <c r="H115" s="17"/>
      <c r="I115" s="18" t="s">
        <v>234</v>
      </c>
      <c r="J115" s="18" t="s">
        <v>234</v>
      </c>
      <c r="K115" s="18" t="s">
        <v>234</v>
      </c>
      <c r="L115" s="18" t="s">
        <v>456</v>
      </c>
    </row>
    <row r="116" spans="1:25" ht="25.5" x14ac:dyDescent="0.2">
      <c r="A116" s="24">
        <v>37141</v>
      </c>
      <c r="B116" s="18" t="s">
        <v>518</v>
      </c>
      <c r="C116" s="18" t="s">
        <v>247</v>
      </c>
      <c r="D116" s="18" t="s">
        <v>248</v>
      </c>
      <c r="E116" s="18" t="s">
        <v>249</v>
      </c>
      <c r="F116" s="18" t="s">
        <v>255</v>
      </c>
      <c r="G116" s="17" t="s">
        <v>519</v>
      </c>
      <c r="H116" s="17"/>
      <c r="I116" s="18" t="s">
        <v>234</v>
      </c>
      <c r="J116" s="18" t="s">
        <v>234</v>
      </c>
      <c r="K116" s="18" t="s">
        <v>234</v>
      </c>
      <c r="L116" s="18" t="s">
        <v>456</v>
      </c>
    </row>
    <row r="117" spans="1:25" ht="63.75" x14ac:dyDescent="0.2">
      <c r="A117" s="24">
        <v>37141</v>
      </c>
      <c r="B117" s="18" t="s">
        <v>418</v>
      </c>
      <c r="C117" s="18" t="s">
        <v>228</v>
      </c>
      <c r="D117" s="18" t="s">
        <v>418</v>
      </c>
      <c r="E117" s="18" t="s">
        <v>230</v>
      </c>
      <c r="F117" s="18" t="s">
        <v>231</v>
      </c>
      <c r="G117" s="17" t="s">
        <v>520</v>
      </c>
      <c r="H117" s="17"/>
      <c r="I117" s="18" t="s">
        <v>234</v>
      </c>
      <c r="J117" s="18" t="s">
        <v>234</v>
      </c>
      <c r="K117" s="18" t="s">
        <v>235</v>
      </c>
      <c r="L117" s="18" t="s">
        <v>456</v>
      </c>
    </row>
    <row r="118" spans="1:25" ht="24.75" customHeight="1" x14ac:dyDescent="0.2">
      <c r="A118" s="24">
        <v>37141</v>
      </c>
      <c r="B118" s="18" t="s">
        <v>466</v>
      </c>
      <c r="C118" s="18" t="s">
        <v>228</v>
      </c>
      <c r="D118" s="18" t="s">
        <v>308</v>
      </c>
      <c r="E118" s="18" t="s">
        <v>521</v>
      </c>
      <c r="F118" s="18" t="s">
        <v>231</v>
      </c>
      <c r="G118" s="17" t="s">
        <v>522</v>
      </c>
      <c r="H118" s="17"/>
      <c r="I118" s="18" t="s">
        <v>235</v>
      </c>
      <c r="J118" s="18" t="s">
        <v>235</v>
      </c>
      <c r="K118" s="18" t="s">
        <v>235</v>
      </c>
      <c r="L118" s="18" t="s">
        <v>456</v>
      </c>
    </row>
    <row r="119" spans="1:25" ht="38.25" x14ac:dyDescent="0.2">
      <c r="A119" s="56">
        <v>37140</v>
      </c>
      <c r="B119" s="57" t="s">
        <v>523</v>
      </c>
      <c r="C119" s="57" t="s">
        <v>228</v>
      </c>
      <c r="D119" s="57" t="s">
        <v>311</v>
      </c>
      <c r="E119" s="57" t="s">
        <v>230</v>
      </c>
      <c r="F119" s="57" t="s">
        <v>231</v>
      </c>
      <c r="G119" s="58" t="s">
        <v>524</v>
      </c>
      <c r="H119" s="58"/>
      <c r="I119" s="57" t="s">
        <v>234</v>
      </c>
      <c r="J119" s="57" t="s">
        <v>234</v>
      </c>
      <c r="K119" s="57" t="s">
        <v>235</v>
      </c>
      <c r="L119" s="16" t="s">
        <v>456</v>
      </c>
      <c r="M119" s="22"/>
      <c r="N119" s="22"/>
      <c r="O119" s="22"/>
      <c r="P119" s="22"/>
      <c r="Q119" s="22"/>
      <c r="R119" s="22"/>
      <c r="S119" s="22"/>
      <c r="T119" s="22"/>
      <c r="U119" s="22"/>
      <c r="V119" s="22"/>
      <c r="W119" s="22"/>
      <c r="X119" s="22"/>
      <c r="Y119" s="22"/>
    </row>
    <row r="120" spans="1:25" ht="38.25" x14ac:dyDescent="0.2">
      <c r="A120" s="24">
        <v>37140</v>
      </c>
      <c r="B120" s="18" t="s">
        <v>525</v>
      </c>
      <c r="C120" s="18" t="s">
        <v>238</v>
      </c>
      <c r="D120" s="18" t="s">
        <v>526</v>
      </c>
      <c r="E120" s="18" t="s">
        <v>299</v>
      </c>
      <c r="F120" s="18" t="s">
        <v>255</v>
      </c>
      <c r="G120" s="17" t="s">
        <v>527</v>
      </c>
      <c r="H120" s="17"/>
      <c r="I120" s="18" t="s">
        <v>234</v>
      </c>
      <c r="J120" s="18" t="s">
        <v>235</v>
      </c>
      <c r="K120" s="18" t="s">
        <v>234</v>
      </c>
      <c r="L120" s="16" t="s">
        <v>456</v>
      </c>
      <c r="M120" s="22"/>
      <c r="N120" s="22"/>
      <c r="O120" s="22"/>
      <c r="P120" s="22"/>
      <c r="Q120" s="22"/>
      <c r="R120" s="22"/>
      <c r="S120" s="22"/>
      <c r="T120" s="22"/>
      <c r="U120" s="22"/>
      <c r="V120" s="22"/>
      <c r="W120" s="22"/>
      <c r="X120" s="22"/>
      <c r="Y120" s="22"/>
    </row>
    <row r="121" spans="1:25" x14ac:dyDescent="0.2">
      <c r="A121" s="24">
        <v>37140</v>
      </c>
      <c r="B121" s="18" t="s">
        <v>528</v>
      </c>
      <c r="C121" s="18" t="s">
        <v>238</v>
      </c>
      <c r="D121" s="18" t="s">
        <v>285</v>
      </c>
      <c r="E121" s="18"/>
      <c r="F121" s="18" t="s">
        <v>255</v>
      </c>
      <c r="G121" s="17" t="s">
        <v>529</v>
      </c>
      <c r="H121" s="17"/>
      <c r="I121" s="18" t="s">
        <v>234</v>
      </c>
      <c r="J121" s="18" t="s">
        <v>234</v>
      </c>
      <c r="K121" s="18" t="s">
        <v>234</v>
      </c>
      <c r="L121" s="16" t="s">
        <v>456</v>
      </c>
      <c r="M121" s="22"/>
      <c r="N121" s="22"/>
      <c r="O121" s="22"/>
      <c r="P121" s="22"/>
      <c r="Q121" s="22"/>
      <c r="R121" s="22"/>
      <c r="S121" s="22"/>
      <c r="T121" s="22"/>
      <c r="U121" s="22"/>
      <c r="V121" s="22"/>
      <c r="W121" s="22"/>
      <c r="X121" s="22"/>
      <c r="Y121" s="22"/>
    </row>
    <row r="122" spans="1:25" ht="55.5" customHeight="1" x14ac:dyDescent="0.2">
      <c r="A122" s="24">
        <v>37140</v>
      </c>
      <c r="B122" s="18" t="s">
        <v>530</v>
      </c>
      <c r="C122" s="18" t="s">
        <v>428</v>
      </c>
      <c r="D122" s="18" t="s">
        <v>531</v>
      </c>
      <c r="E122" s="18" t="s">
        <v>470</v>
      </c>
      <c r="F122" s="18" t="s">
        <v>255</v>
      </c>
      <c r="G122" s="17" t="s">
        <v>532</v>
      </c>
      <c r="H122" s="17"/>
      <c r="I122" s="18" t="s">
        <v>234</v>
      </c>
      <c r="J122" s="18" t="s">
        <v>234</v>
      </c>
      <c r="K122" s="18" t="s">
        <v>234</v>
      </c>
      <c r="L122" s="16" t="s">
        <v>456</v>
      </c>
      <c r="M122" s="22"/>
      <c r="N122" s="22"/>
      <c r="O122" s="22"/>
      <c r="P122" s="22"/>
      <c r="Q122" s="22"/>
      <c r="R122" s="22"/>
      <c r="S122" s="22"/>
      <c r="T122" s="22"/>
      <c r="U122" s="22"/>
      <c r="V122" s="22"/>
      <c r="W122" s="22"/>
      <c r="X122" s="22"/>
      <c r="Y122" s="22"/>
    </row>
    <row r="123" spans="1:25" ht="63.75" x14ac:dyDescent="0.2">
      <c r="A123" s="24">
        <v>37140</v>
      </c>
      <c r="B123" s="18" t="s">
        <v>466</v>
      </c>
      <c r="C123" s="18" t="s">
        <v>228</v>
      </c>
      <c r="D123" s="18" t="s">
        <v>308</v>
      </c>
      <c r="E123" s="18" t="s">
        <v>230</v>
      </c>
      <c r="F123" s="18" t="s">
        <v>266</v>
      </c>
      <c r="G123" s="17" t="s">
        <v>533</v>
      </c>
      <c r="H123" s="17"/>
      <c r="I123" s="18" t="s">
        <v>235</v>
      </c>
      <c r="J123" s="18" t="s">
        <v>235</v>
      </c>
      <c r="K123" s="18" t="s">
        <v>235</v>
      </c>
      <c r="L123" s="16" t="s">
        <v>456</v>
      </c>
      <c r="M123" s="22"/>
      <c r="N123" s="22"/>
      <c r="O123" s="22"/>
      <c r="P123" s="22"/>
      <c r="Q123" s="22"/>
      <c r="R123" s="22"/>
      <c r="S123" s="22"/>
      <c r="T123" s="22"/>
      <c r="U123" s="22"/>
      <c r="V123" s="22"/>
      <c r="W123" s="22"/>
      <c r="X123" s="22"/>
      <c r="Y123" s="22"/>
    </row>
    <row r="124" spans="1:25" x14ac:dyDescent="0.2">
      <c r="A124" s="24">
        <v>37139</v>
      </c>
      <c r="B124" s="18" t="s">
        <v>534</v>
      </c>
      <c r="C124" s="18" t="s">
        <v>291</v>
      </c>
      <c r="D124" s="18" t="s">
        <v>292</v>
      </c>
      <c r="E124" s="18" t="s">
        <v>293</v>
      </c>
      <c r="F124" s="18" t="s">
        <v>255</v>
      </c>
      <c r="G124" s="17" t="s">
        <v>535</v>
      </c>
      <c r="H124" s="17"/>
      <c r="I124" s="18" t="s">
        <v>235</v>
      </c>
      <c r="J124" s="18" t="s">
        <v>234</v>
      </c>
      <c r="K124" s="18" t="s">
        <v>235</v>
      </c>
      <c r="L124" s="16" t="s">
        <v>456</v>
      </c>
      <c r="M124" s="22"/>
      <c r="N124" s="22"/>
      <c r="O124" s="22"/>
      <c r="P124" s="22"/>
      <c r="Q124" s="22"/>
      <c r="R124" s="22"/>
      <c r="S124" s="22"/>
      <c r="T124" s="22"/>
      <c r="U124" s="22"/>
      <c r="V124" s="22"/>
      <c r="W124" s="22"/>
      <c r="X124" s="22"/>
      <c r="Y124" s="22"/>
    </row>
    <row r="125" spans="1:25" ht="25.5" x14ac:dyDescent="0.2">
      <c r="A125" s="24">
        <v>37139</v>
      </c>
      <c r="B125" s="18" t="s">
        <v>536</v>
      </c>
      <c r="C125" s="18" t="s">
        <v>228</v>
      </c>
      <c r="D125" s="18" t="s">
        <v>229</v>
      </c>
      <c r="E125" s="18" t="s">
        <v>230</v>
      </c>
      <c r="F125" s="18" t="s">
        <v>231</v>
      </c>
      <c r="G125" s="17" t="s">
        <v>537</v>
      </c>
      <c r="H125" s="17"/>
      <c r="I125" s="18" t="s">
        <v>234</v>
      </c>
      <c r="J125" s="18" t="s">
        <v>234</v>
      </c>
      <c r="K125" s="18" t="s">
        <v>235</v>
      </c>
      <c r="L125" s="16" t="s">
        <v>456</v>
      </c>
      <c r="M125" s="22"/>
      <c r="N125" s="22"/>
      <c r="O125" s="22"/>
      <c r="P125" s="22"/>
      <c r="Q125" s="22"/>
      <c r="R125" s="22"/>
      <c r="S125" s="22"/>
      <c r="T125" s="22"/>
      <c r="U125" s="22"/>
      <c r="V125" s="22"/>
      <c r="W125" s="22"/>
      <c r="X125" s="22"/>
      <c r="Y125" s="22"/>
    </row>
    <row r="126" spans="1:25" ht="38.25" x14ac:dyDescent="0.2">
      <c r="A126" s="24">
        <v>37138</v>
      </c>
      <c r="B126" s="17" t="s">
        <v>538</v>
      </c>
      <c r="C126" s="18" t="s">
        <v>428</v>
      </c>
      <c r="D126" s="18" t="s">
        <v>539</v>
      </c>
      <c r="E126" s="18" t="s">
        <v>540</v>
      </c>
      <c r="F126" s="18" t="s">
        <v>255</v>
      </c>
      <c r="G126" s="17" t="s">
        <v>477</v>
      </c>
      <c r="H126" s="17"/>
      <c r="I126" s="18" t="s">
        <v>234</v>
      </c>
      <c r="J126" s="18" t="s">
        <v>234</v>
      </c>
      <c r="K126" s="18" t="s">
        <v>234</v>
      </c>
      <c r="L126" s="16" t="s">
        <v>456</v>
      </c>
      <c r="M126" s="22"/>
      <c r="N126" s="22"/>
      <c r="O126" s="22"/>
      <c r="P126" s="22"/>
      <c r="Q126" s="22"/>
      <c r="R126" s="22"/>
      <c r="S126" s="22"/>
      <c r="T126" s="22"/>
      <c r="U126" s="22"/>
      <c r="V126" s="22"/>
      <c r="W126" s="22"/>
      <c r="X126" s="22"/>
      <c r="Y126" s="22"/>
    </row>
    <row r="127" spans="1:25" ht="25.5" x14ac:dyDescent="0.2">
      <c r="A127" s="24">
        <v>37138</v>
      </c>
      <c r="B127" s="59" t="s">
        <v>541</v>
      </c>
      <c r="C127" s="18" t="s">
        <v>428</v>
      </c>
      <c r="D127" s="18" t="s">
        <v>539</v>
      </c>
      <c r="E127" s="18" t="s">
        <v>540</v>
      </c>
      <c r="F127" s="18" t="s">
        <v>255</v>
      </c>
      <c r="G127" s="17" t="s">
        <v>477</v>
      </c>
      <c r="H127" s="17"/>
      <c r="I127" s="18" t="s">
        <v>234</v>
      </c>
      <c r="J127" s="18" t="s">
        <v>234</v>
      </c>
      <c r="K127" s="18" t="s">
        <v>234</v>
      </c>
      <c r="L127" s="16" t="s">
        <v>456</v>
      </c>
      <c r="M127" s="22"/>
      <c r="N127" s="22"/>
      <c r="O127" s="22"/>
      <c r="P127" s="22"/>
      <c r="Q127" s="22"/>
      <c r="R127" s="22"/>
      <c r="S127" s="22"/>
      <c r="T127" s="22"/>
      <c r="U127" s="22"/>
      <c r="V127" s="22"/>
      <c r="W127" s="22"/>
      <c r="X127" s="22"/>
      <c r="Y127" s="22"/>
    </row>
    <row r="128" spans="1:25" ht="38.25" x14ac:dyDescent="0.2">
      <c r="A128" s="24">
        <v>37138</v>
      </c>
      <c r="B128" s="17" t="s">
        <v>542</v>
      </c>
      <c r="C128" s="18" t="s">
        <v>291</v>
      </c>
      <c r="D128" s="18" t="s">
        <v>498</v>
      </c>
      <c r="E128" s="18" t="s">
        <v>293</v>
      </c>
      <c r="F128" s="18" t="s">
        <v>255</v>
      </c>
      <c r="G128" s="17" t="s">
        <v>477</v>
      </c>
      <c r="H128" s="17"/>
      <c r="I128" s="18" t="s">
        <v>234</v>
      </c>
      <c r="J128" s="18" t="s">
        <v>234</v>
      </c>
      <c r="K128" s="18" t="s">
        <v>235</v>
      </c>
      <c r="L128" s="16" t="s">
        <v>456</v>
      </c>
      <c r="M128" s="22"/>
      <c r="N128" s="22"/>
      <c r="O128" s="22"/>
      <c r="P128" s="22"/>
      <c r="Q128" s="22"/>
      <c r="R128" s="22"/>
      <c r="S128" s="22"/>
      <c r="T128" s="22"/>
      <c r="U128" s="22"/>
      <c r="V128" s="22"/>
      <c r="W128" s="22"/>
      <c r="X128" s="22"/>
      <c r="Y128" s="22"/>
    </row>
    <row r="129" spans="1:25" ht="25.5" x14ac:dyDescent="0.2">
      <c r="A129" s="24">
        <v>37138</v>
      </c>
      <c r="B129" s="18" t="s">
        <v>518</v>
      </c>
      <c r="C129" s="18" t="s">
        <v>247</v>
      </c>
      <c r="D129" s="18" t="s">
        <v>248</v>
      </c>
      <c r="E129" s="18" t="s">
        <v>543</v>
      </c>
      <c r="F129" s="18" t="s">
        <v>255</v>
      </c>
      <c r="G129" s="17" t="s">
        <v>544</v>
      </c>
      <c r="H129" s="17"/>
      <c r="I129" s="18" t="s">
        <v>234</v>
      </c>
      <c r="J129" s="18" t="s">
        <v>234</v>
      </c>
      <c r="K129" s="18" t="s">
        <v>235</v>
      </c>
      <c r="L129" s="16" t="s">
        <v>456</v>
      </c>
      <c r="M129" s="22"/>
      <c r="N129" s="22"/>
      <c r="O129" s="22"/>
      <c r="P129" s="22"/>
      <c r="Q129" s="22"/>
      <c r="R129" s="22"/>
      <c r="S129" s="22"/>
      <c r="T129" s="22"/>
      <c r="U129" s="22"/>
      <c r="V129" s="22"/>
      <c r="W129" s="22"/>
      <c r="X129" s="22"/>
      <c r="Y129" s="22"/>
    </row>
    <row r="130" spans="1:25" ht="89.25" x14ac:dyDescent="0.2">
      <c r="A130" s="24">
        <v>37138</v>
      </c>
      <c r="B130" s="18" t="s">
        <v>545</v>
      </c>
      <c r="C130" s="18" t="s">
        <v>228</v>
      </c>
      <c r="D130" s="18" t="s">
        <v>229</v>
      </c>
      <c r="E130" s="18" t="s">
        <v>230</v>
      </c>
      <c r="F130" s="18" t="s">
        <v>241</v>
      </c>
      <c r="G130" s="17" t="s">
        <v>546</v>
      </c>
      <c r="H130" s="17"/>
      <c r="I130" s="18" t="s">
        <v>234</v>
      </c>
      <c r="J130" s="18" t="s">
        <v>234</v>
      </c>
      <c r="K130" s="18" t="s">
        <v>235</v>
      </c>
      <c r="L130" s="16" t="s">
        <v>456</v>
      </c>
      <c r="M130" s="22"/>
      <c r="N130" s="22"/>
      <c r="O130" s="22"/>
      <c r="P130" s="22"/>
      <c r="Q130" s="22"/>
      <c r="R130" s="22"/>
      <c r="S130" s="22"/>
      <c r="T130" s="22"/>
      <c r="U130" s="22"/>
      <c r="V130" s="22"/>
      <c r="W130" s="22"/>
      <c r="X130" s="22"/>
      <c r="Y130" s="22"/>
    </row>
    <row r="131" spans="1:25" ht="51" x14ac:dyDescent="0.2">
      <c r="A131" s="24">
        <v>37138</v>
      </c>
      <c r="B131" s="18" t="s">
        <v>547</v>
      </c>
      <c r="C131" s="18"/>
      <c r="D131" s="18"/>
      <c r="E131" s="18"/>
      <c r="F131" s="18" t="s">
        <v>260</v>
      </c>
      <c r="G131" s="17" t="s">
        <v>0</v>
      </c>
      <c r="H131" s="17"/>
      <c r="I131" s="18" t="s">
        <v>234</v>
      </c>
      <c r="J131" s="18" t="s">
        <v>235</v>
      </c>
      <c r="K131" s="18" t="s">
        <v>235</v>
      </c>
      <c r="L131" s="16" t="s">
        <v>456</v>
      </c>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423</v>
      </c>
      <c r="B174" s="1" t="s">
        <v>424</v>
      </c>
      <c r="C174" s="4" t="s">
        <v>425</v>
      </c>
      <c r="D174" s="33" t="s">
        <v>426</v>
      </c>
      <c r="E174" s="33" t="s">
        <v>427</v>
      </c>
    </row>
    <row r="175" spans="1:12" x14ac:dyDescent="0.2">
      <c r="A175" s="34" t="s">
        <v>428</v>
      </c>
      <c r="B175" s="35">
        <f t="shared" ref="B175:B183" si="2">C175/$C$184</f>
        <v>0.16666666666666666</v>
      </c>
      <c r="C175" s="5">
        <f>'summary 0904'!I24</f>
        <v>3</v>
      </c>
      <c r="D175" s="4">
        <f>33+1+1+1+1+1+8+1+1+1+2+1+2+1+1+1</f>
        <v>57</v>
      </c>
      <c r="E175" s="36">
        <f t="shared" ref="E175:E182" si="3">(C175/D175)*100</f>
        <v>5.2631578947368416</v>
      </c>
    </row>
    <row r="176" spans="1:12" x14ac:dyDescent="0.2">
      <c r="A176" s="34" t="s">
        <v>247</v>
      </c>
      <c r="B176" s="35">
        <f t="shared" si="2"/>
        <v>0.16666666666666666</v>
      </c>
      <c r="C176" s="5">
        <f>'summary 0904'!I25</f>
        <v>3</v>
      </c>
      <c r="D176" s="4">
        <f>540+17+1+1+6+10+1+2+12+2+1+1+1+3+4+3+1+1+1+8+2+1+1+6+1+1+2+1+2+1+4+1+1</f>
        <v>640</v>
      </c>
      <c r="E176" s="36">
        <f t="shared" si="3"/>
        <v>0.46875</v>
      </c>
    </row>
    <row r="177" spans="1:5" x14ac:dyDescent="0.2">
      <c r="A177" s="34" t="s">
        <v>228</v>
      </c>
      <c r="B177" s="35">
        <f t="shared" si="2"/>
        <v>0.33333333333333331</v>
      </c>
      <c r="C177" s="5">
        <f>'summary 0904'!I26</f>
        <v>6</v>
      </c>
      <c r="D177" s="4">
        <f>13+1+1+1+16+10</f>
        <v>42</v>
      </c>
      <c r="E177" s="36">
        <f t="shared" si="3"/>
        <v>14.285714285714285</v>
      </c>
    </row>
    <row r="178" spans="1:5" x14ac:dyDescent="0.2">
      <c r="A178" s="34" t="s">
        <v>429</v>
      </c>
      <c r="B178" s="35">
        <f t="shared" si="2"/>
        <v>0</v>
      </c>
      <c r="C178" s="5">
        <f>'summary 0904'!I27</f>
        <v>0</v>
      </c>
      <c r="D178" s="4">
        <f>36+1+1</f>
        <v>38</v>
      </c>
      <c r="E178" s="36">
        <f t="shared" si="3"/>
        <v>0</v>
      </c>
    </row>
    <row r="179" spans="1:5" x14ac:dyDescent="0.2">
      <c r="A179" s="34" t="s">
        <v>430</v>
      </c>
      <c r="B179" s="35">
        <f t="shared" si="2"/>
        <v>0.1111111111111111</v>
      </c>
      <c r="C179" s="5">
        <f>'summary 0904'!I28</f>
        <v>2</v>
      </c>
      <c r="D179" s="4">
        <f>288+2+13+2+5+56+59+14+2+3+3+1+4</f>
        <v>452</v>
      </c>
      <c r="E179" s="36">
        <f t="shared" si="3"/>
        <v>0.44247787610619471</v>
      </c>
    </row>
    <row r="180" spans="1:5" x14ac:dyDescent="0.2">
      <c r="A180" s="34" t="s">
        <v>431</v>
      </c>
      <c r="B180" s="35">
        <f t="shared" si="2"/>
        <v>0</v>
      </c>
      <c r="C180" s="5">
        <f>'summary 0904'!I29</f>
        <v>0</v>
      </c>
      <c r="D180" s="4">
        <f>132+2+1+2+7+3+4+2+7+1</f>
        <v>161</v>
      </c>
      <c r="E180" s="36">
        <f t="shared" si="3"/>
        <v>0</v>
      </c>
    </row>
    <row r="181" spans="1:5" x14ac:dyDescent="0.2">
      <c r="A181" s="34" t="s">
        <v>291</v>
      </c>
      <c r="B181" s="35">
        <f t="shared" si="2"/>
        <v>0.1111111111111111</v>
      </c>
      <c r="C181" s="5">
        <f>'summary 0904'!I30</f>
        <v>2</v>
      </c>
      <c r="D181" s="4">
        <v>9</v>
      </c>
      <c r="E181" s="36">
        <f t="shared" si="3"/>
        <v>22.222222222222221</v>
      </c>
    </row>
    <row r="182" spans="1:5" x14ac:dyDescent="0.2">
      <c r="A182" s="34" t="s">
        <v>393</v>
      </c>
      <c r="B182" s="35">
        <f t="shared" si="2"/>
        <v>5.5555555555555552E-2</v>
      </c>
      <c r="C182" s="5">
        <f>'summary 0904'!I31</f>
        <v>1</v>
      </c>
      <c r="D182" s="4">
        <f>10+5+2</f>
        <v>17</v>
      </c>
      <c r="E182" s="36">
        <f t="shared" si="3"/>
        <v>5.8823529411764701</v>
      </c>
    </row>
    <row r="183" spans="1:5" x14ac:dyDescent="0.2">
      <c r="A183" s="37" t="s">
        <v>432</v>
      </c>
      <c r="B183" s="35">
        <f t="shared" si="2"/>
        <v>5.5555555555555552E-2</v>
      </c>
      <c r="C183" s="5">
        <f>'summary 0904'!I32</f>
        <v>1</v>
      </c>
    </row>
    <row r="184" spans="1:5" x14ac:dyDescent="0.2">
      <c r="A184" s="37" t="s">
        <v>433</v>
      </c>
      <c r="B184" s="38">
        <f>SUM(B175:B183)</f>
        <v>1</v>
      </c>
      <c r="C184" s="4">
        <f>SUM(C175:C183)</f>
        <v>18</v>
      </c>
      <c r="D184" s="4">
        <f>SUM(D175:D183)</f>
        <v>1416</v>
      </c>
    </row>
  </sheetData>
  <phoneticPr fontId="0" type="noConversion"/>
  <printOptions horizontalCentered="1"/>
  <pageMargins left="0.25" right="0.25" top="1" bottom="0.5" header="0.5" footer="0.25"/>
  <pageSetup paperSize="5" scale="70" orientation="landscape" r:id="rId1"/>
  <headerFooter alignWithMargins="0">
    <oddHeader>&amp;C&amp;"Arial,Bold"EWS-Global Risk Operations
Weekly Summary of Market Risk Aggregation Issues
Week Beginning September 04</oddHeader>
    <oddFooter>&amp;L&amp;"Arial,Bold"Questions Call Nancy ext 54751</oddFooter>
  </headerFooter>
  <rowBreaks count="1" manualBreakCount="1">
    <brk id="97" max="1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O9" sqref="O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506</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435</v>
      </c>
      <c r="B5" s="42"/>
      <c r="C5" s="42"/>
      <c r="D5" s="42"/>
      <c r="E5" s="42"/>
      <c r="F5" s="42"/>
      <c r="G5" s="42"/>
      <c r="H5" s="42"/>
      <c r="I5" s="42"/>
      <c r="J5" s="42"/>
      <c r="K5" s="43">
        <f>SUM(K10:K18)</f>
        <v>18</v>
      </c>
    </row>
    <row r="6" spans="1:11" x14ac:dyDescent="0.2">
      <c r="A6" s="1"/>
      <c r="B6" s="1"/>
      <c r="C6" s="1"/>
      <c r="K6" s="3"/>
    </row>
    <row r="7" spans="1:11" x14ac:dyDescent="0.2">
      <c r="A7" s="1"/>
      <c r="B7" s="1"/>
      <c r="C7" s="1"/>
      <c r="K7" s="3"/>
    </row>
    <row r="8" spans="1:11" ht="13.5" thickBot="1" x14ac:dyDescent="0.25">
      <c r="A8" s="44" t="s">
        <v>436</v>
      </c>
      <c r="B8" s="44"/>
      <c r="C8" s="44" t="s">
        <v>437</v>
      </c>
      <c r="D8" s="44"/>
      <c r="E8" s="45"/>
      <c r="F8" s="45"/>
      <c r="G8" s="45"/>
      <c r="H8" s="45"/>
      <c r="I8" s="45"/>
      <c r="J8" s="45"/>
      <c r="K8" s="46"/>
    </row>
    <row r="9" spans="1:11" x14ac:dyDescent="0.2">
      <c r="A9" s="2"/>
      <c r="B9" s="2"/>
      <c r="C9" s="2"/>
      <c r="D9" s="2"/>
      <c r="E9" s="2"/>
      <c r="F9" s="2"/>
      <c r="G9" s="2"/>
      <c r="H9" s="2"/>
      <c r="I9" s="2"/>
      <c r="K9" s="3"/>
    </row>
    <row r="10" spans="1:11" x14ac:dyDescent="0.2">
      <c r="A10" s="5" t="s">
        <v>375</v>
      </c>
      <c r="B10" s="2"/>
      <c r="C10" s="2" t="s">
        <v>199</v>
      </c>
      <c r="D10" s="2"/>
      <c r="E10" s="2"/>
      <c r="F10" s="2"/>
      <c r="G10" s="2"/>
      <c r="H10" s="2"/>
      <c r="I10" s="2"/>
      <c r="K10" s="2"/>
    </row>
    <row r="11" spans="1:11" x14ac:dyDescent="0.2">
      <c r="A11" s="6" t="s">
        <v>438</v>
      </c>
      <c r="B11" s="7"/>
      <c r="C11" s="7" t="s">
        <v>200</v>
      </c>
      <c r="D11" s="7"/>
      <c r="E11" s="7"/>
      <c r="F11" s="7"/>
      <c r="G11" s="7"/>
      <c r="H11" s="7"/>
      <c r="I11" s="7"/>
      <c r="J11" s="7"/>
      <c r="K11" s="7"/>
    </row>
    <row r="12" spans="1:11" x14ac:dyDescent="0.2">
      <c r="A12" s="6" t="s">
        <v>255</v>
      </c>
      <c r="B12" s="7"/>
      <c r="C12" s="7" t="s">
        <v>201</v>
      </c>
      <c r="D12" s="7"/>
      <c r="E12" s="7"/>
      <c r="F12" s="7"/>
      <c r="G12" s="7"/>
      <c r="H12" s="7"/>
      <c r="I12" s="7"/>
      <c r="J12" s="7"/>
      <c r="K12" s="7">
        <f>1+1+1+1+1+1+1+1+1+1+1</f>
        <v>11</v>
      </c>
    </row>
    <row r="13" spans="1:11" x14ac:dyDescent="0.2">
      <c r="A13" s="6" t="s">
        <v>231</v>
      </c>
      <c r="B13" s="7"/>
      <c r="C13" s="7" t="s">
        <v>439</v>
      </c>
      <c r="D13" s="7"/>
      <c r="E13" s="7"/>
      <c r="F13" s="7"/>
      <c r="G13" s="7"/>
      <c r="H13" s="7"/>
      <c r="I13" s="7"/>
      <c r="J13" s="7"/>
      <c r="K13" s="7">
        <f>1+1+1+1</f>
        <v>4</v>
      </c>
    </row>
    <row r="14" spans="1:11" x14ac:dyDescent="0.2">
      <c r="A14" s="6" t="s">
        <v>361</v>
      </c>
      <c r="B14" s="7"/>
      <c r="C14" s="7" t="s">
        <v>203</v>
      </c>
      <c r="D14" s="7"/>
      <c r="E14" s="7"/>
      <c r="F14" s="7"/>
      <c r="G14" s="7"/>
      <c r="H14" s="7"/>
      <c r="I14" s="7"/>
      <c r="J14" s="7"/>
      <c r="K14" s="7"/>
    </row>
    <row r="15" spans="1:11" x14ac:dyDescent="0.2">
      <c r="A15" s="6" t="s">
        <v>241</v>
      </c>
      <c r="B15" s="7"/>
      <c r="C15" s="7" t="s">
        <v>204</v>
      </c>
      <c r="D15" s="7"/>
      <c r="E15" s="7"/>
      <c r="F15" s="7"/>
      <c r="G15" s="7"/>
      <c r="H15" s="7"/>
      <c r="I15" s="7"/>
      <c r="J15" s="7"/>
      <c r="K15" s="7">
        <f>1</f>
        <v>1</v>
      </c>
    </row>
    <row r="16" spans="1:11" x14ac:dyDescent="0.2">
      <c r="A16" s="6" t="s">
        <v>440</v>
      </c>
      <c r="B16" s="7"/>
      <c r="C16" s="7" t="s">
        <v>205</v>
      </c>
      <c r="D16" s="7"/>
      <c r="E16" s="7"/>
      <c r="F16" s="7"/>
      <c r="G16" s="7"/>
      <c r="H16" s="7"/>
      <c r="I16" s="7"/>
      <c r="J16" s="7"/>
      <c r="K16" s="7"/>
    </row>
    <row r="17" spans="1:11" x14ac:dyDescent="0.2">
      <c r="A17" s="6" t="s">
        <v>260</v>
      </c>
      <c r="B17" s="7"/>
      <c r="C17" s="7" t="s">
        <v>206</v>
      </c>
      <c r="D17" s="7"/>
      <c r="E17" s="7"/>
      <c r="F17" s="7"/>
      <c r="G17" s="7"/>
      <c r="H17" s="7"/>
      <c r="I17" s="7"/>
      <c r="J17" s="7"/>
      <c r="K17" s="7">
        <f>1</f>
        <v>1</v>
      </c>
    </row>
    <row r="18" spans="1:11" x14ac:dyDescent="0.2">
      <c r="A18" s="6" t="s">
        <v>266</v>
      </c>
      <c r="B18" s="7"/>
      <c r="C18" s="7" t="s">
        <v>207</v>
      </c>
      <c r="D18" s="7"/>
      <c r="E18" s="7"/>
      <c r="F18" s="7"/>
      <c r="G18" s="7"/>
      <c r="H18" s="7"/>
      <c r="I18" s="7"/>
      <c r="J18" s="7"/>
      <c r="K18" s="47">
        <f>1</f>
        <v>1</v>
      </c>
    </row>
    <row r="22" spans="1:11" ht="13.5" thickBot="1" x14ac:dyDescent="0.25">
      <c r="A22" s="44" t="s">
        <v>441</v>
      </c>
      <c r="B22" s="45"/>
      <c r="C22" s="45"/>
      <c r="D22" s="45"/>
      <c r="E22" s="45"/>
      <c r="F22" s="45"/>
      <c r="G22" s="44"/>
      <c r="H22" s="45"/>
      <c r="I22" s="44" t="s">
        <v>442</v>
      </c>
      <c r="J22" s="45"/>
      <c r="K22" s="44" t="s">
        <v>443</v>
      </c>
    </row>
    <row r="23" spans="1:11" x14ac:dyDescent="0.2">
      <c r="G23" s="1"/>
      <c r="I23" s="48"/>
      <c r="J23" s="2"/>
      <c r="K23" s="48"/>
    </row>
    <row r="24" spans="1:11" x14ac:dyDescent="0.2">
      <c r="A24" s="29" t="s">
        <v>428</v>
      </c>
      <c r="B24" s="17"/>
      <c r="C24" s="17"/>
      <c r="D24" s="32"/>
      <c r="E24" s="31"/>
      <c r="F24" s="32"/>
      <c r="G24" s="32"/>
      <c r="H24" s="31"/>
      <c r="I24" s="6">
        <f>1+1+1</f>
        <v>3</v>
      </c>
      <c r="J24" s="31"/>
      <c r="K24" s="31"/>
    </row>
    <row r="25" spans="1:11" x14ac:dyDescent="0.2">
      <c r="A25" s="29" t="s">
        <v>247</v>
      </c>
      <c r="B25" s="17"/>
      <c r="C25" s="17"/>
      <c r="D25" s="32"/>
      <c r="E25" s="31"/>
      <c r="F25" s="32"/>
      <c r="G25" s="32"/>
      <c r="H25" s="31"/>
      <c r="I25" s="6">
        <f>1+1+1</f>
        <v>3</v>
      </c>
      <c r="J25" s="31"/>
      <c r="K25" s="49"/>
    </row>
    <row r="26" spans="1:11" x14ac:dyDescent="0.2">
      <c r="A26" s="29" t="s">
        <v>228</v>
      </c>
      <c r="B26" s="17"/>
      <c r="C26" s="17"/>
      <c r="D26" s="32"/>
      <c r="E26" s="31"/>
      <c r="F26" s="32"/>
      <c r="G26" s="32"/>
      <c r="H26" s="31"/>
      <c r="I26" s="6">
        <f>1+1+1+1+1+1</f>
        <v>6</v>
      </c>
      <c r="J26" s="31"/>
      <c r="K26" s="32"/>
    </row>
    <row r="27" spans="1:11" x14ac:dyDescent="0.2">
      <c r="A27" s="29" t="s">
        <v>429</v>
      </c>
      <c r="B27" s="17"/>
      <c r="C27" s="17"/>
      <c r="D27" s="32"/>
      <c r="E27" s="31"/>
      <c r="F27" s="32"/>
      <c r="G27" s="32"/>
      <c r="H27" s="31"/>
      <c r="I27" s="6"/>
      <c r="J27" s="31"/>
      <c r="K27" s="31"/>
    </row>
    <row r="28" spans="1:11" x14ac:dyDescent="0.2">
      <c r="A28" s="29" t="s">
        <v>430</v>
      </c>
      <c r="B28" s="17"/>
      <c r="C28" s="17"/>
      <c r="D28" s="32"/>
      <c r="E28" s="31"/>
      <c r="F28" s="32"/>
      <c r="G28" s="32"/>
      <c r="H28" s="31"/>
      <c r="I28" s="6">
        <f>1+1</f>
        <v>2</v>
      </c>
      <c r="J28" s="31"/>
      <c r="K28" s="31"/>
    </row>
    <row r="29" spans="1:11" x14ac:dyDescent="0.2">
      <c r="A29" s="29" t="s">
        <v>431</v>
      </c>
      <c r="B29" s="17"/>
      <c r="C29" s="17"/>
      <c r="D29" s="32"/>
      <c r="E29" s="31"/>
      <c r="F29" s="32"/>
      <c r="G29" s="32"/>
      <c r="H29" s="31"/>
      <c r="I29" s="6"/>
      <c r="J29" s="31"/>
      <c r="K29" s="32"/>
    </row>
    <row r="30" spans="1:11" x14ac:dyDescent="0.2">
      <c r="A30" s="29" t="s">
        <v>291</v>
      </c>
      <c r="B30" s="17"/>
      <c r="C30" s="17"/>
      <c r="D30" s="32"/>
      <c r="E30" s="31"/>
      <c r="F30" s="32"/>
      <c r="G30" s="32"/>
      <c r="H30" s="31"/>
      <c r="I30" s="6">
        <f>1+1</f>
        <v>2</v>
      </c>
      <c r="J30" s="31"/>
      <c r="K30" s="31"/>
    </row>
    <row r="31" spans="1:11" x14ac:dyDescent="0.2">
      <c r="A31" s="29" t="s">
        <v>393</v>
      </c>
      <c r="B31" s="17"/>
      <c r="C31" s="17"/>
      <c r="D31" s="32"/>
      <c r="E31" s="31"/>
      <c r="F31" s="32"/>
      <c r="G31" s="32"/>
      <c r="H31" s="31"/>
      <c r="I31" s="6">
        <f>1</f>
        <v>1</v>
      </c>
      <c r="J31" s="31"/>
      <c r="K31" s="31"/>
    </row>
    <row r="32" spans="1:11" ht="13.5" thickBot="1" x14ac:dyDescent="0.25">
      <c r="A32" s="50" t="s">
        <v>444</v>
      </c>
      <c r="I32" s="5">
        <f>1</f>
        <v>1</v>
      </c>
      <c r="K32" s="51"/>
    </row>
    <row r="33" spans="1:11" ht="13.5" thickTop="1" x14ac:dyDescent="0.2">
      <c r="A33" s="52" t="s">
        <v>435</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5"/>
  <sheetViews>
    <sheetView topLeftCell="A32" zoomScale="80" zoomScaleNormal="100" workbookViewId="0">
      <selection activeCell="G77" sqref="G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7" s="1" customFormat="1" x14ac:dyDescent="0.2">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c r="AA1" s="1" t="s">
        <v>454</v>
      </c>
    </row>
    <row r="2" spans="1:27" x14ac:dyDescent="0.2">
      <c r="A2" s="2" t="s">
        <v>199</v>
      </c>
      <c r="B2" s="3"/>
      <c r="H2" s="4">
        <f>1+1</f>
        <v>2</v>
      </c>
      <c r="J2" s="4">
        <f>1</f>
        <v>1</v>
      </c>
      <c r="K2" s="3"/>
      <c r="L2" s="5"/>
      <c r="M2" s="3"/>
      <c r="N2" s="3"/>
      <c r="P2" s="4">
        <v>1</v>
      </c>
    </row>
    <row r="3" spans="1:27" x14ac:dyDescent="0.2">
      <c r="A3" s="2" t="s">
        <v>200</v>
      </c>
      <c r="B3" s="5"/>
      <c r="K3" s="5"/>
      <c r="L3" s="5"/>
      <c r="M3" s="5"/>
      <c r="N3" s="6">
        <v>1</v>
      </c>
      <c r="P3" s="4">
        <v>1</v>
      </c>
      <c r="R3" s="4">
        <f>'[7]summary 0625'!K11</f>
        <v>2</v>
      </c>
      <c r="T3" s="4">
        <f>'[7]summary 0709'!K10</f>
        <v>1</v>
      </c>
    </row>
    <row r="4" spans="1:27" x14ac:dyDescent="0.2">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row>
    <row r="5" spans="1:27" x14ac:dyDescent="0.2">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row>
    <row r="6" spans="1:27" x14ac:dyDescent="0.2">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row>
    <row r="7" spans="1:27" x14ac:dyDescent="0.2">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row>
    <row r="8" spans="1:27" x14ac:dyDescent="0.2">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27" x14ac:dyDescent="0.2">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row>
    <row r="10" spans="1:27" x14ac:dyDescent="0.2">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row>
    <row r="11" spans="1:27" x14ac:dyDescent="0.2">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A11" si="1">SUM(U3:U10)</f>
        <v>15</v>
      </c>
      <c r="V11" s="4">
        <f t="shared" si="1"/>
        <v>19</v>
      </c>
      <c r="W11" s="4">
        <f t="shared" si="1"/>
        <v>29</v>
      </c>
      <c r="X11" s="4">
        <f t="shared" si="1"/>
        <v>24</v>
      </c>
      <c r="Y11" s="4">
        <f t="shared" si="1"/>
        <v>17</v>
      </c>
      <c r="Z11" s="4">
        <f t="shared" si="1"/>
        <v>14</v>
      </c>
      <c r="AA11" s="4">
        <f t="shared" si="1"/>
        <v>23</v>
      </c>
    </row>
    <row r="12" spans="1:27" s="1" customFormat="1" x14ac:dyDescent="0.2">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row>
    <row r="89" spans="1:12" x14ac:dyDescent="0.2">
      <c r="A89" s="10" t="s">
        <v>505</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210</v>
      </c>
      <c r="B91" s="11"/>
      <c r="C91" s="11"/>
      <c r="D91" s="11"/>
      <c r="E91" s="11"/>
      <c r="F91" s="12"/>
      <c r="G91" s="11"/>
      <c r="H91" s="11"/>
      <c r="I91" s="12"/>
      <c r="J91" s="12"/>
      <c r="K91" s="12"/>
      <c r="L91" s="11"/>
    </row>
    <row r="92" spans="1:12" x14ac:dyDescent="0.2">
      <c r="A92" s="11" t="s">
        <v>445</v>
      </c>
      <c r="B92" s="11"/>
      <c r="C92" s="11"/>
      <c r="D92" s="11"/>
      <c r="E92" s="11"/>
      <c r="F92" s="12"/>
      <c r="G92" s="11"/>
      <c r="H92" s="11"/>
      <c r="I92" s="12"/>
      <c r="J92" s="12"/>
      <c r="K92" s="12"/>
      <c r="L92" s="11"/>
    </row>
    <row r="93" spans="1:12" x14ac:dyDescent="0.2">
      <c r="A93" s="11" t="s">
        <v>446</v>
      </c>
      <c r="B93" s="11"/>
      <c r="C93" s="11"/>
      <c r="D93" s="11"/>
      <c r="E93" s="11"/>
      <c r="F93" s="12"/>
      <c r="G93" s="11"/>
      <c r="H93" s="11"/>
      <c r="I93" s="12"/>
      <c r="J93" s="12"/>
      <c r="K93" s="12"/>
      <c r="L93" s="11"/>
    </row>
    <row r="94" spans="1:12" x14ac:dyDescent="0.2">
      <c r="A94" s="11" t="s">
        <v>447</v>
      </c>
      <c r="B94" s="11"/>
      <c r="C94" s="11"/>
      <c r="D94" s="11"/>
      <c r="E94" s="11"/>
      <c r="F94" s="12"/>
      <c r="G94" s="11"/>
      <c r="H94" s="11"/>
      <c r="I94" s="12"/>
      <c r="J94" s="12"/>
      <c r="K94" s="12"/>
      <c r="L94" s="11"/>
    </row>
    <row r="95" spans="1:12" x14ac:dyDescent="0.2">
      <c r="A95" s="11" t="s">
        <v>448</v>
      </c>
      <c r="B95" s="11"/>
      <c r="C95" s="11"/>
      <c r="D95" s="11"/>
      <c r="E95" s="11"/>
      <c r="F95" s="12"/>
      <c r="G95" s="11"/>
      <c r="H95" s="11"/>
      <c r="I95" s="12"/>
      <c r="J95" s="12"/>
      <c r="K95" s="12"/>
      <c r="L95" s="11"/>
    </row>
    <row r="96" spans="1:12" x14ac:dyDescent="0.2">
      <c r="A96" s="11" t="s">
        <v>449</v>
      </c>
      <c r="B96" s="11"/>
      <c r="C96" s="11"/>
      <c r="D96" s="11"/>
      <c r="E96" s="11"/>
      <c r="F96" s="12"/>
      <c r="G96" s="11"/>
      <c r="H96" s="11"/>
      <c r="I96" s="12"/>
      <c r="J96" s="12"/>
      <c r="K96" s="12"/>
      <c r="L96" s="11"/>
    </row>
    <row r="97" spans="1:25" x14ac:dyDescent="0.2">
      <c r="A97" s="11" t="s">
        <v>450</v>
      </c>
      <c r="B97" s="11"/>
      <c r="C97" s="11"/>
      <c r="D97" s="11"/>
      <c r="E97" s="11"/>
      <c r="F97" s="12"/>
      <c r="G97" s="11"/>
      <c r="H97" s="11"/>
      <c r="I97" s="12"/>
      <c r="J97" s="12"/>
      <c r="K97" s="12"/>
      <c r="L97" s="11"/>
    </row>
    <row r="98" spans="1:25" x14ac:dyDescent="0.2">
      <c r="A98" s="11" t="s">
        <v>451</v>
      </c>
      <c r="B98" s="11"/>
      <c r="C98" s="11"/>
      <c r="D98" s="11"/>
      <c r="E98" s="11"/>
      <c r="F98" s="12"/>
      <c r="G98" s="11"/>
      <c r="H98" s="11"/>
      <c r="I98" s="12"/>
      <c r="J98" s="12"/>
      <c r="K98" s="12"/>
      <c r="L98" s="11"/>
    </row>
    <row r="99" spans="1:25" x14ac:dyDescent="0.2">
      <c r="A99" s="11" t="s">
        <v>452</v>
      </c>
      <c r="B99" s="11"/>
      <c r="C99" s="11"/>
      <c r="D99" s="11"/>
      <c r="E99" s="11"/>
      <c r="F99" s="12"/>
      <c r="G99" s="11"/>
      <c r="H99" s="11"/>
      <c r="I99" s="12"/>
      <c r="J99" s="12"/>
      <c r="K99" s="12"/>
      <c r="L99" s="11"/>
    </row>
    <row r="100" spans="1:25" x14ac:dyDescent="0.2">
      <c r="A100" s="11" t="s">
        <v>453</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211</v>
      </c>
      <c r="F102" s="14"/>
      <c r="G102" s="14"/>
      <c r="H102" s="14"/>
      <c r="I102" s="14" t="s">
        <v>212</v>
      </c>
      <c r="J102" s="14" t="s">
        <v>213</v>
      </c>
      <c r="K102" s="14" t="s">
        <v>214</v>
      </c>
      <c r="L102" s="14" t="s">
        <v>215</v>
      </c>
    </row>
    <row r="103" spans="1:25" x14ac:dyDescent="0.2">
      <c r="A103" s="14" t="s">
        <v>216</v>
      </c>
      <c r="B103" s="14" t="s">
        <v>217</v>
      </c>
      <c r="C103" s="14" t="s">
        <v>218</v>
      </c>
      <c r="D103" s="14" t="s">
        <v>219</v>
      </c>
      <c r="E103" s="14" t="s">
        <v>220</v>
      </c>
      <c r="F103" s="14" t="s">
        <v>210</v>
      </c>
      <c r="G103" s="14" t="s">
        <v>221</v>
      </c>
      <c r="H103" s="14" t="s">
        <v>222</v>
      </c>
      <c r="I103" s="14" t="s">
        <v>223</v>
      </c>
      <c r="J103" s="14" t="s">
        <v>224</v>
      </c>
      <c r="K103" s="14" t="s">
        <v>225</v>
      </c>
      <c r="L103" s="14" t="s">
        <v>226</v>
      </c>
    </row>
    <row r="104" spans="1:25" x14ac:dyDescent="0.2">
      <c r="A104" s="14"/>
      <c r="B104" s="14"/>
      <c r="C104" s="14"/>
      <c r="D104" s="14"/>
      <c r="E104" s="14"/>
      <c r="F104" s="14"/>
      <c r="G104" s="14"/>
      <c r="H104" s="14"/>
      <c r="I104" s="14"/>
      <c r="J104" s="14"/>
      <c r="K104" s="14"/>
      <c r="L104" s="14"/>
    </row>
    <row r="105" spans="1:25" ht="38.25" x14ac:dyDescent="0.2">
      <c r="A105" s="15">
        <v>37134</v>
      </c>
      <c r="B105" s="16" t="s">
        <v>295</v>
      </c>
      <c r="C105" s="16" t="s">
        <v>228</v>
      </c>
      <c r="D105" s="16" t="s">
        <v>295</v>
      </c>
      <c r="E105" s="16" t="s">
        <v>230</v>
      </c>
      <c r="F105" s="16" t="s">
        <v>231</v>
      </c>
      <c r="G105" s="17" t="s">
        <v>455</v>
      </c>
      <c r="H105" s="17"/>
      <c r="I105" s="16" t="s">
        <v>235</v>
      </c>
      <c r="J105" s="16" t="s">
        <v>234</v>
      </c>
      <c r="K105" s="16" t="s">
        <v>235</v>
      </c>
      <c r="L105" s="16" t="s">
        <v>456</v>
      </c>
    </row>
    <row r="106" spans="1:25" ht="76.5" x14ac:dyDescent="0.2">
      <c r="A106" s="15">
        <v>37134</v>
      </c>
      <c r="B106" s="16" t="s">
        <v>457</v>
      </c>
      <c r="C106" s="16" t="s">
        <v>228</v>
      </c>
      <c r="D106" s="16" t="s">
        <v>229</v>
      </c>
      <c r="E106" s="16" t="s">
        <v>230</v>
      </c>
      <c r="F106" s="16" t="s">
        <v>241</v>
      </c>
      <c r="G106" s="17" t="s">
        <v>458</v>
      </c>
      <c r="H106" s="17"/>
      <c r="I106" s="16" t="s">
        <v>235</v>
      </c>
      <c r="J106" s="16" t="s">
        <v>234</v>
      </c>
      <c r="K106" s="16" t="s">
        <v>235</v>
      </c>
      <c r="L106" s="16" t="s">
        <v>456</v>
      </c>
    </row>
    <row r="107" spans="1:25" ht="25.5" x14ac:dyDescent="0.2">
      <c r="A107" s="15">
        <v>37134</v>
      </c>
      <c r="B107" s="16" t="s">
        <v>459</v>
      </c>
      <c r="C107" s="16" t="s">
        <v>247</v>
      </c>
      <c r="D107" s="16" t="s">
        <v>460</v>
      </c>
      <c r="E107" s="16" t="s">
        <v>249</v>
      </c>
      <c r="F107" s="16" t="s">
        <v>255</v>
      </c>
      <c r="G107" s="17" t="s">
        <v>461</v>
      </c>
      <c r="H107" s="17"/>
      <c r="I107" s="16" t="s">
        <v>234</v>
      </c>
      <c r="J107" s="16" t="s">
        <v>234</v>
      </c>
      <c r="K107" s="16" t="s">
        <v>235</v>
      </c>
      <c r="L107" s="16" t="s">
        <v>456</v>
      </c>
    </row>
    <row r="108" spans="1:25" ht="25.5" x14ac:dyDescent="0.2">
      <c r="A108" s="15">
        <v>37134</v>
      </c>
      <c r="B108" s="16" t="s">
        <v>462</v>
      </c>
      <c r="C108" s="16" t="s">
        <v>247</v>
      </c>
      <c r="D108" s="16" t="s">
        <v>460</v>
      </c>
      <c r="E108" s="16" t="s">
        <v>249</v>
      </c>
      <c r="F108" s="16" t="s">
        <v>255</v>
      </c>
      <c r="G108" s="17" t="s">
        <v>463</v>
      </c>
      <c r="H108" s="17"/>
      <c r="I108" s="16" t="s">
        <v>234</v>
      </c>
      <c r="J108" s="16" t="s">
        <v>234</v>
      </c>
      <c r="K108" s="16" t="s">
        <v>235</v>
      </c>
      <c r="L108" s="16" t="s">
        <v>456</v>
      </c>
    </row>
    <row r="109" spans="1:25" ht="24.75" customHeight="1" x14ac:dyDescent="0.2">
      <c r="A109" s="15">
        <v>37133</v>
      </c>
      <c r="B109" s="17" t="s">
        <v>464</v>
      </c>
      <c r="C109" s="16" t="s">
        <v>291</v>
      </c>
      <c r="D109" s="16" t="s">
        <v>291</v>
      </c>
      <c r="E109" s="16" t="s">
        <v>293</v>
      </c>
      <c r="F109" s="16" t="s">
        <v>255</v>
      </c>
      <c r="G109" s="17" t="s">
        <v>465</v>
      </c>
      <c r="H109" s="17"/>
      <c r="I109" s="16" t="s">
        <v>235</v>
      </c>
      <c r="J109" s="16" t="s">
        <v>234</v>
      </c>
      <c r="K109" s="16" t="s">
        <v>235</v>
      </c>
      <c r="L109" s="16" t="s">
        <v>456</v>
      </c>
    </row>
    <row r="110" spans="1:25" ht="51" x14ac:dyDescent="0.2">
      <c r="A110" s="15">
        <v>37133</v>
      </c>
      <c r="B110" s="16" t="s">
        <v>466</v>
      </c>
      <c r="C110" s="16" t="s">
        <v>228</v>
      </c>
      <c r="D110" s="16" t="s">
        <v>308</v>
      </c>
      <c r="E110" s="16" t="s">
        <v>230</v>
      </c>
      <c r="F110" s="16" t="s">
        <v>231</v>
      </c>
      <c r="G110" s="17" t="s">
        <v>467</v>
      </c>
      <c r="H110" s="17"/>
      <c r="I110" s="16" t="s">
        <v>235</v>
      </c>
      <c r="J110" s="16" t="s">
        <v>235</v>
      </c>
      <c r="K110" s="16" t="s">
        <v>235</v>
      </c>
      <c r="L110" s="16" t="s">
        <v>456</v>
      </c>
      <c r="M110" s="22"/>
      <c r="N110" s="22"/>
      <c r="O110" s="22"/>
      <c r="P110" s="22"/>
      <c r="Q110" s="22"/>
      <c r="R110" s="22"/>
      <c r="S110" s="22"/>
      <c r="T110" s="22"/>
      <c r="U110" s="22"/>
      <c r="V110" s="22"/>
      <c r="W110" s="22"/>
      <c r="X110" s="22"/>
      <c r="Y110" s="22"/>
    </row>
    <row r="111" spans="1:25" ht="51" x14ac:dyDescent="0.2">
      <c r="A111" s="15">
        <v>37133</v>
      </c>
      <c r="B111" s="16" t="s">
        <v>468</v>
      </c>
      <c r="C111" s="16" t="s">
        <v>428</v>
      </c>
      <c r="D111" s="16" t="s">
        <v>469</v>
      </c>
      <c r="E111" s="16" t="s">
        <v>470</v>
      </c>
      <c r="F111" s="16" t="s">
        <v>241</v>
      </c>
      <c r="G111" s="17" t="s">
        <v>471</v>
      </c>
      <c r="H111" s="17"/>
      <c r="I111" s="16" t="s">
        <v>234</v>
      </c>
      <c r="J111" s="16" t="s">
        <v>235</v>
      </c>
      <c r="K111" s="16" t="s">
        <v>235</v>
      </c>
      <c r="L111" s="16" t="s">
        <v>456</v>
      </c>
      <c r="M111" s="22"/>
      <c r="N111" s="22"/>
      <c r="O111" s="22"/>
      <c r="P111" s="22"/>
      <c r="Q111" s="22"/>
      <c r="R111" s="22"/>
      <c r="S111" s="22"/>
      <c r="T111" s="22"/>
      <c r="U111" s="22"/>
      <c r="V111" s="22"/>
      <c r="W111" s="22"/>
      <c r="X111" s="22"/>
      <c r="Y111" s="22"/>
    </row>
    <row r="112" spans="1:25" ht="76.5" x14ac:dyDescent="0.2">
      <c r="A112" s="15">
        <v>37133</v>
      </c>
      <c r="B112" s="17" t="s">
        <v>472</v>
      </c>
      <c r="C112" s="16" t="s">
        <v>238</v>
      </c>
      <c r="D112" s="16" t="s">
        <v>317</v>
      </c>
      <c r="E112" s="16" t="s">
        <v>318</v>
      </c>
      <c r="F112" s="16" t="s">
        <v>440</v>
      </c>
      <c r="G112" s="17" t="s">
        <v>473</v>
      </c>
      <c r="H112" s="17"/>
      <c r="I112" s="16" t="s">
        <v>235</v>
      </c>
      <c r="J112" s="16" t="s">
        <v>234</v>
      </c>
      <c r="K112" s="16" t="s">
        <v>234</v>
      </c>
      <c r="L112" s="16" t="s">
        <v>456</v>
      </c>
      <c r="M112" s="22"/>
      <c r="N112" s="22"/>
      <c r="O112" s="22"/>
      <c r="P112" s="22"/>
      <c r="Q112" s="22"/>
      <c r="R112" s="22"/>
      <c r="S112" s="22"/>
      <c r="T112" s="22"/>
      <c r="U112" s="22"/>
      <c r="V112" s="22"/>
      <c r="W112" s="22"/>
      <c r="X112" s="22"/>
      <c r="Y112" s="22"/>
    </row>
    <row r="113" spans="1:25" ht="55.5" customHeight="1" x14ac:dyDescent="0.2">
      <c r="A113" s="15">
        <v>37133</v>
      </c>
      <c r="B113" s="16" t="s">
        <v>229</v>
      </c>
      <c r="C113" s="16" t="s">
        <v>228</v>
      </c>
      <c r="D113" s="16" t="s">
        <v>229</v>
      </c>
      <c r="E113" s="16" t="s">
        <v>230</v>
      </c>
      <c r="F113" s="16" t="s">
        <v>231</v>
      </c>
      <c r="G113" s="17" t="s">
        <v>474</v>
      </c>
      <c r="H113" s="17"/>
      <c r="I113" s="16" t="s">
        <v>234</v>
      </c>
      <c r="J113" s="16" t="s">
        <v>234</v>
      </c>
      <c r="K113" s="16" t="s">
        <v>235</v>
      </c>
      <c r="L113" s="16" t="s">
        <v>456</v>
      </c>
      <c r="M113" s="22"/>
      <c r="N113" s="22"/>
      <c r="O113" s="22"/>
      <c r="P113" s="22"/>
      <c r="Q113" s="22"/>
      <c r="R113" s="22"/>
      <c r="S113" s="22"/>
      <c r="T113" s="22"/>
      <c r="U113" s="22"/>
      <c r="V113" s="22"/>
      <c r="W113" s="22"/>
      <c r="X113" s="22"/>
      <c r="Y113" s="22"/>
    </row>
    <row r="114" spans="1:25" ht="25.5" x14ac:dyDescent="0.2">
      <c r="A114" s="15">
        <v>37133</v>
      </c>
      <c r="B114" s="16" t="s">
        <v>475</v>
      </c>
      <c r="C114" s="16" t="s">
        <v>238</v>
      </c>
      <c r="D114" s="16" t="s">
        <v>476</v>
      </c>
      <c r="E114" s="16" t="s">
        <v>299</v>
      </c>
      <c r="F114" s="16" t="s">
        <v>255</v>
      </c>
      <c r="G114" s="17" t="s">
        <v>477</v>
      </c>
      <c r="H114" s="17"/>
      <c r="I114" s="16" t="s">
        <v>234</v>
      </c>
      <c r="J114" s="16" t="s">
        <v>234</v>
      </c>
      <c r="K114" s="16" t="s">
        <v>234</v>
      </c>
      <c r="L114" s="16" t="s">
        <v>456</v>
      </c>
      <c r="M114" s="22"/>
      <c r="N114" s="22"/>
      <c r="O114" s="22"/>
      <c r="P114" s="22"/>
      <c r="Q114" s="22"/>
      <c r="R114" s="22"/>
      <c r="S114" s="22"/>
      <c r="T114" s="22"/>
      <c r="U114" s="22"/>
      <c r="V114" s="22"/>
      <c r="W114" s="22"/>
      <c r="X114" s="22"/>
      <c r="Y114" s="22"/>
    </row>
    <row r="115" spans="1:25" ht="25.5" x14ac:dyDescent="0.2">
      <c r="A115" s="15">
        <v>37133</v>
      </c>
      <c r="B115" s="16" t="s">
        <v>478</v>
      </c>
      <c r="C115" s="16" t="s">
        <v>228</v>
      </c>
      <c r="D115" s="16" t="s">
        <v>313</v>
      </c>
      <c r="E115" s="16" t="s">
        <v>479</v>
      </c>
      <c r="F115" s="16" t="s">
        <v>260</v>
      </c>
      <c r="G115" s="17" t="s">
        <v>480</v>
      </c>
      <c r="H115" s="17"/>
      <c r="I115" s="16" t="s">
        <v>235</v>
      </c>
      <c r="J115" s="16" t="s">
        <v>234</v>
      </c>
      <c r="K115" s="16" t="s">
        <v>235</v>
      </c>
      <c r="L115" s="16"/>
      <c r="M115" s="22"/>
      <c r="N115" s="22"/>
      <c r="O115" s="22"/>
      <c r="P115" s="22"/>
      <c r="Q115" s="22"/>
      <c r="R115" s="22"/>
      <c r="S115" s="22"/>
      <c r="T115" s="22"/>
      <c r="U115" s="22"/>
      <c r="V115" s="22"/>
      <c r="W115" s="22"/>
      <c r="X115" s="22"/>
      <c r="Y115" s="22"/>
    </row>
    <row r="116" spans="1:25" ht="51" x14ac:dyDescent="0.2">
      <c r="A116" s="15">
        <v>37132</v>
      </c>
      <c r="B116" s="16" t="s">
        <v>466</v>
      </c>
      <c r="C116" s="16" t="s">
        <v>228</v>
      </c>
      <c r="D116" s="16" t="s">
        <v>308</v>
      </c>
      <c r="E116" s="16" t="s">
        <v>230</v>
      </c>
      <c r="F116" s="16" t="s">
        <v>231</v>
      </c>
      <c r="G116" s="17" t="s">
        <v>467</v>
      </c>
      <c r="H116" s="17"/>
      <c r="I116" s="16" t="s">
        <v>235</v>
      </c>
      <c r="J116" s="16" t="s">
        <v>235</v>
      </c>
      <c r="K116" s="16" t="s">
        <v>235</v>
      </c>
      <c r="L116" s="16" t="s">
        <v>456</v>
      </c>
      <c r="M116" s="22"/>
      <c r="N116" s="22"/>
      <c r="O116" s="22"/>
      <c r="P116" s="22"/>
      <c r="Q116" s="22"/>
      <c r="R116" s="22"/>
      <c r="S116" s="22"/>
      <c r="T116" s="22"/>
      <c r="U116" s="22"/>
      <c r="V116" s="22"/>
      <c r="W116" s="22"/>
      <c r="X116" s="22"/>
      <c r="Y116" s="22"/>
    </row>
    <row r="117" spans="1:25" ht="25.5" x14ac:dyDescent="0.2">
      <c r="A117" s="15">
        <v>37132</v>
      </c>
      <c r="B117" s="16" t="s">
        <v>481</v>
      </c>
      <c r="C117" s="16" t="s">
        <v>238</v>
      </c>
      <c r="D117" s="16" t="s">
        <v>482</v>
      </c>
      <c r="E117" s="16" t="s">
        <v>299</v>
      </c>
      <c r="F117" s="16" t="s">
        <v>361</v>
      </c>
      <c r="G117" s="17" t="s">
        <v>483</v>
      </c>
      <c r="H117" s="17"/>
      <c r="I117" s="16" t="s">
        <v>234</v>
      </c>
      <c r="J117" s="16" t="s">
        <v>235</v>
      </c>
      <c r="K117" s="16" t="s">
        <v>235</v>
      </c>
      <c r="L117" s="16" t="s">
        <v>456</v>
      </c>
      <c r="M117" s="22"/>
      <c r="N117" s="22"/>
      <c r="O117" s="22"/>
      <c r="P117" s="22"/>
      <c r="Q117" s="22"/>
      <c r="R117" s="22"/>
      <c r="S117" s="22"/>
      <c r="T117" s="22"/>
      <c r="U117" s="22"/>
      <c r="V117" s="22"/>
      <c r="W117" s="22"/>
      <c r="X117" s="22"/>
      <c r="Y117" s="22"/>
    </row>
    <row r="118" spans="1:25" x14ac:dyDescent="0.2">
      <c r="A118" s="15">
        <v>37132</v>
      </c>
      <c r="B118" s="16" t="s">
        <v>484</v>
      </c>
      <c r="C118" s="16" t="s">
        <v>238</v>
      </c>
      <c r="D118" s="16" t="s">
        <v>476</v>
      </c>
      <c r="E118" s="16" t="s">
        <v>299</v>
      </c>
      <c r="F118" s="16" t="s">
        <v>255</v>
      </c>
      <c r="G118" s="17" t="s">
        <v>485</v>
      </c>
      <c r="H118" s="17"/>
      <c r="I118" s="16" t="s">
        <v>234</v>
      </c>
      <c r="J118" s="16" t="s">
        <v>234</v>
      </c>
      <c r="K118" s="16" t="s">
        <v>234</v>
      </c>
      <c r="L118" s="16" t="s">
        <v>456</v>
      </c>
      <c r="M118" s="22"/>
      <c r="N118" s="22"/>
      <c r="O118" s="22"/>
      <c r="P118" s="22"/>
      <c r="Q118" s="22"/>
      <c r="R118" s="22"/>
      <c r="S118" s="22"/>
      <c r="T118" s="22"/>
      <c r="U118" s="22"/>
      <c r="V118" s="22"/>
      <c r="W118" s="22"/>
      <c r="X118" s="22"/>
      <c r="Y118" s="22"/>
    </row>
    <row r="119" spans="1:25" ht="25.5" x14ac:dyDescent="0.2">
      <c r="A119" s="15">
        <v>37132</v>
      </c>
      <c r="B119" s="16" t="s">
        <v>486</v>
      </c>
      <c r="C119" s="16" t="s">
        <v>228</v>
      </c>
      <c r="D119" s="16"/>
      <c r="E119" s="16" t="s">
        <v>230</v>
      </c>
      <c r="F119" s="16" t="s">
        <v>260</v>
      </c>
      <c r="G119" s="17" t="s">
        <v>487</v>
      </c>
      <c r="H119" s="17"/>
      <c r="I119" s="16" t="s">
        <v>235</v>
      </c>
      <c r="J119" s="16" t="s">
        <v>234</v>
      </c>
      <c r="K119" s="16" t="s">
        <v>235</v>
      </c>
      <c r="L119" s="16" t="s">
        <v>456</v>
      </c>
      <c r="M119" s="22"/>
      <c r="N119" s="22"/>
      <c r="O119" s="22"/>
      <c r="P119" s="22"/>
      <c r="Q119" s="22"/>
      <c r="R119" s="22"/>
      <c r="S119" s="22"/>
      <c r="T119" s="22"/>
      <c r="U119" s="22"/>
      <c r="V119" s="22"/>
      <c r="W119" s="22"/>
      <c r="X119" s="22"/>
      <c r="Y119" s="22"/>
    </row>
    <row r="120" spans="1:25" ht="38.25" x14ac:dyDescent="0.2">
      <c r="A120" s="15">
        <v>37132</v>
      </c>
      <c r="B120" s="17" t="s">
        <v>295</v>
      </c>
      <c r="C120" s="16" t="s">
        <v>228</v>
      </c>
      <c r="D120" s="16" t="s">
        <v>295</v>
      </c>
      <c r="E120" s="16" t="s">
        <v>230</v>
      </c>
      <c r="F120" s="16" t="s">
        <v>440</v>
      </c>
      <c r="G120" s="17" t="s">
        <v>488</v>
      </c>
      <c r="H120" s="17"/>
      <c r="I120" s="16" t="s">
        <v>234</v>
      </c>
      <c r="J120" s="16" t="s">
        <v>234</v>
      </c>
      <c r="K120" s="16" t="s">
        <v>235</v>
      </c>
      <c r="L120" s="16" t="s">
        <v>456</v>
      </c>
      <c r="M120" s="22"/>
      <c r="N120" s="22"/>
      <c r="O120" s="22"/>
      <c r="P120" s="22"/>
      <c r="Q120" s="22"/>
      <c r="R120" s="22"/>
      <c r="S120" s="22"/>
      <c r="T120" s="22"/>
      <c r="U120" s="22"/>
      <c r="V120" s="22"/>
      <c r="W120" s="22"/>
      <c r="X120" s="22"/>
      <c r="Y120" s="22"/>
    </row>
    <row r="121" spans="1:25" ht="204" x14ac:dyDescent="0.2">
      <c r="A121" s="15">
        <v>37131</v>
      </c>
      <c r="B121" s="17" t="s">
        <v>489</v>
      </c>
      <c r="C121" s="16" t="s">
        <v>247</v>
      </c>
      <c r="D121" s="16" t="s">
        <v>248</v>
      </c>
      <c r="E121" s="16" t="s">
        <v>249</v>
      </c>
      <c r="F121" s="16" t="s">
        <v>255</v>
      </c>
      <c r="G121" s="17" t="s">
        <v>490</v>
      </c>
      <c r="H121" s="17"/>
      <c r="I121" s="16" t="s">
        <v>234</v>
      </c>
      <c r="J121" s="16" t="s">
        <v>234</v>
      </c>
      <c r="K121" s="16" t="s">
        <v>234</v>
      </c>
      <c r="L121" s="16" t="s">
        <v>456</v>
      </c>
      <c r="M121" s="22"/>
      <c r="N121" s="22"/>
      <c r="O121" s="22"/>
      <c r="P121" s="22"/>
      <c r="Q121" s="22"/>
      <c r="R121" s="22"/>
      <c r="S121" s="22"/>
      <c r="T121" s="22"/>
      <c r="U121" s="22"/>
      <c r="V121" s="22"/>
      <c r="W121" s="22"/>
      <c r="X121" s="22"/>
      <c r="Y121" s="22"/>
    </row>
    <row r="122" spans="1:25" ht="51" x14ac:dyDescent="0.2">
      <c r="A122" s="15">
        <v>37131</v>
      </c>
      <c r="B122" s="17" t="s">
        <v>491</v>
      </c>
      <c r="C122" s="16" t="s">
        <v>228</v>
      </c>
      <c r="D122" s="16" t="s">
        <v>492</v>
      </c>
      <c r="E122" s="16" t="s">
        <v>230</v>
      </c>
      <c r="F122" s="16" t="s">
        <v>231</v>
      </c>
      <c r="G122" s="55" t="s">
        <v>493</v>
      </c>
      <c r="H122" s="17"/>
      <c r="I122" s="16" t="s">
        <v>234</v>
      </c>
      <c r="J122" s="16" t="s">
        <v>234</v>
      </c>
      <c r="K122" s="16" t="s">
        <v>235</v>
      </c>
      <c r="L122" s="16" t="s">
        <v>456</v>
      </c>
      <c r="M122" s="22"/>
      <c r="N122" s="22"/>
      <c r="O122" s="22"/>
      <c r="P122" s="22"/>
      <c r="Q122" s="22"/>
      <c r="R122" s="22"/>
      <c r="S122" s="22"/>
      <c r="T122" s="22"/>
      <c r="U122" s="22"/>
      <c r="V122" s="22"/>
      <c r="W122" s="22"/>
      <c r="X122" s="22"/>
      <c r="Y122" s="22"/>
    </row>
    <row r="123" spans="1:25" ht="38.25" x14ac:dyDescent="0.2">
      <c r="A123" s="15">
        <v>37131</v>
      </c>
      <c r="B123" s="17" t="s">
        <v>295</v>
      </c>
      <c r="C123" s="16" t="s">
        <v>228</v>
      </c>
      <c r="D123" s="16" t="s">
        <v>295</v>
      </c>
      <c r="E123" s="16" t="s">
        <v>230</v>
      </c>
      <c r="F123" s="16" t="s">
        <v>241</v>
      </c>
      <c r="G123" s="17" t="s">
        <v>494</v>
      </c>
      <c r="H123" s="17"/>
      <c r="I123" s="16" t="s">
        <v>234</v>
      </c>
      <c r="J123" s="16" t="s">
        <v>234</v>
      </c>
      <c r="K123" s="16" t="s">
        <v>235</v>
      </c>
      <c r="L123" s="16" t="s">
        <v>456</v>
      </c>
      <c r="M123" s="22"/>
      <c r="N123" s="22"/>
      <c r="O123" s="22"/>
      <c r="P123" s="22"/>
      <c r="Q123" s="22"/>
      <c r="R123" s="22"/>
      <c r="S123" s="22"/>
      <c r="T123" s="22"/>
      <c r="U123" s="22"/>
      <c r="V123" s="22"/>
      <c r="W123" s="22"/>
      <c r="X123" s="22"/>
      <c r="Y123" s="22"/>
    </row>
    <row r="124" spans="1:25" ht="38.25" x14ac:dyDescent="0.2">
      <c r="A124" s="15">
        <v>37130</v>
      </c>
      <c r="B124" s="17" t="s">
        <v>495</v>
      </c>
      <c r="C124" s="16" t="s">
        <v>291</v>
      </c>
      <c r="D124" s="16"/>
      <c r="E124" s="16"/>
      <c r="F124" s="16" t="s">
        <v>266</v>
      </c>
      <c r="G124" s="17" t="s">
        <v>496</v>
      </c>
      <c r="H124" s="17"/>
      <c r="I124" s="16"/>
      <c r="J124" s="16"/>
      <c r="K124" s="16"/>
      <c r="L124" s="16"/>
      <c r="M124" s="22"/>
      <c r="N124" s="22"/>
      <c r="O124" s="22"/>
      <c r="P124" s="22"/>
      <c r="Q124" s="22"/>
      <c r="R124" s="22"/>
      <c r="S124" s="22"/>
      <c r="T124" s="22"/>
      <c r="U124" s="22"/>
      <c r="V124" s="22"/>
      <c r="W124" s="22"/>
      <c r="X124" s="22"/>
      <c r="Y124" s="22"/>
    </row>
    <row r="125" spans="1:25" x14ac:dyDescent="0.2">
      <c r="A125" s="15">
        <v>37130</v>
      </c>
      <c r="B125" s="17" t="s">
        <v>497</v>
      </c>
      <c r="C125" s="16" t="s">
        <v>291</v>
      </c>
      <c r="D125" s="16" t="s">
        <v>498</v>
      </c>
      <c r="E125" s="16" t="s">
        <v>293</v>
      </c>
      <c r="F125" s="16" t="s">
        <v>255</v>
      </c>
      <c r="G125" s="17" t="s">
        <v>499</v>
      </c>
      <c r="H125" s="17"/>
      <c r="I125" s="16" t="s">
        <v>235</v>
      </c>
      <c r="J125" s="16" t="s">
        <v>234</v>
      </c>
      <c r="K125" s="16" t="s">
        <v>235</v>
      </c>
      <c r="L125" s="16" t="s">
        <v>456</v>
      </c>
      <c r="M125" s="22"/>
      <c r="N125" s="22"/>
      <c r="O125" s="22"/>
      <c r="P125" s="22"/>
      <c r="Q125" s="22"/>
      <c r="R125" s="22"/>
      <c r="S125" s="22"/>
      <c r="T125" s="22"/>
      <c r="U125" s="22"/>
      <c r="V125" s="22"/>
      <c r="W125" s="22"/>
      <c r="X125" s="22"/>
      <c r="Y125" s="22"/>
    </row>
    <row r="126" spans="1:25" x14ac:dyDescent="0.2">
      <c r="A126" s="15">
        <v>37130</v>
      </c>
      <c r="B126" s="17" t="s">
        <v>500</v>
      </c>
      <c r="C126" s="16" t="s">
        <v>247</v>
      </c>
      <c r="D126" s="16" t="s">
        <v>501</v>
      </c>
      <c r="E126" s="16" t="s">
        <v>502</v>
      </c>
      <c r="F126" s="16" t="s">
        <v>255</v>
      </c>
      <c r="G126" s="17" t="s">
        <v>485</v>
      </c>
      <c r="H126" s="17"/>
      <c r="I126" s="16" t="s">
        <v>234</v>
      </c>
      <c r="J126" s="16" t="s">
        <v>234</v>
      </c>
      <c r="K126" s="16" t="s">
        <v>235</v>
      </c>
      <c r="L126" s="16" t="s">
        <v>456</v>
      </c>
      <c r="M126" s="22"/>
      <c r="N126" s="22"/>
      <c r="O126" s="22"/>
      <c r="P126" s="22"/>
      <c r="Q126" s="22"/>
      <c r="R126" s="22"/>
      <c r="S126" s="22"/>
      <c r="T126" s="22"/>
      <c r="U126" s="22"/>
      <c r="V126" s="22"/>
      <c r="W126" s="22"/>
      <c r="X126" s="22"/>
      <c r="Y126" s="22"/>
    </row>
    <row r="127" spans="1:25" ht="105.75" customHeight="1" x14ac:dyDescent="0.2">
      <c r="A127" s="15">
        <v>37130</v>
      </c>
      <c r="B127" s="17" t="s">
        <v>503</v>
      </c>
      <c r="C127" s="16" t="s">
        <v>228</v>
      </c>
      <c r="D127" s="16" t="s">
        <v>229</v>
      </c>
      <c r="E127" s="16" t="s">
        <v>230</v>
      </c>
      <c r="F127" s="16" t="s">
        <v>231</v>
      </c>
      <c r="G127" s="17" t="s">
        <v>504</v>
      </c>
      <c r="H127" s="16"/>
      <c r="I127" s="16"/>
      <c r="J127" s="16"/>
      <c r="K127" s="16"/>
      <c r="L127" s="16"/>
    </row>
    <row r="128" spans="1:25" x14ac:dyDescent="0.2">
      <c r="A128" s="24"/>
      <c r="B128" s="18"/>
      <c r="C128" s="18"/>
      <c r="D128" s="18"/>
      <c r="E128" s="18"/>
      <c r="F128" s="18"/>
      <c r="G128" s="17"/>
      <c r="H128" s="17"/>
      <c r="I128" s="18"/>
      <c r="J128" s="18"/>
      <c r="K128" s="18"/>
      <c r="L128" s="18"/>
    </row>
    <row r="129" spans="1:12" x14ac:dyDescent="0.2">
      <c r="A129" s="24"/>
      <c r="B129" s="18"/>
      <c r="C129" s="18"/>
      <c r="D129" s="18"/>
      <c r="E129" s="18"/>
      <c r="F129" s="18"/>
      <c r="G129" s="17"/>
      <c r="H129" s="17"/>
      <c r="I129" s="18"/>
      <c r="J129" s="18"/>
      <c r="K129" s="18"/>
      <c r="L129" s="18"/>
    </row>
    <row r="130" spans="1:12" x14ac:dyDescent="0.2">
      <c r="A130" s="24"/>
      <c r="B130" s="18"/>
      <c r="C130" s="18"/>
      <c r="D130" s="18"/>
      <c r="E130" s="18"/>
      <c r="F130" s="18"/>
      <c r="G130" s="17"/>
      <c r="H130" s="17"/>
      <c r="I130" s="18"/>
      <c r="J130" s="18"/>
      <c r="K130" s="18"/>
      <c r="L130" s="18"/>
    </row>
    <row r="131" spans="1:12" x14ac:dyDescent="0.2">
      <c r="A131" s="24"/>
      <c r="B131" s="18"/>
      <c r="C131" s="18"/>
      <c r="D131" s="18"/>
      <c r="E131" s="18"/>
      <c r="F131" s="18"/>
      <c r="G131" s="25"/>
      <c r="H131" s="18"/>
      <c r="I131" s="18"/>
      <c r="J131" s="18"/>
      <c r="K131" s="18"/>
      <c r="L131" s="18"/>
    </row>
    <row r="132" spans="1:12" x14ac:dyDescent="0.2">
      <c r="A132" s="24"/>
      <c r="B132" s="18"/>
      <c r="C132" s="18"/>
      <c r="D132" s="18"/>
      <c r="E132" s="18"/>
      <c r="F132" s="18"/>
      <c r="G132" s="25"/>
      <c r="H132" s="25"/>
      <c r="I132" s="18"/>
      <c r="J132" s="18"/>
      <c r="K132" s="18"/>
      <c r="L132" s="18"/>
    </row>
    <row r="133" spans="1:12" x14ac:dyDescent="0.2">
      <c r="A133" s="24"/>
      <c r="B133" s="25"/>
      <c r="C133" s="18"/>
      <c r="D133" s="18"/>
      <c r="E133" s="18"/>
      <c r="F133" s="18"/>
      <c r="G133" s="25"/>
      <c r="H133" s="18"/>
      <c r="I133" s="18"/>
      <c r="J133" s="18"/>
      <c r="K133" s="18"/>
      <c r="L133" s="18"/>
    </row>
    <row r="134" spans="1:12" x14ac:dyDescent="0.2">
      <c r="A134" s="24"/>
      <c r="B134" s="18"/>
      <c r="C134" s="18"/>
      <c r="D134" s="18"/>
      <c r="E134" s="18"/>
      <c r="F134" s="18"/>
      <c r="G134" s="25"/>
      <c r="H134" s="25"/>
      <c r="I134" s="18"/>
      <c r="J134" s="18"/>
      <c r="K134" s="18"/>
      <c r="L134" s="18"/>
    </row>
    <row r="135" spans="1:12" x14ac:dyDescent="0.2">
      <c r="A135" s="24"/>
      <c r="B135" s="18"/>
      <c r="C135" s="18"/>
      <c r="D135" s="18"/>
      <c r="E135" s="18"/>
      <c r="F135" s="18"/>
      <c r="G135" s="25"/>
      <c r="H135" s="25"/>
      <c r="I135" s="18"/>
      <c r="J135" s="18"/>
      <c r="K135" s="18"/>
      <c r="L135" s="18"/>
    </row>
    <row r="136" spans="1:12" x14ac:dyDescent="0.2">
      <c r="A136" s="24"/>
      <c r="B136" s="18"/>
      <c r="C136" s="18"/>
      <c r="D136" s="18"/>
      <c r="E136" s="18"/>
      <c r="F136" s="18"/>
      <c r="G136" s="25"/>
      <c r="H136" s="25"/>
      <c r="I136" s="18"/>
      <c r="J136" s="18"/>
      <c r="K136" s="18"/>
      <c r="L136" s="18"/>
    </row>
    <row r="137" spans="1:12" x14ac:dyDescent="0.2">
      <c r="A137" s="24"/>
      <c r="B137" s="18"/>
      <c r="C137" s="18"/>
      <c r="D137" s="18"/>
      <c r="E137" s="18"/>
      <c r="F137" s="18"/>
      <c r="G137" s="25"/>
      <c r="H137" s="25"/>
      <c r="I137" s="18"/>
      <c r="J137" s="18"/>
      <c r="K137" s="18"/>
      <c r="L137" s="18"/>
    </row>
    <row r="138" spans="1:12" x14ac:dyDescent="0.2">
      <c r="A138" s="24"/>
      <c r="B138" s="18"/>
      <c r="C138" s="18"/>
      <c r="D138" s="18"/>
      <c r="E138" s="18"/>
      <c r="F138" s="18"/>
      <c r="G138" s="25"/>
      <c r="H138" s="25"/>
      <c r="I138" s="18"/>
      <c r="J138" s="18"/>
      <c r="K138" s="18"/>
      <c r="L138" s="18"/>
    </row>
    <row r="139" spans="1:12" ht="54.75" customHeight="1" x14ac:dyDescent="0.2">
      <c r="A139" s="24"/>
      <c r="B139" s="18"/>
      <c r="C139" s="18"/>
      <c r="D139" s="18"/>
      <c r="E139" s="18"/>
      <c r="F139" s="18"/>
      <c r="G139" s="25"/>
      <c r="H139" s="25"/>
      <c r="I139" s="18"/>
      <c r="J139" s="18"/>
      <c r="K139" s="18"/>
      <c r="L139" s="18"/>
    </row>
    <row r="140" spans="1:12" x14ac:dyDescent="0.2">
      <c r="A140" s="24"/>
      <c r="B140" s="18"/>
      <c r="C140" s="18"/>
      <c r="D140" s="18"/>
      <c r="E140" s="18"/>
      <c r="F140" s="18"/>
      <c r="G140" s="25"/>
      <c r="H140" s="25"/>
      <c r="I140" s="18"/>
      <c r="J140" s="18"/>
      <c r="K140" s="18"/>
      <c r="L140" s="18"/>
    </row>
    <row r="141" spans="1:12" x14ac:dyDescent="0.2">
      <c r="A141" s="24"/>
      <c r="B141" s="18"/>
      <c r="C141" s="18"/>
      <c r="D141" s="18"/>
      <c r="E141" s="18"/>
      <c r="F141" s="18"/>
      <c r="G141" s="25"/>
      <c r="H141" s="25"/>
      <c r="I141" s="18"/>
      <c r="J141" s="18"/>
      <c r="K141" s="18"/>
      <c r="L141" s="18"/>
    </row>
    <row r="142" spans="1:12" ht="54" customHeight="1" x14ac:dyDescent="0.2">
      <c r="A142" s="24"/>
      <c r="B142" s="18"/>
      <c r="C142" s="18"/>
      <c r="D142" s="18"/>
      <c r="E142" s="18"/>
      <c r="F142" s="18"/>
      <c r="G142" s="25"/>
      <c r="H142" s="25"/>
      <c r="I142" s="18"/>
      <c r="J142" s="18"/>
      <c r="K142" s="18"/>
      <c r="L142" s="18"/>
    </row>
    <row r="143" spans="1:12" ht="42" customHeight="1" x14ac:dyDescent="0.2">
      <c r="A143" s="24"/>
      <c r="B143" s="18"/>
      <c r="C143" s="18"/>
      <c r="D143" s="18"/>
      <c r="E143" s="18"/>
      <c r="F143" s="18"/>
      <c r="G143" s="25"/>
      <c r="H143" s="25"/>
      <c r="I143" s="18"/>
      <c r="J143" s="18"/>
      <c r="K143" s="18"/>
      <c r="L143" s="18"/>
    </row>
    <row r="144" spans="1:12" ht="42" customHeight="1" x14ac:dyDescent="0.2">
      <c r="A144" s="24"/>
      <c r="B144" s="18"/>
      <c r="C144" s="18"/>
      <c r="D144" s="18"/>
      <c r="E144" s="18"/>
      <c r="F144" s="18"/>
      <c r="G144" s="25"/>
      <c r="H144" s="25"/>
      <c r="I144" s="18"/>
      <c r="J144" s="18"/>
      <c r="K144" s="18"/>
      <c r="L144" s="18"/>
    </row>
    <row r="145" spans="1:12" x14ac:dyDescent="0.2">
      <c r="A145" s="26"/>
      <c r="B145" s="18"/>
      <c r="C145" s="18"/>
      <c r="D145" s="18"/>
      <c r="E145" s="18"/>
      <c r="F145" s="18"/>
      <c r="G145" s="25"/>
      <c r="H145" s="25"/>
      <c r="I145" s="18"/>
      <c r="J145" s="18"/>
      <c r="K145" s="18"/>
      <c r="L145" s="18"/>
    </row>
    <row r="146" spans="1:12" x14ac:dyDescent="0.2">
      <c r="A146" s="26"/>
      <c r="B146" s="18"/>
      <c r="C146" s="18"/>
      <c r="D146" s="18"/>
      <c r="E146" s="18"/>
      <c r="F146" s="18"/>
      <c r="G146" s="25"/>
      <c r="H146" s="25"/>
      <c r="I146" s="18"/>
      <c r="J146" s="18"/>
      <c r="K146" s="18"/>
      <c r="L146" s="18"/>
    </row>
    <row r="147" spans="1:12" x14ac:dyDescent="0.2">
      <c r="A147" s="26"/>
      <c r="B147" s="18"/>
      <c r="C147" s="18"/>
      <c r="D147" s="18"/>
      <c r="E147" s="18"/>
      <c r="F147" s="18"/>
      <c r="G147" s="25"/>
      <c r="H147" s="25"/>
      <c r="I147" s="18"/>
      <c r="J147" s="18"/>
      <c r="K147" s="18"/>
      <c r="L147" s="18"/>
    </row>
    <row r="148" spans="1:12" x14ac:dyDescent="0.2">
      <c r="A148" s="26"/>
      <c r="B148" s="18"/>
      <c r="C148" s="18"/>
      <c r="D148" s="18"/>
      <c r="E148" s="18"/>
      <c r="F148" s="18"/>
      <c r="G148" s="25"/>
      <c r="H148" s="25"/>
      <c r="I148" s="18"/>
      <c r="J148" s="18"/>
      <c r="K148" s="18"/>
      <c r="L148" s="18"/>
    </row>
    <row r="149" spans="1:12" x14ac:dyDescent="0.2">
      <c r="A149" s="26"/>
      <c r="B149" s="18"/>
      <c r="C149" s="18"/>
      <c r="D149" s="18"/>
      <c r="E149" s="18"/>
      <c r="F149" s="18"/>
      <c r="G149" s="25"/>
      <c r="H149" s="25"/>
      <c r="I149" s="18"/>
      <c r="J149" s="18"/>
      <c r="K149" s="18"/>
      <c r="L149" s="18"/>
    </row>
    <row r="150" spans="1:12" x14ac:dyDescent="0.2">
      <c r="A150" s="26"/>
      <c r="B150" s="25"/>
      <c r="C150" s="27"/>
      <c r="D150" s="25"/>
      <c r="E150" s="28"/>
      <c r="F150" s="27"/>
      <c r="G150" s="25"/>
      <c r="H150" s="25"/>
      <c r="I150" s="18"/>
      <c r="J150" s="18"/>
      <c r="K150" s="18"/>
      <c r="L150" s="18"/>
    </row>
    <row r="151" spans="1:12" x14ac:dyDescent="0.2">
      <c r="A151" s="26"/>
      <c r="B151" s="25"/>
      <c r="C151" s="27"/>
      <c r="D151" s="25"/>
      <c r="E151" s="28"/>
      <c r="F151" s="27"/>
      <c r="G151" s="18"/>
      <c r="H151" s="18"/>
      <c r="I151" s="18"/>
      <c r="J151" s="18"/>
      <c r="K151" s="18"/>
      <c r="L151" s="18"/>
    </row>
    <row r="152" spans="1:12" x14ac:dyDescent="0.2">
      <c r="A152" s="29"/>
      <c r="B152" s="25"/>
      <c r="C152" s="27"/>
      <c r="D152" s="25"/>
      <c r="E152" s="28"/>
      <c r="F152" s="27"/>
      <c r="G152" s="25"/>
      <c r="H152" s="28"/>
      <c r="I152" s="18"/>
      <c r="J152" s="18"/>
      <c r="K152" s="18"/>
      <c r="L152" s="18"/>
    </row>
    <row r="153" spans="1:12" x14ac:dyDescent="0.2">
      <c r="A153" s="29"/>
      <c r="B153" s="25"/>
      <c r="C153" s="27"/>
      <c r="D153" s="25"/>
      <c r="E153" s="28"/>
      <c r="F153" s="27"/>
      <c r="G153" s="25"/>
      <c r="H153" s="28"/>
      <c r="I153" s="18"/>
      <c r="J153" s="18"/>
      <c r="K153" s="18"/>
      <c r="L153" s="18"/>
    </row>
    <row r="154" spans="1:12" x14ac:dyDescent="0.2">
      <c r="A154" s="30"/>
      <c r="B154" s="25"/>
      <c r="C154" s="27"/>
      <c r="D154" s="25"/>
      <c r="E154" s="28"/>
      <c r="F154" s="27"/>
      <c r="G154" s="28"/>
      <c r="H154" s="28"/>
      <c r="I154" s="27"/>
      <c r="J154" s="27"/>
      <c r="K154" s="27"/>
      <c r="L154" s="27"/>
    </row>
    <row r="155" spans="1:12" x14ac:dyDescent="0.2">
      <c r="A155" s="30"/>
      <c r="B155" s="25"/>
      <c r="C155" s="27"/>
      <c r="D155" s="28"/>
      <c r="E155" s="28"/>
      <c r="F155" s="27"/>
      <c r="G155" s="28"/>
      <c r="H155" s="28"/>
      <c r="I155" s="27"/>
      <c r="J155" s="27"/>
      <c r="K155" s="27"/>
      <c r="L155" s="27"/>
    </row>
    <row r="156" spans="1:12" x14ac:dyDescent="0.2">
      <c r="A156" s="30"/>
      <c r="B156" s="25"/>
      <c r="C156" s="27"/>
      <c r="D156" s="25"/>
      <c r="E156" s="28"/>
      <c r="F156" s="27"/>
      <c r="G156" s="28"/>
      <c r="H156" s="28"/>
      <c r="I156" s="27"/>
      <c r="J156" s="27"/>
      <c r="K156" s="27"/>
      <c r="L156" s="27"/>
    </row>
    <row r="157" spans="1:12" x14ac:dyDescent="0.2">
      <c r="A157" s="30"/>
      <c r="B157" s="25"/>
      <c r="C157" s="27"/>
      <c r="D157" s="25"/>
      <c r="E157" s="28"/>
      <c r="F157" s="27"/>
      <c r="G157" s="28"/>
      <c r="H157" s="28"/>
      <c r="I157" s="27"/>
      <c r="J157" s="27"/>
      <c r="K157" s="27"/>
      <c r="L157" s="27"/>
    </row>
    <row r="158" spans="1:12" ht="19.5" customHeight="1" x14ac:dyDescent="0.2">
      <c r="A158" s="30"/>
      <c r="B158" s="25"/>
      <c r="C158" s="27"/>
      <c r="D158" s="25"/>
      <c r="E158" s="28"/>
      <c r="F158" s="27"/>
      <c r="G158" s="28"/>
      <c r="H158" s="28"/>
      <c r="I158" s="27"/>
      <c r="J158" s="27"/>
      <c r="K158" s="27"/>
      <c r="L158" s="27"/>
    </row>
    <row r="159" spans="1:12" x14ac:dyDescent="0.2">
      <c r="A159" s="30"/>
      <c r="B159" s="25"/>
      <c r="C159" s="18"/>
      <c r="D159" s="25"/>
      <c r="E159" s="28"/>
      <c r="F159" s="27"/>
      <c r="G159" s="28"/>
      <c r="H159" s="28"/>
      <c r="I159" s="27"/>
      <c r="J159" s="27"/>
      <c r="K159" s="27"/>
      <c r="L159" s="27"/>
    </row>
    <row r="160" spans="1:12" x14ac:dyDescent="0.2">
      <c r="A160" s="30"/>
      <c r="B160" s="25"/>
      <c r="C160" s="27"/>
      <c r="D160" s="25"/>
      <c r="E160" s="28"/>
      <c r="F160" s="27"/>
      <c r="G160" s="28"/>
      <c r="H160" s="28"/>
      <c r="I160" s="27"/>
      <c r="J160" s="27"/>
      <c r="K160" s="27"/>
      <c r="L160" s="27"/>
    </row>
    <row r="161" spans="1:12" x14ac:dyDescent="0.2">
      <c r="A161" s="30"/>
      <c r="B161" s="25"/>
      <c r="C161" s="27"/>
      <c r="D161" s="25"/>
      <c r="E161" s="28"/>
      <c r="F161" s="27"/>
      <c r="G161" s="28"/>
      <c r="H161" s="28"/>
      <c r="I161" s="27"/>
      <c r="J161" s="27"/>
      <c r="K161" s="27"/>
      <c r="L161" s="27"/>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423</v>
      </c>
      <c r="B165" s="1" t="s">
        <v>424</v>
      </c>
      <c r="C165" s="4" t="s">
        <v>425</v>
      </c>
      <c r="D165" s="33" t="s">
        <v>426</v>
      </c>
      <c r="E165" s="33" t="s">
        <v>427</v>
      </c>
    </row>
    <row r="166" spans="1:12" x14ac:dyDescent="0.2">
      <c r="A166" s="34" t="s">
        <v>428</v>
      </c>
      <c r="B166" s="35">
        <f t="shared" ref="B166:B174" si="2">C166/$C$175</f>
        <v>4.3478260869565216E-2</v>
      </c>
      <c r="C166" s="5">
        <f>'summary 0827'!I24</f>
        <v>1</v>
      </c>
      <c r="D166" s="4">
        <f>33+1+1+1+1+1+8+1+1+1+2+1+2+1+1+1</f>
        <v>57</v>
      </c>
      <c r="E166" s="36">
        <f t="shared" ref="E166:E173" si="3">(C166/D166)*100</f>
        <v>1.7543859649122806</v>
      </c>
    </row>
    <row r="167" spans="1:12" x14ac:dyDescent="0.2">
      <c r="A167" s="34" t="s">
        <v>247</v>
      </c>
      <c r="B167" s="35">
        <f t="shared" si="2"/>
        <v>0.17391304347826086</v>
      </c>
      <c r="C167" s="5">
        <f>'summary 0827'!I25</f>
        <v>4</v>
      </c>
      <c r="D167" s="4">
        <f>540+17+1+1+6+10+1+2+12+2+1+1+1+3+4+3+1+1+1+8+2+1+1+6+1+1+2+1+2+1+4</f>
        <v>638</v>
      </c>
      <c r="E167" s="36">
        <f t="shared" si="3"/>
        <v>0.62695924764890276</v>
      </c>
    </row>
    <row r="168" spans="1:12" x14ac:dyDescent="0.2">
      <c r="A168" s="34" t="s">
        <v>228</v>
      </c>
      <c r="B168" s="35">
        <f t="shared" si="2"/>
        <v>0.47826086956521741</v>
      </c>
      <c r="C168" s="5">
        <f>'summary 0827'!I26</f>
        <v>11</v>
      </c>
      <c r="D168" s="4">
        <f>13+1+1+1+16</f>
        <v>32</v>
      </c>
      <c r="E168" s="36">
        <f t="shared" si="3"/>
        <v>34.375</v>
      </c>
    </row>
    <row r="169" spans="1:12" x14ac:dyDescent="0.2">
      <c r="A169" s="34" t="s">
        <v>429</v>
      </c>
      <c r="B169" s="35">
        <f t="shared" si="2"/>
        <v>4.3478260869565216E-2</v>
      </c>
      <c r="C169" s="5">
        <f>'summary 0827'!I27</f>
        <v>1</v>
      </c>
      <c r="D169" s="4">
        <f>36+1+1</f>
        <v>38</v>
      </c>
      <c r="E169" s="36">
        <f t="shared" si="3"/>
        <v>2.6315789473684208</v>
      </c>
    </row>
    <row r="170" spans="1:12" x14ac:dyDescent="0.2">
      <c r="A170" s="34" t="s">
        <v>430</v>
      </c>
      <c r="B170" s="35">
        <f t="shared" si="2"/>
        <v>0.13043478260869565</v>
      </c>
      <c r="C170" s="5">
        <f>'summary 0827'!I28</f>
        <v>3</v>
      </c>
      <c r="D170" s="4">
        <f>288+2+13+2+5+56+59+14+2+3+3+1+4</f>
        <v>452</v>
      </c>
      <c r="E170" s="36">
        <f t="shared" si="3"/>
        <v>0.66371681415929207</v>
      </c>
    </row>
    <row r="171" spans="1:12" x14ac:dyDescent="0.2">
      <c r="A171" s="34" t="s">
        <v>431</v>
      </c>
      <c r="B171" s="35">
        <f t="shared" si="2"/>
        <v>0</v>
      </c>
      <c r="C171" s="5"/>
      <c r="D171" s="4">
        <f>132+2+1+2+7+3+4+2+7</f>
        <v>160</v>
      </c>
      <c r="E171" s="36">
        <f t="shared" si="3"/>
        <v>0</v>
      </c>
    </row>
    <row r="172" spans="1:12" x14ac:dyDescent="0.2">
      <c r="A172" s="34" t="s">
        <v>291</v>
      </c>
      <c r="B172" s="35">
        <f t="shared" si="2"/>
        <v>0.13043478260869565</v>
      </c>
      <c r="C172" s="5">
        <f>'summary 0827'!I30</f>
        <v>3</v>
      </c>
      <c r="D172" s="4">
        <v>9</v>
      </c>
      <c r="E172" s="36">
        <f t="shared" si="3"/>
        <v>33.333333333333329</v>
      </c>
    </row>
    <row r="173" spans="1:12" x14ac:dyDescent="0.2">
      <c r="A173" s="34" t="s">
        <v>393</v>
      </c>
      <c r="B173" s="35">
        <f t="shared" si="2"/>
        <v>0</v>
      </c>
      <c r="C173" s="5"/>
      <c r="D173" s="4">
        <f>10+5+2</f>
        <v>17</v>
      </c>
      <c r="E173" s="36">
        <f t="shared" si="3"/>
        <v>0</v>
      </c>
    </row>
    <row r="174" spans="1:12" x14ac:dyDescent="0.2">
      <c r="A174" s="37" t="s">
        <v>432</v>
      </c>
      <c r="B174" s="35">
        <f t="shared" si="2"/>
        <v>0</v>
      </c>
      <c r="C174" s="5"/>
    </row>
    <row r="175" spans="1:12" x14ac:dyDescent="0.2">
      <c r="A175" s="37" t="s">
        <v>433</v>
      </c>
      <c r="B175" s="38">
        <f>SUM(B166:B174)</f>
        <v>1</v>
      </c>
      <c r="C175" s="4">
        <f>SUM(C166:C174)</f>
        <v>23</v>
      </c>
      <c r="D175" s="4">
        <f>SUM(D166:D174)</f>
        <v>1403</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27 </oddHeader>
    <oddFooter>&amp;L&amp;"Arial,Bold"Questions Call Nancy ext 54751</oddFooter>
  </headerFooter>
  <rowBreaks count="1" manualBreakCount="1">
    <brk id="88" max="11"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9" sqref="I2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434</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435</v>
      </c>
      <c r="B5" s="42"/>
      <c r="C5" s="42"/>
      <c r="D5" s="42"/>
      <c r="E5" s="42"/>
      <c r="F5" s="42"/>
      <c r="G5" s="42"/>
      <c r="H5" s="42"/>
      <c r="I5" s="42"/>
      <c r="J5" s="42"/>
      <c r="K5" s="43">
        <f>SUM(K10:K18)</f>
        <v>23</v>
      </c>
    </row>
    <row r="6" spans="1:11" x14ac:dyDescent="0.2">
      <c r="A6" s="1"/>
      <c r="B6" s="1"/>
      <c r="C6" s="1"/>
      <c r="K6" s="3"/>
    </row>
    <row r="7" spans="1:11" x14ac:dyDescent="0.2">
      <c r="A7" s="1"/>
      <c r="B7" s="1"/>
      <c r="C7" s="1"/>
      <c r="K7" s="3"/>
    </row>
    <row r="8" spans="1:11" ht="13.5" thickBot="1" x14ac:dyDescent="0.25">
      <c r="A8" s="44" t="s">
        <v>436</v>
      </c>
      <c r="B8" s="44"/>
      <c r="C8" s="44" t="s">
        <v>437</v>
      </c>
      <c r="D8" s="44"/>
      <c r="E8" s="45"/>
      <c r="F8" s="45"/>
      <c r="G8" s="45"/>
      <c r="H8" s="45"/>
      <c r="I8" s="45"/>
      <c r="J8" s="45"/>
      <c r="K8" s="46"/>
    </row>
    <row r="9" spans="1:11" x14ac:dyDescent="0.2">
      <c r="A9" s="2"/>
      <c r="B9" s="2"/>
      <c r="C9" s="2"/>
      <c r="D9" s="2"/>
      <c r="E9" s="2"/>
      <c r="F9" s="2"/>
      <c r="G9" s="2"/>
      <c r="H9" s="2"/>
      <c r="I9" s="2"/>
      <c r="K9" s="3"/>
    </row>
    <row r="10" spans="1:11" x14ac:dyDescent="0.2">
      <c r="A10" s="5" t="s">
        <v>375</v>
      </c>
      <c r="B10" s="2"/>
      <c r="C10" s="2" t="s">
        <v>199</v>
      </c>
      <c r="D10" s="2"/>
      <c r="E10" s="2"/>
      <c r="F10" s="2"/>
      <c r="G10" s="2"/>
      <c r="H10" s="2"/>
      <c r="I10" s="2"/>
      <c r="K10" s="2"/>
    </row>
    <row r="11" spans="1:11" x14ac:dyDescent="0.2">
      <c r="A11" s="6" t="s">
        <v>438</v>
      </c>
      <c r="B11" s="7"/>
      <c r="C11" s="7" t="s">
        <v>200</v>
      </c>
      <c r="D11" s="7"/>
      <c r="E11" s="7"/>
      <c r="F11" s="7"/>
      <c r="G11" s="7"/>
      <c r="H11" s="7"/>
      <c r="I11" s="7"/>
      <c r="J11" s="7"/>
      <c r="K11" s="7"/>
    </row>
    <row r="12" spans="1:11" x14ac:dyDescent="0.2">
      <c r="A12" s="6" t="s">
        <v>255</v>
      </c>
      <c r="B12" s="7"/>
      <c r="C12" s="7" t="s">
        <v>201</v>
      </c>
      <c r="D12" s="7"/>
      <c r="E12" s="7"/>
      <c r="F12" s="7"/>
      <c r="G12" s="7"/>
      <c r="H12" s="7"/>
      <c r="I12" s="7"/>
      <c r="J12" s="7"/>
      <c r="K12" s="7">
        <f>1+1+1+1+1+1+1+1</f>
        <v>8</v>
      </c>
    </row>
    <row r="13" spans="1:11" x14ac:dyDescent="0.2">
      <c r="A13" s="6" t="s">
        <v>231</v>
      </c>
      <c r="B13" s="7"/>
      <c r="C13" s="7" t="s">
        <v>439</v>
      </c>
      <c r="D13" s="7"/>
      <c r="E13" s="7"/>
      <c r="F13" s="7"/>
      <c r="G13" s="7"/>
      <c r="H13" s="7"/>
      <c r="I13" s="7"/>
      <c r="J13" s="7"/>
      <c r="K13" s="7">
        <f>1+1+1+1+1+1</f>
        <v>6</v>
      </c>
    </row>
    <row r="14" spans="1:11" x14ac:dyDescent="0.2">
      <c r="A14" s="6" t="s">
        <v>361</v>
      </c>
      <c r="B14" s="7"/>
      <c r="C14" s="7" t="s">
        <v>203</v>
      </c>
      <c r="D14" s="7"/>
      <c r="E14" s="7"/>
      <c r="F14" s="7"/>
      <c r="G14" s="7"/>
      <c r="H14" s="7"/>
      <c r="I14" s="7"/>
      <c r="J14" s="7"/>
      <c r="K14" s="7">
        <f>1</f>
        <v>1</v>
      </c>
    </row>
    <row r="15" spans="1:11" x14ac:dyDescent="0.2">
      <c r="A15" s="6" t="s">
        <v>241</v>
      </c>
      <c r="B15" s="7"/>
      <c r="C15" s="7" t="s">
        <v>204</v>
      </c>
      <c r="D15" s="7"/>
      <c r="E15" s="7"/>
      <c r="F15" s="7"/>
      <c r="G15" s="7"/>
      <c r="H15" s="7"/>
      <c r="I15" s="7"/>
      <c r="J15" s="7"/>
      <c r="K15" s="7">
        <f>1+1+1</f>
        <v>3</v>
      </c>
    </row>
    <row r="16" spans="1:11" x14ac:dyDescent="0.2">
      <c r="A16" s="6" t="s">
        <v>440</v>
      </c>
      <c r="B16" s="7"/>
      <c r="C16" s="7" t="s">
        <v>205</v>
      </c>
      <c r="D16" s="7"/>
      <c r="E16" s="7"/>
      <c r="F16" s="7"/>
      <c r="G16" s="7"/>
      <c r="H16" s="7"/>
      <c r="I16" s="7"/>
      <c r="J16" s="7"/>
      <c r="K16" s="7">
        <f>1+1</f>
        <v>2</v>
      </c>
    </row>
    <row r="17" spans="1:11" x14ac:dyDescent="0.2">
      <c r="A17" s="6" t="s">
        <v>260</v>
      </c>
      <c r="B17" s="7"/>
      <c r="C17" s="7" t="s">
        <v>206</v>
      </c>
      <c r="D17" s="7"/>
      <c r="E17" s="7"/>
      <c r="F17" s="7"/>
      <c r="G17" s="7"/>
      <c r="H17" s="7"/>
      <c r="I17" s="7"/>
      <c r="J17" s="7"/>
      <c r="K17" s="7">
        <f>1+1</f>
        <v>2</v>
      </c>
    </row>
    <row r="18" spans="1:11" x14ac:dyDescent="0.2">
      <c r="A18" s="6" t="s">
        <v>266</v>
      </c>
      <c r="B18" s="7"/>
      <c r="C18" s="7" t="s">
        <v>207</v>
      </c>
      <c r="D18" s="7"/>
      <c r="E18" s="7"/>
      <c r="F18" s="7"/>
      <c r="G18" s="7"/>
      <c r="H18" s="7"/>
      <c r="I18" s="7"/>
      <c r="J18" s="7"/>
      <c r="K18" s="47">
        <f>1</f>
        <v>1</v>
      </c>
    </row>
    <row r="22" spans="1:11" ht="13.5" thickBot="1" x14ac:dyDescent="0.25">
      <c r="A22" s="44" t="s">
        <v>441</v>
      </c>
      <c r="B22" s="45"/>
      <c r="C22" s="45"/>
      <c r="D22" s="45"/>
      <c r="E22" s="45"/>
      <c r="F22" s="45"/>
      <c r="G22" s="44"/>
      <c r="H22" s="45"/>
      <c r="I22" s="44" t="s">
        <v>442</v>
      </c>
      <c r="J22" s="45"/>
      <c r="K22" s="44" t="s">
        <v>443</v>
      </c>
    </row>
    <row r="23" spans="1:11" x14ac:dyDescent="0.2">
      <c r="G23" s="1"/>
      <c r="I23" s="48"/>
      <c r="J23" s="2"/>
      <c r="K23" s="48"/>
    </row>
    <row r="24" spans="1:11" x14ac:dyDescent="0.2">
      <c r="A24" s="29" t="s">
        <v>428</v>
      </c>
      <c r="B24" s="17"/>
      <c r="C24" s="17"/>
      <c r="D24" s="32"/>
      <c r="E24" s="31"/>
      <c r="F24" s="32"/>
      <c r="G24" s="32"/>
      <c r="H24" s="31"/>
      <c r="I24" s="5">
        <f>1</f>
        <v>1</v>
      </c>
      <c r="J24" s="31"/>
      <c r="K24" s="31"/>
    </row>
    <row r="25" spans="1:11" x14ac:dyDescent="0.2">
      <c r="A25" s="29" t="s">
        <v>247</v>
      </c>
      <c r="B25" s="17"/>
      <c r="C25" s="17"/>
      <c r="D25" s="32"/>
      <c r="E25" s="31"/>
      <c r="F25" s="32"/>
      <c r="G25" s="32"/>
      <c r="H25" s="31"/>
      <c r="I25" s="5">
        <f>1+1+1+1</f>
        <v>4</v>
      </c>
      <c r="J25" s="31"/>
      <c r="K25" s="49"/>
    </row>
    <row r="26" spans="1:11" x14ac:dyDescent="0.2">
      <c r="A26" s="29" t="s">
        <v>228</v>
      </c>
      <c r="B26" s="17"/>
      <c r="C26" s="17"/>
      <c r="D26" s="32"/>
      <c r="E26" s="31"/>
      <c r="F26" s="32"/>
      <c r="G26" s="32"/>
      <c r="H26" s="31"/>
      <c r="I26" s="5">
        <f>1+1+1+1+1+1+1+1+1+1+1</f>
        <v>11</v>
      </c>
      <c r="J26" s="31"/>
      <c r="K26" s="32"/>
    </row>
    <row r="27" spans="1:11" x14ac:dyDescent="0.2">
      <c r="A27" s="29" t="s">
        <v>429</v>
      </c>
      <c r="B27" s="17"/>
      <c r="C27" s="17"/>
      <c r="D27" s="32"/>
      <c r="E27" s="31"/>
      <c r="F27" s="32"/>
      <c r="G27" s="32"/>
      <c r="H27" s="31"/>
      <c r="I27" s="5">
        <f>1</f>
        <v>1</v>
      </c>
      <c r="J27" s="31"/>
      <c r="K27" s="31"/>
    </row>
    <row r="28" spans="1:11" x14ac:dyDescent="0.2">
      <c r="A28" s="29" t="s">
        <v>430</v>
      </c>
      <c r="B28" s="17"/>
      <c r="C28" s="17"/>
      <c r="D28" s="32"/>
      <c r="E28" s="31"/>
      <c r="F28" s="32"/>
      <c r="G28" s="32"/>
      <c r="H28" s="31"/>
      <c r="I28" s="5">
        <f>3</f>
        <v>3</v>
      </c>
      <c r="J28" s="31"/>
      <c r="K28" s="31"/>
    </row>
    <row r="29" spans="1:11" x14ac:dyDescent="0.2">
      <c r="A29" s="29" t="s">
        <v>431</v>
      </c>
      <c r="B29" s="17"/>
      <c r="C29" s="17"/>
      <c r="D29" s="32"/>
      <c r="E29" s="31"/>
      <c r="F29" s="32"/>
      <c r="G29" s="32"/>
      <c r="H29" s="31"/>
      <c r="I29" s="5"/>
      <c r="J29" s="31"/>
      <c r="K29" s="32"/>
    </row>
    <row r="30" spans="1:11" x14ac:dyDescent="0.2">
      <c r="A30" s="29" t="s">
        <v>291</v>
      </c>
      <c r="B30" s="17"/>
      <c r="C30" s="17"/>
      <c r="D30" s="32"/>
      <c r="E30" s="31"/>
      <c r="F30" s="32"/>
      <c r="G30" s="32"/>
      <c r="H30" s="31"/>
      <c r="I30" s="5">
        <f>1+1+1</f>
        <v>3</v>
      </c>
      <c r="J30" s="31"/>
      <c r="K30" s="31"/>
    </row>
    <row r="31" spans="1:11" x14ac:dyDescent="0.2">
      <c r="A31" s="29" t="s">
        <v>393</v>
      </c>
      <c r="B31" s="17"/>
      <c r="C31" s="17"/>
      <c r="D31" s="32"/>
      <c r="E31" s="31"/>
      <c r="F31" s="32"/>
      <c r="G31" s="32"/>
      <c r="H31" s="31"/>
      <c r="I31" s="5"/>
      <c r="J31" s="31"/>
      <c r="K31" s="31"/>
    </row>
    <row r="32" spans="1:11" ht="13.5" thickBot="1" x14ac:dyDescent="0.25">
      <c r="A32" s="50" t="s">
        <v>444</v>
      </c>
      <c r="I32" s="5"/>
      <c r="K32" s="51"/>
    </row>
    <row r="33" spans="1:11" ht="13.5" thickTop="1" x14ac:dyDescent="0.2">
      <c r="A33" s="52" t="s">
        <v>435</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opLeftCell="A40" zoomScale="80" zoomScaleNormal="100" workbookViewId="0">
      <selection activeCell="D77" sqref="D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6" width="9.85546875" style="4" bestFit="1" customWidth="1"/>
    <col min="27" max="16384" width="9.140625" style="4"/>
  </cols>
  <sheetData>
    <row r="1" spans="1:26" s="1" customFormat="1" x14ac:dyDescent="0.2">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row>
    <row r="2" spans="1:26" x14ac:dyDescent="0.2">
      <c r="A2" s="2" t="s">
        <v>199</v>
      </c>
      <c r="B2" s="3"/>
      <c r="H2" s="4">
        <f>1+1</f>
        <v>2</v>
      </c>
      <c r="J2" s="4">
        <f>1</f>
        <v>1</v>
      </c>
      <c r="K2" s="3"/>
      <c r="L2" s="5"/>
      <c r="M2" s="3"/>
      <c r="N2" s="3"/>
      <c r="P2" s="4">
        <v>1</v>
      </c>
    </row>
    <row r="3" spans="1:26" x14ac:dyDescent="0.2">
      <c r="A3" s="2" t="s">
        <v>200</v>
      </c>
      <c r="B3" s="5"/>
      <c r="K3" s="5"/>
      <c r="L3" s="5"/>
      <c r="M3" s="5"/>
      <c r="N3" s="6">
        <v>1</v>
      </c>
      <c r="P3" s="4">
        <v>1</v>
      </c>
      <c r="R3" s="4">
        <f>'[7]summary 0625'!K11</f>
        <v>2</v>
      </c>
      <c r="T3" s="4">
        <f>'[7]summary 0709'!K10</f>
        <v>1</v>
      </c>
    </row>
    <row r="4" spans="1:26" x14ac:dyDescent="0.2">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row>
    <row r="5" spans="1:26" x14ac:dyDescent="0.2">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row>
    <row r="6" spans="1:26" x14ac:dyDescent="0.2">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row>
    <row r="7" spans="1:26" x14ac:dyDescent="0.2">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row>
    <row r="8" spans="1:26" x14ac:dyDescent="0.2">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row>
    <row r="9" spans="1:26" x14ac:dyDescent="0.2">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row>
    <row r="10" spans="1:26" x14ac:dyDescent="0.2">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row>
    <row r="11" spans="1:26" x14ac:dyDescent="0.2">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
      <c r="A89" s="10" t="s">
        <v>209</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210</v>
      </c>
      <c r="B91" s="11"/>
      <c r="C91" s="11"/>
      <c r="D91" s="11"/>
      <c r="E91" s="11"/>
      <c r="F91" s="12"/>
      <c r="G91" s="11"/>
      <c r="H91" s="11"/>
      <c r="I91" s="12"/>
      <c r="J91" s="12"/>
      <c r="K91" s="12"/>
      <c r="L91" s="11"/>
    </row>
    <row r="92" spans="1:12" x14ac:dyDescent="0.2">
      <c r="A92" s="11" t="s">
        <v>445</v>
      </c>
      <c r="B92" s="11"/>
      <c r="C92" s="11"/>
      <c r="D92" s="11"/>
      <c r="E92" s="11"/>
      <c r="F92" s="12"/>
      <c r="G92" s="11"/>
      <c r="H92" s="11"/>
      <c r="I92" s="12"/>
      <c r="J92" s="12"/>
      <c r="K92" s="12"/>
      <c r="L92" s="11"/>
    </row>
    <row r="93" spans="1:12" x14ac:dyDescent="0.2">
      <c r="A93" s="11" t="s">
        <v>446</v>
      </c>
      <c r="B93" s="11"/>
      <c r="C93" s="11"/>
      <c r="D93" s="11"/>
      <c r="E93" s="11"/>
      <c r="F93" s="12"/>
      <c r="G93" s="11"/>
      <c r="H93" s="11"/>
      <c r="I93" s="12"/>
      <c r="J93" s="12"/>
      <c r="K93" s="12"/>
      <c r="L93" s="11"/>
    </row>
    <row r="94" spans="1:12" x14ac:dyDescent="0.2">
      <c r="A94" s="11" t="s">
        <v>447</v>
      </c>
      <c r="B94" s="11"/>
      <c r="C94" s="11"/>
      <c r="D94" s="11"/>
      <c r="E94" s="11"/>
      <c r="F94" s="12"/>
      <c r="G94" s="11"/>
      <c r="H94" s="11"/>
      <c r="I94" s="12"/>
      <c r="J94" s="12"/>
      <c r="K94" s="12"/>
      <c r="L94" s="11"/>
    </row>
    <row r="95" spans="1:12" x14ac:dyDescent="0.2">
      <c r="A95" s="11" t="s">
        <v>448</v>
      </c>
      <c r="B95" s="11"/>
      <c r="C95" s="11"/>
      <c r="D95" s="11"/>
      <c r="E95" s="11"/>
      <c r="F95" s="12"/>
      <c r="G95" s="11"/>
      <c r="H95" s="11"/>
      <c r="I95" s="12"/>
      <c r="J95" s="12"/>
      <c r="K95" s="12"/>
      <c r="L95" s="11"/>
    </row>
    <row r="96" spans="1:12" x14ac:dyDescent="0.2">
      <c r="A96" s="11" t="s">
        <v>449</v>
      </c>
      <c r="B96" s="11"/>
      <c r="C96" s="11"/>
      <c r="D96" s="11"/>
      <c r="E96" s="11"/>
      <c r="F96" s="12"/>
      <c r="G96" s="11"/>
      <c r="H96" s="11"/>
      <c r="I96" s="12"/>
      <c r="J96" s="12"/>
      <c r="K96" s="12"/>
      <c r="L96" s="11"/>
    </row>
    <row r="97" spans="1:25" x14ac:dyDescent="0.2">
      <c r="A97" s="11" t="s">
        <v>450</v>
      </c>
      <c r="B97" s="11"/>
      <c r="C97" s="11"/>
      <c r="D97" s="11"/>
      <c r="E97" s="11"/>
      <c r="F97" s="12"/>
      <c r="G97" s="11"/>
      <c r="H97" s="11"/>
      <c r="I97" s="12"/>
      <c r="J97" s="12"/>
      <c r="K97" s="12"/>
      <c r="L97" s="11"/>
    </row>
    <row r="98" spans="1:25" x14ac:dyDescent="0.2">
      <c r="A98" s="11" t="s">
        <v>451</v>
      </c>
      <c r="B98" s="11"/>
      <c r="C98" s="11"/>
      <c r="D98" s="11"/>
      <c r="E98" s="11"/>
      <c r="F98" s="12"/>
      <c r="G98" s="11"/>
      <c r="H98" s="11"/>
      <c r="I98" s="12"/>
      <c r="J98" s="12"/>
      <c r="K98" s="12"/>
      <c r="L98" s="11"/>
    </row>
    <row r="99" spans="1:25" x14ac:dyDescent="0.2">
      <c r="A99" s="11" t="s">
        <v>452</v>
      </c>
      <c r="B99" s="11"/>
      <c r="C99" s="11"/>
      <c r="D99" s="11"/>
      <c r="E99" s="11"/>
      <c r="F99" s="12"/>
      <c r="G99" s="11"/>
      <c r="H99" s="11"/>
      <c r="I99" s="12"/>
      <c r="J99" s="12"/>
      <c r="K99" s="12"/>
      <c r="L99" s="11"/>
    </row>
    <row r="100" spans="1:25" x14ac:dyDescent="0.2">
      <c r="A100" s="11" t="s">
        <v>453</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211</v>
      </c>
      <c r="F102" s="14"/>
      <c r="G102" s="14"/>
      <c r="H102" s="14"/>
      <c r="I102" s="14" t="s">
        <v>212</v>
      </c>
      <c r="J102" s="14" t="s">
        <v>213</v>
      </c>
      <c r="K102" s="14" t="s">
        <v>214</v>
      </c>
      <c r="L102" s="14" t="s">
        <v>215</v>
      </c>
    </row>
    <row r="103" spans="1:25" x14ac:dyDescent="0.2">
      <c r="A103" s="14" t="s">
        <v>216</v>
      </c>
      <c r="B103" s="14" t="s">
        <v>217</v>
      </c>
      <c r="C103" s="14" t="s">
        <v>218</v>
      </c>
      <c r="D103" s="14" t="s">
        <v>219</v>
      </c>
      <c r="E103" s="14" t="s">
        <v>220</v>
      </c>
      <c r="F103" s="14" t="s">
        <v>210</v>
      </c>
      <c r="G103" s="14" t="s">
        <v>221</v>
      </c>
      <c r="H103" s="14" t="s">
        <v>222</v>
      </c>
      <c r="I103" s="14" t="s">
        <v>223</v>
      </c>
      <c r="J103" s="14" t="s">
        <v>224</v>
      </c>
      <c r="K103" s="14" t="s">
        <v>225</v>
      </c>
      <c r="L103" s="14" t="s">
        <v>226</v>
      </c>
    </row>
    <row r="104" spans="1:25" x14ac:dyDescent="0.2">
      <c r="A104" s="14"/>
      <c r="B104" s="14"/>
      <c r="C104" s="14"/>
      <c r="D104" s="14"/>
      <c r="E104" s="14"/>
      <c r="F104" s="14"/>
      <c r="G104" s="14"/>
      <c r="H104" s="14"/>
      <c r="I104" s="14"/>
      <c r="J104" s="14"/>
      <c r="K104" s="14"/>
      <c r="L104" s="14"/>
    </row>
    <row r="105" spans="1:25" ht="25.5" x14ac:dyDescent="0.2">
      <c r="A105" s="15">
        <v>37119</v>
      </c>
      <c r="B105" s="16" t="s">
        <v>227</v>
      </c>
      <c r="C105" s="16" t="s">
        <v>228</v>
      </c>
      <c r="D105" s="16" t="s">
        <v>229</v>
      </c>
      <c r="E105" s="16" t="s">
        <v>230</v>
      </c>
      <c r="F105" s="16" t="s">
        <v>231</v>
      </c>
      <c r="G105" s="17" t="s">
        <v>232</v>
      </c>
      <c r="H105" s="17" t="s">
        <v>233</v>
      </c>
      <c r="I105" s="16" t="s">
        <v>234</v>
      </c>
      <c r="J105" s="16" t="s">
        <v>234</v>
      </c>
      <c r="K105" s="16" t="s">
        <v>235</v>
      </c>
      <c r="L105" s="16" t="s">
        <v>236</v>
      </c>
    </row>
    <row r="106" spans="1:25" ht="89.25" x14ac:dyDescent="0.2">
      <c r="A106" s="15">
        <v>37116</v>
      </c>
      <c r="B106" s="18" t="s">
        <v>237</v>
      </c>
      <c r="C106" s="16" t="s">
        <v>238</v>
      </c>
      <c r="D106" s="16" t="s">
        <v>239</v>
      </c>
      <c r="E106" s="16" t="s">
        <v>240</v>
      </c>
      <c r="F106" s="16" t="s">
        <v>241</v>
      </c>
      <c r="G106" s="17" t="s">
        <v>242</v>
      </c>
      <c r="H106" s="17" t="s">
        <v>243</v>
      </c>
      <c r="I106" s="16" t="s">
        <v>234</v>
      </c>
      <c r="J106" s="16" t="s">
        <v>235</v>
      </c>
      <c r="K106" s="16" t="s">
        <v>235</v>
      </c>
      <c r="L106" s="16" t="s">
        <v>236</v>
      </c>
    </row>
    <row r="107" spans="1:25" ht="38.25" x14ac:dyDescent="0.2">
      <c r="A107" s="15">
        <v>37116</v>
      </c>
      <c r="B107" s="16" t="s">
        <v>227</v>
      </c>
      <c r="C107" s="16" t="s">
        <v>228</v>
      </c>
      <c r="D107" s="16" t="s">
        <v>229</v>
      </c>
      <c r="E107" s="16" t="s">
        <v>230</v>
      </c>
      <c r="F107" s="16" t="s">
        <v>231</v>
      </c>
      <c r="G107" s="17" t="s">
        <v>244</v>
      </c>
      <c r="H107" s="17" t="s">
        <v>245</v>
      </c>
      <c r="I107" s="16" t="s">
        <v>234</v>
      </c>
      <c r="J107" s="16" t="s">
        <v>234</v>
      </c>
      <c r="K107" s="16" t="s">
        <v>235</v>
      </c>
      <c r="L107" s="16" t="s">
        <v>236</v>
      </c>
    </row>
    <row r="108" spans="1:25" ht="76.5" x14ac:dyDescent="0.2">
      <c r="A108" s="15">
        <v>37116</v>
      </c>
      <c r="B108" s="16" t="s">
        <v>246</v>
      </c>
      <c r="C108" s="16" t="s">
        <v>247</v>
      </c>
      <c r="D108" s="16" t="s">
        <v>248</v>
      </c>
      <c r="E108" s="16" t="s">
        <v>249</v>
      </c>
      <c r="F108" s="16" t="s">
        <v>241</v>
      </c>
      <c r="G108" s="17" t="s">
        <v>250</v>
      </c>
      <c r="H108" s="17" t="s">
        <v>251</v>
      </c>
      <c r="I108" s="16" t="s">
        <v>234</v>
      </c>
      <c r="J108" s="16" t="s">
        <v>235</v>
      </c>
      <c r="K108" s="16" t="s">
        <v>235</v>
      </c>
      <c r="L108" s="16" t="s">
        <v>236</v>
      </c>
    </row>
    <row r="109" spans="1:25" ht="24.75" customHeight="1" x14ac:dyDescent="0.2">
      <c r="A109" s="15">
        <v>37113</v>
      </c>
      <c r="B109" s="16" t="s">
        <v>227</v>
      </c>
      <c r="C109" s="16" t="s">
        <v>228</v>
      </c>
      <c r="D109" s="16" t="s">
        <v>229</v>
      </c>
      <c r="E109" s="16" t="s">
        <v>230</v>
      </c>
      <c r="F109" s="16" t="s">
        <v>231</v>
      </c>
      <c r="G109" s="17" t="s">
        <v>244</v>
      </c>
      <c r="H109" s="17" t="s">
        <v>245</v>
      </c>
      <c r="I109" s="16" t="s">
        <v>234</v>
      </c>
      <c r="J109" s="16" t="s">
        <v>234</v>
      </c>
      <c r="K109" s="16" t="s">
        <v>235</v>
      </c>
      <c r="L109" s="16" t="s">
        <v>236</v>
      </c>
    </row>
    <row r="110" spans="1:25" ht="25.5" x14ac:dyDescent="0.2">
      <c r="A110" s="15">
        <v>37109</v>
      </c>
      <c r="B110" s="16" t="s">
        <v>252</v>
      </c>
      <c r="C110" s="19" t="s">
        <v>228</v>
      </c>
      <c r="D110" s="20" t="s">
        <v>253</v>
      </c>
      <c r="E110" s="21" t="s">
        <v>254</v>
      </c>
      <c r="F110" s="16" t="s">
        <v>255</v>
      </c>
      <c r="G110" s="17" t="s">
        <v>256</v>
      </c>
      <c r="H110" s="18" t="s">
        <v>257</v>
      </c>
      <c r="I110" s="16" t="s">
        <v>235</v>
      </c>
      <c r="J110" s="16" t="s">
        <v>234</v>
      </c>
      <c r="K110" s="16" t="s">
        <v>235</v>
      </c>
      <c r="L110" s="16" t="s">
        <v>236</v>
      </c>
      <c r="M110" s="22"/>
      <c r="N110" s="22"/>
      <c r="O110" s="22"/>
      <c r="P110" s="22"/>
      <c r="Q110" s="22"/>
      <c r="R110" s="22"/>
      <c r="S110" s="22"/>
      <c r="T110" s="22"/>
      <c r="U110" s="22"/>
      <c r="V110" s="22"/>
      <c r="W110" s="22"/>
      <c r="X110" s="22"/>
      <c r="Y110" s="22"/>
    </row>
    <row r="111" spans="1:25" ht="38.25" x14ac:dyDescent="0.2">
      <c r="A111" s="15">
        <v>37109</v>
      </c>
      <c r="B111" s="16" t="s">
        <v>258</v>
      </c>
      <c r="C111" s="16" t="s">
        <v>247</v>
      </c>
      <c r="D111" s="16" t="s">
        <v>259</v>
      </c>
      <c r="E111" s="16"/>
      <c r="F111" s="16" t="s">
        <v>260</v>
      </c>
      <c r="G111" s="17" t="s">
        <v>261</v>
      </c>
      <c r="H111" s="17" t="s">
        <v>262</v>
      </c>
      <c r="I111" s="16" t="s">
        <v>235</v>
      </c>
      <c r="J111" s="16" t="s">
        <v>234</v>
      </c>
      <c r="K111" s="16" t="s">
        <v>235</v>
      </c>
      <c r="L111" s="16" t="s">
        <v>236</v>
      </c>
      <c r="M111" s="22"/>
      <c r="N111" s="22"/>
      <c r="O111" s="22"/>
      <c r="P111" s="22"/>
      <c r="Q111" s="22"/>
      <c r="R111" s="22"/>
      <c r="S111" s="22"/>
      <c r="T111" s="22"/>
      <c r="U111" s="22"/>
      <c r="V111" s="22"/>
      <c r="W111" s="22"/>
      <c r="X111" s="22"/>
      <c r="Y111" s="22"/>
    </row>
    <row r="112" spans="1:25" ht="63.75" x14ac:dyDescent="0.2">
      <c r="A112" s="15">
        <v>37105</v>
      </c>
      <c r="B112" s="23" t="s">
        <v>263</v>
      </c>
      <c r="C112" s="16" t="s">
        <v>238</v>
      </c>
      <c r="D112" s="16" t="s">
        <v>264</v>
      </c>
      <c r="E112" s="16" t="s">
        <v>265</v>
      </c>
      <c r="F112" s="16" t="s">
        <v>266</v>
      </c>
      <c r="G112" s="17" t="s">
        <v>267</v>
      </c>
      <c r="H112" s="17" t="s">
        <v>268</v>
      </c>
      <c r="I112" s="16" t="s">
        <v>235</v>
      </c>
      <c r="J112" s="16" t="s">
        <v>234</v>
      </c>
      <c r="K112" s="16" t="s">
        <v>235</v>
      </c>
      <c r="L112" s="16" t="s">
        <v>236</v>
      </c>
      <c r="M112" s="22"/>
      <c r="N112" s="22"/>
      <c r="O112" s="22"/>
      <c r="P112" s="22"/>
      <c r="Q112" s="22"/>
      <c r="R112" s="22"/>
      <c r="S112" s="22"/>
      <c r="T112" s="22"/>
      <c r="U112" s="22"/>
      <c r="V112" s="22"/>
      <c r="W112" s="22"/>
      <c r="X112" s="22"/>
      <c r="Y112" s="22"/>
    </row>
    <row r="113" spans="1:25" ht="55.5" customHeight="1" x14ac:dyDescent="0.2">
      <c r="A113" s="15">
        <v>37105</v>
      </c>
      <c r="B113" s="16" t="s">
        <v>229</v>
      </c>
      <c r="C113" s="16" t="s">
        <v>228</v>
      </c>
      <c r="D113" s="16" t="s">
        <v>229</v>
      </c>
      <c r="E113" s="16" t="s">
        <v>230</v>
      </c>
      <c r="F113" s="16" t="s">
        <v>266</v>
      </c>
      <c r="G113" s="17" t="s">
        <v>269</v>
      </c>
      <c r="H113" s="17" t="s">
        <v>270</v>
      </c>
      <c r="I113" s="16" t="s">
        <v>235</v>
      </c>
      <c r="J113" s="16" t="s">
        <v>234</v>
      </c>
      <c r="K113" s="16" t="s">
        <v>235</v>
      </c>
      <c r="L113" s="16" t="s">
        <v>236</v>
      </c>
      <c r="M113" s="22"/>
      <c r="N113" s="22"/>
      <c r="O113" s="22"/>
      <c r="P113" s="22"/>
      <c r="Q113" s="22"/>
      <c r="R113" s="22"/>
      <c r="S113" s="22"/>
      <c r="T113" s="22"/>
      <c r="U113" s="22"/>
      <c r="V113" s="22"/>
      <c r="W113" s="22"/>
      <c r="X113" s="22"/>
      <c r="Y113" s="22"/>
    </row>
    <row r="114" spans="1:25" ht="51" x14ac:dyDescent="0.2">
      <c r="A114" s="15">
        <v>37102</v>
      </c>
      <c r="B114" s="16" t="s">
        <v>271</v>
      </c>
      <c r="C114" s="16" t="s">
        <v>238</v>
      </c>
      <c r="D114" s="16" t="s">
        <v>272</v>
      </c>
      <c r="E114" s="16" t="s">
        <v>240</v>
      </c>
      <c r="F114" s="16" t="s">
        <v>241</v>
      </c>
      <c r="G114" s="17" t="s">
        <v>273</v>
      </c>
      <c r="H114" s="17" t="s">
        <v>274</v>
      </c>
      <c r="I114" s="16" t="s">
        <v>234</v>
      </c>
      <c r="J114" s="16" t="s">
        <v>235</v>
      </c>
      <c r="K114" s="16" t="s">
        <v>235</v>
      </c>
      <c r="L114" s="16" t="s">
        <v>236</v>
      </c>
      <c r="M114" s="22"/>
      <c r="N114" s="22"/>
      <c r="O114" s="22"/>
      <c r="P114" s="22"/>
      <c r="Q114" s="22"/>
      <c r="R114" s="22"/>
      <c r="S114" s="22"/>
      <c r="T114" s="22"/>
      <c r="U114" s="22"/>
      <c r="V114" s="22"/>
      <c r="W114" s="22"/>
      <c r="X114" s="22"/>
      <c r="Y114" s="22"/>
    </row>
    <row r="115" spans="1:25" ht="63.75" x14ac:dyDescent="0.2">
      <c r="A115" s="15">
        <v>37099</v>
      </c>
      <c r="B115" s="16" t="s">
        <v>275</v>
      </c>
      <c r="C115" s="16" t="s">
        <v>228</v>
      </c>
      <c r="D115" s="16" t="s">
        <v>276</v>
      </c>
      <c r="E115" s="16" t="s">
        <v>230</v>
      </c>
      <c r="F115" s="16" t="s">
        <v>231</v>
      </c>
      <c r="G115" s="17" t="s">
        <v>277</v>
      </c>
      <c r="H115" s="17" t="s">
        <v>278</v>
      </c>
      <c r="I115" s="16" t="s">
        <v>234</v>
      </c>
      <c r="J115" s="16" t="s">
        <v>234</v>
      </c>
      <c r="K115" s="16" t="s">
        <v>234</v>
      </c>
      <c r="L115" s="16" t="s">
        <v>236</v>
      </c>
      <c r="M115" s="22"/>
      <c r="N115" s="22"/>
      <c r="O115" s="22"/>
      <c r="P115" s="22"/>
      <c r="Q115" s="22"/>
      <c r="R115" s="22"/>
      <c r="S115" s="22"/>
      <c r="T115" s="22"/>
      <c r="U115" s="22"/>
      <c r="V115" s="22"/>
      <c r="W115" s="22"/>
      <c r="X115" s="22"/>
      <c r="Y115" s="22"/>
    </row>
    <row r="116" spans="1:25" ht="76.5" x14ac:dyDescent="0.2">
      <c r="A116" s="15">
        <v>37099</v>
      </c>
      <c r="B116" s="23" t="s">
        <v>279</v>
      </c>
      <c r="C116" s="16" t="s">
        <v>247</v>
      </c>
      <c r="D116" s="16" t="s">
        <v>280</v>
      </c>
      <c r="E116" s="16" t="s">
        <v>281</v>
      </c>
      <c r="F116" s="16" t="s">
        <v>266</v>
      </c>
      <c r="G116" s="17" t="s">
        <v>282</v>
      </c>
      <c r="H116" s="17" t="s">
        <v>283</v>
      </c>
      <c r="I116" s="16" t="s">
        <v>235</v>
      </c>
      <c r="J116" s="16" t="s">
        <v>234</v>
      </c>
      <c r="K116" s="16" t="s">
        <v>235</v>
      </c>
      <c r="L116" s="16" t="s">
        <v>236</v>
      </c>
      <c r="M116" s="22"/>
      <c r="N116" s="22"/>
      <c r="O116" s="22"/>
      <c r="P116" s="22"/>
      <c r="Q116" s="22"/>
      <c r="R116" s="22"/>
      <c r="S116" s="22"/>
      <c r="T116" s="22"/>
      <c r="U116" s="22"/>
      <c r="V116" s="22"/>
      <c r="W116" s="22"/>
      <c r="X116" s="22"/>
      <c r="Y116" s="22"/>
    </row>
    <row r="117" spans="1:25" ht="38.25" x14ac:dyDescent="0.2">
      <c r="A117" s="15">
        <v>37095</v>
      </c>
      <c r="B117" s="16" t="s">
        <v>284</v>
      </c>
      <c r="C117" s="16" t="s">
        <v>238</v>
      </c>
      <c r="D117" s="16" t="s">
        <v>285</v>
      </c>
      <c r="E117" s="16" t="s">
        <v>286</v>
      </c>
      <c r="F117" s="16" t="s">
        <v>255</v>
      </c>
      <c r="G117" s="17" t="s">
        <v>287</v>
      </c>
      <c r="H117" s="17" t="s">
        <v>288</v>
      </c>
      <c r="I117" s="16" t="s">
        <v>235</v>
      </c>
      <c r="J117" s="16" t="s">
        <v>234</v>
      </c>
      <c r="K117" s="16" t="s">
        <v>235</v>
      </c>
      <c r="L117" s="16" t="s">
        <v>236</v>
      </c>
      <c r="M117" s="22"/>
      <c r="N117" s="22"/>
      <c r="O117" s="22"/>
      <c r="P117" s="22"/>
      <c r="Q117" s="22"/>
      <c r="R117" s="22"/>
      <c r="S117" s="22"/>
      <c r="T117" s="22"/>
      <c r="U117" s="22"/>
      <c r="V117" s="22"/>
      <c r="W117" s="22"/>
      <c r="X117" s="22"/>
      <c r="Y117" s="22"/>
    </row>
    <row r="118" spans="1:25" ht="38.25" x14ac:dyDescent="0.2">
      <c r="A118" s="15">
        <v>37092</v>
      </c>
      <c r="B118" s="16" t="s">
        <v>284</v>
      </c>
      <c r="C118" s="16" t="s">
        <v>238</v>
      </c>
      <c r="D118" s="16" t="s">
        <v>285</v>
      </c>
      <c r="E118" s="16" t="s">
        <v>286</v>
      </c>
      <c r="F118" s="16" t="s">
        <v>255</v>
      </c>
      <c r="G118" s="17" t="s">
        <v>287</v>
      </c>
      <c r="H118" s="17" t="s">
        <v>289</v>
      </c>
      <c r="I118" s="16" t="s">
        <v>235</v>
      </c>
      <c r="J118" s="16" t="s">
        <v>234</v>
      </c>
      <c r="K118" s="16" t="s">
        <v>234</v>
      </c>
      <c r="L118" s="16" t="s">
        <v>236</v>
      </c>
      <c r="M118" s="22"/>
      <c r="N118" s="22"/>
      <c r="O118" s="22"/>
      <c r="P118" s="22"/>
      <c r="Q118" s="22"/>
      <c r="R118" s="22"/>
      <c r="S118" s="22"/>
      <c r="T118" s="22"/>
      <c r="U118" s="22"/>
      <c r="V118" s="22"/>
      <c r="W118" s="22"/>
      <c r="X118" s="22"/>
      <c r="Y118" s="22"/>
    </row>
    <row r="119" spans="1:25" ht="38.25" x14ac:dyDescent="0.2">
      <c r="A119" s="24">
        <v>37092</v>
      </c>
      <c r="B119" s="18" t="s">
        <v>290</v>
      </c>
      <c r="C119" s="18" t="s">
        <v>291</v>
      </c>
      <c r="D119" s="18" t="s">
        <v>292</v>
      </c>
      <c r="E119" s="18" t="s">
        <v>293</v>
      </c>
      <c r="F119" s="18" t="s">
        <v>255</v>
      </c>
      <c r="G119" s="17" t="s">
        <v>294</v>
      </c>
      <c r="H119" s="18" t="s">
        <v>262</v>
      </c>
      <c r="I119" s="18" t="s">
        <v>235</v>
      </c>
      <c r="J119" s="18" t="s">
        <v>234</v>
      </c>
      <c r="K119" s="18" t="s">
        <v>234</v>
      </c>
      <c r="L119" s="18" t="s">
        <v>236</v>
      </c>
      <c r="M119" s="22"/>
      <c r="N119" s="22"/>
      <c r="O119" s="22"/>
      <c r="P119" s="22"/>
      <c r="Q119" s="22"/>
      <c r="R119" s="22"/>
      <c r="S119" s="22"/>
      <c r="T119" s="22"/>
      <c r="U119" s="22"/>
      <c r="V119" s="22"/>
      <c r="W119" s="22"/>
      <c r="X119" s="22"/>
      <c r="Y119" s="22"/>
    </row>
    <row r="120" spans="1:25" ht="38.25" x14ac:dyDescent="0.2">
      <c r="A120" s="24">
        <v>37090</v>
      </c>
      <c r="B120" s="18" t="s">
        <v>295</v>
      </c>
      <c r="C120" s="18" t="s">
        <v>228</v>
      </c>
      <c r="D120" s="18" t="s">
        <v>295</v>
      </c>
      <c r="E120" s="18" t="s">
        <v>230</v>
      </c>
      <c r="F120" s="18" t="s">
        <v>231</v>
      </c>
      <c r="G120" s="17" t="s">
        <v>296</v>
      </c>
      <c r="H120" s="18" t="s">
        <v>274</v>
      </c>
      <c r="I120" s="18" t="s">
        <v>234</v>
      </c>
      <c r="J120" s="18" t="s">
        <v>234</v>
      </c>
      <c r="K120" s="18" t="s">
        <v>234</v>
      </c>
      <c r="L120" s="18" t="s">
        <v>236</v>
      </c>
      <c r="M120" s="22"/>
      <c r="N120" s="22"/>
      <c r="O120" s="22"/>
      <c r="P120" s="22"/>
      <c r="Q120" s="22"/>
      <c r="R120" s="22"/>
      <c r="S120" s="22"/>
      <c r="T120" s="22"/>
      <c r="U120" s="22"/>
      <c r="V120" s="22"/>
      <c r="W120" s="22"/>
      <c r="X120" s="22"/>
      <c r="Y120" s="22"/>
    </row>
    <row r="121" spans="1:25" ht="51" x14ac:dyDescent="0.2">
      <c r="A121" s="24">
        <v>37081</v>
      </c>
      <c r="B121" s="18" t="s">
        <v>297</v>
      </c>
      <c r="C121" s="18" t="s">
        <v>238</v>
      </c>
      <c r="D121" s="18" t="s">
        <v>298</v>
      </c>
      <c r="E121" s="18" t="s">
        <v>299</v>
      </c>
      <c r="F121" s="18" t="s">
        <v>255</v>
      </c>
      <c r="G121" s="17" t="s">
        <v>300</v>
      </c>
      <c r="H121" s="18" t="s">
        <v>301</v>
      </c>
      <c r="I121" s="18" t="s">
        <v>235</v>
      </c>
      <c r="J121" s="18" t="s">
        <v>234</v>
      </c>
      <c r="K121" s="18" t="s">
        <v>234</v>
      </c>
      <c r="L121" s="18" t="s">
        <v>236</v>
      </c>
      <c r="M121" s="22"/>
      <c r="N121" s="22"/>
      <c r="O121" s="22"/>
      <c r="P121" s="22"/>
      <c r="Q121" s="22"/>
      <c r="R121" s="22"/>
      <c r="S121" s="22"/>
      <c r="T121" s="22"/>
      <c r="U121" s="22"/>
      <c r="V121" s="22"/>
      <c r="W121" s="22"/>
      <c r="X121" s="22"/>
      <c r="Y121" s="22"/>
    </row>
    <row r="122" spans="1:25" ht="76.5" x14ac:dyDescent="0.2">
      <c r="A122" s="24">
        <v>37081</v>
      </c>
      <c r="B122" s="18" t="s">
        <v>302</v>
      </c>
      <c r="C122" s="18" t="s">
        <v>228</v>
      </c>
      <c r="D122" s="18" t="s">
        <v>303</v>
      </c>
      <c r="E122" s="18" t="s">
        <v>230</v>
      </c>
      <c r="F122" s="18" t="s">
        <v>241</v>
      </c>
      <c r="G122" s="17" t="s">
        <v>304</v>
      </c>
      <c r="H122" s="17" t="s">
        <v>305</v>
      </c>
      <c r="I122" s="18" t="s">
        <v>235</v>
      </c>
      <c r="J122" s="18" t="s">
        <v>234</v>
      </c>
      <c r="K122" s="18" t="s">
        <v>234</v>
      </c>
      <c r="L122" s="18" t="s">
        <v>236</v>
      </c>
      <c r="M122" s="22"/>
      <c r="N122" s="22"/>
      <c r="O122" s="22"/>
      <c r="P122" s="22"/>
      <c r="Q122" s="22"/>
      <c r="R122" s="22"/>
      <c r="S122" s="22"/>
      <c r="T122" s="22"/>
      <c r="U122" s="22"/>
      <c r="V122" s="22"/>
      <c r="W122" s="22"/>
      <c r="X122" s="22"/>
      <c r="Y122" s="22"/>
    </row>
    <row r="123" spans="1:25" x14ac:dyDescent="0.2">
      <c r="A123" s="24">
        <v>37074</v>
      </c>
      <c r="B123" s="18" t="s">
        <v>306</v>
      </c>
      <c r="C123" s="18" t="s">
        <v>307</v>
      </c>
      <c r="D123" s="18" t="s">
        <v>308</v>
      </c>
      <c r="E123" s="18" t="s">
        <v>309</v>
      </c>
      <c r="F123" s="18" t="s">
        <v>266</v>
      </c>
      <c r="G123" s="17" t="s">
        <v>262</v>
      </c>
      <c r="H123" s="17"/>
      <c r="I123" s="18"/>
      <c r="J123" s="18"/>
      <c r="K123" s="18"/>
      <c r="L123" s="18" t="s">
        <v>236</v>
      </c>
      <c r="M123" s="22"/>
      <c r="N123" s="22"/>
      <c r="O123" s="22"/>
      <c r="P123" s="22"/>
      <c r="Q123" s="22"/>
      <c r="R123" s="22"/>
      <c r="S123" s="22"/>
      <c r="T123" s="22"/>
      <c r="U123" s="22"/>
      <c r="V123" s="22"/>
      <c r="W123" s="22"/>
      <c r="X123" s="22"/>
      <c r="Y123" s="22"/>
    </row>
    <row r="124" spans="1:25" ht="51" x14ac:dyDescent="0.2">
      <c r="A124" s="24">
        <v>37074</v>
      </c>
      <c r="B124" s="18" t="s">
        <v>310</v>
      </c>
      <c r="C124" s="18" t="s">
        <v>228</v>
      </c>
      <c r="D124" s="18" t="s">
        <v>311</v>
      </c>
      <c r="E124" s="18" t="s">
        <v>230</v>
      </c>
      <c r="F124" s="18" t="s">
        <v>241</v>
      </c>
      <c r="G124" s="17" t="s">
        <v>312</v>
      </c>
      <c r="H124" s="17" t="s">
        <v>233</v>
      </c>
      <c r="I124" s="18" t="s">
        <v>235</v>
      </c>
      <c r="J124" s="18" t="s">
        <v>235</v>
      </c>
      <c r="K124" s="18" t="s">
        <v>235</v>
      </c>
      <c r="L124" s="18" t="s">
        <v>236</v>
      </c>
      <c r="M124" s="22"/>
      <c r="N124" s="22"/>
      <c r="O124" s="22"/>
      <c r="P124" s="22"/>
      <c r="Q124" s="22"/>
      <c r="R124" s="22"/>
      <c r="S124" s="22"/>
      <c r="T124" s="22"/>
      <c r="U124" s="22"/>
      <c r="V124" s="22"/>
      <c r="W124" s="22"/>
      <c r="X124" s="22"/>
      <c r="Y124" s="22"/>
    </row>
    <row r="125" spans="1:25" ht="25.5" x14ac:dyDescent="0.2">
      <c r="A125" s="24">
        <v>37071</v>
      </c>
      <c r="B125" s="18" t="s">
        <v>313</v>
      </c>
      <c r="C125" s="18" t="s">
        <v>228</v>
      </c>
      <c r="D125" s="18" t="s">
        <v>313</v>
      </c>
      <c r="E125" s="18" t="s">
        <v>230</v>
      </c>
      <c r="F125" s="18" t="s">
        <v>260</v>
      </c>
      <c r="G125" s="17" t="s">
        <v>314</v>
      </c>
      <c r="H125" s="17" t="s">
        <v>315</v>
      </c>
      <c r="I125" s="18" t="s">
        <v>235</v>
      </c>
      <c r="J125" s="18" t="s">
        <v>234</v>
      </c>
      <c r="K125" s="18" t="s">
        <v>235</v>
      </c>
      <c r="L125" s="18" t="s">
        <v>236</v>
      </c>
      <c r="M125" s="22"/>
      <c r="N125" s="22"/>
      <c r="O125" s="22"/>
      <c r="P125" s="22"/>
      <c r="Q125" s="22"/>
      <c r="R125" s="22"/>
      <c r="S125" s="22"/>
      <c r="T125" s="22"/>
      <c r="U125" s="22"/>
      <c r="V125" s="22"/>
      <c r="W125" s="22"/>
      <c r="X125" s="22"/>
      <c r="Y125" s="22"/>
    </row>
    <row r="126" spans="1:25" ht="51" x14ac:dyDescent="0.2">
      <c r="A126" s="24">
        <v>37069</v>
      </c>
      <c r="B126" s="17" t="s">
        <v>316</v>
      </c>
      <c r="C126" s="18" t="s">
        <v>238</v>
      </c>
      <c r="D126" s="18" t="s">
        <v>317</v>
      </c>
      <c r="E126" s="18" t="s">
        <v>318</v>
      </c>
      <c r="F126" s="18" t="s">
        <v>260</v>
      </c>
      <c r="G126" s="17" t="s">
        <v>319</v>
      </c>
      <c r="H126" s="17" t="s">
        <v>320</v>
      </c>
      <c r="I126" s="18" t="s">
        <v>235</v>
      </c>
      <c r="J126" s="18" t="s">
        <v>234</v>
      </c>
      <c r="K126" s="18" t="s">
        <v>235</v>
      </c>
      <c r="L126" s="18" t="s">
        <v>236</v>
      </c>
      <c r="M126" s="22"/>
      <c r="N126" s="22"/>
      <c r="O126" s="22"/>
      <c r="P126" s="22"/>
      <c r="Q126" s="22"/>
      <c r="R126" s="22"/>
      <c r="S126" s="22"/>
      <c r="T126" s="22"/>
      <c r="U126" s="22"/>
      <c r="V126" s="22"/>
      <c r="W126" s="22"/>
      <c r="X126" s="22"/>
      <c r="Y126" s="22"/>
    </row>
    <row r="127" spans="1:25" ht="76.5" x14ac:dyDescent="0.2">
      <c r="A127" s="24">
        <v>37069</v>
      </c>
      <c r="B127" s="18" t="s">
        <v>321</v>
      </c>
      <c r="C127" s="18" t="s">
        <v>228</v>
      </c>
      <c r="D127" s="18" t="s">
        <v>321</v>
      </c>
      <c r="E127" s="18" t="s">
        <v>230</v>
      </c>
      <c r="F127" s="18" t="s">
        <v>260</v>
      </c>
      <c r="G127" s="17" t="s">
        <v>322</v>
      </c>
      <c r="H127" s="17" t="s">
        <v>323</v>
      </c>
      <c r="I127" s="18" t="s">
        <v>235</v>
      </c>
      <c r="J127" s="18" t="s">
        <v>234</v>
      </c>
      <c r="K127" s="18" t="s">
        <v>235</v>
      </c>
      <c r="L127" s="18" t="s">
        <v>236</v>
      </c>
    </row>
    <row r="128" spans="1:25" ht="38.25" x14ac:dyDescent="0.2">
      <c r="A128" s="24">
        <v>37069</v>
      </c>
      <c r="B128" s="18" t="s">
        <v>324</v>
      </c>
      <c r="C128" s="18" t="s">
        <v>291</v>
      </c>
      <c r="D128" s="18" t="s">
        <v>325</v>
      </c>
      <c r="E128" s="18" t="s">
        <v>293</v>
      </c>
      <c r="F128" s="18" t="s">
        <v>241</v>
      </c>
      <c r="G128" s="17" t="s">
        <v>326</v>
      </c>
      <c r="H128" s="17" t="s">
        <v>327</v>
      </c>
      <c r="I128" s="18" t="s">
        <v>234</v>
      </c>
      <c r="J128" s="18" t="s">
        <v>234</v>
      </c>
      <c r="K128" s="18" t="s">
        <v>234</v>
      </c>
      <c r="L128" s="18" t="s">
        <v>236</v>
      </c>
    </row>
    <row r="129" spans="1:12" ht="38.25" x14ac:dyDescent="0.2">
      <c r="A129" s="24">
        <v>37069</v>
      </c>
      <c r="B129" s="18" t="s">
        <v>328</v>
      </c>
      <c r="C129" s="18"/>
      <c r="D129" s="18"/>
      <c r="E129" s="18"/>
      <c r="F129" s="18"/>
      <c r="G129" s="17" t="s">
        <v>329</v>
      </c>
      <c r="H129" s="17" t="s">
        <v>330</v>
      </c>
      <c r="I129" s="18" t="s">
        <v>235</v>
      </c>
      <c r="J129" s="18" t="s">
        <v>234</v>
      </c>
      <c r="K129" s="18" t="s">
        <v>235</v>
      </c>
      <c r="L129" s="18" t="s">
        <v>236</v>
      </c>
    </row>
    <row r="130" spans="1:12" ht="102" x14ac:dyDescent="0.2">
      <c r="A130" s="24">
        <v>37068</v>
      </c>
      <c r="B130" s="18" t="s">
        <v>331</v>
      </c>
      <c r="C130" s="18"/>
      <c r="D130" s="18"/>
      <c r="E130" s="18"/>
      <c r="F130" s="18" t="s">
        <v>241</v>
      </c>
      <c r="G130" s="17" t="s">
        <v>332</v>
      </c>
      <c r="H130" s="17" t="s">
        <v>333</v>
      </c>
      <c r="I130" s="18" t="s">
        <v>234</v>
      </c>
      <c r="J130" s="18" t="s">
        <v>235</v>
      </c>
      <c r="K130" s="18" t="s">
        <v>235</v>
      </c>
      <c r="L130" s="18" t="s">
        <v>236</v>
      </c>
    </row>
    <row r="131" spans="1:12" ht="38.25" x14ac:dyDescent="0.2">
      <c r="A131" s="24">
        <v>37064</v>
      </c>
      <c r="B131" s="18" t="s">
        <v>302</v>
      </c>
      <c r="C131" s="18" t="s">
        <v>228</v>
      </c>
      <c r="D131" s="18" t="s">
        <v>303</v>
      </c>
      <c r="E131" s="18" t="s">
        <v>230</v>
      </c>
      <c r="F131" s="18" t="s">
        <v>231</v>
      </c>
      <c r="G131" s="25" t="s">
        <v>334</v>
      </c>
      <c r="H131" s="18" t="s">
        <v>335</v>
      </c>
      <c r="I131" s="18" t="s">
        <v>234</v>
      </c>
      <c r="J131" s="18" t="s">
        <v>234</v>
      </c>
      <c r="K131" s="18" t="s">
        <v>234</v>
      </c>
      <c r="L131" s="18" t="s">
        <v>236</v>
      </c>
    </row>
    <row r="132" spans="1:12" ht="63.75" x14ac:dyDescent="0.2">
      <c r="A132" s="24">
        <v>37064</v>
      </c>
      <c r="B132" s="18" t="s">
        <v>295</v>
      </c>
      <c r="C132" s="18" t="s">
        <v>228</v>
      </c>
      <c r="D132" s="18" t="s">
        <v>295</v>
      </c>
      <c r="E132" s="18" t="s">
        <v>230</v>
      </c>
      <c r="F132" s="18" t="s">
        <v>231</v>
      </c>
      <c r="G132" s="25" t="s">
        <v>336</v>
      </c>
      <c r="H132" s="25" t="s">
        <v>337</v>
      </c>
      <c r="I132" s="18" t="s">
        <v>234</v>
      </c>
      <c r="J132" s="18" t="s">
        <v>234</v>
      </c>
      <c r="K132" s="18" t="s">
        <v>235</v>
      </c>
      <c r="L132" s="18" t="s">
        <v>236</v>
      </c>
    </row>
    <row r="133" spans="1:12" ht="76.5" x14ac:dyDescent="0.2">
      <c r="A133" s="24">
        <v>37064</v>
      </c>
      <c r="B133" s="25" t="s">
        <v>338</v>
      </c>
      <c r="C133" s="18" t="s">
        <v>291</v>
      </c>
      <c r="D133" s="18" t="s">
        <v>325</v>
      </c>
      <c r="E133" s="18" t="s">
        <v>293</v>
      </c>
      <c r="F133" s="18" t="s">
        <v>266</v>
      </c>
      <c r="G133" s="25" t="s">
        <v>339</v>
      </c>
      <c r="H133" s="18" t="s">
        <v>340</v>
      </c>
      <c r="I133" s="18" t="s">
        <v>234</v>
      </c>
      <c r="J133" s="18" t="s">
        <v>234</v>
      </c>
      <c r="K133" s="18" t="s">
        <v>234</v>
      </c>
      <c r="L133" s="18" t="s">
        <v>236</v>
      </c>
    </row>
    <row r="134" spans="1:12" ht="51" x14ac:dyDescent="0.2">
      <c r="A134" s="24">
        <v>37063</v>
      </c>
      <c r="B134" s="18" t="s">
        <v>341</v>
      </c>
      <c r="C134" s="18" t="s">
        <v>228</v>
      </c>
      <c r="D134" s="18" t="s">
        <v>303</v>
      </c>
      <c r="E134" s="18" t="s">
        <v>230</v>
      </c>
      <c r="F134" s="18" t="s">
        <v>260</v>
      </c>
      <c r="G134" s="25" t="s">
        <v>342</v>
      </c>
      <c r="H134" s="25" t="s">
        <v>343</v>
      </c>
      <c r="I134" s="18" t="s">
        <v>234</v>
      </c>
      <c r="J134" s="18" t="s">
        <v>234</v>
      </c>
      <c r="K134" s="18" t="s">
        <v>234</v>
      </c>
      <c r="L134" s="18" t="s">
        <v>236</v>
      </c>
    </row>
    <row r="135" spans="1:12" ht="38.25" x14ac:dyDescent="0.2">
      <c r="A135" s="24">
        <v>37063</v>
      </c>
      <c r="B135" s="18" t="s">
        <v>295</v>
      </c>
      <c r="C135" s="18" t="s">
        <v>228</v>
      </c>
      <c r="D135" s="18" t="s">
        <v>295</v>
      </c>
      <c r="E135" s="18" t="s">
        <v>230</v>
      </c>
      <c r="F135" s="18" t="s">
        <v>241</v>
      </c>
      <c r="G135" s="25" t="s">
        <v>344</v>
      </c>
      <c r="H135" s="25" t="s">
        <v>345</v>
      </c>
      <c r="I135" s="18" t="s">
        <v>234</v>
      </c>
      <c r="J135" s="18" t="s">
        <v>234</v>
      </c>
      <c r="K135" s="18" t="s">
        <v>234</v>
      </c>
      <c r="L135" s="18" t="s">
        <v>236</v>
      </c>
    </row>
    <row r="136" spans="1:12" ht="38.25" x14ac:dyDescent="0.2">
      <c r="A136" s="24">
        <v>37063</v>
      </c>
      <c r="B136" s="18" t="s">
        <v>346</v>
      </c>
      <c r="C136" s="18" t="s">
        <v>291</v>
      </c>
      <c r="D136" s="18"/>
      <c r="E136" s="18" t="s">
        <v>293</v>
      </c>
      <c r="F136" s="18" t="s">
        <v>260</v>
      </c>
      <c r="G136" s="25" t="s">
        <v>347</v>
      </c>
      <c r="H136" s="25" t="s">
        <v>348</v>
      </c>
      <c r="I136" s="18" t="s">
        <v>235</v>
      </c>
      <c r="J136" s="18" t="s">
        <v>234</v>
      </c>
      <c r="K136" s="18" t="s">
        <v>234</v>
      </c>
      <c r="L136" s="18" t="s">
        <v>236</v>
      </c>
    </row>
    <row r="137" spans="1:12" ht="63.75" x14ac:dyDescent="0.2">
      <c r="A137" s="24">
        <v>37063</v>
      </c>
      <c r="B137" s="18" t="s">
        <v>349</v>
      </c>
      <c r="C137" s="18"/>
      <c r="D137" s="18"/>
      <c r="E137" s="18"/>
      <c r="F137" s="18" t="s">
        <v>260</v>
      </c>
      <c r="G137" s="25" t="s">
        <v>350</v>
      </c>
      <c r="H137" s="25" t="s">
        <v>351</v>
      </c>
      <c r="I137" s="18" t="s">
        <v>235</v>
      </c>
      <c r="J137" s="18" t="s">
        <v>234</v>
      </c>
      <c r="K137" s="18" t="s">
        <v>235</v>
      </c>
      <c r="L137" s="18" t="s">
        <v>236</v>
      </c>
    </row>
    <row r="138" spans="1:12" ht="63.75" x14ac:dyDescent="0.2">
      <c r="A138" s="24">
        <v>37062</v>
      </c>
      <c r="B138" s="18" t="s">
        <v>341</v>
      </c>
      <c r="C138" s="18" t="s">
        <v>228</v>
      </c>
      <c r="D138" s="18" t="s">
        <v>303</v>
      </c>
      <c r="E138" s="18" t="s">
        <v>230</v>
      </c>
      <c r="F138" s="18" t="s">
        <v>231</v>
      </c>
      <c r="G138" s="25" t="s">
        <v>352</v>
      </c>
      <c r="H138" s="25" t="s">
        <v>353</v>
      </c>
      <c r="I138" s="18" t="s">
        <v>234</v>
      </c>
      <c r="J138" s="18" t="s">
        <v>234</v>
      </c>
      <c r="K138" s="18" t="s">
        <v>234</v>
      </c>
      <c r="L138" s="18" t="s">
        <v>236</v>
      </c>
    </row>
    <row r="139" spans="1:12" ht="54.75" customHeight="1" x14ac:dyDescent="0.2">
      <c r="A139" s="24">
        <v>37061</v>
      </c>
      <c r="B139" s="18" t="s">
        <v>295</v>
      </c>
      <c r="C139" s="18" t="s">
        <v>228</v>
      </c>
      <c r="D139" s="18" t="s">
        <v>295</v>
      </c>
      <c r="E139" s="18" t="s">
        <v>230</v>
      </c>
      <c r="F139" s="18" t="s">
        <v>260</v>
      </c>
      <c r="G139" s="25" t="s">
        <v>354</v>
      </c>
      <c r="H139" s="25" t="s">
        <v>355</v>
      </c>
      <c r="I139" s="18" t="s">
        <v>234</v>
      </c>
      <c r="J139" s="18" t="s">
        <v>234</v>
      </c>
      <c r="K139" s="18" t="s">
        <v>234</v>
      </c>
      <c r="L139" s="18" t="s">
        <v>236</v>
      </c>
    </row>
    <row r="140" spans="1:12" ht="51" x14ac:dyDescent="0.2">
      <c r="A140" s="24">
        <v>37060</v>
      </c>
      <c r="B140" s="18" t="s">
        <v>356</v>
      </c>
      <c r="C140" s="18" t="s">
        <v>228</v>
      </c>
      <c r="D140" s="18" t="s">
        <v>303</v>
      </c>
      <c r="E140" s="18" t="s">
        <v>230</v>
      </c>
      <c r="F140" s="18" t="s">
        <v>231</v>
      </c>
      <c r="G140" s="25" t="s">
        <v>357</v>
      </c>
      <c r="H140" s="25" t="s">
        <v>358</v>
      </c>
      <c r="I140" s="18" t="s">
        <v>234</v>
      </c>
      <c r="J140" s="18" t="s">
        <v>234</v>
      </c>
      <c r="K140" s="18" t="s">
        <v>234</v>
      </c>
      <c r="L140" s="18" t="s">
        <v>236</v>
      </c>
    </row>
    <row r="141" spans="1:12" ht="63.75" x14ac:dyDescent="0.2">
      <c r="A141" s="24">
        <v>37057</v>
      </c>
      <c r="B141" s="18" t="s">
        <v>359</v>
      </c>
      <c r="C141" s="18" t="s">
        <v>238</v>
      </c>
      <c r="D141" s="18" t="s">
        <v>360</v>
      </c>
      <c r="E141" s="18"/>
      <c r="F141" s="18" t="s">
        <v>361</v>
      </c>
      <c r="G141" s="25" t="s">
        <v>362</v>
      </c>
      <c r="H141" s="25" t="s">
        <v>363</v>
      </c>
      <c r="I141" s="18" t="s">
        <v>234</v>
      </c>
      <c r="J141" s="18" t="s">
        <v>234</v>
      </c>
      <c r="K141" s="18" t="s">
        <v>234</v>
      </c>
      <c r="L141" s="18" t="s">
        <v>236</v>
      </c>
    </row>
    <row r="142" spans="1:12" ht="54" customHeight="1" x14ac:dyDescent="0.2">
      <c r="A142" s="24">
        <v>37057</v>
      </c>
      <c r="B142" s="18" t="s">
        <v>364</v>
      </c>
      <c r="C142" s="18" t="s">
        <v>228</v>
      </c>
      <c r="D142" s="18" t="s">
        <v>365</v>
      </c>
      <c r="E142" s="18" t="s">
        <v>230</v>
      </c>
      <c r="F142" s="18" t="s">
        <v>231</v>
      </c>
      <c r="G142" s="25" t="s">
        <v>366</v>
      </c>
      <c r="H142" s="25" t="s">
        <v>367</v>
      </c>
      <c r="I142" s="18" t="s">
        <v>234</v>
      </c>
      <c r="J142" s="18" t="s">
        <v>234</v>
      </c>
      <c r="K142" s="18" t="s">
        <v>234</v>
      </c>
      <c r="L142" s="18" t="s">
        <v>236</v>
      </c>
    </row>
    <row r="143" spans="1:12" ht="42" customHeight="1" x14ac:dyDescent="0.2">
      <c r="A143" s="24">
        <v>37057</v>
      </c>
      <c r="B143" s="18" t="s">
        <v>275</v>
      </c>
      <c r="C143" s="18" t="s">
        <v>228</v>
      </c>
      <c r="D143" s="18" t="s">
        <v>365</v>
      </c>
      <c r="E143" s="18" t="s">
        <v>230</v>
      </c>
      <c r="F143" s="18" t="s">
        <v>231</v>
      </c>
      <c r="G143" s="25" t="s">
        <v>368</v>
      </c>
      <c r="H143" s="25" t="s">
        <v>367</v>
      </c>
      <c r="I143" s="18" t="s">
        <v>234</v>
      </c>
      <c r="J143" s="18" t="s">
        <v>234</v>
      </c>
      <c r="K143" s="18" t="s">
        <v>234</v>
      </c>
      <c r="L143" s="18" t="s">
        <v>236</v>
      </c>
    </row>
    <row r="144" spans="1:12" ht="42" customHeight="1" x14ac:dyDescent="0.2">
      <c r="A144" s="24">
        <v>37057</v>
      </c>
      <c r="B144" s="18" t="s">
        <v>369</v>
      </c>
      <c r="C144" s="18"/>
      <c r="D144" s="18" t="s">
        <v>370</v>
      </c>
      <c r="E144" s="18" t="s">
        <v>371</v>
      </c>
      <c r="F144" s="18" t="s">
        <v>255</v>
      </c>
      <c r="G144" s="25" t="s">
        <v>372</v>
      </c>
      <c r="H144" s="25" t="s">
        <v>373</v>
      </c>
      <c r="I144" s="18" t="s">
        <v>234</v>
      </c>
      <c r="J144" s="18" t="s">
        <v>234</v>
      </c>
      <c r="K144" s="18" t="s">
        <v>234</v>
      </c>
      <c r="L144" s="18" t="s">
        <v>236</v>
      </c>
    </row>
    <row r="145" spans="1:12" ht="76.5" x14ac:dyDescent="0.2">
      <c r="A145" s="26">
        <v>37056</v>
      </c>
      <c r="B145" s="18" t="s">
        <v>374</v>
      </c>
      <c r="C145" s="18" t="s">
        <v>228</v>
      </c>
      <c r="D145" s="18" t="s">
        <v>229</v>
      </c>
      <c r="E145" s="18" t="s">
        <v>230</v>
      </c>
      <c r="F145" s="18" t="s">
        <v>375</v>
      </c>
      <c r="G145" s="25" t="s">
        <v>376</v>
      </c>
      <c r="H145" s="25" t="s">
        <v>377</v>
      </c>
      <c r="I145" s="18" t="s">
        <v>235</v>
      </c>
      <c r="J145" s="18" t="s">
        <v>234</v>
      </c>
      <c r="K145" s="18" t="s">
        <v>234</v>
      </c>
      <c r="L145" s="18" t="s">
        <v>236</v>
      </c>
    </row>
    <row r="146" spans="1:12" ht="76.5" x14ac:dyDescent="0.2">
      <c r="A146" s="26">
        <v>37053</v>
      </c>
      <c r="B146" s="18" t="s">
        <v>359</v>
      </c>
      <c r="C146" s="18" t="s">
        <v>238</v>
      </c>
      <c r="D146" s="18" t="s">
        <v>264</v>
      </c>
      <c r="E146" s="18" t="s">
        <v>240</v>
      </c>
      <c r="F146" s="18" t="s">
        <v>378</v>
      </c>
      <c r="G146" s="25" t="s">
        <v>379</v>
      </c>
      <c r="H146" s="25" t="s">
        <v>380</v>
      </c>
      <c r="I146" s="18" t="s">
        <v>234</v>
      </c>
      <c r="J146" s="18" t="s">
        <v>234</v>
      </c>
      <c r="K146" s="18" t="s">
        <v>234</v>
      </c>
      <c r="L146" s="18" t="s">
        <v>236</v>
      </c>
    </row>
    <row r="147" spans="1:12" ht="38.25" x14ac:dyDescent="0.2">
      <c r="A147" s="26">
        <v>37050</v>
      </c>
      <c r="B147" s="18" t="s">
        <v>306</v>
      </c>
      <c r="C147" s="18" t="s">
        <v>228</v>
      </c>
      <c r="D147" s="18" t="s">
        <v>381</v>
      </c>
      <c r="E147" s="18" t="s">
        <v>309</v>
      </c>
      <c r="F147" s="18" t="s">
        <v>255</v>
      </c>
      <c r="G147" s="25" t="s">
        <v>382</v>
      </c>
      <c r="H147" s="25" t="s">
        <v>383</v>
      </c>
      <c r="I147" s="18" t="s">
        <v>234</v>
      </c>
      <c r="J147" s="18" t="s">
        <v>234</v>
      </c>
      <c r="K147" s="18" t="s">
        <v>234</v>
      </c>
      <c r="L147" s="18" t="s">
        <v>236</v>
      </c>
    </row>
    <row r="148" spans="1:12" ht="51" x14ac:dyDescent="0.2">
      <c r="A148" s="26">
        <v>37049</v>
      </c>
      <c r="B148" s="18" t="s">
        <v>302</v>
      </c>
      <c r="C148" s="18" t="s">
        <v>228</v>
      </c>
      <c r="D148" s="18" t="s">
        <v>229</v>
      </c>
      <c r="E148" s="18" t="s">
        <v>230</v>
      </c>
      <c r="F148" s="18" t="s">
        <v>241</v>
      </c>
      <c r="G148" s="25" t="s">
        <v>384</v>
      </c>
      <c r="H148" s="25" t="s">
        <v>385</v>
      </c>
      <c r="I148" s="18" t="s">
        <v>235</v>
      </c>
      <c r="J148" s="18" t="s">
        <v>234</v>
      </c>
      <c r="K148" s="18" t="s">
        <v>234</v>
      </c>
      <c r="L148" s="18" t="s">
        <v>236</v>
      </c>
    </row>
    <row r="149" spans="1:12" ht="38.25" x14ac:dyDescent="0.2">
      <c r="A149" s="26">
        <v>37049</v>
      </c>
      <c r="B149" s="18" t="s">
        <v>229</v>
      </c>
      <c r="C149" s="18" t="s">
        <v>228</v>
      </c>
      <c r="D149" s="18" t="s">
        <v>229</v>
      </c>
      <c r="E149" s="18" t="s">
        <v>230</v>
      </c>
      <c r="F149" s="18" t="s">
        <v>241</v>
      </c>
      <c r="G149" s="25" t="s">
        <v>386</v>
      </c>
      <c r="H149" s="25" t="s">
        <v>387</v>
      </c>
      <c r="I149" s="18" t="s">
        <v>235</v>
      </c>
      <c r="J149" s="18" t="s">
        <v>235</v>
      </c>
      <c r="K149" s="18" t="s">
        <v>235</v>
      </c>
      <c r="L149" s="18" t="s">
        <v>236</v>
      </c>
    </row>
    <row r="150" spans="1:12" ht="102" x14ac:dyDescent="0.2">
      <c r="A150" s="26">
        <v>37046</v>
      </c>
      <c r="B150" s="25" t="s">
        <v>388</v>
      </c>
      <c r="C150" s="27"/>
      <c r="D150" s="25"/>
      <c r="E150" s="28" t="s">
        <v>389</v>
      </c>
      <c r="F150" s="27" t="s">
        <v>260</v>
      </c>
      <c r="G150" s="25" t="s">
        <v>390</v>
      </c>
      <c r="H150" s="25" t="s">
        <v>391</v>
      </c>
      <c r="I150" s="18" t="s">
        <v>235</v>
      </c>
      <c r="J150" s="18" t="s">
        <v>235</v>
      </c>
      <c r="K150" s="18" t="s">
        <v>235</v>
      </c>
      <c r="L150" s="18" t="s">
        <v>236</v>
      </c>
    </row>
    <row r="151" spans="1:12" x14ac:dyDescent="0.2">
      <c r="A151" s="26">
        <v>37043</v>
      </c>
      <c r="B151" s="25" t="s">
        <v>392</v>
      </c>
      <c r="C151" s="27" t="s">
        <v>393</v>
      </c>
      <c r="D151" s="25" t="s">
        <v>394</v>
      </c>
      <c r="E151" s="28" t="s">
        <v>395</v>
      </c>
      <c r="F151" s="27" t="s">
        <v>241</v>
      </c>
      <c r="G151" s="18" t="s">
        <v>396</v>
      </c>
      <c r="H151" s="18" t="s">
        <v>397</v>
      </c>
      <c r="I151" s="18" t="s">
        <v>234</v>
      </c>
      <c r="J151" s="18" t="s">
        <v>235</v>
      </c>
      <c r="K151" s="18" t="s">
        <v>235</v>
      </c>
      <c r="L151" s="18" t="s">
        <v>236</v>
      </c>
    </row>
    <row r="152" spans="1:12" ht="38.25" x14ac:dyDescent="0.2">
      <c r="A152" s="29">
        <v>37043</v>
      </c>
      <c r="B152" s="25" t="s">
        <v>398</v>
      </c>
      <c r="C152" s="27" t="s">
        <v>228</v>
      </c>
      <c r="D152" s="25" t="s">
        <v>398</v>
      </c>
      <c r="E152" s="28" t="s">
        <v>230</v>
      </c>
      <c r="F152" s="27" t="s">
        <v>255</v>
      </c>
      <c r="G152" s="25" t="s">
        <v>399</v>
      </c>
      <c r="H152" s="28"/>
      <c r="I152" s="18" t="s">
        <v>234</v>
      </c>
      <c r="J152" s="18" t="s">
        <v>234</v>
      </c>
      <c r="K152" s="18" t="s">
        <v>234</v>
      </c>
      <c r="L152" s="18" t="s">
        <v>236</v>
      </c>
    </row>
    <row r="153" spans="1:12" ht="51" x14ac:dyDescent="0.2">
      <c r="A153" s="29">
        <v>37043</v>
      </c>
      <c r="B153" s="25" t="s">
        <v>295</v>
      </c>
      <c r="C153" s="27" t="s">
        <v>228</v>
      </c>
      <c r="D153" s="25" t="s">
        <v>295</v>
      </c>
      <c r="E153" s="28" t="s">
        <v>230</v>
      </c>
      <c r="F153" s="27" t="s">
        <v>255</v>
      </c>
      <c r="G153" s="25" t="s">
        <v>400</v>
      </c>
      <c r="H153" s="28" t="s">
        <v>401</v>
      </c>
      <c r="I153" s="18" t="s">
        <v>235</v>
      </c>
      <c r="J153" s="18" t="s">
        <v>234</v>
      </c>
      <c r="K153" s="18" t="s">
        <v>234</v>
      </c>
      <c r="L153" s="18" t="s">
        <v>236</v>
      </c>
    </row>
    <row r="154" spans="1:12" ht="38.25" x14ac:dyDescent="0.2">
      <c r="A154" s="30">
        <v>37040</v>
      </c>
      <c r="B154" s="25" t="s">
        <v>295</v>
      </c>
      <c r="C154" s="27" t="s">
        <v>228</v>
      </c>
      <c r="D154" s="25" t="s">
        <v>295</v>
      </c>
      <c r="E154" s="28" t="s">
        <v>230</v>
      </c>
      <c r="F154" s="27" t="s">
        <v>231</v>
      </c>
      <c r="G154" s="28" t="s">
        <v>402</v>
      </c>
      <c r="H154" s="28" t="s">
        <v>403</v>
      </c>
      <c r="I154" s="27" t="s">
        <v>235</v>
      </c>
      <c r="J154" s="27" t="s">
        <v>235</v>
      </c>
      <c r="K154" s="27" t="s">
        <v>235</v>
      </c>
      <c r="L154" s="27" t="s">
        <v>236</v>
      </c>
    </row>
    <row r="155" spans="1:12" ht="38.25" x14ac:dyDescent="0.2">
      <c r="A155" s="30">
        <v>37035</v>
      </c>
      <c r="B155" s="25" t="s">
        <v>404</v>
      </c>
      <c r="C155" s="27" t="s">
        <v>228</v>
      </c>
      <c r="D155" s="28" t="s">
        <v>405</v>
      </c>
      <c r="E155" s="28" t="s">
        <v>230</v>
      </c>
      <c r="F155" s="27" t="s">
        <v>231</v>
      </c>
      <c r="G155" s="28" t="s">
        <v>406</v>
      </c>
      <c r="H155" s="28" t="s">
        <v>403</v>
      </c>
      <c r="I155" s="27" t="s">
        <v>235</v>
      </c>
      <c r="J155" s="27" t="s">
        <v>234</v>
      </c>
      <c r="K155" s="27" t="s">
        <v>234</v>
      </c>
      <c r="L155" s="27" t="s">
        <v>236</v>
      </c>
    </row>
    <row r="156" spans="1:12" x14ac:dyDescent="0.2">
      <c r="A156" s="30">
        <v>37035</v>
      </c>
      <c r="B156" s="25" t="s">
        <v>229</v>
      </c>
      <c r="C156" s="27" t="s">
        <v>228</v>
      </c>
      <c r="D156" s="25" t="s">
        <v>229</v>
      </c>
      <c r="E156" s="28" t="s">
        <v>230</v>
      </c>
      <c r="F156" s="27" t="s">
        <v>231</v>
      </c>
      <c r="G156" s="28" t="s">
        <v>407</v>
      </c>
      <c r="H156" s="28" t="s">
        <v>408</v>
      </c>
      <c r="I156" s="27"/>
      <c r="J156" s="27"/>
      <c r="K156" s="27"/>
      <c r="L156" s="27" t="s">
        <v>236</v>
      </c>
    </row>
    <row r="157" spans="1:12" ht="51" x14ac:dyDescent="0.2">
      <c r="A157" s="30">
        <v>37033</v>
      </c>
      <c r="B157" s="25" t="s">
        <v>295</v>
      </c>
      <c r="C157" s="27" t="s">
        <v>228</v>
      </c>
      <c r="D157" s="25" t="s">
        <v>295</v>
      </c>
      <c r="E157" s="28" t="s">
        <v>230</v>
      </c>
      <c r="F157" s="27" t="s">
        <v>231</v>
      </c>
      <c r="G157" s="28" t="s">
        <v>409</v>
      </c>
      <c r="H157" s="28" t="s">
        <v>410</v>
      </c>
      <c r="I157" s="27" t="s">
        <v>235</v>
      </c>
      <c r="J157" s="27" t="s">
        <v>235</v>
      </c>
      <c r="K157" s="27" t="s">
        <v>235</v>
      </c>
      <c r="L157" s="27" t="s">
        <v>236</v>
      </c>
    </row>
    <row r="158" spans="1:12" ht="19.5" customHeight="1" x14ac:dyDescent="0.2">
      <c r="A158" s="30">
        <v>37033</v>
      </c>
      <c r="B158" s="25" t="s">
        <v>311</v>
      </c>
      <c r="C158" s="27" t="s">
        <v>228</v>
      </c>
      <c r="D158" s="25" t="s">
        <v>311</v>
      </c>
      <c r="E158" s="28" t="s">
        <v>230</v>
      </c>
      <c r="F158" s="27" t="s">
        <v>241</v>
      </c>
      <c r="G158" s="28" t="s">
        <v>411</v>
      </c>
      <c r="H158" s="28" t="s">
        <v>412</v>
      </c>
      <c r="I158" s="27" t="s">
        <v>234</v>
      </c>
      <c r="J158" s="27" t="s">
        <v>235</v>
      </c>
      <c r="K158" s="27" t="s">
        <v>235</v>
      </c>
      <c r="L158" s="27" t="s">
        <v>236</v>
      </c>
    </row>
    <row r="159" spans="1:12" ht="25.5" x14ac:dyDescent="0.2">
      <c r="A159" s="30">
        <v>37032</v>
      </c>
      <c r="B159" s="25" t="s">
        <v>413</v>
      </c>
      <c r="C159" s="18" t="s">
        <v>238</v>
      </c>
      <c r="D159" s="25" t="s">
        <v>414</v>
      </c>
      <c r="E159" s="28" t="s">
        <v>415</v>
      </c>
      <c r="F159" s="27" t="s">
        <v>231</v>
      </c>
      <c r="G159" s="28" t="s">
        <v>416</v>
      </c>
      <c r="H159" s="28" t="s">
        <v>417</v>
      </c>
      <c r="I159" s="27" t="s">
        <v>235</v>
      </c>
      <c r="J159" s="27" t="s">
        <v>234</v>
      </c>
      <c r="K159" s="27" t="s">
        <v>235</v>
      </c>
      <c r="L159" s="27" t="s">
        <v>236</v>
      </c>
    </row>
    <row r="160" spans="1:12" ht="127.5" x14ac:dyDescent="0.2">
      <c r="A160" s="30">
        <v>37019</v>
      </c>
      <c r="B160" s="25" t="s">
        <v>418</v>
      </c>
      <c r="C160" s="27" t="s">
        <v>228</v>
      </c>
      <c r="D160" s="25" t="s">
        <v>418</v>
      </c>
      <c r="E160" s="28" t="s">
        <v>230</v>
      </c>
      <c r="F160" s="27" t="s">
        <v>231</v>
      </c>
      <c r="G160" s="28" t="s">
        <v>419</v>
      </c>
      <c r="H160" s="28" t="s">
        <v>420</v>
      </c>
      <c r="I160" s="27" t="s">
        <v>234</v>
      </c>
      <c r="J160" s="27" t="s">
        <v>234</v>
      </c>
      <c r="K160" s="27" t="s">
        <v>234</v>
      </c>
      <c r="L160" s="27" t="s">
        <v>236</v>
      </c>
    </row>
    <row r="161" spans="1:12" ht="114.75" x14ac:dyDescent="0.2">
      <c r="A161" s="30">
        <v>37019</v>
      </c>
      <c r="B161" s="25" t="s">
        <v>295</v>
      </c>
      <c r="C161" s="27" t="s">
        <v>228</v>
      </c>
      <c r="D161" s="25" t="s">
        <v>295</v>
      </c>
      <c r="E161" s="28" t="s">
        <v>230</v>
      </c>
      <c r="F161" s="27" t="s">
        <v>231</v>
      </c>
      <c r="G161" s="28" t="s">
        <v>421</v>
      </c>
      <c r="H161" s="28" t="s">
        <v>422</v>
      </c>
      <c r="I161" s="27" t="s">
        <v>235</v>
      </c>
      <c r="J161" s="27" t="s">
        <v>235</v>
      </c>
      <c r="K161" s="27" t="s">
        <v>235</v>
      </c>
      <c r="L161" s="27" t="s">
        <v>236</v>
      </c>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423</v>
      </c>
      <c r="B165" s="1" t="s">
        <v>424</v>
      </c>
      <c r="C165" s="4" t="s">
        <v>425</v>
      </c>
      <c r="D165" s="33" t="s">
        <v>426</v>
      </c>
      <c r="E165" s="33" t="s">
        <v>427</v>
      </c>
    </row>
    <row r="166" spans="1:12" x14ac:dyDescent="0.2">
      <c r="A166" s="34" t="s">
        <v>428</v>
      </c>
      <c r="B166" s="35">
        <f t="shared" ref="B166:B174" si="2">C166/$C$175</f>
        <v>0</v>
      </c>
      <c r="C166" s="5"/>
      <c r="D166" s="4">
        <f>33+1+1+1+1+1+8+1+1+1+2+1+2+1+1</f>
        <v>56</v>
      </c>
      <c r="E166" s="36">
        <f t="shared" ref="E166:E173" si="3">(C166/D166)*100</f>
        <v>0</v>
      </c>
    </row>
    <row r="167" spans="1:12" x14ac:dyDescent="0.2">
      <c r="A167" s="34" t="s">
        <v>247</v>
      </c>
      <c r="B167" s="35">
        <f t="shared" si="2"/>
        <v>0.14285714285714285</v>
      </c>
      <c r="C167" s="5">
        <f>'summary 0820'!I25</f>
        <v>2</v>
      </c>
      <c r="D167" s="4">
        <f>540+17+1+1+6+10+1+2+12+2+1+1+1+3+4+3+1+1+1+8+2+1+1+6+1+1</f>
        <v>628</v>
      </c>
      <c r="E167" s="36">
        <f t="shared" si="3"/>
        <v>0.31847133757961787</v>
      </c>
    </row>
    <row r="168" spans="1:12" x14ac:dyDescent="0.2">
      <c r="A168" s="34" t="s">
        <v>228</v>
      </c>
      <c r="B168" s="35">
        <f t="shared" si="2"/>
        <v>0.35714285714285715</v>
      </c>
      <c r="C168" s="5">
        <f>'summary 0820'!I26</f>
        <v>5</v>
      </c>
      <c r="D168" s="4">
        <f>13+1+1+1+16</f>
        <v>32</v>
      </c>
      <c r="E168" s="36">
        <f t="shared" si="3"/>
        <v>15.625</v>
      </c>
    </row>
    <row r="169" spans="1:12" x14ac:dyDescent="0.2">
      <c r="A169" s="34" t="s">
        <v>429</v>
      </c>
      <c r="B169" s="35">
        <f t="shared" si="2"/>
        <v>7.1428571428571425E-2</v>
      </c>
      <c r="C169" s="5">
        <f>'summary 0820'!I27</f>
        <v>1</v>
      </c>
      <c r="D169" s="4">
        <f>36+1+1</f>
        <v>38</v>
      </c>
      <c r="E169" s="36">
        <f t="shared" si="3"/>
        <v>2.6315789473684208</v>
      </c>
    </row>
    <row r="170" spans="1:12" x14ac:dyDescent="0.2">
      <c r="A170" s="34" t="s">
        <v>430</v>
      </c>
      <c r="B170" s="35">
        <f t="shared" si="2"/>
        <v>0.21428571428571427</v>
      </c>
      <c r="C170" s="5">
        <f>'summary 0820'!I28</f>
        <v>3</v>
      </c>
      <c r="D170" s="4">
        <f>288+2+13+2+5+56+59+14+2+3+3</f>
        <v>447</v>
      </c>
      <c r="E170" s="36">
        <f t="shared" si="3"/>
        <v>0.67114093959731547</v>
      </c>
    </row>
    <row r="171" spans="1:12" x14ac:dyDescent="0.2">
      <c r="A171" s="34" t="s">
        <v>431</v>
      </c>
      <c r="B171" s="35">
        <f t="shared" si="2"/>
        <v>0</v>
      </c>
      <c r="C171" s="5"/>
      <c r="D171" s="4">
        <f>132+2+1+2+7+3+4</f>
        <v>151</v>
      </c>
      <c r="E171" s="36">
        <f t="shared" si="3"/>
        <v>0</v>
      </c>
    </row>
    <row r="172" spans="1:12" x14ac:dyDescent="0.2">
      <c r="A172" s="34" t="s">
        <v>291</v>
      </c>
      <c r="B172" s="35">
        <f t="shared" si="2"/>
        <v>7.1428571428571425E-2</v>
      </c>
      <c r="C172" s="5">
        <f>'summary 0820'!I30</f>
        <v>1</v>
      </c>
      <c r="D172" s="4">
        <v>9</v>
      </c>
      <c r="E172" s="36">
        <f t="shared" si="3"/>
        <v>11.111111111111111</v>
      </c>
    </row>
    <row r="173" spans="1:12" x14ac:dyDescent="0.2">
      <c r="A173" s="34" t="s">
        <v>393</v>
      </c>
      <c r="B173" s="35">
        <f t="shared" si="2"/>
        <v>0.14285714285714285</v>
      </c>
      <c r="C173" s="5">
        <f>'summary 0820'!I31</f>
        <v>2</v>
      </c>
      <c r="D173" s="4">
        <f>10+5+2</f>
        <v>17</v>
      </c>
      <c r="E173" s="36">
        <f t="shared" si="3"/>
        <v>11.76470588235294</v>
      </c>
    </row>
    <row r="174" spans="1:12" x14ac:dyDescent="0.2">
      <c r="A174" s="37" t="s">
        <v>432</v>
      </c>
      <c r="B174" s="35">
        <f t="shared" si="2"/>
        <v>0</v>
      </c>
      <c r="C174" s="5"/>
    </row>
    <row r="175" spans="1:12" x14ac:dyDescent="0.2">
      <c r="A175" s="37" t="s">
        <v>433</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6" sqref="K36"/>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434</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435</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436</v>
      </c>
      <c r="B8" s="44"/>
      <c r="C8" s="44" t="s">
        <v>437</v>
      </c>
      <c r="D8" s="44"/>
      <c r="E8" s="45"/>
      <c r="F8" s="45"/>
      <c r="G8" s="45"/>
      <c r="H8" s="45"/>
      <c r="I8" s="45"/>
      <c r="J8" s="45"/>
      <c r="K8" s="46"/>
    </row>
    <row r="9" spans="1:11" x14ac:dyDescent="0.2">
      <c r="A9" s="2"/>
      <c r="B9" s="2"/>
      <c r="C9" s="2"/>
      <c r="D9" s="2"/>
      <c r="E9" s="2"/>
      <c r="F9" s="2"/>
      <c r="G9" s="2"/>
      <c r="H9" s="2"/>
      <c r="I9" s="2"/>
      <c r="K9" s="3"/>
    </row>
    <row r="10" spans="1:11" x14ac:dyDescent="0.2">
      <c r="A10" s="5" t="s">
        <v>375</v>
      </c>
      <c r="B10" s="2"/>
      <c r="C10" s="2" t="s">
        <v>199</v>
      </c>
      <c r="D10" s="2"/>
      <c r="E10" s="2"/>
      <c r="F10" s="2"/>
      <c r="G10" s="2"/>
      <c r="H10" s="2"/>
      <c r="I10" s="2"/>
      <c r="K10" s="2"/>
    </row>
    <row r="11" spans="1:11" x14ac:dyDescent="0.2">
      <c r="A11" s="6" t="s">
        <v>438</v>
      </c>
      <c r="B11" s="7"/>
      <c r="C11" s="7" t="s">
        <v>200</v>
      </c>
      <c r="D11" s="7"/>
      <c r="E11" s="7"/>
      <c r="F11" s="7"/>
      <c r="G11" s="7"/>
      <c r="H11" s="7"/>
      <c r="I11" s="7"/>
      <c r="J11" s="7"/>
      <c r="K11" s="7"/>
    </row>
    <row r="12" spans="1:11" x14ac:dyDescent="0.2">
      <c r="A12" s="6" t="s">
        <v>255</v>
      </c>
      <c r="B12" s="7"/>
      <c r="C12" s="7" t="s">
        <v>201</v>
      </c>
      <c r="D12" s="7"/>
      <c r="E12" s="7"/>
      <c r="F12" s="7"/>
      <c r="G12" s="7"/>
      <c r="H12" s="7"/>
      <c r="I12" s="7"/>
      <c r="J12" s="7"/>
      <c r="K12" s="7">
        <f>4</f>
        <v>4</v>
      </c>
    </row>
    <row r="13" spans="1:11" x14ac:dyDescent="0.2">
      <c r="A13" s="6" t="s">
        <v>231</v>
      </c>
      <c r="B13" s="7"/>
      <c r="C13" s="7" t="s">
        <v>439</v>
      </c>
      <c r="D13" s="7"/>
      <c r="E13" s="7"/>
      <c r="F13" s="7"/>
      <c r="G13" s="7"/>
      <c r="H13" s="7"/>
      <c r="I13" s="7"/>
      <c r="J13" s="7"/>
      <c r="K13" s="7">
        <f>3</f>
        <v>3</v>
      </c>
    </row>
    <row r="14" spans="1:11" x14ac:dyDescent="0.2">
      <c r="A14" s="6" t="s">
        <v>361</v>
      </c>
      <c r="B14" s="7"/>
      <c r="C14" s="7" t="s">
        <v>203</v>
      </c>
      <c r="D14" s="7"/>
      <c r="E14" s="7"/>
      <c r="F14" s="7"/>
      <c r="G14" s="7"/>
      <c r="H14" s="7"/>
      <c r="I14" s="7"/>
      <c r="J14" s="7"/>
      <c r="K14" s="7"/>
    </row>
    <row r="15" spans="1:11" x14ac:dyDescent="0.2">
      <c r="A15" s="6" t="s">
        <v>241</v>
      </c>
      <c r="B15" s="7"/>
      <c r="C15" s="7" t="s">
        <v>204</v>
      </c>
      <c r="D15" s="7"/>
      <c r="E15" s="7"/>
      <c r="F15" s="7"/>
      <c r="G15" s="7"/>
      <c r="H15" s="7"/>
      <c r="I15" s="7"/>
      <c r="J15" s="7"/>
      <c r="K15" s="7"/>
    </row>
    <row r="16" spans="1:11" x14ac:dyDescent="0.2">
      <c r="A16" s="6" t="s">
        <v>440</v>
      </c>
      <c r="B16" s="7"/>
      <c r="C16" s="7" t="s">
        <v>205</v>
      </c>
      <c r="D16" s="7"/>
      <c r="E16" s="7"/>
      <c r="F16" s="7"/>
      <c r="G16" s="7"/>
      <c r="H16" s="7"/>
      <c r="I16" s="7"/>
      <c r="J16" s="7"/>
      <c r="K16" s="7">
        <f>2+1</f>
        <v>3</v>
      </c>
    </row>
    <row r="17" spans="1:11" x14ac:dyDescent="0.2">
      <c r="A17" s="6" t="s">
        <v>260</v>
      </c>
      <c r="B17" s="7"/>
      <c r="C17" s="7" t="s">
        <v>206</v>
      </c>
      <c r="D17" s="7"/>
      <c r="E17" s="7"/>
      <c r="F17" s="7"/>
      <c r="G17" s="7"/>
      <c r="H17" s="7"/>
      <c r="I17" s="7"/>
      <c r="J17" s="7"/>
      <c r="K17" s="7">
        <f>3</f>
        <v>3</v>
      </c>
    </row>
    <row r="18" spans="1:11" x14ac:dyDescent="0.2">
      <c r="A18" s="6" t="s">
        <v>266</v>
      </c>
      <c r="B18" s="7"/>
      <c r="C18" s="7" t="s">
        <v>207</v>
      </c>
      <c r="D18" s="7"/>
      <c r="E18" s="7"/>
      <c r="F18" s="7"/>
      <c r="G18" s="7"/>
      <c r="H18" s="7"/>
      <c r="I18" s="7"/>
      <c r="J18" s="7"/>
      <c r="K18" s="47">
        <v>1</v>
      </c>
    </row>
    <row r="22" spans="1:11" ht="13.5" thickBot="1" x14ac:dyDescent="0.25">
      <c r="A22" s="44" t="s">
        <v>441</v>
      </c>
      <c r="B22" s="45"/>
      <c r="C22" s="45"/>
      <c r="D22" s="45"/>
      <c r="E22" s="45"/>
      <c r="F22" s="45"/>
      <c r="G22" s="44"/>
      <c r="H22" s="45"/>
      <c r="I22" s="44" t="s">
        <v>442</v>
      </c>
      <c r="J22" s="45"/>
      <c r="K22" s="44" t="s">
        <v>443</v>
      </c>
    </row>
    <row r="23" spans="1:11" x14ac:dyDescent="0.2">
      <c r="G23" s="1"/>
      <c r="I23" s="48"/>
      <c r="J23" s="2"/>
      <c r="K23" s="48"/>
    </row>
    <row r="24" spans="1:11" x14ac:dyDescent="0.2">
      <c r="A24" s="29" t="s">
        <v>428</v>
      </c>
      <c r="B24" s="17"/>
      <c r="C24" s="17"/>
      <c r="D24" s="32"/>
      <c r="E24" s="31"/>
      <c r="F24" s="32"/>
      <c r="G24" s="32"/>
      <c r="H24" s="31"/>
      <c r="I24" s="5"/>
      <c r="J24" s="31"/>
      <c r="K24" s="31"/>
    </row>
    <row r="25" spans="1:11" x14ac:dyDescent="0.2">
      <c r="A25" s="29" t="s">
        <v>247</v>
      </c>
      <c r="B25" s="17"/>
      <c r="C25" s="17"/>
      <c r="D25" s="32"/>
      <c r="E25" s="31"/>
      <c r="F25" s="32"/>
      <c r="G25" s="32"/>
      <c r="H25" s="31"/>
      <c r="I25" s="5">
        <f>1+1</f>
        <v>2</v>
      </c>
      <c r="J25" s="31"/>
      <c r="K25" s="49"/>
    </row>
    <row r="26" spans="1:11" x14ac:dyDescent="0.2">
      <c r="A26" s="29" t="s">
        <v>228</v>
      </c>
      <c r="B26" s="17"/>
      <c r="C26" s="17"/>
      <c r="D26" s="32"/>
      <c r="E26" s="31"/>
      <c r="F26" s="32"/>
      <c r="G26" s="32"/>
      <c r="H26" s="31"/>
      <c r="I26" s="5">
        <f>5</f>
        <v>5</v>
      </c>
      <c r="J26" s="31"/>
      <c r="K26" s="32"/>
    </row>
    <row r="27" spans="1:11" x14ac:dyDescent="0.2">
      <c r="A27" s="29" t="s">
        <v>429</v>
      </c>
      <c r="B27" s="17"/>
      <c r="C27" s="17"/>
      <c r="D27" s="32"/>
      <c r="E27" s="31"/>
      <c r="F27" s="32"/>
      <c r="G27" s="32"/>
      <c r="H27" s="31"/>
      <c r="I27" s="5">
        <f>1</f>
        <v>1</v>
      </c>
      <c r="J27" s="31"/>
      <c r="K27" s="31"/>
    </row>
    <row r="28" spans="1:11" x14ac:dyDescent="0.2">
      <c r="A28" s="29" t="s">
        <v>430</v>
      </c>
      <c r="B28" s="17"/>
      <c r="C28" s="17"/>
      <c r="D28" s="32"/>
      <c r="E28" s="31"/>
      <c r="F28" s="32"/>
      <c r="G28" s="32"/>
      <c r="H28" s="31"/>
      <c r="I28" s="5">
        <f>2+1</f>
        <v>3</v>
      </c>
      <c r="J28" s="31"/>
      <c r="K28" s="31"/>
    </row>
    <row r="29" spans="1:11" x14ac:dyDescent="0.2">
      <c r="A29" s="29" t="s">
        <v>431</v>
      </c>
      <c r="B29" s="17"/>
      <c r="C29" s="17"/>
      <c r="D29" s="32"/>
      <c r="E29" s="31"/>
      <c r="F29" s="32"/>
      <c r="G29" s="32"/>
      <c r="H29" s="31"/>
      <c r="I29" s="5"/>
      <c r="J29" s="31"/>
      <c r="K29" s="32"/>
    </row>
    <row r="30" spans="1:11" x14ac:dyDescent="0.2">
      <c r="A30" s="29" t="s">
        <v>291</v>
      </c>
      <c r="B30" s="17"/>
      <c r="C30" s="17"/>
      <c r="D30" s="32"/>
      <c r="E30" s="31"/>
      <c r="F30" s="32"/>
      <c r="G30" s="32"/>
      <c r="H30" s="31"/>
      <c r="I30" s="5">
        <f>1</f>
        <v>1</v>
      </c>
      <c r="J30" s="31"/>
      <c r="K30" s="31"/>
    </row>
    <row r="31" spans="1:11" x14ac:dyDescent="0.2">
      <c r="A31" s="29" t="s">
        <v>393</v>
      </c>
      <c r="B31" s="17"/>
      <c r="C31" s="17"/>
      <c r="D31" s="32"/>
      <c r="E31" s="31"/>
      <c r="F31" s="32"/>
      <c r="G31" s="32"/>
      <c r="H31" s="31"/>
      <c r="I31" s="5">
        <f>1+1</f>
        <v>2</v>
      </c>
      <c r="J31" s="31"/>
      <c r="K31" s="31"/>
    </row>
    <row r="32" spans="1:11" ht="13.5" thickBot="1" x14ac:dyDescent="0.25">
      <c r="A32" s="50" t="s">
        <v>444</v>
      </c>
      <c r="I32" s="5"/>
      <c r="K32" s="51"/>
    </row>
    <row r="33" spans="1:11" ht="13.5" thickTop="1" x14ac:dyDescent="0.2">
      <c r="A33" s="52" t="s">
        <v>435</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28" sqref="K28"/>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506</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435</v>
      </c>
      <c r="B5" s="42"/>
      <c r="C5" s="42"/>
      <c r="D5" s="42"/>
      <c r="E5" s="42"/>
      <c r="F5" s="42"/>
      <c r="G5" s="42"/>
      <c r="H5" s="42"/>
      <c r="I5" s="42"/>
      <c r="J5" s="42"/>
      <c r="K5" s="43">
        <f>SUM(K10:K18)</f>
        <v>18</v>
      </c>
    </row>
    <row r="6" spans="1:11" x14ac:dyDescent="0.2">
      <c r="A6" s="1"/>
      <c r="B6" s="1"/>
      <c r="C6" s="1"/>
      <c r="K6" s="3"/>
    </row>
    <row r="7" spans="1:11" x14ac:dyDescent="0.2">
      <c r="A7" s="1"/>
      <c r="B7" s="1"/>
      <c r="C7" s="1"/>
      <c r="K7" s="3"/>
    </row>
    <row r="8" spans="1:11" ht="13.5" thickBot="1" x14ac:dyDescent="0.25">
      <c r="A8" s="44" t="s">
        <v>436</v>
      </c>
      <c r="B8" s="44"/>
      <c r="C8" s="44" t="s">
        <v>437</v>
      </c>
      <c r="D8" s="44"/>
      <c r="E8" s="45"/>
      <c r="F8" s="45"/>
      <c r="G8" s="45"/>
      <c r="H8" s="45"/>
      <c r="I8" s="45"/>
      <c r="J8" s="45"/>
      <c r="K8" s="46"/>
    </row>
    <row r="9" spans="1:11" x14ac:dyDescent="0.2">
      <c r="A9" s="2"/>
      <c r="B9" s="2"/>
      <c r="C9" s="2"/>
      <c r="D9" s="2"/>
      <c r="E9" s="2"/>
      <c r="F9" s="2"/>
      <c r="G9" s="2"/>
      <c r="H9" s="2"/>
      <c r="I9" s="2"/>
      <c r="K9" s="3"/>
    </row>
    <row r="10" spans="1:11" x14ac:dyDescent="0.2">
      <c r="A10" s="5" t="s">
        <v>375</v>
      </c>
      <c r="B10" s="2"/>
      <c r="C10" s="2" t="s">
        <v>199</v>
      </c>
      <c r="D10" s="2"/>
      <c r="E10" s="2"/>
      <c r="F10" s="2"/>
      <c r="G10" s="2"/>
      <c r="H10" s="2"/>
      <c r="I10" s="2"/>
      <c r="K10" s="2">
        <f>1+1</f>
        <v>2</v>
      </c>
    </row>
    <row r="11" spans="1:11" x14ac:dyDescent="0.2">
      <c r="A11" s="6" t="s">
        <v>438</v>
      </c>
      <c r="B11" s="7"/>
      <c r="C11" s="7" t="s">
        <v>200</v>
      </c>
      <c r="D11" s="7"/>
      <c r="E11" s="7"/>
      <c r="F11" s="7"/>
      <c r="G11" s="7"/>
      <c r="H11" s="7"/>
      <c r="I11" s="7"/>
      <c r="J11" s="7"/>
      <c r="K11" s="7"/>
    </row>
    <row r="12" spans="1:11" x14ac:dyDescent="0.2">
      <c r="A12" s="6" t="s">
        <v>255</v>
      </c>
      <c r="B12" s="7"/>
      <c r="C12" s="7" t="s">
        <v>201</v>
      </c>
      <c r="D12" s="7"/>
      <c r="E12" s="7"/>
      <c r="F12" s="7"/>
      <c r="G12" s="7"/>
      <c r="H12" s="7"/>
      <c r="I12" s="7"/>
      <c r="J12" s="7"/>
      <c r="K12" s="7">
        <f>1+1+1+1+1+1</f>
        <v>6</v>
      </c>
    </row>
    <row r="13" spans="1:11" x14ac:dyDescent="0.2">
      <c r="A13" s="6" t="s">
        <v>231</v>
      </c>
      <c r="B13" s="7"/>
      <c r="C13" s="7" t="s">
        <v>439</v>
      </c>
      <c r="D13" s="7"/>
      <c r="E13" s="7"/>
      <c r="F13" s="7"/>
      <c r="G13" s="7"/>
      <c r="H13" s="7"/>
      <c r="I13" s="7"/>
      <c r="J13" s="7"/>
      <c r="K13" s="7">
        <f>1+1+1+1</f>
        <v>4</v>
      </c>
    </row>
    <row r="14" spans="1:11" x14ac:dyDescent="0.2">
      <c r="A14" s="6" t="s">
        <v>361</v>
      </c>
      <c r="B14" s="7"/>
      <c r="C14" s="7" t="s">
        <v>203</v>
      </c>
      <c r="D14" s="7"/>
      <c r="E14" s="7"/>
      <c r="F14" s="7"/>
      <c r="G14" s="7"/>
      <c r="H14" s="7"/>
      <c r="I14" s="7"/>
      <c r="J14" s="7"/>
      <c r="K14" s="7">
        <f>2</f>
        <v>2</v>
      </c>
    </row>
    <row r="15" spans="1:11" x14ac:dyDescent="0.2">
      <c r="A15" s="6" t="s">
        <v>241</v>
      </c>
      <c r="B15" s="7"/>
      <c r="C15" s="7" t="s">
        <v>204</v>
      </c>
      <c r="D15" s="7"/>
      <c r="E15" s="7"/>
      <c r="F15" s="7"/>
      <c r="G15" s="7"/>
      <c r="H15" s="7"/>
      <c r="I15" s="7"/>
      <c r="J15" s="7"/>
      <c r="K15" s="7"/>
    </row>
    <row r="16" spans="1:11" x14ac:dyDescent="0.2">
      <c r="A16" s="6" t="s">
        <v>440</v>
      </c>
      <c r="B16" s="7"/>
      <c r="C16" s="7" t="s">
        <v>205</v>
      </c>
      <c r="D16" s="7"/>
      <c r="E16" s="7"/>
      <c r="F16" s="7"/>
      <c r="G16" s="7"/>
      <c r="H16" s="7"/>
      <c r="I16" s="7"/>
      <c r="J16" s="7"/>
      <c r="K16" s="7">
        <f>1</f>
        <v>1</v>
      </c>
    </row>
    <row r="17" spans="1:11" x14ac:dyDescent="0.2">
      <c r="A17" s="6" t="s">
        <v>260</v>
      </c>
      <c r="B17" s="7"/>
      <c r="C17" s="7" t="s">
        <v>206</v>
      </c>
      <c r="D17" s="7"/>
      <c r="E17" s="7"/>
      <c r="F17" s="7"/>
      <c r="G17" s="7"/>
      <c r="H17" s="7"/>
      <c r="I17" s="7"/>
      <c r="J17" s="7"/>
      <c r="K17" s="7"/>
    </row>
    <row r="18" spans="1:11" x14ac:dyDescent="0.2">
      <c r="A18" s="6" t="s">
        <v>266</v>
      </c>
      <c r="B18" s="7"/>
      <c r="C18" s="7" t="s">
        <v>207</v>
      </c>
      <c r="D18" s="7"/>
      <c r="E18" s="7"/>
      <c r="F18" s="7"/>
      <c r="G18" s="7"/>
      <c r="H18" s="7"/>
      <c r="I18" s="7"/>
      <c r="J18" s="7"/>
      <c r="K18" s="47">
        <f>1+1+1</f>
        <v>3</v>
      </c>
    </row>
    <row r="22" spans="1:11" ht="13.5" thickBot="1" x14ac:dyDescent="0.25">
      <c r="A22" s="44" t="s">
        <v>441</v>
      </c>
      <c r="B22" s="45"/>
      <c r="C22" s="45"/>
      <c r="D22" s="45"/>
      <c r="E22" s="45"/>
      <c r="F22" s="45"/>
      <c r="G22" s="44"/>
      <c r="H22" s="45"/>
      <c r="I22" s="44" t="s">
        <v>442</v>
      </c>
      <c r="J22" s="45"/>
      <c r="K22" s="44" t="s">
        <v>443</v>
      </c>
    </row>
    <row r="23" spans="1:11" x14ac:dyDescent="0.2">
      <c r="G23" s="1"/>
      <c r="I23" s="48"/>
      <c r="J23" s="2"/>
      <c r="K23" s="48"/>
    </row>
    <row r="24" spans="1:11" x14ac:dyDescent="0.2">
      <c r="A24" s="29" t="s">
        <v>428</v>
      </c>
      <c r="B24" s="17"/>
      <c r="C24" s="17"/>
      <c r="D24" s="32"/>
      <c r="E24" s="31"/>
      <c r="F24" s="32"/>
      <c r="G24" s="32"/>
      <c r="H24" s="31"/>
      <c r="I24" s="6"/>
      <c r="J24" s="31"/>
      <c r="K24" s="31"/>
    </row>
    <row r="25" spans="1:11" ht="25.5" x14ac:dyDescent="0.2">
      <c r="A25" s="29" t="s">
        <v>247</v>
      </c>
      <c r="B25" s="17"/>
      <c r="C25" s="17"/>
      <c r="D25" s="32"/>
      <c r="E25" s="31"/>
      <c r="F25" s="32"/>
      <c r="G25" s="32"/>
      <c r="H25" s="31"/>
      <c r="I25" s="6">
        <f>1+1</f>
        <v>2</v>
      </c>
      <c r="J25" s="31"/>
      <c r="K25" s="49" t="s">
        <v>79</v>
      </c>
    </row>
    <row r="26" spans="1:11" ht="25.5" x14ac:dyDescent="0.2">
      <c r="A26" s="29" t="s">
        <v>228</v>
      </c>
      <c r="B26" s="17"/>
      <c r="C26" s="17"/>
      <c r="D26" s="32"/>
      <c r="E26" s="31"/>
      <c r="F26" s="32"/>
      <c r="G26" s="32"/>
      <c r="H26" s="31"/>
      <c r="I26" s="6">
        <f>1+1+1+1+1+1</f>
        <v>6</v>
      </c>
      <c r="J26" s="31"/>
      <c r="K26" s="32" t="s">
        <v>80</v>
      </c>
    </row>
    <row r="27" spans="1:11" ht="25.5" x14ac:dyDescent="0.2">
      <c r="A27" s="29" t="s">
        <v>429</v>
      </c>
      <c r="B27" s="17"/>
      <c r="C27" s="17"/>
      <c r="D27" s="32"/>
      <c r="E27" s="31"/>
      <c r="F27" s="32"/>
      <c r="G27" s="32"/>
      <c r="H27" s="31"/>
      <c r="I27" s="6">
        <f>1</f>
        <v>1</v>
      </c>
      <c r="J27" s="31"/>
      <c r="K27" s="31" t="s">
        <v>85</v>
      </c>
    </row>
    <row r="28" spans="1:11" x14ac:dyDescent="0.2">
      <c r="A28" s="29" t="s">
        <v>430</v>
      </c>
      <c r="B28" s="17"/>
      <c r="C28" s="17"/>
      <c r="D28" s="32"/>
      <c r="E28" s="31"/>
      <c r="F28" s="32"/>
      <c r="G28" s="32"/>
      <c r="H28" s="31"/>
      <c r="I28" s="6">
        <f>1</f>
        <v>1</v>
      </c>
      <c r="J28" s="31"/>
      <c r="K28" s="31" t="s">
        <v>84</v>
      </c>
    </row>
    <row r="29" spans="1:11" x14ac:dyDescent="0.2">
      <c r="A29" s="29" t="s">
        <v>431</v>
      </c>
      <c r="B29" s="17"/>
      <c r="C29" s="17"/>
      <c r="D29" s="32"/>
      <c r="E29" s="31"/>
      <c r="F29" s="32"/>
      <c r="G29" s="32"/>
      <c r="H29" s="31"/>
      <c r="I29" s="6"/>
      <c r="J29" s="31"/>
      <c r="K29" s="32"/>
    </row>
    <row r="30" spans="1:11" x14ac:dyDescent="0.2">
      <c r="A30" s="29" t="s">
        <v>291</v>
      </c>
      <c r="B30" s="17"/>
      <c r="C30" s="17"/>
      <c r="D30" s="32"/>
      <c r="E30" s="31"/>
      <c r="F30" s="32"/>
      <c r="G30" s="32"/>
      <c r="H30" s="31"/>
      <c r="I30" s="6">
        <f>1</f>
        <v>1</v>
      </c>
      <c r="J30" s="31"/>
      <c r="K30" s="31" t="s">
        <v>83</v>
      </c>
    </row>
    <row r="31" spans="1:11" ht="15.75" customHeight="1" x14ac:dyDescent="0.2">
      <c r="A31" s="29" t="s">
        <v>393</v>
      </c>
      <c r="B31" s="17"/>
      <c r="C31" s="17"/>
      <c r="D31" s="32"/>
      <c r="E31" s="31"/>
      <c r="F31" s="32"/>
      <c r="G31" s="32"/>
      <c r="H31" s="31"/>
      <c r="I31" s="6">
        <f>1</f>
        <v>1</v>
      </c>
      <c r="J31" s="31"/>
      <c r="K31" s="31" t="s">
        <v>82</v>
      </c>
    </row>
    <row r="32" spans="1:11" ht="13.5" thickBot="1" x14ac:dyDescent="0.25">
      <c r="A32" s="50" t="s">
        <v>444</v>
      </c>
      <c r="I32" s="5">
        <f>1+1+1+1+1+1</f>
        <v>6</v>
      </c>
      <c r="K32" s="51" t="s">
        <v>81</v>
      </c>
    </row>
    <row r="33" spans="1:11" ht="13.5" thickTop="1" x14ac:dyDescent="0.2">
      <c r="A33" s="52" t="s">
        <v>435</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97"/>
  <sheetViews>
    <sheetView topLeftCell="A168" zoomScaleNormal="100" workbookViewId="0">
      <selection activeCell="G129" sqref="G129"/>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1" width="9.85546875" style="4" bestFit="1" customWidth="1"/>
    <col min="32" max="16384" width="9.140625" style="4"/>
  </cols>
  <sheetData>
    <row r="1" spans="1:33" s="1" customFormat="1" x14ac:dyDescent="0.2">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c r="AA1" s="1" t="s">
        <v>454</v>
      </c>
      <c r="AB1" s="1" t="s">
        <v>509</v>
      </c>
      <c r="AC1" s="1" t="s">
        <v>1</v>
      </c>
      <c r="AD1" s="1" t="s">
        <v>105</v>
      </c>
      <c r="AE1" s="1" t="s">
        <v>177</v>
      </c>
      <c r="AF1" s="1" t="s">
        <v>126</v>
      </c>
    </row>
    <row r="2" spans="1:33" x14ac:dyDescent="0.2">
      <c r="A2" s="2" t="s">
        <v>199</v>
      </c>
      <c r="B2" s="3"/>
      <c r="H2" s="4">
        <f>1+1</f>
        <v>2</v>
      </c>
      <c r="J2" s="4">
        <f>1</f>
        <v>1</v>
      </c>
      <c r="K2" s="3"/>
      <c r="L2" s="5"/>
      <c r="M2" s="3"/>
      <c r="N2" s="3"/>
      <c r="P2" s="4">
        <v>1</v>
      </c>
      <c r="AC2" s="4">
        <f>'summary 0910'!K10</f>
        <v>1</v>
      </c>
      <c r="AD2" s="4">
        <f>'summary 0917'!K10</f>
        <v>2</v>
      </c>
      <c r="AE2" s="4">
        <f>'summary 0924'!K10</f>
        <v>2</v>
      </c>
      <c r="AF2" s="4">
        <f>'summary 1001'!K10</f>
        <v>2</v>
      </c>
    </row>
    <row r="3" spans="1:33" x14ac:dyDescent="0.2">
      <c r="A3" s="2" t="s">
        <v>200</v>
      </c>
      <c r="B3" s="5"/>
      <c r="K3" s="5"/>
      <c r="L3" s="5"/>
      <c r="M3" s="5"/>
      <c r="N3" s="6">
        <v>1</v>
      </c>
      <c r="P3" s="4">
        <v>1</v>
      </c>
      <c r="R3" s="4">
        <f>'[7]summary 0625'!K11</f>
        <v>2</v>
      </c>
      <c r="T3" s="4">
        <f>'[7]summary 0709'!K10</f>
        <v>1</v>
      </c>
      <c r="AE3" s="4">
        <f>'summary 0924'!K11</f>
        <v>1</v>
      </c>
    </row>
    <row r="4" spans="1:33" x14ac:dyDescent="0.2">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c r="AF4" s="4">
        <f>'summary 1001'!K12</f>
        <v>10</v>
      </c>
    </row>
    <row r="5" spans="1:33" x14ac:dyDescent="0.2">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c r="AF5" s="4">
        <f>'summary 1001'!K13</f>
        <v>6</v>
      </c>
    </row>
    <row r="6" spans="1:33" x14ac:dyDescent="0.2">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3" x14ac:dyDescent="0.2">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c r="AF7" s="4">
        <f>'summary 1001'!K15</f>
        <v>1</v>
      </c>
    </row>
    <row r="8" spans="1:33" x14ac:dyDescent="0.2">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3" x14ac:dyDescent="0.2">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c r="AF9" s="4">
        <f>'summary 1001'!K17</f>
        <v>1</v>
      </c>
    </row>
    <row r="10" spans="1:33" x14ac:dyDescent="0.2">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c r="AF10" s="4">
        <f>'summary 1001'!K18</f>
        <v>3</v>
      </c>
    </row>
    <row r="11" spans="1:33" x14ac:dyDescent="0.2">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c r="AF11" s="4">
        <f>SUM(AF2:AF10)</f>
        <v>23</v>
      </c>
    </row>
    <row r="12" spans="1:33" s="1" customFormat="1" x14ac:dyDescent="0.2">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c r="AF12" s="9">
        <v>37165</v>
      </c>
    </row>
    <row r="15" spans="1:33" x14ac:dyDescent="0.2">
      <c r="A15" s="4" t="s">
        <v>428</v>
      </c>
      <c r="Y15" s="4">
        <f>[8]Aug!$U$24+[8]Aug!$U$9</f>
        <v>3</v>
      </c>
      <c r="Z15" s="4">
        <f>[8]Aug!$AB$27</f>
        <v>1</v>
      </c>
      <c r="AB15" s="4">
        <f>3</f>
        <v>3</v>
      </c>
      <c r="AC15" s="4">
        <f>2</f>
        <v>2</v>
      </c>
      <c r="AD15" s="4">
        <v>3</v>
      </c>
      <c r="AE15" s="4">
        <f>7+1</f>
        <v>8</v>
      </c>
      <c r="AF15" s="4">
        <f>2</f>
        <v>2</v>
      </c>
      <c r="AG15" s="4" t="s">
        <v>428</v>
      </c>
    </row>
    <row r="16" spans="1:33" x14ac:dyDescent="0.2">
      <c r="A16" s="4" t="s">
        <v>247</v>
      </c>
      <c r="X16" s="4">
        <f>[8]Aug!$N$22+[8]Aug!$N$20+[8]Aug!$N$7+[8]Aug!$N$8</f>
        <v>14</v>
      </c>
      <c r="Y16" s="4">
        <f>[8]Aug!$U$20+[8]Aug!$U$22+[8]Aug!$U$16</f>
        <v>3</v>
      </c>
      <c r="Z16" s="4">
        <f>[8]Aug!$AB$22+[8]Aug!$AB$7+[8]Aug!$AB$8</f>
        <v>8</v>
      </c>
      <c r="AA16" s="4">
        <f>[8]Aug!$AI$16+1</f>
        <v>2</v>
      </c>
      <c r="AB16" s="4">
        <f>1+1+5+2</f>
        <v>9</v>
      </c>
      <c r="AC16" s="4">
        <f>1+4+12</f>
        <v>17</v>
      </c>
      <c r="AD16" s="4">
        <v>57</v>
      </c>
      <c r="AE16" s="4">
        <f>14+1+1</f>
        <v>16</v>
      </c>
      <c r="AF16" s="4">
        <f>1+1</f>
        <v>2</v>
      </c>
      <c r="AG16" s="4" t="s">
        <v>247</v>
      </c>
    </row>
    <row r="17" spans="1:33" x14ac:dyDescent="0.2">
      <c r="A17" s="4" t="s">
        <v>393</v>
      </c>
      <c r="AG17" s="4" t="s">
        <v>393</v>
      </c>
    </row>
    <row r="18" spans="1:33" x14ac:dyDescent="0.2">
      <c r="A18" s="4" t="s">
        <v>228</v>
      </c>
      <c r="AG18" s="4" t="s">
        <v>228</v>
      </c>
    </row>
    <row r="19" spans="1:33" x14ac:dyDescent="0.2">
      <c r="A19" s="4" t="s">
        <v>291</v>
      </c>
      <c r="AG19" s="4" t="s">
        <v>291</v>
      </c>
    </row>
    <row r="20" spans="1:33" x14ac:dyDescent="0.2">
      <c r="A20" s="4" t="s">
        <v>510</v>
      </c>
      <c r="X20" s="4">
        <f>[8]Aug!$N$21+[8]Aug!$N$15</f>
        <v>6</v>
      </c>
      <c r="Y20" s="4">
        <f>[8]Aug!$U$26+[8]Aug!$U$21</f>
        <v>7</v>
      </c>
      <c r="Z20" s="4">
        <f>[8]Aug!$AB$26+[8]Aug!$AB$21</f>
        <v>3</v>
      </c>
      <c r="AA20" s="4">
        <f>[8]Aug!$AI$26+[8]Aug!$AI$21</f>
        <v>11</v>
      </c>
      <c r="AB20" s="4">
        <f>1</f>
        <v>1</v>
      </c>
      <c r="AC20" s="4">
        <f>14+3</f>
        <v>17</v>
      </c>
      <c r="AD20" s="4">
        <v>6</v>
      </c>
      <c r="AE20" s="4">
        <v>5</v>
      </c>
      <c r="AF20" s="4">
        <f>1+1+7</f>
        <v>9</v>
      </c>
      <c r="AG20" s="4" t="s">
        <v>510</v>
      </c>
    </row>
    <row r="22" spans="1:33" x14ac:dyDescent="0.2">
      <c r="A22" s="4" t="s">
        <v>507</v>
      </c>
      <c r="X22" s="4">
        <f t="shared" ref="X22:AF22" si="2">SUM(X15:X20)</f>
        <v>20</v>
      </c>
      <c r="Y22" s="4">
        <f t="shared" si="2"/>
        <v>13</v>
      </c>
      <c r="Z22" s="4">
        <f t="shared" si="2"/>
        <v>12</v>
      </c>
      <c r="AA22" s="4">
        <f t="shared" si="2"/>
        <v>13</v>
      </c>
      <c r="AB22" s="4">
        <f t="shared" si="2"/>
        <v>13</v>
      </c>
      <c r="AC22" s="4">
        <f t="shared" si="2"/>
        <v>36</v>
      </c>
      <c r="AD22" s="4">
        <f t="shared" si="2"/>
        <v>66</v>
      </c>
      <c r="AE22" s="4">
        <f t="shared" si="2"/>
        <v>29</v>
      </c>
      <c r="AF22" s="4">
        <f t="shared" si="2"/>
        <v>13</v>
      </c>
      <c r="AG22" s="4" t="s">
        <v>511</v>
      </c>
    </row>
    <row r="24" spans="1:33" x14ac:dyDescent="0.2">
      <c r="A24" s="4" t="s">
        <v>508</v>
      </c>
      <c r="AG24" s="4" t="s">
        <v>508</v>
      </c>
    </row>
    <row r="111" spans="1:12" x14ac:dyDescent="0.2">
      <c r="A111" s="10" t="s">
        <v>505</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210</v>
      </c>
      <c r="B113" s="11"/>
      <c r="C113" s="11"/>
      <c r="D113" s="11"/>
      <c r="E113" s="11"/>
      <c r="F113" s="12"/>
      <c r="G113" s="11"/>
      <c r="H113" s="11"/>
      <c r="I113" s="12"/>
      <c r="J113" s="12"/>
      <c r="K113" s="12"/>
      <c r="L113" s="11"/>
    </row>
    <row r="114" spans="1:12" x14ac:dyDescent="0.2">
      <c r="A114" s="11" t="s">
        <v>445</v>
      </c>
      <c r="B114" s="11"/>
      <c r="C114" s="11"/>
      <c r="D114" s="11"/>
      <c r="E114" s="11"/>
      <c r="F114" s="12"/>
      <c r="G114" s="11"/>
      <c r="H114" s="11"/>
      <c r="I114" s="12"/>
      <c r="J114" s="12"/>
      <c r="K114" s="12"/>
      <c r="L114" s="11"/>
    </row>
    <row r="115" spans="1:12" x14ac:dyDescent="0.2">
      <c r="A115" s="11" t="s">
        <v>446</v>
      </c>
      <c r="B115" s="11"/>
      <c r="C115" s="11"/>
      <c r="D115" s="11"/>
      <c r="E115" s="11"/>
      <c r="F115" s="12"/>
      <c r="G115" s="11"/>
      <c r="H115" s="11"/>
      <c r="I115" s="12"/>
      <c r="J115" s="12"/>
      <c r="K115" s="12"/>
      <c r="L115" s="11"/>
    </row>
    <row r="116" spans="1:12" x14ac:dyDescent="0.2">
      <c r="A116" s="11" t="s">
        <v>447</v>
      </c>
      <c r="B116" s="11"/>
      <c r="C116" s="11"/>
      <c r="D116" s="11"/>
      <c r="E116" s="11"/>
      <c r="F116" s="12"/>
      <c r="G116" s="11"/>
      <c r="H116" s="11"/>
      <c r="I116" s="12"/>
      <c r="J116" s="12"/>
      <c r="K116" s="12"/>
      <c r="L116" s="11"/>
    </row>
    <row r="117" spans="1:12" x14ac:dyDescent="0.2">
      <c r="A117" s="11" t="s">
        <v>448</v>
      </c>
      <c r="B117" s="11"/>
      <c r="C117" s="11"/>
      <c r="D117" s="11"/>
      <c r="E117" s="11"/>
      <c r="F117" s="12"/>
      <c r="G117" s="11"/>
      <c r="H117" s="11"/>
      <c r="I117" s="12"/>
      <c r="J117" s="12"/>
      <c r="K117" s="12"/>
      <c r="L117" s="11"/>
    </row>
    <row r="118" spans="1:12" x14ac:dyDescent="0.2">
      <c r="A118" s="11" t="s">
        <v>449</v>
      </c>
      <c r="B118" s="11"/>
      <c r="C118" s="11"/>
      <c r="D118" s="11"/>
      <c r="E118" s="11"/>
      <c r="F118" s="12"/>
      <c r="G118" s="11"/>
      <c r="H118" s="11"/>
      <c r="I118" s="12"/>
      <c r="J118" s="12"/>
      <c r="K118" s="12"/>
      <c r="L118" s="11"/>
    </row>
    <row r="119" spans="1:12" x14ac:dyDescent="0.2">
      <c r="A119" s="11" t="s">
        <v>450</v>
      </c>
      <c r="B119" s="11"/>
      <c r="C119" s="11"/>
      <c r="D119" s="11"/>
      <c r="E119" s="11"/>
      <c r="F119" s="12"/>
      <c r="G119" s="11"/>
      <c r="H119" s="11"/>
      <c r="I119" s="12"/>
      <c r="J119" s="12"/>
      <c r="K119" s="12"/>
      <c r="L119" s="11"/>
    </row>
    <row r="120" spans="1:12" x14ac:dyDescent="0.2">
      <c r="A120" s="11" t="s">
        <v>451</v>
      </c>
      <c r="B120" s="11"/>
      <c r="C120" s="11"/>
      <c r="D120" s="11"/>
      <c r="E120" s="11"/>
      <c r="F120" s="12"/>
      <c r="G120" s="11"/>
      <c r="H120" s="11"/>
      <c r="I120" s="12"/>
      <c r="J120" s="12"/>
      <c r="K120" s="12"/>
      <c r="L120" s="11"/>
    </row>
    <row r="121" spans="1:12" x14ac:dyDescent="0.2">
      <c r="A121" s="11" t="s">
        <v>452</v>
      </c>
      <c r="B121" s="11"/>
      <c r="C121" s="11"/>
      <c r="D121" s="11"/>
      <c r="E121" s="11"/>
      <c r="F121" s="12"/>
      <c r="G121" s="11"/>
      <c r="H121" s="11"/>
      <c r="I121" s="12"/>
      <c r="J121" s="12"/>
      <c r="K121" s="12"/>
      <c r="L121" s="11"/>
    </row>
    <row r="122" spans="1:12" x14ac:dyDescent="0.2">
      <c r="A122" s="11" t="s">
        <v>453</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211</v>
      </c>
      <c r="F124" s="14"/>
      <c r="G124" s="14"/>
      <c r="H124" s="14"/>
      <c r="I124" s="14" t="s">
        <v>212</v>
      </c>
      <c r="J124" s="14" t="s">
        <v>213</v>
      </c>
      <c r="K124" s="14" t="s">
        <v>214</v>
      </c>
      <c r="L124" s="14" t="s">
        <v>215</v>
      </c>
    </row>
    <row r="125" spans="1:12" x14ac:dyDescent="0.2">
      <c r="A125" s="14" t="s">
        <v>216</v>
      </c>
      <c r="B125" s="14" t="s">
        <v>217</v>
      </c>
      <c r="C125" s="14" t="s">
        <v>218</v>
      </c>
      <c r="D125" s="14" t="s">
        <v>219</v>
      </c>
      <c r="E125" s="14" t="s">
        <v>220</v>
      </c>
      <c r="F125" s="14" t="s">
        <v>210</v>
      </c>
      <c r="G125" s="14" t="s">
        <v>221</v>
      </c>
      <c r="H125" s="14" t="s">
        <v>222</v>
      </c>
      <c r="I125" s="14" t="s">
        <v>223</v>
      </c>
      <c r="J125" s="14" t="s">
        <v>224</v>
      </c>
      <c r="K125" s="14" t="s">
        <v>225</v>
      </c>
      <c r="L125" s="14" t="s">
        <v>226</v>
      </c>
    </row>
    <row r="126" spans="1:12" x14ac:dyDescent="0.2">
      <c r="A126" s="14"/>
      <c r="B126" s="14"/>
      <c r="C126" s="14"/>
      <c r="D126" s="14"/>
      <c r="E126" s="14"/>
      <c r="F126" s="14"/>
      <c r="G126" s="14"/>
      <c r="H126" s="14"/>
      <c r="I126" s="14"/>
      <c r="J126" s="14"/>
      <c r="K126" s="14"/>
      <c r="L126" s="14"/>
    </row>
    <row r="127" spans="1:12" ht="38.25" x14ac:dyDescent="0.2">
      <c r="A127" s="24">
        <v>37169</v>
      </c>
      <c r="B127" s="31" t="s">
        <v>127</v>
      </c>
      <c r="C127" s="18" t="s">
        <v>238</v>
      </c>
      <c r="D127" s="18" t="s">
        <v>19</v>
      </c>
      <c r="E127" s="18" t="s">
        <v>299</v>
      </c>
      <c r="F127" s="18" t="s">
        <v>255</v>
      </c>
      <c r="G127" s="17" t="s">
        <v>128</v>
      </c>
      <c r="H127" s="18"/>
      <c r="I127" s="18" t="s">
        <v>234</v>
      </c>
      <c r="J127" s="18" t="s">
        <v>234</v>
      </c>
      <c r="K127" s="18" t="s">
        <v>234</v>
      </c>
      <c r="L127" s="18" t="s">
        <v>456</v>
      </c>
    </row>
    <row r="128" spans="1:12" ht="51" x14ac:dyDescent="0.2">
      <c r="A128" s="24">
        <v>37169</v>
      </c>
      <c r="B128" s="31" t="s">
        <v>129</v>
      </c>
      <c r="C128" s="18" t="s">
        <v>247</v>
      </c>
      <c r="D128" s="18" t="s">
        <v>280</v>
      </c>
      <c r="E128" s="18" t="s">
        <v>281</v>
      </c>
      <c r="F128" s="18" t="s">
        <v>255</v>
      </c>
      <c r="G128" s="17" t="s">
        <v>171</v>
      </c>
      <c r="H128" s="18"/>
      <c r="I128" s="18" t="s">
        <v>235</v>
      </c>
      <c r="J128" s="18" t="s">
        <v>234</v>
      </c>
      <c r="K128" s="18" t="s">
        <v>234</v>
      </c>
      <c r="L128" s="18" t="s">
        <v>456</v>
      </c>
    </row>
    <row r="129" spans="1:25" ht="25.5" x14ac:dyDescent="0.2">
      <c r="A129" s="24">
        <v>37169</v>
      </c>
      <c r="B129" s="31" t="s">
        <v>110</v>
      </c>
      <c r="C129" s="18" t="s">
        <v>228</v>
      </c>
      <c r="D129" s="18" t="s">
        <v>313</v>
      </c>
      <c r="E129" s="18" t="s">
        <v>479</v>
      </c>
      <c r="F129" s="18" t="s">
        <v>266</v>
      </c>
      <c r="G129" s="17" t="s">
        <v>130</v>
      </c>
      <c r="H129" s="18"/>
      <c r="I129" s="18" t="s">
        <v>235</v>
      </c>
      <c r="J129" s="18" t="s">
        <v>234</v>
      </c>
      <c r="K129" s="18" t="s">
        <v>235</v>
      </c>
      <c r="L129" s="18" t="s">
        <v>456</v>
      </c>
    </row>
    <row r="130" spans="1:25" ht="23.25" customHeight="1" x14ac:dyDescent="0.2">
      <c r="A130" s="24">
        <v>37169</v>
      </c>
      <c r="B130" s="31" t="s">
        <v>131</v>
      </c>
      <c r="C130" s="18" t="s">
        <v>228</v>
      </c>
      <c r="D130" s="18" t="s">
        <v>229</v>
      </c>
      <c r="E130" s="18" t="s">
        <v>230</v>
      </c>
      <c r="F130" s="18" t="s">
        <v>231</v>
      </c>
      <c r="G130" s="17" t="s">
        <v>132</v>
      </c>
      <c r="H130" s="18"/>
      <c r="I130" s="18" t="s">
        <v>234</v>
      </c>
      <c r="J130" s="18" t="s">
        <v>234</v>
      </c>
      <c r="K130" s="18" t="s">
        <v>235</v>
      </c>
      <c r="L130" s="18" t="s">
        <v>456</v>
      </c>
    </row>
    <row r="131" spans="1:25" ht="24.75" customHeight="1" x14ac:dyDescent="0.2">
      <c r="A131" s="24">
        <v>37169</v>
      </c>
      <c r="B131" s="31" t="s">
        <v>133</v>
      </c>
      <c r="C131" s="18" t="s">
        <v>228</v>
      </c>
      <c r="D131" s="18" t="s">
        <v>418</v>
      </c>
      <c r="E131" s="18" t="s">
        <v>230</v>
      </c>
      <c r="F131" s="18" t="s">
        <v>241</v>
      </c>
      <c r="G131" s="17" t="s">
        <v>134</v>
      </c>
      <c r="H131" s="18"/>
      <c r="I131" s="18" t="s">
        <v>235</v>
      </c>
      <c r="J131" s="18" t="s">
        <v>234</v>
      </c>
      <c r="K131" s="18" t="s">
        <v>234</v>
      </c>
      <c r="L131" s="18" t="s">
        <v>456</v>
      </c>
    </row>
    <row r="132" spans="1:25" ht="51" x14ac:dyDescent="0.2">
      <c r="A132" s="24">
        <v>37168</v>
      </c>
      <c r="B132" s="31" t="s">
        <v>135</v>
      </c>
      <c r="C132" s="18" t="s">
        <v>238</v>
      </c>
      <c r="D132" s="18" t="s">
        <v>19</v>
      </c>
      <c r="E132" s="18" t="s">
        <v>299</v>
      </c>
      <c r="F132" s="18" t="s">
        <v>255</v>
      </c>
      <c r="G132" s="17" t="s">
        <v>136</v>
      </c>
      <c r="H132" s="18"/>
      <c r="I132" s="18" t="s">
        <v>235</v>
      </c>
      <c r="J132" s="18" t="s">
        <v>235</v>
      </c>
      <c r="K132" s="18" t="s">
        <v>235</v>
      </c>
      <c r="L132" s="18" t="s">
        <v>456</v>
      </c>
      <c r="M132" s="22"/>
      <c r="N132" s="22"/>
      <c r="O132" s="22"/>
      <c r="P132" s="22"/>
      <c r="Q132" s="22"/>
      <c r="R132" s="22"/>
      <c r="S132" s="22"/>
      <c r="T132" s="22"/>
      <c r="U132" s="22"/>
      <c r="V132" s="22"/>
      <c r="W132" s="22"/>
      <c r="X132" s="22"/>
      <c r="Y132" s="22"/>
    </row>
    <row r="133" spans="1:25" ht="38.25" x14ac:dyDescent="0.2">
      <c r="A133" s="24">
        <v>37168</v>
      </c>
      <c r="B133" s="31" t="s">
        <v>229</v>
      </c>
      <c r="C133" s="18" t="s">
        <v>228</v>
      </c>
      <c r="D133" s="18" t="s">
        <v>229</v>
      </c>
      <c r="E133" s="18" t="s">
        <v>230</v>
      </c>
      <c r="F133" s="18" t="s">
        <v>231</v>
      </c>
      <c r="G133" s="17" t="s">
        <v>137</v>
      </c>
      <c r="H133" s="18"/>
      <c r="I133" s="18" t="s">
        <v>234</v>
      </c>
      <c r="J133" s="18" t="s">
        <v>234</v>
      </c>
      <c r="K133" s="18" t="s">
        <v>235</v>
      </c>
      <c r="L133" s="18" t="s">
        <v>456</v>
      </c>
      <c r="M133" s="22"/>
      <c r="N133" s="22"/>
      <c r="O133" s="22"/>
      <c r="P133" s="22"/>
      <c r="Q133" s="22"/>
      <c r="R133" s="22"/>
      <c r="S133" s="22"/>
      <c r="T133" s="22"/>
      <c r="U133" s="22"/>
      <c r="V133" s="22"/>
      <c r="W133" s="22"/>
      <c r="X133" s="22"/>
      <c r="Y133" s="22"/>
    </row>
    <row r="134" spans="1:25" ht="25.5" x14ac:dyDescent="0.2">
      <c r="A134" s="24">
        <v>37167</v>
      </c>
      <c r="B134" s="31" t="s">
        <v>138</v>
      </c>
      <c r="C134" s="18" t="s">
        <v>247</v>
      </c>
      <c r="D134" s="18" t="s">
        <v>501</v>
      </c>
      <c r="E134" s="18" t="s">
        <v>249</v>
      </c>
      <c r="F134" s="18" t="s">
        <v>375</v>
      </c>
      <c r="G134" s="17" t="s">
        <v>139</v>
      </c>
      <c r="H134" s="18"/>
      <c r="I134" s="18" t="s">
        <v>234</v>
      </c>
      <c r="J134" s="18" t="s">
        <v>234</v>
      </c>
      <c r="K134" s="18" t="s">
        <v>234</v>
      </c>
      <c r="L134" s="18" t="s">
        <v>456</v>
      </c>
      <c r="M134" s="22"/>
      <c r="N134" s="22"/>
      <c r="O134" s="22"/>
      <c r="P134" s="22"/>
      <c r="Q134" s="22"/>
      <c r="R134" s="22"/>
      <c r="S134" s="22"/>
      <c r="T134" s="22"/>
      <c r="U134" s="22"/>
      <c r="V134" s="22"/>
      <c r="W134" s="22"/>
      <c r="X134" s="22"/>
      <c r="Y134" s="22"/>
    </row>
    <row r="135" spans="1:25" ht="55.5" customHeight="1" x14ac:dyDescent="0.2">
      <c r="A135" s="24">
        <v>37167</v>
      </c>
      <c r="B135" s="31" t="s">
        <v>140</v>
      </c>
      <c r="C135" s="18" t="s">
        <v>238</v>
      </c>
      <c r="D135" s="18" t="s">
        <v>141</v>
      </c>
      <c r="E135" s="18" t="s">
        <v>142</v>
      </c>
      <c r="F135" s="18" t="s">
        <v>266</v>
      </c>
      <c r="G135" s="17" t="s">
        <v>143</v>
      </c>
      <c r="H135" s="18"/>
      <c r="I135" s="18" t="s">
        <v>235</v>
      </c>
      <c r="J135" s="18" t="s">
        <v>235</v>
      </c>
      <c r="K135" s="18" t="s">
        <v>235</v>
      </c>
      <c r="L135" s="18" t="s">
        <v>456</v>
      </c>
      <c r="M135" s="22"/>
      <c r="N135" s="22"/>
      <c r="O135" s="22"/>
      <c r="P135" s="22"/>
      <c r="Q135" s="22"/>
      <c r="R135" s="22"/>
      <c r="S135" s="22"/>
      <c r="T135" s="22"/>
      <c r="U135" s="22"/>
      <c r="V135" s="22"/>
      <c r="W135" s="22"/>
      <c r="X135" s="22"/>
      <c r="Y135" s="22"/>
    </row>
    <row r="136" spans="1:25" ht="25.5" x14ac:dyDescent="0.2">
      <c r="A136" s="24">
        <v>37167</v>
      </c>
      <c r="B136" s="31" t="s">
        <v>144</v>
      </c>
      <c r="C136" s="18" t="s">
        <v>238</v>
      </c>
      <c r="D136" s="18" t="s">
        <v>115</v>
      </c>
      <c r="E136" s="18" t="s">
        <v>240</v>
      </c>
      <c r="F136" s="18" t="s">
        <v>255</v>
      </c>
      <c r="G136" s="17" t="s">
        <v>145</v>
      </c>
      <c r="H136" s="18"/>
      <c r="I136" s="18" t="s">
        <v>235</v>
      </c>
      <c r="J136" s="18" t="s">
        <v>234</v>
      </c>
      <c r="K136" s="18" t="s">
        <v>234</v>
      </c>
      <c r="L136" s="18" t="s">
        <v>456</v>
      </c>
      <c r="M136" s="22"/>
      <c r="N136" s="22"/>
      <c r="O136" s="22"/>
      <c r="P136" s="22"/>
      <c r="Q136" s="22"/>
      <c r="R136" s="22"/>
      <c r="S136" s="22"/>
      <c r="T136" s="22"/>
      <c r="U136" s="22"/>
      <c r="V136" s="22"/>
      <c r="W136" s="22"/>
      <c r="X136" s="22"/>
      <c r="Y136" s="22"/>
    </row>
    <row r="137" spans="1:25" ht="25.5" x14ac:dyDescent="0.2">
      <c r="A137" s="24">
        <v>37167</v>
      </c>
      <c r="B137" s="31" t="s">
        <v>466</v>
      </c>
      <c r="C137" s="18" t="s">
        <v>228</v>
      </c>
      <c r="D137" s="18" t="s">
        <v>22</v>
      </c>
      <c r="E137" s="18" t="s">
        <v>23</v>
      </c>
      <c r="F137" s="18" t="s">
        <v>255</v>
      </c>
      <c r="G137" s="17" t="s">
        <v>146</v>
      </c>
      <c r="H137" s="18"/>
      <c r="I137" s="18" t="s">
        <v>235</v>
      </c>
      <c r="J137" s="18" t="s">
        <v>234</v>
      </c>
      <c r="K137" s="18" t="s">
        <v>234</v>
      </c>
      <c r="L137" s="18" t="s">
        <v>456</v>
      </c>
      <c r="M137" s="22"/>
      <c r="N137" s="22"/>
      <c r="O137" s="22"/>
      <c r="P137" s="22"/>
      <c r="Q137" s="22"/>
      <c r="R137" s="22"/>
      <c r="S137" s="22"/>
      <c r="T137" s="22"/>
      <c r="U137" s="22"/>
      <c r="V137" s="22"/>
      <c r="W137" s="22"/>
      <c r="X137" s="22"/>
      <c r="Y137" s="22"/>
    </row>
    <row r="138" spans="1:25" ht="25.5" x14ac:dyDescent="0.2">
      <c r="A138" s="24">
        <v>37167</v>
      </c>
      <c r="B138" s="31" t="s">
        <v>147</v>
      </c>
      <c r="C138" s="18" t="s">
        <v>228</v>
      </c>
      <c r="D138" s="18" t="s">
        <v>148</v>
      </c>
      <c r="E138" s="18" t="s">
        <v>230</v>
      </c>
      <c r="F138" s="18" t="s">
        <v>255</v>
      </c>
      <c r="G138" s="17" t="s">
        <v>149</v>
      </c>
      <c r="H138" s="18"/>
      <c r="I138" s="18" t="s">
        <v>235</v>
      </c>
      <c r="J138" s="18" t="s">
        <v>234</v>
      </c>
      <c r="K138" s="18" t="s">
        <v>235</v>
      </c>
      <c r="L138" s="18" t="s">
        <v>456</v>
      </c>
      <c r="M138" s="22"/>
      <c r="N138" s="22"/>
      <c r="O138" s="22"/>
      <c r="P138" s="22"/>
      <c r="Q138" s="22"/>
      <c r="R138" s="22"/>
      <c r="S138" s="22"/>
      <c r="T138" s="22"/>
      <c r="U138" s="22"/>
      <c r="V138" s="22"/>
      <c r="W138" s="22"/>
      <c r="X138" s="22"/>
      <c r="Y138" s="22"/>
    </row>
    <row r="139" spans="1:25" ht="38.25" x14ac:dyDescent="0.2">
      <c r="A139" s="24">
        <v>37167</v>
      </c>
      <c r="B139" s="31" t="s">
        <v>150</v>
      </c>
      <c r="C139" s="18" t="s">
        <v>228</v>
      </c>
      <c r="D139" s="18" t="s">
        <v>229</v>
      </c>
      <c r="E139" s="18" t="s">
        <v>230</v>
      </c>
      <c r="F139" s="18" t="s">
        <v>255</v>
      </c>
      <c r="G139" s="17" t="s">
        <v>151</v>
      </c>
      <c r="H139" s="18"/>
      <c r="I139" s="18" t="s">
        <v>234</v>
      </c>
      <c r="J139" s="18" t="s">
        <v>234</v>
      </c>
      <c r="K139" s="18" t="s">
        <v>235</v>
      </c>
      <c r="L139" s="18" t="s">
        <v>456</v>
      </c>
      <c r="M139" s="22"/>
      <c r="N139" s="22"/>
      <c r="O139" s="22"/>
      <c r="P139" s="22"/>
      <c r="Q139" s="22"/>
      <c r="R139" s="22"/>
      <c r="S139" s="22"/>
      <c r="T139" s="22"/>
      <c r="U139" s="22"/>
      <c r="V139" s="22"/>
      <c r="W139" s="22"/>
      <c r="X139" s="22"/>
      <c r="Y139" s="22"/>
    </row>
    <row r="140" spans="1:25" ht="25.5" x14ac:dyDescent="0.2">
      <c r="A140" s="24">
        <v>37167</v>
      </c>
      <c r="B140" s="31" t="s">
        <v>152</v>
      </c>
      <c r="C140" s="18" t="s">
        <v>228</v>
      </c>
      <c r="D140" s="18" t="s">
        <v>229</v>
      </c>
      <c r="E140" s="18" t="s">
        <v>230</v>
      </c>
      <c r="F140" s="18" t="s">
        <v>231</v>
      </c>
      <c r="G140" s="17" t="s">
        <v>153</v>
      </c>
      <c r="H140" s="18"/>
      <c r="I140" s="18" t="s">
        <v>234</v>
      </c>
      <c r="J140" s="18" t="s">
        <v>234</v>
      </c>
      <c r="K140" s="18" t="s">
        <v>235</v>
      </c>
      <c r="L140" s="18" t="s">
        <v>456</v>
      </c>
      <c r="M140" s="22"/>
      <c r="N140" s="22"/>
      <c r="O140" s="22"/>
      <c r="P140" s="22"/>
      <c r="Q140" s="22"/>
      <c r="R140" s="22"/>
      <c r="S140" s="22"/>
      <c r="T140" s="22"/>
      <c r="U140" s="22"/>
      <c r="V140" s="22"/>
      <c r="W140" s="22"/>
      <c r="X140" s="22"/>
      <c r="Y140" s="22"/>
    </row>
    <row r="141" spans="1:25" ht="38.25" x14ac:dyDescent="0.2">
      <c r="A141" s="24">
        <v>37166</v>
      </c>
      <c r="B141" s="31" t="s">
        <v>154</v>
      </c>
      <c r="C141" s="18" t="s">
        <v>247</v>
      </c>
      <c r="D141" s="18" t="s">
        <v>501</v>
      </c>
      <c r="E141" s="18" t="s">
        <v>249</v>
      </c>
      <c r="F141" s="18" t="s">
        <v>255</v>
      </c>
      <c r="G141" s="17" t="s">
        <v>155</v>
      </c>
      <c r="H141" s="18"/>
      <c r="I141" s="18" t="s">
        <v>235</v>
      </c>
      <c r="J141" s="18" t="s">
        <v>234</v>
      </c>
      <c r="K141" s="18" t="s">
        <v>234</v>
      </c>
      <c r="L141" s="18" t="s">
        <v>456</v>
      </c>
      <c r="M141" s="22"/>
      <c r="N141" s="22"/>
      <c r="O141" s="22"/>
      <c r="P141" s="22"/>
      <c r="Q141" s="22"/>
      <c r="R141" s="22"/>
      <c r="S141" s="22"/>
      <c r="T141" s="22"/>
      <c r="U141" s="22"/>
      <c r="V141" s="22"/>
      <c r="W141" s="22"/>
      <c r="X141" s="22"/>
      <c r="Y141" s="22"/>
    </row>
    <row r="142" spans="1:25" x14ac:dyDescent="0.2">
      <c r="A142" s="24">
        <v>37166</v>
      </c>
      <c r="B142" s="31" t="s">
        <v>321</v>
      </c>
      <c r="C142" s="18" t="s">
        <v>228</v>
      </c>
      <c r="D142" s="18" t="s">
        <v>313</v>
      </c>
      <c r="E142" s="18" t="s">
        <v>479</v>
      </c>
      <c r="F142" s="18" t="s">
        <v>255</v>
      </c>
      <c r="G142" s="17" t="s">
        <v>156</v>
      </c>
      <c r="H142" s="18"/>
      <c r="I142" s="18" t="s">
        <v>235</v>
      </c>
      <c r="J142" s="18" t="s">
        <v>234</v>
      </c>
      <c r="K142" s="18" t="s">
        <v>235</v>
      </c>
      <c r="L142" s="18" t="s">
        <v>456</v>
      </c>
      <c r="M142" s="22"/>
      <c r="N142" s="22"/>
      <c r="O142" s="22"/>
      <c r="P142" s="22"/>
      <c r="Q142" s="22"/>
      <c r="R142" s="22"/>
      <c r="S142" s="22"/>
      <c r="T142" s="22"/>
      <c r="U142" s="22"/>
      <c r="V142" s="22"/>
      <c r="W142" s="22"/>
      <c r="X142" s="22"/>
      <c r="Y142" s="22"/>
    </row>
    <row r="143" spans="1:25" ht="25.5" x14ac:dyDescent="0.2">
      <c r="A143" s="24">
        <v>37166</v>
      </c>
      <c r="B143" s="31" t="s">
        <v>492</v>
      </c>
      <c r="C143" s="18" t="s">
        <v>228</v>
      </c>
      <c r="D143" s="18" t="s">
        <v>229</v>
      </c>
      <c r="E143" s="18" t="s">
        <v>230</v>
      </c>
      <c r="F143" s="18" t="s">
        <v>231</v>
      </c>
      <c r="G143" s="17" t="s">
        <v>157</v>
      </c>
      <c r="H143" s="18"/>
      <c r="I143" s="18" t="s">
        <v>234</v>
      </c>
      <c r="J143" s="18" t="s">
        <v>234</v>
      </c>
      <c r="K143" s="18" t="s">
        <v>235</v>
      </c>
      <c r="L143" s="18" t="s">
        <v>456</v>
      </c>
      <c r="M143" s="22"/>
      <c r="N143" s="22"/>
      <c r="O143" s="22"/>
      <c r="P143" s="22"/>
      <c r="Q143" s="22"/>
      <c r="R143" s="22"/>
      <c r="S143" s="22"/>
      <c r="T143" s="22"/>
      <c r="U143" s="22"/>
      <c r="V143" s="22"/>
      <c r="W143" s="22"/>
      <c r="X143" s="22"/>
      <c r="Y143" s="22"/>
    </row>
    <row r="144" spans="1:25" ht="25.5" x14ac:dyDescent="0.2">
      <c r="A144" s="24">
        <v>37165</v>
      </c>
      <c r="B144" s="31" t="s">
        <v>158</v>
      </c>
      <c r="C144" s="18" t="s">
        <v>393</v>
      </c>
      <c r="D144" s="18" t="s">
        <v>513</v>
      </c>
      <c r="E144" s="18" t="s">
        <v>159</v>
      </c>
      <c r="F144" s="18" t="s">
        <v>375</v>
      </c>
      <c r="G144" s="17" t="s">
        <v>160</v>
      </c>
      <c r="H144" s="18"/>
      <c r="I144" s="18" t="s">
        <v>234</v>
      </c>
      <c r="J144" s="18" t="s">
        <v>234</v>
      </c>
      <c r="K144" s="18" t="s">
        <v>235</v>
      </c>
      <c r="L144" s="18" t="s">
        <v>456</v>
      </c>
      <c r="M144" s="22"/>
      <c r="N144" s="22"/>
      <c r="O144" s="22"/>
      <c r="P144" s="22"/>
      <c r="Q144" s="22"/>
      <c r="R144" s="22"/>
      <c r="S144" s="22"/>
      <c r="T144" s="22"/>
      <c r="U144" s="22"/>
      <c r="V144" s="22"/>
      <c r="W144" s="22"/>
      <c r="X144" s="22"/>
      <c r="Y144" s="22"/>
    </row>
    <row r="145" spans="1:25" ht="114.75" x14ac:dyDescent="0.2">
      <c r="A145" s="24">
        <v>37165</v>
      </c>
      <c r="B145" s="17" t="s">
        <v>161</v>
      </c>
      <c r="C145" s="18" t="s">
        <v>247</v>
      </c>
      <c r="D145" s="18" t="s">
        <v>460</v>
      </c>
      <c r="E145" s="18" t="s">
        <v>249</v>
      </c>
      <c r="F145" s="18" t="s">
        <v>260</v>
      </c>
      <c r="G145" s="17" t="s">
        <v>162</v>
      </c>
      <c r="H145" s="18"/>
      <c r="I145" s="18" t="s">
        <v>234</v>
      </c>
      <c r="J145" s="18" t="s">
        <v>234</v>
      </c>
      <c r="K145" s="18" t="s">
        <v>234</v>
      </c>
      <c r="L145" s="18" t="s">
        <v>456</v>
      </c>
      <c r="M145" s="22"/>
      <c r="N145" s="22"/>
      <c r="O145" s="22"/>
      <c r="P145" s="22"/>
      <c r="Q145" s="22"/>
      <c r="R145" s="22"/>
      <c r="S145" s="22"/>
      <c r="T145" s="22"/>
      <c r="U145" s="22"/>
      <c r="V145" s="22"/>
      <c r="W145" s="22"/>
      <c r="X145" s="22"/>
      <c r="Y145" s="22"/>
    </row>
    <row r="146" spans="1:25" ht="25.5" x14ac:dyDescent="0.2">
      <c r="A146" s="24">
        <v>37165</v>
      </c>
      <c r="B146" s="18" t="s">
        <v>4</v>
      </c>
      <c r="C146" s="18" t="s">
        <v>428</v>
      </c>
      <c r="D146" s="18" t="s">
        <v>5</v>
      </c>
      <c r="E146" s="18" t="s">
        <v>6</v>
      </c>
      <c r="F146" s="18" t="s">
        <v>255</v>
      </c>
      <c r="G146" s="17" t="s">
        <v>119</v>
      </c>
      <c r="H146" s="18"/>
      <c r="I146" s="18" t="s">
        <v>235</v>
      </c>
      <c r="J146" s="18" t="s">
        <v>234</v>
      </c>
      <c r="K146" s="18" t="s">
        <v>235</v>
      </c>
      <c r="L146" s="18" t="s">
        <v>456</v>
      </c>
      <c r="M146" s="22"/>
      <c r="N146" s="22"/>
      <c r="O146" s="22"/>
      <c r="P146" s="22"/>
      <c r="Q146" s="22"/>
      <c r="R146" s="22"/>
      <c r="S146" s="22"/>
      <c r="T146" s="22"/>
      <c r="U146" s="22"/>
      <c r="V146" s="22"/>
      <c r="W146" s="22"/>
      <c r="X146" s="22"/>
      <c r="Y146" s="22"/>
    </row>
    <row r="147" spans="1:25" ht="25.5" x14ac:dyDescent="0.2">
      <c r="A147" s="24">
        <v>37165</v>
      </c>
      <c r="B147" s="18" t="s">
        <v>163</v>
      </c>
      <c r="C147" s="18" t="s">
        <v>228</v>
      </c>
      <c r="D147" s="18" t="s">
        <v>229</v>
      </c>
      <c r="E147" s="18" t="s">
        <v>230</v>
      </c>
      <c r="F147" s="18" t="s">
        <v>231</v>
      </c>
      <c r="G147" s="17" t="s">
        <v>164</v>
      </c>
      <c r="H147" s="18"/>
      <c r="I147" s="18" t="s">
        <v>234</v>
      </c>
      <c r="J147" s="18" t="s">
        <v>234</v>
      </c>
      <c r="K147" s="18" t="s">
        <v>235</v>
      </c>
      <c r="L147" s="18" t="s">
        <v>456</v>
      </c>
      <c r="M147" s="22"/>
      <c r="N147" s="22"/>
      <c r="O147" s="22"/>
      <c r="P147" s="22"/>
      <c r="Q147" s="22"/>
      <c r="R147" s="22"/>
      <c r="S147" s="22"/>
      <c r="T147" s="22"/>
      <c r="U147" s="22"/>
      <c r="V147" s="22"/>
      <c r="W147" s="22"/>
      <c r="X147" s="22"/>
      <c r="Y147" s="22"/>
    </row>
    <row r="148" spans="1:25" ht="38.25" x14ac:dyDescent="0.2">
      <c r="A148" s="24">
        <v>37165</v>
      </c>
      <c r="B148" s="18" t="s">
        <v>165</v>
      </c>
      <c r="C148" s="18" t="s">
        <v>228</v>
      </c>
      <c r="D148" s="18" t="s">
        <v>229</v>
      </c>
      <c r="E148" s="18" t="s">
        <v>230</v>
      </c>
      <c r="F148" s="18" t="s">
        <v>231</v>
      </c>
      <c r="G148" s="17" t="s">
        <v>166</v>
      </c>
      <c r="H148" s="18"/>
      <c r="I148" s="18" t="s">
        <v>234</v>
      </c>
      <c r="J148" s="18" t="s">
        <v>234</v>
      </c>
      <c r="K148" s="18" t="s">
        <v>235</v>
      </c>
      <c r="L148" s="18" t="s">
        <v>456</v>
      </c>
      <c r="M148" s="22"/>
      <c r="N148" s="22"/>
      <c r="O148" s="22"/>
      <c r="P148" s="22"/>
      <c r="Q148" s="22"/>
      <c r="R148" s="22"/>
      <c r="S148" s="22"/>
      <c r="T148" s="22"/>
      <c r="U148" s="22"/>
      <c r="V148" s="22"/>
      <c r="W148" s="22"/>
      <c r="X148" s="22"/>
      <c r="Y148" s="22"/>
    </row>
    <row r="149" spans="1:25" ht="105.75" customHeight="1" x14ac:dyDescent="0.2">
      <c r="A149" s="24">
        <v>37165</v>
      </c>
      <c r="B149" s="18" t="s">
        <v>229</v>
      </c>
      <c r="C149" s="18" t="s">
        <v>228</v>
      </c>
      <c r="D149" s="18" t="s">
        <v>229</v>
      </c>
      <c r="E149" s="18" t="s">
        <v>230</v>
      </c>
      <c r="F149" s="18" t="s">
        <v>255</v>
      </c>
      <c r="G149" s="17" t="s">
        <v>167</v>
      </c>
      <c r="H149" s="18"/>
      <c r="I149" s="18" t="s">
        <v>234</v>
      </c>
      <c r="J149" s="18" t="s">
        <v>234</v>
      </c>
      <c r="K149" s="18" t="s">
        <v>235</v>
      </c>
      <c r="L149" s="18" t="s">
        <v>456</v>
      </c>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423</v>
      </c>
      <c r="B187" s="1" t="s">
        <v>424</v>
      </c>
      <c r="C187" s="4" t="s">
        <v>425</v>
      </c>
      <c r="D187" s="33" t="s">
        <v>426</v>
      </c>
      <c r="E187" s="33" t="s">
        <v>427</v>
      </c>
    </row>
    <row r="188" spans="1:12" x14ac:dyDescent="0.2">
      <c r="A188" s="34" t="s">
        <v>428</v>
      </c>
      <c r="B188" s="35">
        <f t="shared" ref="B188:B196" si="3">C188/$C$197</f>
        <v>4.3478260869565216E-2</v>
      </c>
      <c r="C188" s="5">
        <f>'summary 1001'!I24</f>
        <v>1</v>
      </c>
      <c r="D188" s="4">
        <f>33+1+1+1+1+1+8+1+1+1+2+1+2+1+1+1+2+3+8+2</f>
        <v>72</v>
      </c>
      <c r="E188" s="36">
        <f t="shared" ref="E188:E195" si="4">(C188/D188)*100</f>
        <v>1.3888888888888888</v>
      </c>
    </row>
    <row r="189" spans="1:12" x14ac:dyDescent="0.2">
      <c r="A189" s="34" t="s">
        <v>247</v>
      </c>
      <c r="B189" s="35">
        <f t="shared" si="3"/>
        <v>0.17391304347826086</v>
      </c>
      <c r="C189" s="5">
        <f>'summary 1001'!I25</f>
        <v>4</v>
      </c>
      <c r="D189" s="4">
        <f>540+17+1+1+6+10+1+2+12+2+1+1+1+3+4+3+1+1+1+8+2+1+1+6+1+1+2+1+2+1+4+1+1+1+12+4+57+16+1+1</f>
        <v>732</v>
      </c>
      <c r="E189" s="36">
        <f t="shared" si="4"/>
        <v>0.54644808743169404</v>
      </c>
    </row>
    <row r="190" spans="1:12" x14ac:dyDescent="0.2">
      <c r="A190" s="34" t="s">
        <v>228</v>
      </c>
      <c r="B190" s="35">
        <f t="shared" si="3"/>
        <v>0.56521739130434778</v>
      </c>
      <c r="C190" s="5">
        <f>'summary 1001'!I26</f>
        <v>13</v>
      </c>
      <c r="D190" s="4">
        <f>13+1+1+1+16+10</f>
        <v>42</v>
      </c>
      <c r="E190" s="36">
        <f t="shared" si="4"/>
        <v>30.952380952380953</v>
      </c>
    </row>
    <row r="191" spans="1:12" x14ac:dyDescent="0.2">
      <c r="A191" s="34" t="s">
        <v>429</v>
      </c>
      <c r="B191" s="35">
        <f t="shared" si="3"/>
        <v>0</v>
      </c>
      <c r="C191" s="5"/>
      <c r="D191" s="4">
        <f>36+1+1+2+1</f>
        <v>41</v>
      </c>
      <c r="E191" s="36"/>
    </row>
    <row r="192" spans="1:12" x14ac:dyDescent="0.2">
      <c r="A192" s="34" t="s">
        <v>430</v>
      </c>
      <c r="B192" s="35">
        <f t="shared" si="3"/>
        <v>8.6956521739130432E-2</v>
      </c>
      <c r="C192" s="5">
        <f>'summary 1001'!I28</f>
        <v>2</v>
      </c>
      <c r="D192" s="4">
        <f>288+2+13+2+5+56+59+14+2+3+3+1+4+14+1</f>
        <v>467</v>
      </c>
      <c r="E192" s="36">
        <f t="shared" si="4"/>
        <v>0.42826552462526768</v>
      </c>
    </row>
    <row r="193" spans="1:5" x14ac:dyDescent="0.2">
      <c r="A193" s="34" t="s">
        <v>431</v>
      </c>
      <c r="B193" s="35">
        <f t="shared" si="3"/>
        <v>8.6956521739130432E-2</v>
      </c>
      <c r="C193" s="5">
        <f>'summary 1001'!I29</f>
        <v>2</v>
      </c>
      <c r="D193" s="4">
        <f>132+2+1+2+7+3+4+2+7+1+3+4+5+7</f>
        <v>180</v>
      </c>
      <c r="E193" s="36">
        <f t="shared" si="4"/>
        <v>1.1111111111111112</v>
      </c>
    </row>
    <row r="194" spans="1:5" x14ac:dyDescent="0.2">
      <c r="A194" s="34" t="s">
        <v>291</v>
      </c>
      <c r="B194" s="35">
        <f t="shared" si="3"/>
        <v>0</v>
      </c>
      <c r="C194" s="5"/>
      <c r="D194" s="4">
        <v>9</v>
      </c>
      <c r="E194" s="36"/>
    </row>
    <row r="195" spans="1:5" x14ac:dyDescent="0.2">
      <c r="A195" s="34" t="s">
        <v>393</v>
      </c>
      <c r="B195" s="35">
        <f t="shared" si="3"/>
        <v>4.3478260869565216E-2</v>
      </c>
      <c r="C195" s="5">
        <f>'summary 1001'!I31</f>
        <v>1</v>
      </c>
      <c r="D195" s="4">
        <f>10+5+2</f>
        <v>17</v>
      </c>
      <c r="E195" s="36">
        <f t="shared" si="4"/>
        <v>5.8823529411764701</v>
      </c>
    </row>
    <row r="196" spans="1:5" x14ac:dyDescent="0.2">
      <c r="A196" s="37" t="s">
        <v>432</v>
      </c>
      <c r="B196" s="35">
        <f t="shared" si="3"/>
        <v>0</v>
      </c>
      <c r="C196" s="5"/>
    </row>
    <row r="197" spans="1:5" x14ac:dyDescent="0.2">
      <c r="A197" s="37" t="s">
        <v>433</v>
      </c>
      <c r="B197" s="38">
        <f>SUM(B188:B196)</f>
        <v>0.99999999999999978</v>
      </c>
      <c r="C197" s="4">
        <f>SUM(C188:C196)</f>
        <v>23</v>
      </c>
      <c r="D197" s="4">
        <f>SUM(D188:D196)</f>
        <v>1560</v>
      </c>
    </row>
  </sheetData>
  <phoneticPr fontId="0" type="noConversion"/>
  <printOptions horizontalCentered="1"/>
  <pageMargins left="0.25" right="0.25" top="1" bottom="0.5" header="0.5" footer="0.25"/>
  <pageSetup paperSize="5" scale="57" orientation="landscape" r:id="rId1"/>
  <headerFooter alignWithMargins="0">
    <oddHeader>&amp;C&amp;"Arial,Bold"EWS-Global Risk Operations
Weekly Summary of Market Risk Aggregation Issues
Week Beginning October 01</oddHeader>
    <oddFooter>&amp;L&amp;"Arial,Bold"Questions Call Nancy ext 54751</oddFooter>
  </headerFooter>
  <rowBreaks count="1" manualBreakCount="1">
    <brk id="110"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1" sqref="K31"/>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506</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435</v>
      </c>
      <c r="B5" s="42"/>
      <c r="C5" s="42"/>
      <c r="D5" s="42"/>
      <c r="E5" s="42"/>
      <c r="F5" s="42"/>
      <c r="G5" s="42"/>
      <c r="H5" s="42"/>
      <c r="I5" s="42"/>
      <c r="J5" s="42"/>
      <c r="K5" s="43">
        <f>SUM(K10:K18)</f>
        <v>23</v>
      </c>
    </row>
    <row r="6" spans="1:11" x14ac:dyDescent="0.2">
      <c r="A6" s="1"/>
      <c r="B6" s="1"/>
      <c r="C6" s="1"/>
      <c r="K6" s="3"/>
    </row>
    <row r="7" spans="1:11" x14ac:dyDescent="0.2">
      <c r="A7" s="1"/>
      <c r="B7" s="1"/>
      <c r="C7" s="1"/>
      <c r="K7" s="3"/>
    </row>
    <row r="8" spans="1:11" ht="13.5" thickBot="1" x14ac:dyDescent="0.25">
      <c r="A8" s="44" t="s">
        <v>436</v>
      </c>
      <c r="B8" s="44"/>
      <c r="C8" s="44" t="s">
        <v>437</v>
      </c>
      <c r="D8" s="44"/>
      <c r="E8" s="45"/>
      <c r="F8" s="45"/>
      <c r="G8" s="45"/>
      <c r="H8" s="45"/>
      <c r="I8" s="45"/>
      <c r="J8" s="45"/>
      <c r="K8" s="46"/>
    </row>
    <row r="9" spans="1:11" x14ac:dyDescent="0.2">
      <c r="A9" s="2"/>
      <c r="B9" s="2"/>
      <c r="C9" s="2"/>
      <c r="D9" s="2"/>
      <c r="E9" s="2"/>
      <c r="F9" s="2"/>
      <c r="G9" s="2"/>
      <c r="H9" s="2"/>
      <c r="I9" s="2"/>
      <c r="K9" s="3"/>
    </row>
    <row r="10" spans="1:11" x14ac:dyDescent="0.2">
      <c r="A10" s="5" t="s">
        <v>375</v>
      </c>
      <c r="B10" s="2"/>
      <c r="C10" s="2" t="s">
        <v>199</v>
      </c>
      <c r="D10" s="2"/>
      <c r="E10" s="2"/>
      <c r="F10" s="2"/>
      <c r="G10" s="2"/>
      <c r="H10" s="2"/>
      <c r="I10" s="2"/>
      <c r="K10" s="2">
        <f>2</f>
        <v>2</v>
      </c>
    </row>
    <row r="11" spans="1:11" x14ac:dyDescent="0.2">
      <c r="A11" s="6" t="s">
        <v>438</v>
      </c>
      <c r="B11" s="7"/>
      <c r="C11" s="7" t="s">
        <v>200</v>
      </c>
      <c r="D11" s="7"/>
      <c r="E11" s="7"/>
      <c r="F11" s="7"/>
      <c r="G11" s="7"/>
      <c r="H11" s="7"/>
      <c r="I11" s="7"/>
      <c r="J11" s="7"/>
      <c r="K11" s="7"/>
    </row>
    <row r="12" spans="1:11" x14ac:dyDescent="0.2">
      <c r="A12" s="6" t="s">
        <v>255</v>
      </c>
      <c r="B12" s="7"/>
      <c r="C12" s="7" t="s">
        <v>201</v>
      </c>
      <c r="D12" s="7"/>
      <c r="E12" s="7"/>
      <c r="F12" s="7"/>
      <c r="G12" s="7"/>
      <c r="H12" s="7"/>
      <c r="I12" s="7"/>
      <c r="J12" s="7"/>
      <c r="K12" s="7">
        <f>10</f>
        <v>10</v>
      </c>
    </row>
    <row r="13" spans="1:11" x14ac:dyDescent="0.2">
      <c r="A13" s="6" t="s">
        <v>231</v>
      </c>
      <c r="B13" s="7"/>
      <c r="C13" s="7" t="s">
        <v>439</v>
      </c>
      <c r="D13" s="7"/>
      <c r="E13" s="7"/>
      <c r="F13" s="7"/>
      <c r="G13" s="7"/>
      <c r="H13" s="7"/>
      <c r="I13" s="7"/>
      <c r="J13" s="7"/>
      <c r="K13" s="7">
        <f>6</f>
        <v>6</v>
      </c>
    </row>
    <row r="14" spans="1:11" x14ac:dyDescent="0.2">
      <c r="A14" s="6" t="s">
        <v>361</v>
      </c>
      <c r="B14" s="7"/>
      <c r="C14" s="7" t="s">
        <v>203</v>
      </c>
      <c r="D14" s="7"/>
      <c r="E14" s="7"/>
      <c r="F14" s="7"/>
      <c r="G14" s="7"/>
      <c r="H14" s="7"/>
      <c r="I14" s="7"/>
      <c r="J14" s="7"/>
      <c r="K14" s="7"/>
    </row>
    <row r="15" spans="1:11" x14ac:dyDescent="0.2">
      <c r="A15" s="6" t="s">
        <v>241</v>
      </c>
      <c r="B15" s="7"/>
      <c r="C15" s="7" t="s">
        <v>204</v>
      </c>
      <c r="D15" s="7"/>
      <c r="E15" s="7"/>
      <c r="F15" s="7"/>
      <c r="G15" s="7"/>
      <c r="H15" s="7"/>
      <c r="I15" s="7"/>
      <c r="J15" s="7"/>
      <c r="K15" s="7">
        <f>1</f>
        <v>1</v>
      </c>
    </row>
    <row r="16" spans="1:11" x14ac:dyDescent="0.2">
      <c r="A16" s="6" t="s">
        <v>440</v>
      </c>
      <c r="B16" s="7"/>
      <c r="C16" s="7" t="s">
        <v>205</v>
      </c>
      <c r="D16" s="7"/>
      <c r="E16" s="7"/>
      <c r="F16" s="7"/>
      <c r="G16" s="7"/>
      <c r="H16" s="7"/>
      <c r="I16" s="7"/>
      <c r="J16" s="7"/>
      <c r="K16" s="7"/>
    </row>
    <row r="17" spans="1:11" x14ac:dyDescent="0.2">
      <c r="A17" s="6" t="s">
        <v>260</v>
      </c>
      <c r="B17" s="7"/>
      <c r="C17" s="7" t="s">
        <v>206</v>
      </c>
      <c r="D17" s="7"/>
      <c r="E17" s="7"/>
      <c r="F17" s="7"/>
      <c r="G17" s="7"/>
      <c r="H17" s="7"/>
      <c r="I17" s="7"/>
      <c r="J17" s="7"/>
      <c r="K17" s="7">
        <f>1</f>
        <v>1</v>
      </c>
    </row>
    <row r="18" spans="1:11" x14ac:dyDescent="0.2">
      <c r="A18" s="6" t="s">
        <v>266</v>
      </c>
      <c r="B18" s="7"/>
      <c r="C18" s="7" t="s">
        <v>207</v>
      </c>
      <c r="D18" s="7"/>
      <c r="E18" s="7"/>
      <c r="F18" s="7"/>
      <c r="G18" s="7"/>
      <c r="H18" s="7"/>
      <c r="I18" s="7"/>
      <c r="J18" s="7"/>
      <c r="K18" s="47">
        <f>3</f>
        <v>3</v>
      </c>
    </row>
    <row r="22" spans="1:11" ht="13.5" thickBot="1" x14ac:dyDescent="0.25">
      <c r="A22" s="44" t="s">
        <v>441</v>
      </c>
      <c r="B22" s="45"/>
      <c r="C22" s="45"/>
      <c r="D22" s="45"/>
      <c r="E22" s="45"/>
      <c r="F22" s="45"/>
      <c r="G22" s="44"/>
      <c r="H22" s="45"/>
      <c r="I22" s="44" t="s">
        <v>442</v>
      </c>
      <c r="J22" s="45"/>
      <c r="K22" s="44" t="s">
        <v>443</v>
      </c>
    </row>
    <row r="23" spans="1:11" x14ac:dyDescent="0.2">
      <c r="G23" s="1"/>
      <c r="I23" s="48"/>
      <c r="J23" s="2"/>
      <c r="K23" s="48"/>
    </row>
    <row r="24" spans="1:11" ht="25.5" x14ac:dyDescent="0.2">
      <c r="A24" s="29" t="s">
        <v>428</v>
      </c>
      <c r="B24" s="17"/>
      <c r="C24" s="17"/>
      <c r="D24" s="32"/>
      <c r="E24" s="31"/>
      <c r="F24" s="32"/>
      <c r="G24" s="32"/>
      <c r="H24" s="31"/>
      <c r="I24" s="6">
        <f>1</f>
        <v>1</v>
      </c>
      <c r="J24" s="31"/>
      <c r="K24" s="31" t="s">
        <v>168</v>
      </c>
    </row>
    <row r="25" spans="1:11" ht="25.5" x14ac:dyDescent="0.2">
      <c r="A25" s="29" t="s">
        <v>247</v>
      </c>
      <c r="B25" s="17"/>
      <c r="C25" s="17"/>
      <c r="D25" s="32"/>
      <c r="E25" s="31"/>
      <c r="F25" s="32"/>
      <c r="G25" s="32"/>
      <c r="H25" s="31"/>
      <c r="I25" s="6">
        <f>1+1+1+1</f>
        <v>4</v>
      </c>
      <c r="J25" s="31"/>
      <c r="K25" s="49" t="s">
        <v>169</v>
      </c>
    </row>
    <row r="26" spans="1:11" ht="25.5" x14ac:dyDescent="0.2">
      <c r="A26" s="29" t="s">
        <v>228</v>
      </c>
      <c r="B26" s="17"/>
      <c r="C26" s="17"/>
      <c r="D26" s="32"/>
      <c r="E26" s="31"/>
      <c r="F26" s="32"/>
      <c r="G26" s="32"/>
      <c r="H26" s="31"/>
      <c r="I26" s="6">
        <f>1+1+1+1+1+1+1+1+1+1+1+1+1</f>
        <v>13</v>
      </c>
      <c r="J26" s="31"/>
      <c r="K26" s="32" t="s">
        <v>170</v>
      </c>
    </row>
    <row r="27" spans="1:11" x14ac:dyDescent="0.2">
      <c r="A27" s="29" t="s">
        <v>429</v>
      </c>
      <c r="B27" s="17"/>
      <c r="C27" s="17"/>
      <c r="D27" s="32"/>
      <c r="E27" s="31"/>
      <c r="F27" s="32"/>
      <c r="G27" s="32"/>
      <c r="H27" s="31"/>
      <c r="I27" s="6"/>
      <c r="J27" s="31"/>
      <c r="K27" s="31"/>
    </row>
    <row r="28" spans="1:11" x14ac:dyDescent="0.2">
      <c r="A28" s="29" t="s">
        <v>430</v>
      </c>
      <c r="B28" s="17"/>
      <c r="C28" s="17"/>
      <c r="D28" s="32"/>
      <c r="E28" s="31"/>
      <c r="F28" s="32"/>
      <c r="G28" s="32"/>
      <c r="H28" s="31"/>
      <c r="I28" s="6">
        <f>1+1</f>
        <v>2</v>
      </c>
      <c r="J28" s="31"/>
      <c r="K28" s="31" t="s">
        <v>171</v>
      </c>
    </row>
    <row r="29" spans="1:11" x14ac:dyDescent="0.2">
      <c r="A29" s="29" t="s">
        <v>431</v>
      </c>
      <c r="B29" s="17"/>
      <c r="C29" s="17"/>
      <c r="D29" s="32"/>
      <c r="E29" s="31"/>
      <c r="F29" s="32"/>
      <c r="G29" s="32"/>
      <c r="H29" s="31"/>
      <c r="I29" s="6">
        <f>1+1</f>
        <v>2</v>
      </c>
      <c r="J29" s="31"/>
      <c r="K29" s="32" t="s">
        <v>172</v>
      </c>
    </row>
    <row r="30" spans="1:11" x14ac:dyDescent="0.2">
      <c r="A30" s="29" t="s">
        <v>291</v>
      </c>
      <c r="B30" s="17"/>
      <c r="C30" s="17"/>
      <c r="D30" s="32"/>
      <c r="E30" s="31"/>
      <c r="F30" s="32"/>
      <c r="G30" s="32"/>
      <c r="H30" s="31"/>
      <c r="I30" s="6"/>
      <c r="J30" s="31"/>
      <c r="K30" s="31"/>
    </row>
    <row r="31" spans="1:11" ht="15.75" customHeight="1" x14ac:dyDescent="0.2">
      <c r="A31" s="29" t="s">
        <v>393</v>
      </c>
      <c r="B31" s="17"/>
      <c r="C31" s="17"/>
      <c r="D31" s="32"/>
      <c r="E31" s="31"/>
      <c r="F31" s="32"/>
      <c r="G31" s="32"/>
      <c r="H31" s="31"/>
      <c r="I31" s="6">
        <f>1</f>
        <v>1</v>
      </c>
      <c r="J31" s="31"/>
      <c r="K31" s="31" t="s">
        <v>173</v>
      </c>
    </row>
    <row r="32" spans="1:11" ht="13.5" thickBot="1" x14ac:dyDescent="0.25">
      <c r="A32" s="50" t="s">
        <v>444</v>
      </c>
      <c r="I32" s="5"/>
      <c r="K32" s="51"/>
    </row>
    <row r="33" spans="1:11" ht="13.5" thickTop="1" x14ac:dyDescent="0.2">
      <c r="A33" s="52" t="s">
        <v>435</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97"/>
  <sheetViews>
    <sheetView topLeftCell="A65" zoomScaleNormal="100" workbookViewId="0">
      <selection activeCell="L53" sqref="L53"/>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1" width="9.85546875" style="4" bestFit="1" customWidth="1"/>
    <col min="32" max="16384" width="9.140625" style="4"/>
  </cols>
  <sheetData>
    <row r="1" spans="1:32" s="1" customFormat="1" x14ac:dyDescent="0.2">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c r="AA1" s="1" t="s">
        <v>454</v>
      </c>
      <c r="AB1" s="1" t="s">
        <v>509</v>
      </c>
      <c r="AC1" s="1" t="s">
        <v>1</v>
      </c>
      <c r="AD1" s="1" t="s">
        <v>105</v>
      </c>
      <c r="AE1" s="1" t="s">
        <v>177</v>
      </c>
    </row>
    <row r="2" spans="1:32" x14ac:dyDescent="0.2">
      <c r="A2" s="2" t="s">
        <v>199</v>
      </c>
      <c r="B2" s="3"/>
      <c r="H2" s="4">
        <f>1+1</f>
        <v>2</v>
      </c>
      <c r="J2" s="4">
        <f>1</f>
        <v>1</v>
      </c>
      <c r="K2" s="3"/>
      <c r="L2" s="5"/>
      <c r="M2" s="3"/>
      <c r="N2" s="3"/>
      <c r="P2" s="4">
        <v>1</v>
      </c>
      <c r="AC2" s="4">
        <f>'summary 0910'!K10</f>
        <v>1</v>
      </c>
      <c r="AD2" s="4">
        <f>'summary 0917'!K10</f>
        <v>2</v>
      </c>
      <c r="AE2" s="4">
        <f>'summary 0924'!K10</f>
        <v>2</v>
      </c>
    </row>
    <row r="3" spans="1:32" x14ac:dyDescent="0.2">
      <c r="A3" s="2" t="s">
        <v>200</v>
      </c>
      <c r="B3" s="5"/>
      <c r="K3" s="5"/>
      <c r="L3" s="5"/>
      <c r="M3" s="5"/>
      <c r="N3" s="6">
        <v>1</v>
      </c>
      <c r="P3" s="4">
        <v>1</v>
      </c>
      <c r="R3" s="4">
        <f>'[7]summary 0625'!K11</f>
        <v>2</v>
      </c>
      <c r="T3" s="4">
        <f>'[7]summary 0709'!K10</f>
        <v>1</v>
      </c>
      <c r="AE3" s="4">
        <f>'summary 0924'!K11</f>
        <v>1</v>
      </c>
    </row>
    <row r="4" spans="1:32" x14ac:dyDescent="0.2">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row>
    <row r="5" spans="1:32" x14ac:dyDescent="0.2">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row>
    <row r="6" spans="1:32" x14ac:dyDescent="0.2">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2" x14ac:dyDescent="0.2">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row>
    <row r="8" spans="1:32" x14ac:dyDescent="0.2">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2" x14ac:dyDescent="0.2">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row>
    <row r="10" spans="1:32" x14ac:dyDescent="0.2">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row>
    <row r="11" spans="1:32" x14ac:dyDescent="0.2">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row>
    <row r="12" spans="1:32" s="1" customFormat="1" x14ac:dyDescent="0.2">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row>
    <row r="15" spans="1:32" x14ac:dyDescent="0.2">
      <c r="A15" s="4" t="s">
        <v>428</v>
      </c>
      <c r="Y15" s="4">
        <f>[8]Aug!$U$24+[8]Aug!$U$9</f>
        <v>3</v>
      </c>
      <c r="Z15" s="4">
        <f>[8]Aug!$AB$27</f>
        <v>1</v>
      </c>
      <c r="AB15" s="4">
        <f>3</f>
        <v>3</v>
      </c>
      <c r="AC15" s="4">
        <f>2</f>
        <v>2</v>
      </c>
      <c r="AD15" s="4">
        <v>3</v>
      </c>
      <c r="AE15" s="4">
        <f>7+1</f>
        <v>8</v>
      </c>
      <c r="AF15" s="4" t="s">
        <v>428</v>
      </c>
    </row>
    <row r="16" spans="1:32" x14ac:dyDescent="0.2">
      <c r="A16" s="4" t="s">
        <v>247</v>
      </c>
      <c r="X16" s="4">
        <f>[8]Aug!$N$22+[8]Aug!$N$20+[8]Aug!$N$7+[8]Aug!$N$8</f>
        <v>14</v>
      </c>
      <c r="Y16" s="4">
        <f>[8]Aug!$U$20+[8]Aug!$U$22+[8]Aug!$U$16</f>
        <v>3</v>
      </c>
      <c r="Z16" s="4">
        <f>[8]Aug!$AB$22+[8]Aug!$AB$7+[8]Aug!$AB$8</f>
        <v>8</v>
      </c>
      <c r="AA16" s="4">
        <f>[8]Aug!$AI$16+1</f>
        <v>2</v>
      </c>
      <c r="AB16" s="4">
        <f>1+1+5+2</f>
        <v>9</v>
      </c>
      <c r="AC16" s="4">
        <f>1+4+12</f>
        <v>17</v>
      </c>
      <c r="AD16" s="4">
        <v>57</v>
      </c>
      <c r="AE16" s="4">
        <f>14+1+1</f>
        <v>16</v>
      </c>
      <c r="AF16" s="4" t="s">
        <v>247</v>
      </c>
    </row>
    <row r="17" spans="1:32" x14ac:dyDescent="0.2">
      <c r="A17" s="4" t="s">
        <v>393</v>
      </c>
      <c r="AF17" s="4" t="s">
        <v>393</v>
      </c>
    </row>
    <row r="18" spans="1:32" x14ac:dyDescent="0.2">
      <c r="A18" s="4" t="s">
        <v>228</v>
      </c>
      <c r="AF18" s="4" t="s">
        <v>228</v>
      </c>
    </row>
    <row r="19" spans="1:32" x14ac:dyDescent="0.2">
      <c r="A19" s="4" t="s">
        <v>291</v>
      </c>
      <c r="AF19" s="4" t="s">
        <v>291</v>
      </c>
    </row>
    <row r="20" spans="1:32" x14ac:dyDescent="0.2">
      <c r="A20" s="4" t="s">
        <v>510</v>
      </c>
      <c r="X20" s="4">
        <f>[8]Aug!$N$21+[8]Aug!$N$15</f>
        <v>6</v>
      </c>
      <c r="Y20" s="4">
        <f>[8]Aug!$U$26+[8]Aug!$U$21</f>
        <v>7</v>
      </c>
      <c r="Z20" s="4">
        <f>[8]Aug!$AB$26+[8]Aug!$AB$21</f>
        <v>3</v>
      </c>
      <c r="AA20" s="4">
        <f>[8]Aug!$AI$26+[8]Aug!$AI$21</f>
        <v>11</v>
      </c>
      <c r="AB20" s="4">
        <f>1</f>
        <v>1</v>
      </c>
      <c r="AC20" s="4">
        <f>14+3</f>
        <v>17</v>
      </c>
      <c r="AD20" s="4">
        <v>6</v>
      </c>
      <c r="AE20" s="4">
        <v>5</v>
      </c>
      <c r="AF20" s="4" t="s">
        <v>510</v>
      </c>
    </row>
    <row r="22" spans="1:32" x14ac:dyDescent="0.2">
      <c r="A22" s="4" t="s">
        <v>507</v>
      </c>
      <c r="X22" s="4">
        <f t="shared" ref="X22:AE22" si="2">SUM(X15:X20)</f>
        <v>20</v>
      </c>
      <c r="Y22" s="4">
        <f t="shared" si="2"/>
        <v>13</v>
      </c>
      <c r="Z22" s="4">
        <f t="shared" si="2"/>
        <v>12</v>
      </c>
      <c r="AA22" s="4">
        <f t="shared" si="2"/>
        <v>13</v>
      </c>
      <c r="AB22" s="4">
        <f t="shared" si="2"/>
        <v>13</v>
      </c>
      <c r="AC22" s="4">
        <f t="shared" si="2"/>
        <v>36</v>
      </c>
      <c r="AD22" s="4">
        <f t="shared" si="2"/>
        <v>66</v>
      </c>
      <c r="AE22" s="4">
        <f t="shared" si="2"/>
        <v>29</v>
      </c>
      <c r="AF22" s="4" t="s">
        <v>511</v>
      </c>
    </row>
    <row r="24" spans="1:32" x14ac:dyDescent="0.2">
      <c r="A24" s="4" t="s">
        <v>508</v>
      </c>
      <c r="AF24" s="4" t="s">
        <v>508</v>
      </c>
    </row>
    <row r="111" spans="1:12" x14ac:dyDescent="0.2">
      <c r="A111" s="10" t="s">
        <v>505</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210</v>
      </c>
      <c r="B113" s="11"/>
      <c r="C113" s="11"/>
      <c r="D113" s="11"/>
      <c r="E113" s="11"/>
      <c r="F113" s="12"/>
      <c r="G113" s="11"/>
      <c r="H113" s="11"/>
      <c r="I113" s="12"/>
      <c r="J113" s="12"/>
      <c r="K113" s="12"/>
      <c r="L113" s="11"/>
    </row>
    <row r="114" spans="1:12" x14ac:dyDescent="0.2">
      <c r="A114" s="11" t="s">
        <v>445</v>
      </c>
      <c r="B114" s="11"/>
      <c r="C114" s="11"/>
      <c r="D114" s="11"/>
      <c r="E114" s="11"/>
      <c r="F114" s="12"/>
      <c r="G114" s="11"/>
      <c r="H114" s="11"/>
      <c r="I114" s="12"/>
      <c r="J114" s="12"/>
      <c r="K114" s="12"/>
      <c r="L114" s="11"/>
    </row>
    <row r="115" spans="1:12" x14ac:dyDescent="0.2">
      <c r="A115" s="11" t="s">
        <v>446</v>
      </c>
      <c r="B115" s="11"/>
      <c r="C115" s="11"/>
      <c r="D115" s="11"/>
      <c r="E115" s="11"/>
      <c r="F115" s="12"/>
      <c r="G115" s="11"/>
      <c r="H115" s="11"/>
      <c r="I115" s="12"/>
      <c r="J115" s="12"/>
      <c r="K115" s="12"/>
      <c r="L115" s="11"/>
    </row>
    <row r="116" spans="1:12" x14ac:dyDescent="0.2">
      <c r="A116" s="11" t="s">
        <v>447</v>
      </c>
      <c r="B116" s="11"/>
      <c r="C116" s="11"/>
      <c r="D116" s="11"/>
      <c r="E116" s="11"/>
      <c r="F116" s="12"/>
      <c r="G116" s="11"/>
      <c r="H116" s="11"/>
      <c r="I116" s="12"/>
      <c r="J116" s="12"/>
      <c r="K116" s="12"/>
      <c r="L116" s="11"/>
    </row>
    <row r="117" spans="1:12" x14ac:dyDescent="0.2">
      <c r="A117" s="11" t="s">
        <v>448</v>
      </c>
      <c r="B117" s="11"/>
      <c r="C117" s="11"/>
      <c r="D117" s="11"/>
      <c r="E117" s="11"/>
      <c r="F117" s="12"/>
      <c r="G117" s="11"/>
      <c r="H117" s="11"/>
      <c r="I117" s="12"/>
      <c r="J117" s="12"/>
      <c r="K117" s="12"/>
      <c r="L117" s="11"/>
    </row>
    <row r="118" spans="1:12" x14ac:dyDescent="0.2">
      <c r="A118" s="11" t="s">
        <v>449</v>
      </c>
      <c r="B118" s="11"/>
      <c r="C118" s="11"/>
      <c r="D118" s="11"/>
      <c r="E118" s="11"/>
      <c r="F118" s="12"/>
      <c r="G118" s="11"/>
      <c r="H118" s="11"/>
      <c r="I118" s="12"/>
      <c r="J118" s="12"/>
      <c r="K118" s="12"/>
      <c r="L118" s="11"/>
    </row>
    <row r="119" spans="1:12" x14ac:dyDescent="0.2">
      <c r="A119" s="11" t="s">
        <v>450</v>
      </c>
      <c r="B119" s="11"/>
      <c r="C119" s="11"/>
      <c r="D119" s="11"/>
      <c r="E119" s="11"/>
      <c r="F119" s="12"/>
      <c r="G119" s="11"/>
      <c r="H119" s="11"/>
      <c r="I119" s="12"/>
      <c r="J119" s="12"/>
      <c r="K119" s="12"/>
      <c r="L119" s="11"/>
    </row>
    <row r="120" spans="1:12" x14ac:dyDescent="0.2">
      <c r="A120" s="11" t="s">
        <v>451</v>
      </c>
      <c r="B120" s="11"/>
      <c r="C120" s="11"/>
      <c r="D120" s="11"/>
      <c r="E120" s="11"/>
      <c r="F120" s="12"/>
      <c r="G120" s="11"/>
      <c r="H120" s="11"/>
      <c r="I120" s="12"/>
      <c r="J120" s="12"/>
      <c r="K120" s="12"/>
      <c r="L120" s="11"/>
    </row>
    <row r="121" spans="1:12" x14ac:dyDescent="0.2">
      <c r="A121" s="11" t="s">
        <v>452</v>
      </c>
      <c r="B121" s="11"/>
      <c r="C121" s="11"/>
      <c r="D121" s="11"/>
      <c r="E121" s="11"/>
      <c r="F121" s="12"/>
      <c r="G121" s="11"/>
      <c r="H121" s="11"/>
      <c r="I121" s="12"/>
      <c r="J121" s="12"/>
      <c r="K121" s="12"/>
      <c r="L121" s="11"/>
    </row>
    <row r="122" spans="1:12" x14ac:dyDescent="0.2">
      <c r="A122" s="11" t="s">
        <v>453</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211</v>
      </c>
      <c r="F124" s="14"/>
      <c r="G124" s="14"/>
      <c r="H124" s="14"/>
      <c r="I124" s="14" t="s">
        <v>212</v>
      </c>
      <c r="J124" s="14" t="s">
        <v>213</v>
      </c>
      <c r="K124" s="14" t="s">
        <v>214</v>
      </c>
      <c r="L124" s="14" t="s">
        <v>215</v>
      </c>
    </row>
    <row r="125" spans="1:12" x14ac:dyDescent="0.2">
      <c r="A125" s="14" t="s">
        <v>216</v>
      </c>
      <c r="B125" s="14" t="s">
        <v>217</v>
      </c>
      <c r="C125" s="14" t="s">
        <v>218</v>
      </c>
      <c r="D125" s="14" t="s">
        <v>219</v>
      </c>
      <c r="E125" s="14" t="s">
        <v>220</v>
      </c>
      <c r="F125" s="14" t="s">
        <v>210</v>
      </c>
      <c r="G125" s="14" t="s">
        <v>221</v>
      </c>
      <c r="H125" s="14" t="s">
        <v>222</v>
      </c>
      <c r="I125" s="14" t="s">
        <v>223</v>
      </c>
      <c r="J125" s="14" t="s">
        <v>224</v>
      </c>
      <c r="K125" s="14" t="s">
        <v>225</v>
      </c>
      <c r="L125" s="14" t="s">
        <v>226</v>
      </c>
    </row>
    <row r="126" spans="1:12" x14ac:dyDescent="0.2">
      <c r="A126" s="14"/>
      <c r="B126" s="14"/>
      <c r="C126" s="14"/>
      <c r="D126" s="14"/>
      <c r="E126" s="14"/>
      <c r="F126" s="14"/>
      <c r="G126" s="14"/>
      <c r="H126" s="14"/>
      <c r="I126" s="14"/>
      <c r="J126" s="14"/>
      <c r="K126" s="14"/>
      <c r="L126" s="14"/>
    </row>
    <row r="127" spans="1:12" ht="25.5" x14ac:dyDescent="0.2">
      <c r="A127" s="24">
        <v>37162</v>
      </c>
      <c r="B127" s="18" t="s">
        <v>106</v>
      </c>
      <c r="C127" s="18" t="s">
        <v>428</v>
      </c>
      <c r="D127" s="18" t="s">
        <v>539</v>
      </c>
      <c r="E127" s="18" t="s">
        <v>540</v>
      </c>
      <c r="F127" s="18" t="s">
        <v>375</v>
      </c>
      <c r="G127" s="17" t="s">
        <v>107</v>
      </c>
      <c r="H127" s="18"/>
      <c r="I127" s="18" t="s">
        <v>234</v>
      </c>
      <c r="J127" s="18" t="s">
        <v>234</v>
      </c>
      <c r="K127" s="18" t="s">
        <v>234</v>
      </c>
      <c r="L127" s="18" t="s">
        <v>456</v>
      </c>
    </row>
    <row r="128" spans="1:12" ht="25.5" x14ac:dyDescent="0.2">
      <c r="A128" s="24">
        <v>37162</v>
      </c>
      <c r="B128" s="18" t="s">
        <v>271</v>
      </c>
      <c r="C128" s="18" t="s">
        <v>238</v>
      </c>
      <c r="D128" s="18" t="s">
        <v>272</v>
      </c>
      <c r="E128" s="18" t="s">
        <v>240</v>
      </c>
      <c r="F128" s="18" t="s">
        <v>375</v>
      </c>
      <c r="G128" s="17" t="s">
        <v>108</v>
      </c>
      <c r="H128" s="18"/>
      <c r="I128" s="18" t="s">
        <v>234</v>
      </c>
      <c r="J128" s="18" t="s">
        <v>234</v>
      </c>
      <c r="K128" s="18" t="s">
        <v>234</v>
      </c>
      <c r="L128" s="18" t="s">
        <v>456</v>
      </c>
    </row>
    <row r="129" spans="1:25" x14ac:dyDescent="0.2">
      <c r="A129" s="24">
        <v>37162</v>
      </c>
      <c r="B129" s="18" t="s">
        <v>466</v>
      </c>
      <c r="C129" s="18" t="s">
        <v>228</v>
      </c>
      <c r="D129" s="18" t="s">
        <v>22</v>
      </c>
      <c r="E129" s="18" t="s">
        <v>23</v>
      </c>
      <c r="F129" s="18" t="s">
        <v>255</v>
      </c>
      <c r="G129" s="17" t="s">
        <v>109</v>
      </c>
      <c r="H129" s="18"/>
      <c r="I129" s="18" t="s">
        <v>235</v>
      </c>
      <c r="J129" s="18" t="s">
        <v>235</v>
      </c>
      <c r="K129" s="18" t="s">
        <v>235</v>
      </c>
      <c r="L129" s="18" t="s">
        <v>456</v>
      </c>
    </row>
    <row r="130" spans="1:25" ht="23.25" customHeight="1" x14ac:dyDescent="0.2">
      <c r="A130" s="24">
        <v>37162</v>
      </c>
      <c r="B130" s="18" t="s">
        <v>110</v>
      </c>
      <c r="C130" s="18" t="s">
        <v>228</v>
      </c>
      <c r="D130" s="18" t="s">
        <v>313</v>
      </c>
      <c r="E130" s="18" t="s">
        <v>479</v>
      </c>
      <c r="F130" s="18" t="s">
        <v>260</v>
      </c>
      <c r="G130" s="17" t="s">
        <v>535</v>
      </c>
      <c r="H130" s="18"/>
      <c r="I130" s="18" t="s">
        <v>235</v>
      </c>
      <c r="J130" s="18" t="s">
        <v>234</v>
      </c>
      <c r="K130" s="18" t="s">
        <v>235</v>
      </c>
      <c r="L130" s="18" t="s">
        <v>456</v>
      </c>
    </row>
    <row r="131" spans="1:25" ht="24.75" customHeight="1" x14ac:dyDescent="0.2">
      <c r="A131" s="24">
        <v>37162</v>
      </c>
      <c r="B131" s="18" t="s">
        <v>492</v>
      </c>
      <c r="C131" s="18" t="s">
        <v>228</v>
      </c>
      <c r="D131" s="18" t="s">
        <v>229</v>
      </c>
      <c r="E131" s="18" t="s">
        <v>230</v>
      </c>
      <c r="F131" s="18" t="s">
        <v>231</v>
      </c>
      <c r="G131" s="17" t="s">
        <v>111</v>
      </c>
      <c r="H131" s="18"/>
      <c r="I131" s="18" t="s">
        <v>234</v>
      </c>
      <c r="J131" s="18" t="s">
        <v>234</v>
      </c>
      <c r="K131" s="18" t="s">
        <v>235</v>
      </c>
      <c r="L131" s="18" t="s">
        <v>456</v>
      </c>
    </row>
    <row r="132" spans="1:25" ht="25.5" x14ac:dyDescent="0.2">
      <c r="A132" s="24">
        <v>37161</v>
      </c>
      <c r="B132" s="18" t="s">
        <v>112</v>
      </c>
      <c r="C132" s="18"/>
      <c r="D132" s="18"/>
      <c r="E132" s="18"/>
      <c r="F132" s="18" t="s">
        <v>260</v>
      </c>
      <c r="G132" s="17" t="s">
        <v>113</v>
      </c>
      <c r="H132" s="18"/>
      <c r="I132" s="18" t="s">
        <v>235</v>
      </c>
      <c r="J132" s="18" t="s">
        <v>234</v>
      </c>
      <c r="K132" s="18" t="s">
        <v>235</v>
      </c>
      <c r="L132" s="18" t="s">
        <v>456</v>
      </c>
      <c r="M132" s="22"/>
      <c r="N132" s="22"/>
      <c r="O132" s="22"/>
      <c r="P132" s="22"/>
      <c r="Q132" s="22"/>
      <c r="R132" s="22"/>
      <c r="S132" s="22"/>
      <c r="T132" s="22"/>
      <c r="U132" s="22"/>
      <c r="V132" s="22"/>
      <c r="W132" s="22"/>
      <c r="X132" s="22"/>
      <c r="Y132" s="22"/>
    </row>
    <row r="133" spans="1:25" ht="51" x14ac:dyDescent="0.2">
      <c r="A133" s="24">
        <v>37160</v>
      </c>
      <c r="B133" s="17" t="s">
        <v>114</v>
      </c>
      <c r="C133" s="18" t="s">
        <v>238</v>
      </c>
      <c r="D133" s="18" t="s">
        <v>115</v>
      </c>
      <c r="E133" s="18" t="s">
        <v>240</v>
      </c>
      <c r="F133" s="18" t="s">
        <v>255</v>
      </c>
      <c r="G133" s="17" t="s">
        <v>116</v>
      </c>
      <c r="H133" s="18"/>
      <c r="I133" s="18" t="s">
        <v>234</v>
      </c>
      <c r="J133" s="18" t="s">
        <v>235</v>
      </c>
      <c r="K133" s="18" t="s">
        <v>234</v>
      </c>
      <c r="L133" s="18" t="s">
        <v>456</v>
      </c>
      <c r="M133" s="22"/>
      <c r="N133" s="22"/>
      <c r="O133" s="22"/>
      <c r="P133" s="22"/>
      <c r="Q133" s="22"/>
      <c r="R133" s="22"/>
      <c r="S133" s="22"/>
      <c r="T133" s="22"/>
      <c r="U133" s="22"/>
      <c r="V133" s="22"/>
      <c r="W133" s="22"/>
      <c r="X133" s="22"/>
      <c r="Y133" s="22"/>
    </row>
    <row r="134" spans="1:25" ht="38.25" x14ac:dyDescent="0.2">
      <c r="A134" s="24">
        <v>37160</v>
      </c>
      <c r="B134" s="18" t="s">
        <v>117</v>
      </c>
      <c r="C134" s="18" t="s">
        <v>238</v>
      </c>
      <c r="D134" s="18" t="s">
        <v>19</v>
      </c>
      <c r="E134" s="18" t="s">
        <v>299</v>
      </c>
      <c r="F134" s="18" t="s">
        <v>255</v>
      </c>
      <c r="G134" s="17" t="s">
        <v>118</v>
      </c>
      <c r="H134" s="18"/>
      <c r="I134" s="18" t="s">
        <v>235</v>
      </c>
      <c r="J134" s="18" t="s">
        <v>234</v>
      </c>
      <c r="K134" s="18" t="s">
        <v>234</v>
      </c>
      <c r="L134" s="18" t="s">
        <v>456</v>
      </c>
      <c r="M134" s="22"/>
      <c r="N134" s="22"/>
      <c r="O134" s="22"/>
      <c r="P134" s="22"/>
      <c r="Q134" s="22"/>
      <c r="R134" s="22"/>
      <c r="S134" s="22"/>
      <c r="T134" s="22"/>
      <c r="U134" s="22"/>
      <c r="V134" s="22"/>
      <c r="W134" s="22"/>
      <c r="X134" s="22"/>
      <c r="Y134" s="22"/>
    </row>
    <row r="135" spans="1:25" ht="55.5" customHeight="1" x14ac:dyDescent="0.2">
      <c r="A135" s="24">
        <v>37159</v>
      </c>
      <c r="B135" s="18" t="s">
        <v>4</v>
      </c>
      <c r="C135" s="18" t="s">
        <v>428</v>
      </c>
      <c r="D135" s="18" t="s">
        <v>5</v>
      </c>
      <c r="E135" s="18" t="s">
        <v>6</v>
      </c>
      <c r="F135" s="18" t="s">
        <v>260</v>
      </c>
      <c r="G135" s="17" t="s">
        <v>119</v>
      </c>
      <c r="H135" s="18"/>
      <c r="I135" s="18" t="s">
        <v>235</v>
      </c>
      <c r="J135" s="18" t="s">
        <v>234</v>
      </c>
      <c r="K135" s="18" t="s">
        <v>235</v>
      </c>
      <c r="L135" s="18" t="s">
        <v>456</v>
      </c>
      <c r="M135" s="22"/>
      <c r="N135" s="22"/>
      <c r="O135" s="22"/>
      <c r="P135" s="22"/>
      <c r="Q135" s="22"/>
      <c r="R135" s="22"/>
      <c r="S135" s="22"/>
      <c r="T135" s="22"/>
      <c r="U135" s="22"/>
      <c r="V135" s="22"/>
      <c r="W135" s="22"/>
      <c r="X135" s="22"/>
      <c r="Y135" s="22"/>
    </row>
    <row r="136" spans="1:25" ht="63.75" x14ac:dyDescent="0.2">
      <c r="A136" s="24">
        <v>37159</v>
      </c>
      <c r="B136" s="18" t="s">
        <v>418</v>
      </c>
      <c r="C136" s="18" t="s">
        <v>228</v>
      </c>
      <c r="D136" s="18" t="s">
        <v>229</v>
      </c>
      <c r="E136" s="18" t="s">
        <v>230</v>
      </c>
      <c r="F136" s="18" t="s">
        <v>231</v>
      </c>
      <c r="G136" s="17" t="s">
        <v>120</v>
      </c>
      <c r="H136" s="18"/>
      <c r="I136" s="18" t="s">
        <v>234</v>
      </c>
      <c r="J136" s="18" t="s">
        <v>234</v>
      </c>
      <c r="K136" s="18" t="s">
        <v>234</v>
      </c>
      <c r="L136" s="18" t="s">
        <v>456</v>
      </c>
      <c r="M136" s="22"/>
      <c r="N136" s="22"/>
      <c r="O136" s="22"/>
      <c r="P136" s="22"/>
      <c r="Q136" s="22"/>
      <c r="R136" s="22"/>
      <c r="S136" s="22"/>
      <c r="T136" s="22"/>
      <c r="U136" s="22"/>
      <c r="V136" s="22"/>
      <c r="W136" s="22"/>
      <c r="X136" s="22"/>
      <c r="Y136" s="22"/>
    </row>
    <row r="137" spans="1:25" ht="51" x14ac:dyDescent="0.2">
      <c r="A137" s="24">
        <v>37159</v>
      </c>
      <c r="B137" s="18" t="s">
        <v>121</v>
      </c>
      <c r="C137" s="18" t="s">
        <v>228</v>
      </c>
      <c r="D137" s="18" t="s">
        <v>229</v>
      </c>
      <c r="E137" s="18" t="s">
        <v>230</v>
      </c>
      <c r="F137" s="18" t="s">
        <v>231</v>
      </c>
      <c r="G137" s="17" t="s">
        <v>122</v>
      </c>
      <c r="H137" s="18"/>
      <c r="I137" s="18" t="s">
        <v>234</v>
      </c>
      <c r="J137" s="18" t="s">
        <v>234</v>
      </c>
      <c r="K137" s="18" t="s">
        <v>234</v>
      </c>
      <c r="L137" s="18" t="s">
        <v>456</v>
      </c>
      <c r="M137" s="22"/>
      <c r="N137" s="22"/>
      <c r="O137" s="22"/>
      <c r="P137" s="22"/>
      <c r="Q137" s="22"/>
      <c r="R137" s="22"/>
      <c r="S137" s="22"/>
      <c r="T137" s="22"/>
      <c r="U137" s="22"/>
      <c r="V137" s="22"/>
      <c r="W137" s="22"/>
      <c r="X137" s="22"/>
      <c r="Y137" s="22"/>
    </row>
    <row r="138" spans="1:25" ht="38.25" x14ac:dyDescent="0.2">
      <c r="A138" s="24">
        <v>37158</v>
      </c>
      <c r="B138" s="18" t="s">
        <v>123</v>
      </c>
      <c r="C138" s="18" t="s">
        <v>238</v>
      </c>
      <c r="D138" s="18" t="s">
        <v>124</v>
      </c>
      <c r="E138" s="18" t="s">
        <v>299</v>
      </c>
      <c r="F138" s="18" t="s">
        <v>255</v>
      </c>
      <c r="G138" s="17" t="s">
        <v>125</v>
      </c>
      <c r="H138" s="18"/>
      <c r="I138" s="18" t="s">
        <v>234</v>
      </c>
      <c r="J138" s="18" t="s">
        <v>234</v>
      </c>
      <c r="K138" s="18" t="s">
        <v>234</v>
      </c>
      <c r="L138" s="18" t="s">
        <v>456</v>
      </c>
      <c r="M138" s="22"/>
      <c r="N138" s="22"/>
      <c r="O138" s="22"/>
      <c r="P138" s="22"/>
      <c r="Q138" s="22"/>
      <c r="R138" s="22"/>
      <c r="S138" s="22"/>
      <c r="T138" s="22"/>
      <c r="U138" s="22"/>
      <c r="V138" s="22"/>
      <c r="W138" s="22"/>
      <c r="X138" s="22"/>
      <c r="Y138" s="22"/>
    </row>
    <row r="139" spans="1:25" ht="38.25" x14ac:dyDescent="0.2">
      <c r="A139" s="24">
        <v>37158</v>
      </c>
      <c r="B139" s="18" t="s">
        <v>418</v>
      </c>
      <c r="C139" s="18" t="s">
        <v>228</v>
      </c>
      <c r="D139" s="18" t="s">
        <v>418</v>
      </c>
      <c r="E139" s="18" t="s">
        <v>230</v>
      </c>
      <c r="F139" s="18" t="s">
        <v>438</v>
      </c>
      <c r="G139" s="17" t="s">
        <v>174</v>
      </c>
      <c r="H139" s="18"/>
      <c r="I139" s="18" t="s">
        <v>234</v>
      </c>
      <c r="J139" s="18" t="s">
        <v>234</v>
      </c>
      <c r="K139" s="18" t="s">
        <v>235</v>
      </c>
      <c r="L139" s="18" t="s">
        <v>456</v>
      </c>
      <c r="M139" s="22"/>
      <c r="N139" s="22"/>
      <c r="O139" s="22"/>
      <c r="P139" s="22"/>
      <c r="Q139" s="22"/>
      <c r="R139" s="22"/>
      <c r="S139" s="22"/>
      <c r="T139" s="22"/>
      <c r="U139" s="22"/>
      <c r="V139" s="22"/>
      <c r="W139" s="22"/>
      <c r="X139" s="22"/>
      <c r="Y139" s="22"/>
    </row>
    <row r="140" spans="1:25" ht="63.75" x14ac:dyDescent="0.2">
      <c r="A140" s="24">
        <v>37158</v>
      </c>
      <c r="B140" s="18" t="s">
        <v>175</v>
      </c>
      <c r="C140" s="18" t="s">
        <v>228</v>
      </c>
      <c r="D140" s="18" t="s">
        <v>229</v>
      </c>
      <c r="E140" s="18" t="s">
        <v>230</v>
      </c>
      <c r="F140" s="18" t="s">
        <v>231</v>
      </c>
      <c r="G140" s="17" t="s">
        <v>176</v>
      </c>
      <c r="H140" s="18"/>
      <c r="I140" s="18" t="s">
        <v>235</v>
      </c>
      <c r="J140" s="18" t="s">
        <v>234</v>
      </c>
      <c r="K140" s="18" t="s">
        <v>235</v>
      </c>
      <c r="L140" s="18" t="s">
        <v>456</v>
      </c>
      <c r="M140" s="22"/>
      <c r="N140" s="22"/>
      <c r="O140" s="22"/>
      <c r="P140" s="22"/>
      <c r="Q140" s="22"/>
      <c r="R140" s="22"/>
      <c r="S140" s="22"/>
      <c r="T140" s="22"/>
      <c r="U140" s="22"/>
      <c r="V140" s="22"/>
      <c r="W140" s="22"/>
      <c r="X140" s="22"/>
      <c r="Y140" s="22"/>
    </row>
    <row r="141" spans="1:25" x14ac:dyDescent="0.2">
      <c r="A141" s="24"/>
      <c r="B141" s="18"/>
      <c r="C141" s="18"/>
      <c r="D141" s="18"/>
      <c r="E141" s="18"/>
      <c r="F141" s="18"/>
      <c r="G141" s="17"/>
      <c r="H141" s="18"/>
      <c r="I141" s="18"/>
      <c r="J141" s="18"/>
      <c r="K141" s="18"/>
      <c r="L141" s="18"/>
      <c r="M141" s="22"/>
      <c r="N141" s="22"/>
      <c r="O141" s="22"/>
      <c r="P141" s="22"/>
      <c r="Q141" s="22"/>
      <c r="R141" s="22"/>
      <c r="S141" s="22"/>
      <c r="T141" s="22"/>
      <c r="U141" s="22"/>
      <c r="V141" s="22"/>
      <c r="W141" s="22"/>
      <c r="X141" s="22"/>
      <c r="Y141" s="22"/>
    </row>
    <row r="142" spans="1:25" x14ac:dyDescent="0.2">
      <c r="A142" s="24"/>
      <c r="B142" s="18"/>
      <c r="C142" s="18"/>
      <c r="D142" s="18"/>
      <c r="E142" s="18"/>
      <c r="F142" s="18"/>
      <c r="G142" s="17"/>
      <c r="H142" s="18"/>
      <c r="I142" s="18"/>
      <c r="J142" s="18"/>
      <c r="K142" s="18"/>
      <c r="L142" s="18"/>
      <c r="M142" s="22"/>
      <c r="N142" s="22"/>
      <c r="O142" s="22"/>
      <c r="P142" s="22"/>
      <c r="Q142" s="22"/>
      <c r="R142" s="22"/>
      <c r="S142" s="22"/>
      <c r="T142" s="22"/>
      <c r="U142" s="22"/>
      <c r="V142" s="22"/>
      <c r="W142" s="22"/>
      <c r="X142" s="22"/>
      <c r="Y142" s="22"/>
    </row>
    <row r="143" spans="1:25" x14ac:dyDescent="0.2">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
      <c r="A149" s="15"/>
      <c r="B149" s="17"/>
      <c r="C149" s="16"/>
      <c r="D149" s="16"/>
      <c r="E149" s="16"/>
      <c r="F149" s="16"/>
      <c r="G149" s="17"/>
      <c r="H149" s="16"/>
      <c r="I149" s="16"/>
      <c r="J149" s="16"/>
      <c r="K149" s="16"/>
      <c r="L149" s="16"/>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423</v>
      </c>
      <c r="B187" s="1" t="s">
        <v>424</v>
      </c>
      <c r="C187" s="4" t="s">
        <v>425</v>
      </c>
      <c r="D187" s="33" t="s">
        <v>426</v>
      </c>
      <c r="E187" s="33" t="s">
        <v>427</v>
      </c>
    </row>
    <row r="188" spans="1:12" x14ac:dyDescent="0.2">
      <c r="A188" s="34" t="s">
        <v>428</v>
      </c>
      <c r="B188" s="35">
        <f t="shared" ref="B188:B196" si="3">C188/$C$197</f>
        <v>0.14285714285714285</v>
      </c>
      <c r="C188" s="5">
        <f>'summary 0924'!I24</f>
        <v>2</v>
      </c>
      <c r="D188" s="4">
        <f>33+1+1+1+1+1+8+1+1+1+2+1+2+1+1+1+2+3+8</f>
        <v>70</v>
      </c>
      <c r="E188" s="36">
        <f t="shared" ref="E188:E195" si="4">(C188/D188)*100</f>
        <v>2.8571428571428572</v>
      </c>
    </row>
    <row r="189" spans="1:12" x14ac:dyDescent="0.2">
      <c r="A189" s="34" t="s">
        <v>247</v>
      </c>
      <c r="B189" s="35">
        <f t="shared" si="3"/>
        <v>0</v>
      </c>
      <c r="C189" s="5">
        <f>'summary 0924'!I25</f>
        <v>0</v>
      </c>
      <c r="D189" s="4">
        <f>540+17+1+1+6+10+1+2+12+2+1+1+1+3+4+3+1+1+1+8+2+1+1+6+1+1+2+1+2+1+4+1+1+1+12+4+57+16</f>
        <v>730</v>
      </c>
      <c r="E189" s="36">
        <f t="shared" si="4"/>
        <v>0</v>
      </c>
    </row>
    <row r="190" spans="1:12" x14ac:dyDescent="0.2">
      <c r="A190" s="34" t="s">
        <v>228</v>
      </c>
      <c r="B190" s="35">
        <f t="shared" si="3"/>
        <v>0.5714285714285714</v>
      </c>
      <c r="C190" s="5">
        <f>'summary 0924'!I26</f>
        <v>8</v>
      </c>
      <c r="D190" s="4">
        <f>13+1+1+1+16+10</f>
        <v>42</v>
      </c>
      <c r="E190" s="36">
        <f t="shared" si="4"/>
        <v>19.047619047619047</v>
      </c>
    </row>
    <row r="191" spans="1:12" x14ac:dyDescent="0.2">
      <c r="A191" s="34" t="s">
        <v>429</v>
      </c>
      <c r="B191" s="35">
        <f t="shared" si="3"/>
        <v>0</v>
      </c>
      <c r="C191" s="5">
        <f>'summary 0924'!I27</f>
        <v>0</v>
      </c>
      <c r="D191" s="4">
        <f>36+1+1+2</f>
        <v>40</v>
      </c>
      <c r="E191" s="36">
        <f t="shared" si="4"/>
        <v>0</v>
      </c>
    </row>
    <row r="192" spans="1:12" x14ac:dyDescent="0.2">
      <c r="A192" s="34" t="s">
        <v>430</v>
      </c>
      <c r="B192" s="35">
        <f t="shared" si="3"/>
        <v>0.14285714285714285</v>
      </c>
      <c r="C192" s="5">
        <f>'summary 0924'!I28</f>
        <v>2</v>
      </c>
      <c r="D192" s="4">
        <f>288+2+13+2+5+56+59+14+2+3+3+1+4+14</f>
        <v>466</v>
      </c>
      <c r="E192" s="36">
        <f t="shared" si="4"/>
        <v>0.42918454935622319</v>
      </c>
    </row>
    <row r="193" spans="1:5" x14ac:dyDescent="0.2">
      <c r="A193" s="34" t="s">
        <v>431</v>
      </c>
      <c r="B193" s="35">
        <f t="shared" si="3"/>
        <v>7.1428571428571425E-2</v>
      </c>
      <c r="C193" s="5">
        <f>'summary 0924'!I29</f>
        <v>1</v>
      </c>
      <c r="D193" s="4">
        <f>132+2+1+2+7+3+4+2+7+1+3+4+5</f>
        <v>173</v>
      </c>
      <c r="E193" s="36">
        <f t="shared" si="4"/>
        <v>0.57803468208092479</v>
      </c>
    </row>
    <row r="194" spans="1:5" x14ac:dyDescent="0.2">
      <c r="A194" s="34" t="s">
        <v>291</v>
      </c>
      <c r="B194" s="35">
        <f t="shared" si="3"/>
        <v>0</v>
      </c>
      <c r="C194" s="5">
        <f>'summary 0924'!I30</f>
        <v>0</v>
      </c>
      <c r="D194" s="4">
        <v>9</v>
      </c>
      <c r="E194" s="36">
        <f t="shared" si="4"/>
        <v>0</v>
      </c>
    </row>
    <row r="195" spans="1:5" x14ac:dyDescent="0.2">
      <c r="A195" s="34" t="s">
        <v>393</v>
      </c>
      <c r="B195" s="35">
        <f t="shared" si="3"/>
        <v>0</v>
      </c>
      <c r="C195" s="5">
        <f>'summary 0924'!I31</f>
        <v>0</v>
      </c>
      <c r="D195" s="4">
        <f>10+5+2</f>
        <v>17</v>
      </c>
      <c r="E195" s="36">
        <f t="shared" si="4"/>
        <v>0</v>
      </c>
    </row>
    <row r="196" spans="1:5" x14ac:dyDescent="0.2">
      <c r="A196" s="37" t="s">
        <v>432</v>
      </c>
      <c r="B196" s="35">
        <f t="shared" si="3"/>
        <v>7.1428571428571425E-2</v>
      </c>
      <c r="C196" s="5">
        <f>'summary 0924'!I32</f>
        <v>1</v>
      </c>
    </row>
    <row r="197" spans="1:5" x14ac:dyDescent="0.2">
      <c r="A197" s="37" t="s">
        <v>433</v>
      </c>
      <c r="B197" s="38">
        <f>SUM(B188:B196)</f>
        <v>0.99999999999999978</v>
      </c>
      <c r="C197" s="4">
        <f>SUM(C188:C196)</f>
        <v>14</v>
      </c>
      <c r="D197" s="4">
        <f>SUM(D188:D196)</f>
        <v>1547</v>
      </c>
    </row>
  </sheetData>
  <phoneticPr fontId="0" type="noConversion"/>
  <printOptions horizontalCentered="1"/>
  <pageMargins left="0.25" right="0.25" top="1" bottom="0.5" header="0.5" footer="0.25"/>
  <pageSetup paperSize="5" scale="58" orientation="landscape" r:id="rId1"/>
  <headerFooter alignWithMargins="0">
    <oddHeader>&amp;C&amp;"Arial,Bold"EWS-Global Risk Operations
Weekly Summary of Market Risk Aggregation Issues
Week Beginning September 24</oddHeader>
    <oddFooter>&amp;L&amp;"Arial,Bold"Questions Call Nancy ext 54751</oddFooter>
  </headerFooter>
  <rowBreaks count="1" manualBreakCount="1">
    <brk id="110"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506</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435</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436</v>
      </c>
      <c r="B8" s="44"/>
      <c r="C8" s="44" t="s">
        <v>437</v>
      </c>
      <c r="D8" s="44"/>
      <c r="E8" s="45"/>
      <c r="F8" s="45"/>
      <c r="G8" s="45"/>
      <c r="H8" s="45"/>
      <c r="I8" s="45"/>
      <c r="J8" s="45"/>
      <c r="K8" s="46"/>
    </row>
    <row r="9" spans="1:11" x14ac:dyDescent="0.2">
      <c r="A9" s="2"/>
      <c r="B9" s="2"/>
      <c r="C9" s="2"/>
      <c r="D9" s="2"/>
      <c r="E9" s="2"/>
      <c r="F9" s="2"/>
      <c r="G9" s="2"/>
      <c r="H9" s="2"/>
      <c r="I9" s="2"/>
      <c r="K9" s="3"/>
    </row>
    <row r="10" spans="1:11" x14ac:dyDescent="0.2">
      <c r="A10" s="5" t="s">
        <v>375</v>
      </c>
      <c r="B10" s="2"/>
      <c r="C10" s="2" t="s">
        <v>199</v>
      </c>
      <c r="D10" s="2"/>
      <c r="E10" s="2"/>
      <c r="F10" s="2"/>
      <c r="G10" s="2"/>
      <c r="H10" s="2"/>
      <c r="I10" s="2"/>
      <c r="K10" s="2">
        <v>2</v>
      </c>
    </row>
    <row r="11" spans="1:11" x14ac:dyDescent="0.2">
      <c r="A11" s="6" t="s">
        <v>438</v>
      </c>
      <c r="B11" s="7"/>
      <c r="C11" s="7" t="s">
        <v>200</v>
      </c>
      <c r="D11" s="7"/>
      <c r="E11" s="7"/>
      <c r="F11" s="7"/>
      <c r="G11" s="7"/>
      <c r="H11" s="7"/>
      <c r="I11" s="7"/>
      <c r="J11" s="7"/>
      <c r="K11" s="7">
        <v>1</v>
      </c>
    </row>
    <row r="12" spans="1:11" x14ac:dyDescent="0.2">
      <c r="A12" s="6" t="s">
        <v>255</v>
      </c>
      <c r="B12" s="7"/>
      <c r="C12" s="7" t="s">
        <v>201</v>
      </c>
      <c r="D12" s="7"/>
      <c r="E12" s="7"/>
      <c r="F12" s="7"/>
      <c r="G12" s="7"/>
      <c r="H12" s="7"/>
      <c r="I12" s="7"/>
      <c r="J12" s="7"/>
      <c r="K12" s="7">
        <f>1+3</f>
        <v>4</v>
      </c>
    </row>
    <row r="13" spans="1:11" x14ac:dyDescent="0.2">
      <c r="A13" s="6" t="s">
        <v>231</v>
      </c>
      <c r="B13" s="7"/>
      <c r="C13" s="7" t="s">
        <v>439</v>
      </c>
      <c r="D13" s="7"/>
      <c r="E13" s="7"/>
      <c r="F13" s="7"/>
      <c r="G13" s="7"/>
      <c r="H13" s="7"/>
      <c r="I13" s="7"/>
      <c r="J13" s="7"/>
      <c r="K13" s="7">
        <v>4</v>
      </c>
    </row>
    <row r="14" spans="1:11" x14ac:dyDescent="0.2">
      <c r="A14" s="6" t="s">
        <v>361</v>
      </c>
      <c r="B14" s="7"/>
      <c r="C14" s="7" t="s">
        <v>203</v>
      </c>
      <c r="D14" s="7"/>
      <c r="E14" s="7"/>
      <c r="F14" s="7"/>
      <c r="G14" s="7"/>
      <c r="H14" s="7"/>
      <c r="I14" s="7"/>
      <c r="J14" s="7"/>
      <c r="K14" s="7"/>
    </row>
    <row r="15" spans="1:11" x14ac:dyDescent="0.2">
      <c r="A15" s="6" t="s">
        <v>241</v>
      </c>
      <c r="B15" s="7"/>
      <c r="C15" s="7" t="s">
        <v>204</v>
      </c>
      <c r="D15" s="7"/>
      <c r="E15" s="7"/>
      <c r="F15" s="7"/>
      <c r="G15" s="7"/>
      <c r="H15" s="7"/>
      <c r="I15" s="7"/>
      <c r="J15" s="7"/>
      <c r="K15" s="7"/>
    </row>
    <row r="16" spans="1:11" x14ac:dyDescent="0.2">
      <c r="A16" s="6" t="s">
        <v>440</v>
      </c>
      <c r="B16" s="7"/>
      <c r="C16" s="7" t="s">
        <v>205</v>
      </c>
      <c r="D16" s="7"/>
      <c r="E16" s="7"/>
      <c r="F16" s="7"/>
      <c r="G16" s="7"/>
      <c r="H16" s="7"/>
      <c r="I16" s="7"/>
      <c r="J16" s="7"/>
      <c r="K16" s="7"/>
    </row>
    <row r="17" spans="1:11" x14ac:dyDescent="0.2">
      <c r="A17" s="6" t="s">
        <v>260</v>
      </c>
      <c r="B17" s="7"/>
      <c r="C17" s="7" t="s">
        <v>206</v>
      </c>
      <c r="D17" s="7"/>
      <c r="E17" s="7"/>
      <c r="F17" s="7"/>
      <c r="G17" s="7"/>
      <c r="H17" s="7"/>
      <c r="I17" s="7"/>
      <c r="J17" s="7"/>
      <c r="K17" s="7">
        <v>3</v>
      </c>
    </row>
    <row r="18" spans="1:11" x14ac:dyDescent="0.2">
      <c r="A18" s="6" t="s">
        <v>266</v>
      </c>
      <c r="B18" s="7"/>
      <c r="C18" s="7" t="s">
        <v>207</v>
      </c>
      <c r="D18" s="7"/>
      <c r="E18" s="7"/>
      <c r="F18" s="7"/>
      <c r="G18" s="7"/>
      <c r="H18" s="7"/>
      <c r="I18" s="7"/>
      <c r="J18" s="7"/>
      <c r="K18" s="47"/>
    </row>
    <row r="22" spans="1:11" ht="13.5" thickBot="1" x14ac:dyDescent="0.25">
      <c r="A22" s="44" t="s">
        <v>441</v>
      </c>
      <c r="B22" s="45"/>
      <c r="C22" s="45"/>
      <c r="D22" s="45"/>
      <c r="E22" s="45"/>
      <c r="F22" s="45"/>
      <c r="G22" s="44"/>
      <c r="H22" s="45"/>
      <c r="I22" s="44" t="s">
        <v>442</v>
      </c>
      <c r="J22" s="45"/>
      <c r="K22" s="44" t="s">
        <v>443</v>
      </c>
    </row>
    <row r="23" spans="1:11" x14ac:dyDescent="0.2">
      <c r="G23" s="1"/>
      <c r="I23" s="48"/>
      <c r="J23" s="2"/>
      <c r="K23" s="48"/>
    </row>
    <row r="24" spans="1:11" x14ac:dyDescent="0.2">
      <c r="A24" s="29" t="s">
        <v>428</v>
      </c>
      <c r="B24" s="17"/>
      <c r="C24" s="17"/>
      <c r="D24" s="32"/>
      <c r="E24" s="31"/>
      <c r="F24" s="32"/>
      <c r="G24" s="32"/>
      <c r="H24" s="31"/>
      <c r="I24" s="6">
        <f>1+1</f>
        <v>2</v>
      </c>
      <c r="J24" s="31"/>
      <c r="K24" s="31"/>
    </row>
    <row r="25" spans="1:11" x14ac:dyDescent="0.2">
      <c r="A25" s="29" t="s">
        <v>247</v>
      </c>
      <c r="B25" s="17"/>
      <c r="C25" s="17"/>
      <c r="D25" s="32"/>
      <c r="E25" s="31"/>
      <c r="F25" s="32"/>
      <c r="G25" s="32"/>
      <c r="H25" s="31"/>
      <c r="I25" s="6"/>
      <c r="J25" s="31"/>
      <c r="K25" s="49"/>
    </row>
    <row r="26" spans="1:11" x14ac:dyDescent="0.2">
      <c r="A26" s="29" t="s">
        <v>228</v>
      </c>
      <c r="B26" s="17"/>
      <c r="C26" s="17"/>
      <c r="D26" s="32"/>
      <c r="E26" s="31"/>
      <c r="F26" s="32"/>
      <c r="G26" s="32"/>
      <c r="H26" s="31"/>
      <c r="I26" s="6">
        <v>8</v>
      </c>
      <c r="J26" s="31"/>
      <c r="K26" s="32"/>
    </row>
    <row r="27" spans="1:11" x14ac:dyDescent="0.2">
      <c r="A27" s="29" t="s">
        <v>429</v>
      </c>
      <c r="B27" s="17"/>
      <c r="C27" s="17"/>
      <c r="D27" s="32"/>
      <c r="E27" s="31"/>
      <c r="F27" s="32"/>
      <c r="G27" s="32"/>
      <c r="H27" s="31"/>
      <c r="I27" s="6"/>
      <c r="J27" s="31"/>
      <c r="K27" s="31"/>
    </row>
    <row r="28" spans="1:11" x14ac:dyDescent="0.2">
      <c r="A28" s="29" t="s">
        <v>430</v>
      </c>
      <c r="B28" s="17"/>
      <c r="C28" s="17"/>
      <c r="D28" s="32"/>
      <c r="E28" s="31"/>
      <c r="F28" s="32"/>
      <c r="G28" s="32"/>
      <c r="H28" s="31"/>
      <c r="I28" s="6">
        <f>1+1</f>
        <v>2</v>
      </c>
      <c r="J28" s="31"/>
      <c r="K28" s="31"/>
    </row>
    <row r="29" spans="1:11" x14ac:dyDescent="0.2">
      <c r="A29" s="29" t="s">
        <v>431</v>
      </c>
      <c r="B29" s="17"/>
      <c r="C29" s="17"/>
      <c r="D29" s="32"/>
      <c r="E29" s="31"/>
      <c r="F29" s="32"/>
      <c r="G29" s="32"/>
      <c r="H29" s="31"/>
      <c r="I29" s="6">
        <f>1</f>
        <v>1</v>
      </c>
      <c r="J29" s="31"/>
      <c r="K29" s="32"/>
    </row>
    <row r="30" spans="1:11" x14ac:dyDescent="0.2">
      <c r="A30" s="29" t="s">
        <v>291</v>
      </c>
      <c r="B30" s="17"/>
      <c r="C30" s="17"/>
      <c r="D30" s="32"/>
      <c r="E30" s="31"/>
      <c r="F30" s="32"/>
      <c r="G30" s="32"/>
      <c r="H30" s="31"/>
      <c r="I30" s="6"/>
      <c r="J30" s="31"/>
      <c r="K30" s="31"/>
    </row>
    <row r="31" spans="1:11" x14ac:dyDescent="0.2">
      <c r="A31" s="29" t="s">
        <v>393</v>
      </c>
      <c r="B31" s="17"/>
      <c r="C31" s="17"/>
      <c r="D31" s="32"/>
      <c r="E31" s="31"/>
      <c r="F31" s="32"/>
      <c r="G31" s="32"/>
      <c r="H31" s="31"/>
      <c r="I31" s="6"/>
      <c r="J31" s="31"/>
      <c r="K31" s="31"/>
    </row>
    <row r="32" spans="1:11" ht="13.5" thickBot="1" x14ac:dyDescent="0.25">
      <c r="A32" s="50" t="s">
        <v>444</v>
      </c>
      <c r="I32" s="5">
        <v>1</v>
      </c>
      <c r="K32" s="51"/>
    </row>
    <row r="33" spans="1:11" ht="13.5" thickTop="1" x14ac:dyDescent="0.2">
      <c r="A33" s="52" t="s">
        <v>435</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97"/>
  <sheetViews>
    <sheetView topLeftCell="A42" zoomScale="80" zoomScaleNormal="100" workbookViewId="0">
      <selection activeCell="G112" sqref="G112"/>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0" width="9.85546875" style="4" bestFit="1" customWidth="1"/>
    <col min="31" max="16384" width="9.140625" style="4"/>
  </cols>
  <sheetData>
    <row r="1" spans="1:31" s="1" customFormat="1" x14ac:dyDescent="0.2">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c r="AA1" s="1" t="s">
        <v>454</v>
      </c>
      <c r="AB1" s="1" t="s">
        <v>509</v>
      </c>
      <c r="AC1" s="1" t="s">
        <v>1</v>
      </c>
      <c r="AD1" s="1" t="s">
        <v>105</v>
      </c>
    </row>
    <row r="2" spans="1:31" x14ac:dyDescent="0.2">
      <c r="A2" s="2" t="s">
        <v>199</v>
      </c>
      <c r="B2" s="3"/>
      <c r="H2" s="4">
        <f>1+1</f>
        <v>2</v>
      </c>
      <c r="J2" s="4">
        <f>1</f>
        <v>1</v>
      </c>
      <c r="K2" s="3"/>
      <c r="L2" s="5"/>
      <c r="M2" s="3"/>
      <c r="N2" s="3"/>
      <c r="P2" s="4">
        <v>1</v>
      </c>
      <c r="AC2" s="4">
        <f>'summary 0910'!K10</f>
        <v>1</v>
      </c>
      <c r="AD2" s="4">
        <f>'summary 0917'!K10</f>
        <v>2</v>
      </c>
    </row>
    <row r="3" spans="1:31" x14ac:dyDescent="0.2">
      <c r="A3" s="2" t="s">
        <v>200</v>
      </c>
      <c r="B3" s="5"/>
      <c r="K3" s="5"/>
      <c r="L3" s="5"/>
      <c r="M3" s="5"/>
      <c r="N3" s="6">
        <v>1</v>
      </c>
      <c r="P3" s="4">
        <v>1</v>
      </c>
      <c r="R3" s="4">
        <f>'[7]summary 0625'!K11</f>
        <v>2</v>
      </c>
      <c r="T3" s="4">
        <f>'[7]summary 0709'!K10</f>
        <v>1</v>
      </c>
    </row>
    <row r="4" spans="1:31" x14ac:dyDescent="0.2">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row>
    <row r="5" spans="1:31" x14ac:dyDescent="0.2">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row>
    <row r="6" spans="1:31" x14ac:dyDescent="0.2">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1" x14ac:dyDescent="0.2">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row>
    <row r="8" spans="1:31" x14ac:dyDescent="0.2">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1" x14ac:dyDescent="0.2">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row>
    <row r="10" spans="1:31" x14ac:dyDescent="0.2">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row>
    <row r="11" spans="1:31" x14ac:dyDescent="0.2">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row>
    <row r="12" spans="1:31" s="1" customFormat="1" x14ac:dyDescent="0.2">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row>
    <row r="15" spans="1:31" x14ac:dyDescent="0.2">
      <c r="A15" s="4" t="s">
        <v>428</v>
      </c>
      <c r="Y15" s="4">
        <f>[8]Aug!$U$24+[8]Aug!$U$9</f>
        <v>3</v>
      </c>
      <c r="Z15" s="4">
        <f>[8]Aug!$AB$27</f>
        <v>1</v>
      </c>
      <c r="AB15" s="4">
        <f>3</f>
        <v>3</v>
      </c>
      <c r="AC15" s="4">
        <f>2</f>
        <v>2</v>
      </c>
      <c r="AD15" s="4">
        <v>3</v>
      </c>
      <c r="AE15" s="4" t="s">
        <v>428</v>
      </c>
    </row>
    <row r="16" spans="1:31" x14ac:dyDescent="0.2">
      <c r="A16" s="4" t="s">
        <v>247</v>
      </c>
      <c r="X16" s="4">
        <f>[8]Aug!$N$22+[8]Aug!$N$20+[8]Aug!$N$7+[8]Aug!$N$8</f>
        <v>14</v>
      </c>
      <c r="Y16" s="4">
        <f>[8]Aug!$U$20+[8]Aug!$U$22+[8]Aug!$U$16</f>
        <v>3</v>
      </c>
      <c r="Z16" s="4">
        <f>[8]Aug!$AB$22+[8]Aug!$AB$7+[8]Aug!$AB$8</f>
        <v>8</v>
      </c>
      <c r="AA16" s="4">
        <f>[8]Aug!$AI$16+1</f>
        <v>2</v>
      </c>
      <c r="AB16" s="4">
        <f>1+1+5+2</f>
        <v>9</v>
      </c>
      <c r="AC16" s="4">
        <f>1+4+12</f>
        <v>17</v>
      </c>
      <c r="AD16" s="4">
        <v>57</v>
      </c>
      <c r="AE16" s="4" t="s">
        <v>247</v>
      </c>
    </row>
    <row r="17" spans="1:31" x14ac:dyDescent="0.2">
      <c r="A17" s="4" t="s">
        <v>393</v>
      </c>
      <c r="AE17" s="4" t="s">
        <v>393</v>
      </c>
    </row>
    <row r="18" spans="1:31" x14ac:dyDescent="0.2">
      <c r="A18" s="4" t="s">
        <v>228</v>
      </c>
      <c r="AE18" s="4" t="s">
        <v>228</v>
      </c>
    </row>
    <row r="19" spans="1:31" x14ac:dyDescent="0.2">
      <c r="A19" s="4" t="s">
        <v>291</v>
      </c>
      <c r="AE19" s="4" t="s">
        <v>291</v>
      </c>
    </row>
    <row r="20" spans="1:31" x14ac:dyDescent="0.2">
      <c r="A20" s="4" t="s">
        <v>510</v>
      </c>
      <c r="X20" s="4">
        <f>[8]Aug!$N$21+[8]Aug!$N$15</f>
        <v>6</v>
      </c>
      <c r="Y20" s="4">
        <f>[8]Aug!$U$26+[8]Aug!$U$21</f>
        <v>7</v>
      </c>
      <c r="Z20" s="4">
        <f>[8]Aug!$AB$26+[8]Aug!$AB$21</f>
        <v>3</v>
      </c>
      <c r="AA20" s="4">
        <f>[8]Aug!$AI$26+[8]Aug!$AI$21</f>
        <v>11</v>
      </c>
      <c r="AB20" s="4">
        <f>1</f>
        <v>1</v>
      </c>
      <c r="AC20" s="4">
        <f>14+3</f>
        <v>17</v>
      </c>
      <c r="AD20" s="4">
        <v>6</v>
      </c>
      <c r="AE20" s="4" t="s">
        <v>510</v>
      </c>
    </row>
    <row r="22" spans="1:31" x14ac:dyDescent="0.2">
      <c r="A22" s="4" t="s">
        <v>507</v>
      </c>
      <c r="X22" s="4">
        <f t="shared" ref="X22:AD22" si="2">SUM(X15:X20)</f>
        <v>20</v>
      </c>
      <c r="Y22" s="4">
        <f t="shared" si="2"/>
        <v>13</v>
      </c>
      <c r="Z22" s="4">
        <f t="shared" si="2"/>
        <v>12</v>
      </c>
      <c r="AA22" s="4">
        <f t="shared" si="2"/>
        <v>13</v>
      </c>
      <c r="AB22" s="4">
        <f t="shared" si="2"/>
        <v>13</v>
      </c>
      <c r="AC22" s="4">
        <f t="shared" si="2"/>
        <v>36</v>
      </c>
      <c r="AD22" s="4">
        <f t="shared" si="2"/>
        <v>66</v>
      </c>
      <c r="AE22" s="4" t="s">
        <v>511</v>
      </c>
    </row>
    <row r="24" spans="1:31" x14ac:dyDescent="0.2">
      <c r="A24" s="4" t="s">
        <v>508</v>
      </c>
      <c r="AE24" s="4" t="s">
        <v>508</v>
      </c>
    </row>
    <row r="111" spans="1:12" x14ac:dyDescent="0.2">
      <c r="A111" s="10" t="s">
        <v>505</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210</v>
      </c>
      <c r="B113" s="11"/>
      <c r="C113" s="11"/>
      <c r="D113" s="11"/>
      <c r="E113" s="11"/>
      <c r="F113" s="12"/>
      <c r="G113" s="11"/>
      <c r="H113" s="11"/>
      <c r="I113" s="12"/>
      <c r="J113" s="12"/>
      <c r="K113" s="12"/>
      <c r="L113" s="11"/>
    </row>
    <row r="114" spans="1:12" x14ac:dyDescent="0.2">
      <c r="A114" s="11" t="s">
        <v>445</v>
      </c>
      <c r="B114" s="11"/>
      <c r="C114" s="11"/>
      <c r="D114" s="11"/>
      <c r="E114" s="11"/>
      <c r="F114" s="12"/>
      <c r="G114" s="11"/>
      <c r="H114" s="11"/>
      <c r="I114" s="12"/>
      <c r="J114" s="12"/>
      <c r="K114" s="12"/>
      <c r="L114" s="11"/>
    </row>
    <row r="115" spans="1:12" x14ac:dyDescent="0.2">
      <c r="A115" s="11" t="s">
        <v>446</v>
      </c>
      <c r="B115" s="11"/>
      <c r="C115" s="11"/>
      <c r="D115" s="11"/>
      <c r="E115" s="11"/>
      <c r="F115" s="12"/>
      <c r="G115" s="11"/>
      <c r="H115" s="11"/>
      <c r="I115" s="12"/>
      <c r="J115" s="12"/>
      <c r="K115" s="12"/>
      <c r="L115" s="11"/>
    </row>
    <row r="116" spans="1:12" x14ac:dyDescent="0.2">
      <c r="A116" s="11" t="s">
        <v>447</v>
      </c>
      <c r="B116" s="11"/>
      <c r="C116" s="11"/>
      <c r="D116" s="11"/>
      <c r="E116" s="11"/>
      <c r="F116" s="12"/>
      <c r="G116" s="11"/>
      <c r="H116" s="11"/>
      <c r="I116" s="12"/>
      <c r="J116" s="12"/>
      <c r="K116" s="12"/>
      <c r="L116" s="11"/>
    </row>
    <row r="117" spans="1:12" x14ac:dyDescent="0.2">
      <c r="A117" s="11" t="s">
        <v>448</v>
      </c>
      <c r="B117" s="11"/>
      <c r="C117" s="11"/>
      <c r="D117" s="11"/>
      <c r="E117" s="11"/>
      <c r="F117" s="12"/>
      <c r="G117" s="11"/>
      <c r="H117" s="11"/>
      <c r="I117" s="12"/>
      <c r="J117" s="12"/>
      <c r="K117" s="12"/>
      <c r="L117" s="11"/>
    </row>
    <row r="118" spans="1:12" x14ac:dyDescent="0.2">
      <c r="A118" s="11" t="s">
        <v>449</v>
      </c>
      <c r="B118" s="11"/>
      <c r="C118" s="11"/>
      <c r="D118" s="11"/>
      <c r="E118" s="11"/>
      <c r="F118" s="12"/>
      <c r="G118" s="11"/>
      <c r="H118" s="11"/>
      <c r="I118" s="12"/>
      <c r="J118" s="12"/>
      <c r="K118" s="12"/>
      <c r="L118" s="11"/>
    </row>
    <row r="119" spans="1:12" x14ac:dyDescent="0.2">
      <c r="A119" s="11" t="s">
        <v>450</v>
      </c>
      <c r="B119" s="11"/>
      <c r="C119" s="11"/>
      <c r="D119" s="11"/>
      <c r="E119" s="11"/>
      <c r="F119" s="12"/>
      <c r="G119" s="11"/>
      <c r="H119" s="11"/>
      <c r="I119" s="12"/>
      <c r="J119" s="12"/>
      <c r="K119" s="12"/>
      <c r="L119" s="11"/>
    </row>
    <row r="120" spans="1:12" x14ac:dyDescent="0.2">
      <c r="A120" s="11" t="s">
        <v>451</v>
      </c>
      <c r="B120" s="11"/>
      <c r="C120" s="11"/>
      <c r="D120" s="11"/>
      <c r="E120" s="11"/>
      <c r="F120" s="12"/>
      <c r="G120" s="11"/>
      <c r="H120" s="11"/>
      <c r="I120" s="12"/>
      <c r="J120" s="12"/>
      <c r="K120" s="12"/>
      <c r="L120" s="11"/>
    </row>
    <row r="121" spans="1:12" x14ac:dyDescent="0.2">
      <c r="A121" s="11" t="s">
        <v>452</v>
      </c>
      <c r="B121" s="11"/>
      <c r="C121" s="11"/>
      <c r="D121" s="11"/>
      <c r="E121" s="11"/>
      <c r="F121" s="12"/>
      <c r="G121" s="11"/>
      <c r="H121" s="11"/>
      <c r="I121" s="12"/>
      <c r="J121" s="12"/>
      <c r="K121" s="12"/>
      <c r="L121" s="11"/>
    </row>
    <row r="122" spans="1:12" x14ac:dyDescent="0.2">
      <c r="A122" s="11" t="s">
        <v>453</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211</v>
      </c>
      <c r="F124" s="14"/>
      <c r="G124" s="14"/>
      <c r="H124" s="14"/>
      <c r="I124" s="14" t="s">
        <v>212</v>
      </c>
      <c r="J124" s="14" t="s">
        <v>213</v>
      </c>
      <c r="K124" s="14" t="s">
        <v>214</v>
      </c>
      <c r="L124" s="14" t="s">
        <v>215</v>
      </c>
    </row>
    <row r="125" spans="1:12" x14ac:dyDescent="0.2">
      <c r="A125" s="14" t="s">
        <v>216</v>
      </c>
      <c r="B125" s="14" t="s">
        <v>217</v>
      </c>
      <c r="C125" s="14" t="s">
        <v>218</v>
      </c>
      <c r="D125" s="14" t="s">
        <v>219</v>
      </c>
      <c r="E125" s="14" t="s">
        <v>220</v>
      </c>
      <c r="F125" s="14" t="s">
        <v>210</v>
      </c>
      <c r="G125" s="14" t="s">
        <v>221</v>
      </c>
      <c r="H125" s="14" t="s">
        <v>222</v>
      </c>
      <c r="I125" s="14" t="s">
        <v>223</v>
      </c>
      <c r="J125" s="14" t="s">
        <v>224</v>
      </c>
      <c r="K125" s="14" t="s">
        <v>225</v>
      </c>
      <c r="L125" s="14" t="s">
        <v>226</v>
      </c>
    </row>
    <row r="126" spans="1:12" x14ac:dyDescent="0.2">
      <c r="A126" s="14"/>
      <c r="B126" s="14"/>
      <c r="C126" s="14"/>
      <c r="D126" s="14"/>
      <c r="E126" s="14"/>
      <c r="F126" s="14"/>
      <c r="G126" s="14"/>
      <c r="H126" s="14"/>
      <c r="I126" s="14"/>
      <c r="J126" s="14"/>
      <c r="K126" s="14"/>
      <c r="L126" s="14"/>
    </row>
    <row r="127" spans="1:12" ht="25.5" x14ac:dyDescent="0.2">
      <c r="A127" s="24">
        <v>37155</v>
      </c>
      <c r="B127" s="18" t="s">
        <v>478</v>
      </c>
      <c r="C127" s="18" t="s">
        <v>228</v>
      </c>
      <c r="D127" s="18" t="s">
        <v>313</v>
      </c>
      <c r="E127" s="18" t="s">
        <v>479</v>
      </c>
      <c r="F127" s="18" t="s">
        <v>260</v>
      </c>
      <c r="G127" s="17" t="s">
        <v>480</v>
      </c>
      <c r="H127" s="17"/>
      <c r="I127" s="18" t="s">
        <v>235</v>
      </c>
      <c r="J127" s="18" t="s">
        <v>234</v>
      </c>
      <c r="K127" s="18" t="s">
        <v>235</v>
      </c>
      <c r="L127" s="18" t="s">
        <v>456</v>
      </c>
    </row>
    <row r="128" spans="1:12" ht="63.75" x14ac:dyDescent="0.2">
      <c r="A128" s="24">
        <v>37155</v>
      </c>
      <c r="B128" s="18" t="s">
        <v>29</v>
      </c>
      <c r="C128" s="18" t="s">
        <v>228</v>
      </c>
      <c r="D128" s="18" t="s">
        <v>229</v>
      </c>
      <c r="E128" s="18" t="s">
        <v>230</v>
      </c>
      <c r="F128" s="18" t="s">
        <v>231</v>
      </c>
      <c r="G128" s="17" t="s">
        <v>30</v>
      </c>
      <c r="H128" s="18"/>
      <c r="I128" s="18" t="s">
        <v>234</v>
      </c>
      <c r="J128" s="18" t="s">
        <v>234</v>
      </c>
      <c r="K128" s="18" t="s">
        <v>235</v>
      </c>
      <c r="L128" s="18" t="s">
        <v>456</v>
      </c>
    </row>
    <row r="129" spans="1:25" ht="38.25" x14ac:dyDescent="0.2">
      <c r="A129" s="24">
        <v>37155</v>
      </c>
      <c r="B129" s="18" t="s">
        <v>31</v>
      </c>
      <c r="C129" s="18" t="s">
        <v>228</v>
      </c>
      <c r="D129" s="18" t="s">
        <v>229</v>
      </c>
      <c r="E129" s="18" t="s">
        <v>230</v>
      </c>
      <c r="F129" s="18" t="s">
        <v>231</v>
      </c>
      <c r="G129" s="17" t="s">
        <v>32</v>
      </c>
      <c r="H129" s="18"/>
      <c r="I129" s="18" t="s">
        <v>234</v>
      </c>
      <c r="J129" s="18" t="s">
        <v>234</v>
      </c>
      <c r="K129" s="18" t="s">
        <v>235</v>
      </c>
      <c r="L129" s="18" t="s">
        <v>456</v>
      </c>
    </row>
    <row r="130" spans="1:25" ht="210" customHeight="1" x14ac:dyDescent="0.2">
      <c r="A130" s="24">
        <v>37155</v>
      </c>
      <c r="B130" s="17" t="s">
        <v>33</v>
      </c>
      <c r="C130" s="18" t="s">
        <v>247</v>
      </c>
      <c r="D130" s="18" t="s">
        <v>248</v>
      </c>
      <c r="E130" s="18" t="s">
        <v>34</v>
      </c>
      <c r="F130" s="18" t="s">
        <v>255</v>
      </c>
      <c r="G130" s="17" t="s">
        <v>529</v>
      </c>
      <c r="H130" s="18"/>
      <c r="I130" s="18" t="s">
        <v>234</v>
      </c>
      <c r="J130" s="18" t="s">
        <v>234</v>
      </c>
      <c r="K130" s="18" t="s">
        <v>234</v>
      </c>
      <c r="L130" s="18" t="s">
        <v>456</v>
      </c>
    </row>
    <row r="131" spans="1:25" ht="24.75" customHeight="1" x14ac:dyDescent="0.2">
      <c r="A131" s="24">
        <v>37154</v>
      </c>
      <c r="B131" s="18" t="s">
        <v>35</v>
      </c>
      <c r="C131" s="18" t="s">
        <v>228</v>
      </c>
      <c r="D131" s="18" t="s">
        <v>311</v>
      </c>
      <c r="E131" s="18" t="s">
        <v>230</v>
      </c>
      <c r="F131" s="18" t="s">
        <v>266</v>
      </c>
      <c r="G131" s="17" t="s">
        <v>36</v>
      </c>
      <c r="H131" s="18"/>
      <c r="I131" s="18" t="s">
        <v>234</v>
      </c>
      <c r="J131" s="18" t="s">
        <v>234</v>
      </c>
      <c r="K131" s="18" t="s">
        <v>235</v>
      </c>
      <c r="L131" s="18" t="s">
        <v>456</v>
      </c>
    </row>
    <row r="132" spans="1:25" ht="38.25" x14ac:dyDescent="0.2">
      <c r="A132" s="24">
        <v>37154</v>
      </c>
      <c r="B132" s="18" t="s">
        <v>295</v>
      </c>
      <c r="C132" s="18" t="s">
        <v>228</v>
      </c>
      <c r="D132" s="18" t="s">
        <v>295</v>
      </c>
      <c r="E132" s="18" t="s">
        <v>230</v>
      </c>
      <c r="F132" s="18" t="s">
        <v>375</v>
      </c>
      <c r="G132" s="17" t="s">
        <v>87</v>
      </c>
      <c r="H132" s="18"/>
      <c r="I132" s="18" t="s">
        <v>234</v>
      </c>
      <c r="J132" s="18" t="s">
        <v>234</v>
      </c>
      <c r="K132" s="18" t="s">
        <v>235</v>
      </c>
      <c r="L132" s="18" t="s">
        <v>456</v>
      </c>
      <c r="M132" s="22"/>
      <c r="N132" s="22"/>
      <c r="O132" s="22"/>
      <c r="P132" s="22"/>
      <c r="Q132" s="22"/>
      <c r="R132" s="22"/>
      <c r="S132" s="22"/>
      <c r="T132" s="22"/>
      <c r="U132" s="22"/>
      <c r="V132" s="22"/>
      <c r="W132" s="22"/>
      <c r="X132" s="22"/>
      <c r="Y132" s="22"/>
    </row>
    <row r="133" spans="1:25" ht="51" x14ac:dyDescent="0.2">
      <c r="A133" s="24">
        <v>37154</v>
      </c>
      <c r="B133" s="17" t="s">
        <v>88</v>
      </c>
      <c r="C133" s="18" t="s">
        <v>228</v>
      </c>
      <c r="D133" s="18" t="s">
        <v>229</v>
      </c>
      <c r="E133" s="18" t="s">
        <v>230</v>
      </c>
      <c r="F133" s="18" t="s">
        <v>231</v>
      </c>
      <c r="G133" s="17" t="s">
        <v>89</v>
      </c>
      <c r="H133" s="18"/>
      <c r="I133" s="18" t="s">
        <v>234</v>
      </c>
      <c r="J133" s="18" t="s">
        <v>234</v>
      </c>
      <c r="K133" s="18" t="s">
        <v>235</v>
      </c>
      <c r="L133" s="18" t="s">
        <v>456</v>
      </c>
      <c r="M133" s="22"/>
      <c r="N133" s="22"/>
      <c r="O133" s="22"/>
      <c r="P133" s="22"/>
      <c r="Q133" s="22"/>
      <c r="R133" s="22"/>
      <c r="S133" s="22"/>
      <c r="T133" s="22"/>
      <c r="U133" s="22"/>
      <c r="V133" s="22"/>
      <c r="W133" s="22"/>
      <c r="X133" s="22"/>
      <c r="Y133" s="22"/>
    </row>
    <row r="134" spans="1:25" ht="51" x14ac:dyDescent="0.2">
      <c r="A134" s="24">
        <v>37153</v>
      </c>
      <c r="B134" s="18" t="s">
        <v>90</v>
      </c>
      <c r="C134" s="18" t="s">
        <v>228</v>
      </c>
      <c r="D134" s="18" t="s">
        <v>229</v>
      </c>
      <c r="E134" s="18" t="s">
        <v>230</v>
      </c>
      <c r="F134" s="18" t="s">
        <v>231</v>
      </c>
      <c r="G134" s="17" t="s">
        <v>91</v>
      </c>
      <c r="H134" s="18"/>
      <c r="I134" s="18" t="s">
        <v>234</v>
      </c>
      <c r="J134" s="18" t="s">
        <v>234</v>
      </c>
      <c r="K134" s="18" t="s">
        <v>235</v>
      </c>
      <c r="L134" s="18" t="s">
        <v>456</v>
      </c>
      <c r="M134" s="22"/>
      <c r="N134" s="22"/>
      <c r="O134" s="22"/>
      <c r="P134" s="22"/>
      <c r="Q134" s="22"/>
      <c r="R134" s="22"/>
      <c r="S134" s="22"/>
      <c r="T134" s="22"/>
      <c r="U134" s="22"/>
      <c r="V134" s="22"/>
      <c r="W134" s="22"/>
      <c r="X134" s="22"/>
      <c r="Y134" s="22"/>
    </row>
    <row r="135" spans="1:25" ht="55.5" customHeight="1" x14ac:dyDescent="0.2">
      <c r="A135" s="24">
        <v>37153</v>
      </c>
      <c r="B135" s="18" t="s">
        <v>418</v>
      </c>
      <c r="C135" s="18" t="s">
        <v>228</v>
      </c>
      <c r="D135" s="18" t="s">
        <v>418</v>
      </c>
      <c r="E135" s="18" t="s">
        <v>230</v>
      </c>
      <c r="F135" s="18" t="s">
        <v>231</v>
      </c>
      <c r="G135" s="17" t="s">
        <v>92</v>
      </c>
      <c r="H135" s="18"/>
      <c r="I135" s="18" t="s">
        <v>234</v>
      </c>
      <c r="J135" s="18" t="s">
        <v>234</v>
      </c>
      <c r="K135" s="18" t="s">
        <v>235</v>
      </c>
      <c r="L135" s="18" t="s">
        <v>456</v>
      </c>
      <c r="M135" s="22"/>
      <c r="N135" s="22"/>
      <c r="O135" s="22"/>
      <c r="P135" s="22"/>
      <c r="Q135" s="22"/>
      <c r="R135" s="22"/>
      <c r="S135" s="22"/>
      <c r="T135" s="22"/>
      <c r="U135" s="22"/>
      <c r="V135" s="22"/>
      <c r="W135" s="22"/>
      <c r="X135" s="22"/>
      <c r="Y135" s="22"/>
    </row>
    <row r="136" spans="1:25" ht="63.75" x14ac:dyDescent="0.2">
      <c r="A136" s="24">
        <v>37152</v>
      </c>
      <c r="B136" s="18" t="s">
        <v>93</v>
      </c>
      <c r="C136" s="18" t="s">
        <v>238</v>
      </c>
      <c r="D136" s="18" t="s">
        <v>94</v>
      </c>
      <c r="E136" s="18" t="s">
        <v>240</v>
      </c>
      <c r="F136" s="18" t="s">
        <v>255</v>
      </c>
      <c r="G136" s="17" t="s">
        <v>95</v>
      </c>
      <c r="H136" s="18"/>
      <c r="I136" s="18" t="s">
        <v>235</v>
      </c>
      <c r="J136" s="18" t="s">
        <v>235</v>
      </c>
      <c r="K136" s="18" t="s">
        <v>234</v>
      </c>
      <c r="L136" s="18" t="s">
        <v>456</v>
      </c>
      <c r="M136" s="22"/>
      <c r="N136" s="22"/>
      <c r="O136" s="22"/>
      <c r="P136" s="22"/>
      <c r="Q136" s="22"/>
      <c r="R136" s="22"/>
      <c r="S136" s="22"/>
      <c r="T136" s="22"/>
      <c r="U136" s="22"/>
      <c r="V136" s="22"/>
      <c r="W136" s="22"/>
      <c r="X136" s="22"/>
      <c r="Y136" s="22"/>
    </row>
    <row r="137" spans="1:25" x14ac:dyDescent="0.2">
      <c r="A137" s="24">
        <v>37152</v>
      </c>
      <c r="B137" s="18" t="s">
        <v>96</v>
      </c>
      <c r="C137" s="18" t="s">
        <v>247</v>
      </c>
      <c r="D137" s="18" t="s">
        <v>248</v>
      </c>
      <c r="E137" s="18" t="s">
        <v>249</v>
      </c>
      <c r="F137" s="18" t="s">
        <v>255</v>
      </c>
      <c r="G137" s="17" t="s">
        <v>97</v>
      </c>
      <c r="H137" s="18"/>
      <c r="I137" s="18" t="s">
        <v>234</v>
      </c>
      <c r="J137" s="18" t="s">
        <v>234</v>
      </c>
      <c r="K137" s="18" t="s">
        <v>234</v>
      </c>
      <c r="L137" s="18" t="s">
        <v>456</v>
      </c>
      <c r="M137" s="22"/>
      <c r="N137" s="22"/>
      <c r="O137" s="22"/>
      <c r="P137" s="22"/>
      <c r="Q137" s="22"/>
      <c r="R137" s="22"/>
      <c r="S137" s="22"/>
      <c r="T137" s="22"/>
      <c r="U137" s="22"/>
      <c r="V137" s="22"/>
      <c r="W137" s="22"/>
      <c r="X137" s="22"/>
      <c r="Y137" s="22"/>
    </row>
    <row r="138" spans="1:25" x14ac:dyDescent="0.2">
      <c r="A138" s="24">
        <v>37152</v>
      </c>
      <c r="B138" s="18" t="s">
        <v>98</v>
      </c>
      <c r="C138" s="18" t="s">
        <v>247</v>
      </c>
      <c r="D138" s="18" t="s">
        <v>99</v>
      </c>
      <c r="E138" s="18"/>
      <c r="F138" s="18" t="s">
        <v>255</v>
      </c>
      <c r="G138" s="17" t="s">
        <v>100</v>
      </c>
      <c r="H138" s="18"/>
      <c r="I138" s="18" t="s">
        <v>234</v>
      </c>
      <c r="J138" s="18" t="s">
        <v>234</v>
      </c>
      <c r="K138" s="18" t="s">
        <v>234</v>
      </c>
      <c r="L138" s="18" t="s">
        <v>456</v>
      </c>
      <c r="M138" s="22"/>
      <c r="N138" s="22"/>
      <c r="O138" s="22"/>
      <c r="P138" s="22"/>
      <c r="Q138" s="22"/>
      <c r="R138" s="22"/>
      <c r="S138" s="22"/>
      <c r="T138" s="22"/>
      <c r="U138" s="22"/>
      <c r="V138" s="22"/>
      <c r="W138" s="22"/>
      <c r="X138" s="22"/>
      <c r="Y138" s="22"/>
    </row>
    <row r="139" spans="1:25" ht="25.5" x14ac:dyDescent="0.2">
      <c r="A139" s="24">
        <v>37152</v>
      </c>
      <c r="B139" s="17" t="s">
        <v>101</v>
      </c>
      <c r="C139" s="18" t="s">
        <v>247</v>
      </c>
      <c r="D139" s="18"/>
      <c r="E139" s="18" t="s">
        <v>249</v>
      </c>
      <c r="F139" s="18" t="s">
        <v>375</v>
      </c>
      <c r="G139" s="17" t="s">
        <v>102</v>
      </c>
      <c r="H139" s="18"/>
      <c r="I139" s="18" t="s">
        <v>235</v>
      </c>
      <c r="J139" s="18" t="s">
        <v>234</v>
      </c>
      <c r="K139" s="18" t="s">
        <v>235</v>
      </c>
      <c r="L139" s="18" t="s">
        <v>456</v>
      </c>
      <c r="M139" s="22"/>
      <c r="N139" s="22"/>
      <c r="O139" s="22"/>
      <c r="P139" s="22"/>
      <c r="Q139" s="22"/>
      <c r="R139" s="22"/>
      <c r="S139" s="22"/>
      <c r="T139" s="22"/>
      <c r="U139" s="22"/>
      <c r="V139" s="22"/>
      <c r="W139" s="22"/>
      <c r="X139" s="22"/>
      <c r="Y139" s="22"/>
    </row>
    <row r="140" spans="1:25" ht="25.5" x14ac:dyDescent="0.2">
      <c r="A140" s="24">
        <v>37151</v>
      </c>
      <c r="B140" s="18" t="s">
        <v>518</v>
      </c>
      <c r="C140" s="18" t="s">
        <v>247</v>
      </c>
      <c r="D140" s="18" t="s">
        <v>248</v>
      </c>
      <c r="E140" s="18" t="s">
        <v>249</v>
      </c>
      <c r="F140" s="18" t="s">
        <v>255</v>
      </c>
      <c r="G140" s="17" t="s">
        <v>544</v>
      </c>
      <c r="H140" s="18"/>
      <c r="I140" s="18" t="s">
        <v>234</v>
      </c>
      <c r="J140" s="18" t="s">
        <v>234</v>
      </c>
      <c r="K140" s="18" t="s">
        <v>235</v>
      </c>
      <c r="L140" s="18" t="s">
        <v>456</v>
      </c>
      <c r="M140" s="22"/>
      <c r="N140" s="22"/>
      <c r="O140" s="22"/>
      <c r="P140" s="22"/>
      <c r="Q140" s="22"/>
      <c r="R140" s="22"/>
      <c r="S140" s="22"/>
      <c r="T140" s="22"/>
      <c r="U140" s="22"/>
      <c r="V140" s="22"/>
      <c r="W140" s="22"/>
      <c r="X140" s="22"/>
      <c r="Y140" s="22"/>
    </row>
    <row r="141" spans="1:25" ht="25.5" x14ac:dyDescent="0.2">
      <c r="A141" s="24">
        <v>37151</v>
      </c>
      <c r="B141" s="18" t="s">
        <v>486</v>
      </c>
      <c r="C141" s="18" t="s">
        <v>228</v>
      </c>
      <c r="D141" s="18"/>
      <c r="E141" s="18" t="s">
        <v>230</v>
      </c>
      <c r="F141" s="18" t="s">
        <v>255</v>
      </c>
      <c r="G141" s="17" t="s">
        <v>103</v>
      </c>
      <c r="H141" s="18"/>
      <c r="I141" s="18" t="s">
        <v>235</v>
      </c>
      <c r="J141" s="18" t="s">
        <v>234</v>
      </c>
      <c r="K141" s="18" t="s">
        <v>235</v>
      </c>
      <c r="L141" s="18" t="s">
        <v>456</v>
      </c>
      <c r="M141" s="22"/>
      <c r="N141" s="22"/>
      <c r="O141" s="22"/>
      <c r="P141" s="22"/>
      <c r="Q141" s="22"/>
      <c r="R141" s="22"/>
      <c r="S141" s="22"/>
      <c r="T141" s="22"/>
      <c r="U141" s="22"/>
      <c r="V141" s="22"/>
      <c r="W141" s="22"/>
      <c r="X141" s="22"/>
      <c r="Y141" s="22"/>
    </row>
    <row r="142" spans="1:25" ht="38.25" x14ac:dyDescent="0.2">
      <c r="A142" s="24">
        <v>37151</v>
      </c>
      <c r="B142" s="18" t="s">
        <v>418</v>
      </c>
      <c r="C142" s="18" t="s">
        <v>228</v>
      </c>
      <c r="D142" s="18" t="s">
        <v>418</v>
      </c>
      <c r="E142" s="18" t="s">
        <v>230</v>
      </c>
      <c r="F142" s="18" t="s">
        <v>231</v>
      </c>
      <c r="G142" s="17" t="s">
        <v>104</v>
      </c>
      <c r="H142" s="18"/>
      <c r="I142" s="18" t="s">
        <v>234</v>
      </c>
      <c r="J142" s="18" t="s">
        <v>234</v>
      </c>
      <c r="K142" s="18" t="s">
        <v>235</v>
      </c>
      <c r="L142" s="18" t="s">
        <v>456</v>
      </c>
      <c r="M142" s="22"/>
      <c r="N142" s="22"/>
      <c r="O142" s="22"/>
      <c r="P142" s="22"/>
      <c r="Q142" s="22"/>
      <c r="R142" s="22"/>
      <c r="S142" s="22"/>
      <c r="T142" s="22"/>
      <c r="U142" s="22"/>
      <c r="V142" s="22"/>
      <c r="W142" s="22"/>
      <c r="X142" s="22"/>
      <c r="Y142" s="22"/>
    </row>
    <row r="143" spans="1:25" x14ac:dyDescent="0.2">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
      <c r="A149" s="15"/>
      <c r="B149" s="17"/>
      <c r="C149" s="16"/>
      <c r="D149" s="16"/>
      <c r="E149" s="16"/>
      <c r="F149" s="16"/>
      <c r="G149" s="17"/>
      <c r="H149" s="16"/>
      <c r="I149" s="16"/>
      <c r="J149" s="16"/>
      <c r="K149" s="16"/>
      <c r="L149" s="16"/>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423</v>
      </c>
      <c r="B187" s="1" t="s">
        <v>424</v>
      </c>
      <c r="C187" s="4" t="s">
        <v>425</v>
      </c>
      <c r="D187" s="33" t="s">
        <v>426</v>
      </c>
      <c r="E187" s="33" t="s">
        <v>427</v>
      </c>
    </row>
    <row r="188" spans="1:12" x14ac:dyDescent="0.2">
      <c r="A188" s="34" t="s">
        <v>428</v>
      </c>
      <c r="B188" s="35">
        <f t="shared" ref="B188:B196" si="3">C188/$C$197</f>
        <v>0</v>
      </c>
      <c r="C188" s="5">
        <f>'summary 0917'!I24</f>
        <v>0</v>
      </c>
      <c r="D188" s="4">
        <f>33+1+1+1+1+1+8+1+1+1+2+1+2+1+1+1+2+3</f>
        <v>62</v>
      </c>
      <c r="E188" s="36">
        <f t="shared" ref="E188:E195" si="4">(C188/D188)*100</f>
        <v>0</v>
      </c>
    </row>
    <row r="189" spans="1:12" x14ac:dyDescent="0.2">
      <c r="A189" s="34" t="s">
        <v>247</v>
      </c>
      <c r="B189" s="35">
        <f t="shared" si="3"/>
        <v>0.3125</v>
      </c>
      <c r="C189" s="5">
        <f>'summary 0917'!I25</f>
        <v>5</v>
      </c>
      <c r="D189" s="4">
        <f>540+17+1+1+6+10+1+2+12+2+1+1+1+3+4+3+1+1+1+8+2+1+1+6+1+1+2+1+2+1+4+1+1+1+12+4+57</f>
        <v>714</v>
      </c>
      <c r="E189" s="36">
        <f t="shared" si="4"/>
        <v>0.70028011204481799</v>
      </c>
    </row>
    <row r="190" spans="1:12" x14ac:dyDescent="0.2">
      <c r="A190" s="34" t="s">
        <v>228</v>
      </c>
      <c r="B190" s="35">
        <f t="shared" si="3"/>
        <v>0.625</v>
      </c>
      <c r="C190" s="5">
        <f>'summary 0917'!I26</f>
        <v>10</v>
      </c>
      <c r="D190" s="4">
        <f>13+1+1+1+16+10</f>
        <v>42</v>
      </c>
      <c r="E190" s="36">
        <f t="shared" si="4"/>
        <v>23.809523809523807</v>
      </c>
    </row>
    <row r="191" spans="1:12" x14ac:dyDescent="0.2">
      <c r="A191" s="34" t="s">
        <v>429</v>
      </c>
      <c r="B191" s="35">
        <f t="shared" si="3"/>
        <v>0</v>
      </c>
      <c r="C191" s="5">
        <f>'summary 0917'!I27</f>
        <v>0</v>
      </c>
      <c r="D191" s="4">
        <f>36+1+1+2</f>
        <v>40</v>
      </c>
      <c r="E191" s="36">
        <f t="shared" si="4"/>
        <v>0</v>
      </c>
    </row>
    <row r="192" spans="1:12" x14ac:dyDescent="0.2">
      <c r="A192" s="34" t="s">
        <v>430</v>
      </c>
      <c r="B192" s="35">
        <f t="shared" si="3"/>
        <v>0</v>
      </c>
      <c r="C192" s="5">
        <f>'summary 0917'!I28</f>
        <v>0</v>
      </c>
      <c r="D192" s="4">
        <f>288+2+13+2+5+56+59+14+2+3+3+1+4+14</f>
        <v>466</v>
      </c>
      <c r="E192" s="36">
        <f t="shared" si="4"/>
        <v>0</v>
      </c>
    </row>
    <row r="193" spans="1:5" x14ac:dyDescent="0.2">
      <c r="A193" s="34" t="s">
        <v>431</v>
      </c>
      <c r="B193" s="35">
        <f t="shared" si="3"/>
        <v>6.25E-2</v>
      </c>
      <c r="C193" s="5">
        <f>'summary 0917'!I29</f>
        <v>1</v>
      </c>
      <c r="D193" s="4">
        <f>132+2+1+2+7+3+4+2+7+1+3+4</f>
        <v>168</v>
      </c>
      <c r="E193" s="36">
        <f t="shared" si="4"/>
        <v>0.59523809523809523</v>
      </c>
    </row>
    <row r="194" spans="1:5" x14ac:dyDescent="0.2">
      <c r="A194" s="34" t="s">
        <v>291</v>
      </c>
      <c r="B194" s="35">
        <f t="shared" si="3"/>
        <v>0</v>
      </c>
      <c r="C194" s="5">
        <f>'summary 0917'!I30</f>
        <v>0</v>
      </c>
      <c r="D194" s="4">
        <v>9</v>
      </c>
      <c r="E194" s="36">
        <f t="shared" si="4"/>
        <v>0</v>
      </c>
    </row>
    <row r="195" spans="1:5" x14ac:dyDescent="0.2">
      <c r="A195" s="34" t="s">
        <v>393</v>
      </c>
      <c r="B195" s="35">
        <f t="shared" si="3"/>
        <v>0</v>
      </c>
      <c r="C195" s="5">
        <f>'summary 0917'!I31</f>
        <v>0</v>
      </c>
      <c r="D195" s="4">
        <f>10+5+2</f>
        <v>17</v>
      </c>
      <c r="E195" s="36">
        <f t="shared" si="4"/>
        <v>0</v>
      </c>
    </row>
    <row r="196" spans="1:5" x14ac:dyDescent="0.2">
      <c r="A196" s="37" t="s">
        <v>432</v>
      </c>
      <c r="B196" s="35">
        <f t="shared" si="3"/>
        <v>0</v>
      </c>
      <c r="C196" s="5">
        <f>'summary 0917'!I32</f>
        <v>0</v>
      </c>
    </row>
    <row r="197" spans="1:5" x14ac:dyDescent="0.2">
      <c r="A197" s="37" t="s">
        <v>433</v>
      </c>
      <c r="B197" s="38">
        <f>SUM(B188:B196)</f>
        <v>1</v>
      </c>
      <c r="C197" s="4">
        <f>SUM(C188:C196)</f>
        <v>16</v>
      </c>
      <c r="D197" s="4">
        <f>SUM(D188:D196)</f>
        <v>1518</v>
      </c>
    </row>
  </sheetData>
  <phoneticPr fontId="0" type="noConversion"/>
  <printOptions horizontalCentered="1"/>
  <pageMargins left="0.25" right="0.25" top="1" bottom="0.5" header="0.5" footer="0.25"/>
  <pageSetup paperSize="5" scale="52" orientation="landscape" r:id="rId1"/>
  <headerFooter alignWithMargins="0">
    <oddHeader>&amp;C&amp;"Arial,Bold"EWS-Global Risk Operations
Weekly Summary of Market Risk Aggregation Issues
Week Beginning September 17</oddHeader>
    <oddFooter>&amp;L&amp;"Arial,Bold"Questions Call Nancy ext 54751</oddFooter>
  </headerFooter>
  <rowBreaks count="1" manualBreakCount="1">
    <brk id="110"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30" sqref="I30"/>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3" t="s">
        <v>506</v>
      </c>
      <c r="B1" s="63"/>
      <c r="C1" s="63"/>
      <c r="D1" s="63"/>
      <c r="E1" s="63"/>
      <c r="F1" s="63"/>
      <c r="G1" s="63"/>
      <c r="H1" s="63"/>
      <c r="I1" s="63"/>
      <c r="J1" s="63"/>
      <c r="K1" s="63"/>
    </row>
    <row r="3" spans="1:11" x14ac:dyDescent="0.2">
      <c r="K3" s="39"/>
    </row>
    <row r="4" spans="1:11" ht="13.5" thickBot="1" x14ac:dyDescent="0.25">
      <c r="I4" s="40"/>
      <c r="J4" s="40"/>
      <c r="K4" s="40"/>
    </row>
    <row r="5" spans="1:11" ht="13.5" thickBot="1" x14ac:dyDescent="0.25">
      <c r="A5" s="41" t="s">
        <v>435</v>
      </c>
      <c r="B5" s="42"/>
      <c r="C5" s="42"/>
      <c r="D5" s="42"/>
      <c r="E5" s="42"/>
      <c r="F5" s="42"/>
      <c r="G5" s="42"/>
      <c r="H5" s="42"/>
      <c r="I5" s="42"/>
      <c r="J5" s="42"/>
      <c r="K5" s="43">
        <f>SUM(K10:K18)</f>
        <v>16</v>
      </c>
    </row>
    <row r="6" spans="1:11" x14ac:dyDescent="0.2">
      <c r="A6" s="1"/>
      <c r="B6" s="1"/>
      <c r="C6" s="1"/>
      <c r="K6" s="3"/>
    </row>
    <row r="7" spans="1:11" x14ac:dyDescent="0.2">
      <c r="A7" s="1"/>
      <c r="B7" s="1"/>
      <c r="C7" s="1"/>
      <c r="K7" s="3"/>
    </row>
    <row r="8" spans="1:11" ht="13.5" thickBot="1" x14ac:dyDescent="0.25">
      <c r="A8" s="44" t="s">
        <v>436</v>
      </c>
      <c r="B8" s="44"/>
      <c r="C8" s="44" t="s">
        <v>437</v>
      </c>
      <c r="D8" s="44"/>
      <c r="E8" s="45"/>
      <c r="F8" s="45"/>
      <c r="G8" s="45"/>
      <c r="H8" s="45"/>
      <c r="I8" s="45"/>
      <c r="J8" s="45"/>
      <c r="K8" s="46"/>
    </row>
    <row r="9" spans="1:11" x14ac:dyDescent="0.2">
      <c r="A9" s="2"/>
      <c r="B9" s="2"/>
      <c r="C9" s="2"/>
      <c r="D9" s="2"/>
      <c r="E9" s="2"/>
      <c r="F9" s="2"/>
      <c r="G9" s="2"/>
      <c r="H9" s="2"/>
      <c r="I9" s="2"/>
      <c r="K9" s="3"/>
    </row>
    <row r="10" spans="1:11" x14ac:dyDescent="0.2">
      <c r="A10" s="5" t="s">
        <v>375</v>
      </c>
      <c r="B10" s="2"/>
      <c r="C10" s="2" t="s">
        <v>199</v>
      </c>
      <c r="D10" s="2"/>
      <c r="E10" s="2"/>
      <c r="F10" s="2"/>
      <c r="G10" s="2"/>
      <c r="H10" s="2"/>
      <c r="I10" s="2"/>
      <c r="K10" s="2">
        <f>2</f>
        <v>2</v>
      </c>
    </row>
    <row r="11" spans="1:11" x14ac:dyDescent="0.2">
      <c r="A11" s="6" t="s">
        <v>438</v>
      </c>
      <c r="B11" s="7"/>
      <c r="C11" s="7" t="s">
        <v>200</v>
      </c>
      <c r="D11" s="7"/>
      <c r="E11" s="7"/>
      <c r="F11" s="7"/>
      <c r="G11" s="7"/>
      <c r="H11" s="7"/>
      <c r="I11" s="7"/>
      <c r="J11" s="7"/>
      <c r="K11" s="7"/>
    </row>
    <row r="12" spans="1:11" x14ac:dyDescent="0.2">
      <c r="A12" s="6" t="s">
        <v>255</v>
      </c>
      <c r="B12" s="7"/>
      <c r="C12" s="7" t="s">
        <v>201</v>
      </c>
      <c r="D12" s="7"/>
      <c r="E12" s="7"/>
      <c r="F12" s="7"/>
      <c r="G12" s="7"/>
      <c r="H12" s="7"/>
      <c r="I12" s="7"/>
      <c r="J12" s="7"/>
      <c r="K12" s="7">
        <f>6</f>
        <v>6</v>
      </c>
    </row>
    <row r="13" spans="1:11" x14ac:dyDescent="0.2">
      <c r="A13" s="6" t="s">
        <v>231</v>
      </c>
      <c r="B13" s="7"/>
      <c r="C13" s="7" t="s">
        <v>439</v>
      </c>
      <c r="D13" s="7"/>
      <c r="E13" s="7"/>
      <c r="F13" s="7"/>
      <c r="G13" s="7"/>
      <c r="H13" s="7"/>
      <c r="I13" s="7"/>
      <c r="J13" s="7"/>
      <c r="K13" s="7">
        <f>6</f>
        <v>6</v>
      </c>
    </row>
    <row r="14" spans="1:11" x14ac:dyDescent="0.2">
      <c r="A14" s="6" t="s">
        <v>361</v>
      </c>
      <c r="B14" s="7"/>
      <c r="C14" s="7" t="s">
        <v>203</v>
      </c>
      <c r="D14" s="7"/>
      <c r="E14" s="7"/>
      <c r="F14" s="7"/>
      <c r="G14" s="7"/>
      <c r="H14" s="7"/>
      <c r="I14" s="7"/>
      <c r="J14" s="7"/>
      <c r="K14" s="7"/>
    </row>
    <row r="15" spans="1:11" x14ac:dyDescent="0.2">
      <c r="A15" s="6" t="s">
        <v>241</v>
      </c>
      <c r="B15" s="7"/>
      <c r="C15" s="7" t="s">
        <v>204</v>
      </c>
      <c r="D15" s="7"/>
      <c r="E15" s="7"/>
      <c r="F15" s="7"/>
      <c r="G15" s="7"/>
      <c r="H15" s="7"/>
      <c r="I15" s="7"/>
      <c r="J15" s="7"/>
      <c r="K15" s="7"/>
    </row>
    <row r="16" spans="1:11" x14ac:dyDescent="0.2">
      <c r="A16" s="6" t="s">
        <v>440</v>
      </c>
      <c r="B16" s="7"/>
      <c r="C16" s="7" t="s">
        <v>205</v>
      </c>
      <c r="D16" s="7"/>
      <c r="E16" s="7"/>
      <c r="F16" s="7"/>
      <c r="G16" s="7"/>
      <c r="H16" s="7"/>
      <c r="I16" s="7"/>
      <c r="J16" s="7"/>
      <c r="K16" s="7"/>
    </row>
    <row r="17" spans="1:11" x14ac:dyDescent="0.2">
      <c r="A17" s="6" t="s">
        <v>260</v>
      </c>
      <c r="B17" s="7"/>
      <c r="C17" s="7" t="s">
        <v>206</v>
      </c>
      <c r="D17" s="7"/>
      <c r="E17" s="7"/>
      <c r="F17" s="7"/>
      <c r="G17" s="7"/>
      <c r="H17" s="7"/>
      <c r="I17" s="7"/>
      <c r="J17" s="7"/>
      <c r="K17" s="7">
        <f>1</f>
        <v>1</v>
      </c>
    </row>
    <row r="18" spans="1:11" x14ac:dyDescent="0.2">
      <c r="A18" s="6" t="s">
        <v>266</v>
      </c>
      <c r="B18" s="7"/>
      <c r="C18" s="7" t="s">
        <v>207</v>
      </c>
      <c r="D18" s="7"/>
      <c r="E18" s="7"/>
      <c r="F18" s="7"/>
      <c r="G18" s="7"/>
      <c r="H18" s="7"/>
      <c r="I18" s="7"/>
      <c r="J18" s="7"/>
      <c r="K18" s="47">
        <f>1</f>
        <v>1</v>
      </c>
    </row>
    <row r="22" spans="1:11" ht="13.5" thickBot="1" x14ac:dyDescent="0.25">
      <c r="A22" s="44" t="s">
        <v>441</v>
      </c>
      <c r="B22" s="45"/>
      <c r="C22" s="45"/>
      <c r="D22" s="45"/>
      <c r="E22" s="45"/>
      <c r="F22" s="45"/>
      <c r="G22" s="44"/>
      <c r="H22" s="45"/>
      <c r="I22" s="44" t="s">
        <v>442</v>
      </c>
      <c r="J22" s="45"/>
      <c r="K22" s="44" t="s">
        <v>443</v>
      </c>
    </row>
    <row r="23" spans="1:11" x14ac:dyDescent="0.2">
      <c r="G23" s="1"/>
      <c r="I23" s="48"/>
      <c r="J23" s="2"/>
      <c r="K23" s="48"/>
    </row>
    <row r="24" spans="1:11" x14ac:dyDescent="0.2">
      <c r="A24" s="29" t="s">
        <v>428</v>
      </c>
      <c r="B24" s="17"/>
      <c r="C24" s="17"/>
      <c r="D24" s="32"/>
      <c r="E24" s="31"/>
      <c r="F24" s="32"/>
      <c r="G24" s="32"/>
      <c r="H24" s="31"/>
      <c r="I24" s="6"/>
      <c r="J24" s="31"/>
      <c r="K24" s="31"/>
    </row>
    <row r="25" spans="1:11" x14ac:dyDescent="0.2">
      <c r="A25" s="29" t="s">
        <v>247</v>
      </c>
      <c r="B25" s="17"/>
      <c r="C25" s="17"/>
      <c r="D25" s="32"/>
      <c r="E25" s="31"/>
      <c r="F25" s="32"/>
      <c r="G25" s="32"/>
      <c r="H25" s="31"/>
      <c r="I25" s="6">
        <f>1+1+1+1+1</f>
        <v>5</v>
      </c>
      <c r="J25" s="31"/>
      <c r="K25" s="49"/>
    </row>
    <row r="26" spans="1:11" x14ac:dyDescent="0.2">
      <c r="A26" s="29" t="s">
        <v>228</v>
      </c>
      <c r="B26" s="17"/>
      <c r="C26" s="17"/>
      <c r="D26" s="32"/>
      <c r="E26" s="31"/>
      <c r="F26" s="32"/>
      <c r="G26" s="32"/>
      <c r="H26" s="31"/>
      <c r="I26" s="6">
        <f>1+1+1+1+1+1+1+1+1+1</f>
        <v>10</v>
      </c>
      <c r="J26" s="31"/>
      <c r="K26" s="32"/>
    </row>
    <row r="27" spans="1:11" x14ac:dyDescent="0.2">
      <c r="A27" s="29" t="s">
        <v>429</v>
      </c>
      <c r="B27" s="17"/>
      <c r="C27" s="17"/>
      <c r="D27" s="32"/>
      <c r="E27" s="31"/>
      <c r="F27" s="32"/>
      <c r="G27" s="32"/>
      <c r="H27" s="31"/>
      <c r="I27" s="6"/>
      <c r="J27" s="31"/>
      <c r="K27" s="31"/>
    </row>
    <row r="28" spans="1:11" x14ac:dyDescent="0.2">
      <c r="A28" s="29" t="s">
        <v>430</v>
      </c>
      <c r="B28" s="17"/>
      <c r="C28" s="17"/>
      <c r="D28" s="32"/>
      <c r="E28" s="31"/>
      <c r="F28" s="32"/>
      <c r="G28" s="32"/>
      <c r="H28" s="31"/>
      <c r="I28" s="6"/>
      <c r="J28" s="31"/>
      <c r="K28" s="31"/>
    </row>
    <row r="29" spans="1:11" x14ac:dyDescent="0.2">
      <c r="A29" s="29" t="s">
        <v>431</v>
      </c>
      <c r="B29" s="17"/>
      <c r="C29" s="17"/>
      <c r="D29" s="32"/>
      <c r="E29" s="31"/>
      <c r="F29" s="32"/>
      <c r="G29" s="32"/>
      <c r="H29" s="31"/>
      <c r="I29" s="6">
        <f>1</f>
        <v>1</v>
      </c>
      <c r="J29" s="31"/>
      <c r="K29" s="32"/>
    </row>
    <row r="30" spans="1:11" x14ac:dyDescent="0.2">
      <c r="A30" s="29" t="s">
        <v>291</v>
      </c>
      <c r="B30" s="17"/>
      <c r="C30" s="17"/>
      <c r="D30" s="32"/>
      <c r="E30" s="31"/>
      <c r="F30" s="32"/>
      <c r="G30" s="32"/>
      <c r="H30" s="31"/>
      <c r="I30" s="6"/>
      <c r="J30" s="31"/>
      <c r="K30" s="31"/>
    </row>
    <row r="31" spans="1:11" x14ac:dyDescent="0.2">
      <c r="A31" s="29" t="s">
        <v>393</v>
      </c>
      <c r="B31" s="17"/>
      <c r="C31" s="17"/>
      <c r="D31" s="32"/>
      <c r="E31" s="31"/>
      <c r="F31" s="32"/>
      <c r="G31" s="32"/>
      <c r="H31" s="31"/>
      <c r="I31" s="6"/>
      <c r="J31" s="31"/>
      <c r="K31" s="31"/>
    </row>
    <row r="32" spans="1:11" ht="13.5" thickBot="1" x14ac:dyDescent="0.25">
      <c r="A32" s="50" t="s">
        <v>444</v>
      </c>
      <c r="I32" s="5"/>
      <c r="K32" s="51"/>
    </row>
    <row r="33" spans="1:11" ht="13.5" thickTop="1" x14ac:dyDescent="0.2">
      <c r="A33" s="52" t="s">
        <v>435</v>
      </c>
      <c r="B33" s="53"/>
      <c r="C33" s="53"/>
      <c r="D33" s="53"/>
      <c r="E33" s="53"/>
      <c r="F33" s="53"/>
      <c r="G33" s="53"/>
      <c r="H33" s="53"/>
      <c r="I33" s="54">
        <f>SUM(I24:I32)</f>
        <v>16</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84"/>
  <sheetViews>
    <sheetView topLeftCell="A64" zoomScale="80" zoomScaleNormal="100" workbookViewId="0">
      <selection activeCell="G90" sqref="G90"/>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30" s="1" customFormat="1" x14ac:dyDescent="0.2">
      <c r="A1" s="1" t="s">
        <v>178</v>
      </c>
      <c r="G1" s="1" t="s">
        <v>179</v>
      </c>
      <c r="H1" s="1" t="s">
        <v>180</v>
      </c>
      <c r="I1" s="1" t="s">
        <v>181</v>
      </c>
      <c r="J1" s="1" t="s">
        <v>182</v>
      </c>
      <c r="K1" s="1" t="s">
        <v>183</v>
      </c>
      <c r="L1" s="1" t="s">
        <v>184</v>
      </c>
      <c r="M1" s="1" t="s">
        <v>185</v>
      </c>
      <c r="N1" s="1" t="s">
        <v>186</v>
      </c>
      <c r="O1" s="1" t="s">
        <v>187</v>
      </c>
      <c r="P1" s="1" t="s">
        <v>188</v>
      </c>
      <c r="Q1" s="1" t="s">
        <v>189</v>
      </c>
      <c r="R1" s="1" t="s">
        <v>190</v>
      </c>
      <c r="S1" s="1" t="s">
        <v>191</v>
      </c>
      <c r="T1" s="1" t="s">
        <v>192</v>
      </c>
      <c r="U1" s="1" t="s">
        <v>193</v>
      </c>
      <c r="V1" s="1" t="s">
        <v>194</v>
      </c>
      <c r="W1" s="1" t="s">
        <v>195</v>
      </c>
      <c r="X1" s="1" t="s">
        <v>196</v>
      </c>
      <c r="Y1" s="1" t="s">
        <v>197</v>
      </c>
      <c r="Z1" s="1" t="s">
        <v>198</v>
      </c>
      <c r="AA1" s="1" t="s">
        <v>454</v>
      </c>
      <c r="AB1" s="1" t="s">
        <v>509</v>
      </c>
      <c r="AC1" s="1" t="s">
        <v>1</v>
      </c>
    </row>
    <row r="2" spans="1:30" x14ac:dyDescent="0.2">
      <c r="A2" s="2" t="s">
        <v>199</v>
      </c>
      <c r="B2" s="3"/>
      <c r="H2" s="4">
        <f>1+1</f>
        <v>2</v>
      </c>
      <c r="J2" s="4">
        <f>1</f>
        <v>1</v>
      </c>
      <c r="K2" s="3"/>
      <c r="L2" s="5"/>
      <c r="M2" s="3"/>
      <c r="N2" s="3"/>
      <c r="P2" s="4">
        <v>1</v>
      </c>
      <c r="AC2" s="4">
        <f>'summary 0910'!K10</f>
        <v>1</v>
      </c>
    </row>
    <row r="3" spans="1:30" x14ac:dyDescent="0.2">
      <c r="A3" s="2" t="s">
        <v>200</v>
      </c>
      <c r="B3" s="5"/>
      <c r="K3" s="5"/>
      <c r="L3" s="5"/>
      <c r="M3" s="5"/>
      <c r="N3" s="6">
        <v>1</v>
      </c>
      <c r="P3" s="4">
        <v>1</v>
      </c>
      <c r="R3" s="4">
        <f>'[7]summary 0625'!K11</f>
        <v>2</v>
      </c>
      <c r="T3" s="4">
        <f>'[7]summary 0709'!K10</f>
        <v>1</v>
      </c>
    </row>
    <row r="4" spans="1:30" x14ac:dyDescent="0.2">
      <c r="A4" s="2" t="s">
        <v>201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row>
    <row r="5" spans="1:30" x14ac:dyDescent="0.2">
      <c r="A5" s="2" t="s">
        <v>202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row>
    <row r="6" spans="1:30" x14ac:dyDescent="0.2">
      <c r="A6" s="2" t="s">
        <v>203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0" x14ac:dyDescent="0.2">
      <c r="A7" s="2" t="s">
        <v>204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row>
    <row r="8" spans="1:30" x14ac:dyDescent="0.2">
      <c r="A8" s="2" t="s">
        <v>205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0" x14ac:dyDescent="0.2">
      <c r="A9" s="2" t="s">
        <v>206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row>
    <row r="10" spans="1:30" x14ac:dyDescent="0.2">
      <c r="A10" s="7" t="s">
        <v>207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row>
    <row r="11" spans="1:30" x14ac:dyDescent="0.2">
      <c r="A11" s="8" t="s">
        <v>208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row>
    <row r="12" spans="1:30" s="1" customFormat="1" x14ac:dyDescent="0.2">
      <c r="A12" s="1" t="s">
        <v>178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row>
    <row r="15" spans="1:30" x14ac:dyDescent="0.2">
      <c r="A15" s="4" t="s">
        <v>428</v>
      </c>
      <c r="Y15" s="4">
        <f>[8]Aug!$U$24+[8]Aug!$U$9</f>
        <v>3</v>
      </c>
      <c r="Z15" s="4">
        <f>[8]Aug!$AB$27</f>
        <v>1</v>
      </c>
      <c r="AB15" s="4">
        <f>3</f>
        <v>3</v>
      </c>
      <c r="AC15" s="4">
        <f>2</f>
        <v>2</v>
      </c>
      <c r="AD15" s="4" t="s">
        <v>428</v>
      </c>
    </row>
    <row r="16" spans="1:30" x14ac:dyDescent="0.2">
      <c r="A16" s="4" t="s">
        <v>247</v>
      </c>
      <c r="X16" s="4">
        <f>[8]Aug!$N$22+[8]Aug!$N$20+[8]Aug!$N$7+[8]Aug!$N$8</f>
        <v>14</v>
      </c>
      <c r="Y16" s="4">
        <f>[8]Aug!$U$20+[8]Aug!$U$22+[8]Aug!$U$16</f>
        <v>3</v>
      </c>
      <c r="Z16" s="4">
        <f>[8]Aug!$AB$22+[8]Aug!$AB$7+[8]Aug!$AB$8</f>
        <v>8</v>
      </c>
      <c r="AA16" s="4">
        <f>[8]Aug!$AI$16+1</f>
        <v>2</v>
      </c>
      <c r="AB16" s="4">
        <f>1+1+5+2</f>
        <v>9</v>
      </c>
      <c r="AC16" s="4">
        <f>1+4+12</f>
        <v>17</v>
      </c>
      <c r="AD16" s="4" t="s">
        <v>247</v>
      </c>
    </row>
    <row r="17" spans="1:30" x14ac:dyDescent="0.2">
      <c r="A17" s="4" t="s">
        <v>393</v>
      </c>
      <c r="AD17" s="4" t="s">
        <v>393</v>
      </c>
    </row>
    <row r="18" spans="1:30" x14ac:dyDescent="0.2">
      <c r="A18" s="4" t="s">
        <v>228</v>
      </c>
      <c r="AD18" s="4" t="s">
        <v>228</v>
      </c>
    </row>
    <row r="19" spans="1:30" x14ac:dyDescent="0.2">
      <c r="A19" s="4" t="s">
        <v>291</v>
      </c>
      <c r="AD19" s="4" t="s">
        <v>291</v>
      </c>
    </row>
    <row r="20" spans="1:30" x14ac:dyDescent="0.2">
      <c r="A20" s="4" t="s">
        <v>510</v>
      </c>
      <c r="X20" s="4">
        <f>[8]Aug!$N$21+[8]Aug!$N$15</f>
        <v>6</v>
      </c>
      <c r="Y20" s="4">
        <f>[8]Aug!$U$26+[8]Aug!$U$21</f>
        <v>7</v>
      </c>
      <c r="Z20" s="4">
        <f>[8]Aug!$AB$26+[8]Aug!$AB$21</f>
        <v>3</v>
      </c>
      <c r="AA20" s="4">
        <f>[8]Aug!$AI$26+[8]Aug!$AI$21</f>
        <v>11</v>
      </c>
      <c r="AB20" s="4">
        <f>1</f>
        <v>1</v>
      </c>
      <c r="AC20" s="4">
        <f>14+3</f>
        <v>17</v>
      </c>
      <c r="AD20" s="4" t="s">
        <v>510</v>
      </c>
    </row>
    <row r="22" spans="1:30" x14ac:dyDescent="0.2">
      <c r="A22" s="4" t="s">
        <v>507</v>
      </c>
      <c r="X22" s="4">
        <f t="shared" ref="X22:AC22" si="2">SUM(X15:X20)</f>
        <v>20</v>
      </c>
      <c r="Y22" s="4">
        <f t="shared" si="2"/>
        <v>13</v>
      </c>
      <c r="Z22" s="4">
        <f t="shared" si="2"/>
        <v>12</v>
      </c>
      <c r="AA22" s="4">
        <f t="shared" si="2"/>
        <v>13</v>
      </c>
      <c r="AB22" s="4">
        <f t="shared" si="2"/>
        <v>13</v>
      </c>
      <c r="AC22" s="4">
        <f t="shared" si="2"/>
        <v>36</v>
      </c>
      <c r="AD22" s="4" t="s">
        <v>511</v>
      </c>
    </row>
    <row r="24" spans="1:30" x14ac:dyDescent="0.2">
      <c r="A24" s="4" t="s">
        <v>508</v>
      </c>
      <c r="AD24" s="4" t="s">
        <v>508</v>
      </c>
    </row>
    <row r="98" spans="1:12" x14ac:dyDescent="0.2">
      <c r="A98" s="10" t="s">
        <v>505</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210</v>
      </c>
      <c r="B100" s="11"/>
      <c r="C100" s="11"/>
      <c r="D100" s="11"/>
      <c r="E100" s="11"/>
      <c r="F100" s="12"/>
      <c r="G100" s="11"/>
      <c r="H100" s="11"/>
      <c r="I100" s="12"/>
      <c r="J100" s="12"/>
      <c r="K100" s="12"/>
      <c r="L100" s="11"/>
    </row>
    <row r="101" spans="1:12" x14ac:dyDescent="0.2">
      <c r="A101" s="11" t="s">
        <v>445</v>
      </c>
      <c r="B101" s="11"/>
      <c r="C101" s="11"/>
      <c r="D101" s="11"/>
      <c r="E101" s="11"/>
      <c r="F101" s="12"/>
      <c r="G101" s="11"/>
      <c r="H101" s="11"/>
      <c r="I101" s="12"/>
      <c r="J101" s="12"/>
      <c r="K101" s="12"/>
      <c r="L101" s="11"/>
    </row>
    <row r="102" spans="1:12" x14ac:dyDescent="0.2">
      <c r="A102" s="11" t="s">
        <v>446</v>
      </c>
      <c r="B102" s="11"/>
      <c r="C102" s="11"/>
      <c r="D102" s="11"/>
      <c r="E102" s="11"/>
      <c r="F102" s="12"/>
      <c r="G102" s="11"/>
      <c r="H102" s="11"/>
      <c r="I102" s="12"/>
      <c r="J102" s="12"/>
      <c r="K102" s="12"/>
      <c r="L102" s="11"/>
    </row>
    <row r="103" spans="1:12" x14ac:dyDescent="0.2">
      <c r="A103" s="11" t="s">
        <v>447</v>
      </c>
      <c r="B103" s="11"/>
      <c r="C103" s="11"/>
      <c r="D103" s="11"/>
      <c r="E103" s="11"/>
      <c r="F103" s="12"/>
      <c r="G103" s="11"/>
      <c r="H103" s="11"/>
      <c r="I103" s="12"/>
      <c r="J103" s="12"/>
      <c r="K103" s="12"/>
      <c r="L103" s="11"/>
    </row>
    <row r="104" spans="1:12" x14ac:dyDescent="0.2">
      <c r="A104" s="11" t="s">
        <v>448</v>
      </c>
      <c r="B104" s="11"/>
      <c r="C104" s="11"/>
      <c r="D104" s="11"/>
      <c r="E104" s="11"/>
      <c r="F104" s="12"/>
      <c r="G104" s="11"/>
      <c r="H104" s="11"/>
      <c r="I104" s="12"/>
      <c r="J104" s="12"/>
      <c r="K104" s="12"/>
      <c r="L104" s="11"/>
    </row>
    <row r="105" spans="1:12" x14ac:dyDescent="0.2">
      <c r="A105" s="11" t="s">
        <v>449</v>
      </c>
      <c r="B105" s="11"/>
      <c r="C105" s="11"/>
      <c r="D105" s="11"/>
      <c r="E105" s="11"/>
      <c r="F105" s="12"/>
      <c r="G105" s="11"/>
      <c r="H105" s="11"/>
      <c r="I105" s="12"/>
      <c r="J105" s="12"/>
      <c r="K105" s="12"/>
      <c r="L105" s="11"/>
    </row>
    <row r="106" spans="1:12" x14ac:dyDescent="0.2">
      <c r="A106" s="11" t="s">
        <v>450</v>
      </c>
      <c r="B106" s="11"/>
      <c r="C106" s="11"/>
      <c r="D106" s="11"/>
      <c r="E106" s="11"/>
      <c r="F106" s="12"/>
      <c r="G106" s="11"/>
      <c r="H106" s="11"/>
      <c r="I106" s="12"/>
      <c r="J106" s="12"/>
      <c r="K106" s="12"/>
      <c r="L106" s="11"/>
    </row>
    <row r="107" spans="1:12" x14ac:dyDescent="0.2">
      <c r="A107" s="11" t="s">
        <v>451</v>
      </c>
      <c r="B107" s="11"/>
      <c r="C107" s="11"/>
      <c r="D107" s="11"/>
      <c r="E107" s="11"/>
      <c r="F107" s="12"/>
      <c r="G107" s="11"/>
      <c r="H107" s="11"/>
      <c r="I107" s="12"/>
      <c r="J107" s="12"/>
      <c r="K107" s="12"/>
      <c r="L107" s="11"/>
    </row>
    <row r="108" spans="1:12" x14ac:dyDescent="0.2">
      <c r="A108" s="11" t="s">
        <v>452</v>
      </c>
      <c r="B108" s="11"/>
      <c r="C108" s="11"/>
      <c r="D108" s="11"/>
      <c r="E108" s="11"/>
      <c r="F108" s="12"/>
      <c r="G108" s="11"/>
      <c r="H108" s="11"/>
      <c r="I108" s="12"/>
      <c r="J108" s="12"/>
      <c r="K108" s="12"/>
      <c r="L108" s="11"/>
    </row>
    <row r="109" spans="1:12" x14ac:dyDescent="0.2">
      <c r="A109" s="11" t="s">
        <v>453</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211</v>
      </c>
      <c r="F111" s="14"/>
      <c r="G111" s="14"/>
      <c r="H111" s="14"/>
      <c r="I111" s="14" t="s">
        <v>212</v>
      </c>
      <c r="J111" s="14" t="s">
        <v>213</v>
      </c>
      <c r="K111" s="14" t="s">
        <v>214</v>
      </c>
      <c r="L111" s="14" t="s">
        <v>215</v>
      </c>
    </row>
    <row r="112" spans="1:12" x14ac:dyDescent="0.2">
      <c r="A112" s="14" t="s">
        <v>216</v>
      </c>
      <c r="B112" s="14" t="s">
        <v>217</v>
      </c>
      <c r="C112" s="14" t="s">
        <v>218</v>
      </c>
      <c r="D112" s="14" t="s">
        <v>219</v>
      </c>
      <c r="E112" s="14" t="s">
        <v>220</v>
      </c>
      <c r="F112" s="14" t="s">
        <v>210</v>
      </c>
      <c r="G112" s="14" t="s">
        <v>221</v>
      </c>
      <c r="H112" s="14" t="s">
        <v>222</v>
      </c>
      <c r="I112" s="14" t="s">
        <v>223</v>
      </c>
      <c r="J112" s="14" t="s">
        <v>224</v>
      </c>
      <c r="K112" s="14" t="s">
        <v>225</v>
      </c>
      <c r="L112" s="14" t="s">
        <v>226</v>
      </c>
    </row>
    <row r="113" spans="1:25" x14ac:dyDescent="0.2">
      <c r="A113" s="14"/>
      <c r="B113" s="14"/>
      <c r="C113" s="14"/>
      <c r="D113" s="14"/>
      <c r="E113" s="14"/>
      <c r="F113" s="14"/>
      <c r="G113" s="14"/>
      <c r="H113" s="14"/>
      <c r="I113" s="14"/>
      <c r="J113" s="14"/>
      <c r="K113" s="14"/>
      <c r="L113" s="14"/>
    </row>
    <row r="114" spans="1:25" ht="114.75" x14ac:dyDescent="0.2">
      <c r="A114" s="24">
        <v>37148</v>
      </c>
      <c r="B114" s="17" t="s">
        <v>2</v>
      </c>
      <c r="C114" s="18" t="s">
        <v>247</v>
      </c>
      <c r="D114" s="18" t="s">
        <v>460</v>
      </c>
      <c r="E114" s="18" t="s">
        <v>249</v>
      </c>
      <c r="F114" s="18" t="s">
        <v>241</v>
      </c>
      <c r="G114" s="17" t="s">
        <v>3</v>
      </c>
      <c r="H114" s="18"/>
      <c r="I114" s="18" t="s">
        <v>235</v>
      </c>
      <c r="J114" s="18" t="s">
        <v>234</v>
      </c>
      <c r="K114" s="18" t="s">
        <v>234</v>
      </c>
      <c r="L114" s="16" t="s">
        <v>456</v>
      </c>
    </row>
    <row r="115" spans="1:25" ht="38.25" x14ac:dyDescent="0.2">
      <c r="A115" s="24">
        <v>37148</v>
      </c>
      <c r="B115" s="18" t="s">
        <v>4</v>
      </c>
      <c r="C115" s="18" t="s">
        <v>428</v>
      </c>
      <c r="D115" s="18" t="s">
        <v>5</v>
      </c>
      <c r="E115" s="18" t="s">
        <v>6</v>
      </c>
      <c r="F115" s="18" t="s">
        <v>255</v>
      </c>
      <c r="G115" s="17" t="s">
        <v>7</v>
      </c>
      <c r="H115" s="18"/>
      <c r="I115" s="18" t="s">
        <v>235</v>
      </c>
      <c r="J115" s="18" t="s">
        <v>234</v>
      </c>
      <c r="K115" s="18" t="s">
        <v>235</v>
      </c>
      <c r="L115" s="16" t="s">
        <v>456</v>
      </c>
    </row>
    <row r="116" spans="1:25" ht="25.5" x14ac:dyDescent="0.2">
      <c r="A116" s="24">
        <v>37148</v>
      </c>
      <c r="B116" s="18" t="s">
        <v>468</v>
      </c>
      <c r="C116" s="18" t="s">
        <v>428</v>
      </c>
      <c r="D116" s="18" t="s">
        <v>469</v>
      </c>
      <c r="E116" s="18" t="s">
        <v>470</v>
      </c>
      <c r="F116" s="18" t="s">
        <v>375</v>
      </c>
      <c r="G116" s="17" t="s">
        <v>8</v>
      </c>
      <c r="H116" s="18"/>
      <c r="I116" s="18" t="s">
        <v>234</v>
      </c>
      <c r="J116" s="18" t="s">
        <v>234</v>
      </c>
      <c r="K116" s="18" t="s">
        <v>234</v>
      </c>
      <c r="L116" s="16" t="s">
        <v>456</v>
      </c>
    </row>
    <row r="117" spans="1:25" ht="63.75" x14ac:dyDescent="0.2">
      <c r="A117" s="24">
        <v>37148</v>
      </c>
      <c r="B117" s="17" t="s">
        <v>9</v>
      </c>
      <c r="C117" s="18" t="s">
        <v>291</v>
      </c>
      <c r="D117" s="18" t="s">
        <v>498</v>
      </c>
      <c r="E117" s="18" t="s">
        <v>293</v>
      </c>
      <c r="F117" s="18" t="s">
        <v>255</v>
      </c>
      <c r="G117" s="17" t="s">
        <v>10</v>
      </c>
      <c r="H117" s="18"/>
      <c r="I117" s="18" t="s">
        <v>234</v>
      </c>
      <c r="J117" s="18" t="s">
        <v>235</v>
      </c>
      <c r="K117" s="18" t="s">
        <v>235</v>
      </c>
      <c r="L117" s="16" t="s">
        <v>456</v>
      </c>
    </row>
    <row r="118" spans="1:25" ht="24.75" customHeight="1" x14ac:dyDescent="0.2">
      <c r="A118" s="24">
        <v>37148</v>
      </c>
      <c r="B118" s="18" t="s">
        <v>11</v>
      </c>
      <c r="C118" s="18"/>
      <c r="D118" s="18"/>
      <c r="E118" s="18" t="s">
        <v>12</v>
      </c>
      <c r="F118" s="18" t="s">
        <v>361</v>
      </c>
      <c r="G118" s="17" t="s">
        <v>13</v>
      </c>
      <c r="H118" s="18"/>
      <c r="I118" s="18" t="s">
        <v>234</v>
      </c>
      <c r="J118" s="18" t="s">
        <v>235</v>
      </c>
      <c r="K118" s="18" t="s">
        <v>235</v>
      </c>
      <c r="L118" s="16" t="s">
        <v>456</v>
      </c>
    </row>
    <row r="119" spans="1:25" ht="25.5" x14ac:dyDescent="0.2">
      <c r="A119" s="24">
        <v>37148</v>
      </c>
      <c r="B119" s="17" t="s">
        <v>14</v>
      </c>
      <c r="C119" s="18" t="s">
        <v>247</v>
      </c>
      <c r="D119" s="18" t="s">
        <v>15</v>
      </c>
      <c r="E119" s="18" t="s">
        <v>16</v>
      </c>
      <c r="F119" s="18" t="s">
        <v>255</v>
      </c>
      <c r="G119" s="17" t="s">
        <v>17</v>
      </c>
      <c r="H119" s="17"/>
      <c r="I119" s="18" t="s">
        <v>234</v>
      </c>
      <c r="J119" s="18" t="s">
        <v>234</v>
      </c>
      <c r="K119" s="18" t="s">
        <v>234</v>
      </c>
      <c r="L119" s="18" t="s">
        <v>456</v>
      </c>
      <c r="M119" s="22"/>
      <c r="N119" s="22"/>
      <c r="O119" s="22"/>
      <c r="P119" s="22"/>
      <c r="Q119" s="22"/>
      <c r="R119" s="22"/>
      <c r="S119" s="22"/>
      <c r="T119" s="22"/>
      <c r="U119" s="22"/>
      <c r="V119" s="22"/>
      <c r="W119" s="22"/>
      <c r="X119" s="22"/>
      <c r="Y119" s="22"/>
    </row>
    <row r="120" spans="1:25" ht="25.5" x14ac:dyDescent="0.2">
      <c r="A120" s="24">
        <v>37147</v>
      </c>
      <c r="B120" s="17" t="s">
        <v>18</v>
      </c>
      <c r="C120" s="18" t="s">
        <v>238</v>
      </c>
      <c r="D120" s="18" t="s">
        <v>19</v>
      </c>
      <c r="E120" s="18" t="s">
        <v>20</v>
      </c>
      <c r="F120" s="18" t="s">
        <v>255</v>
      </c>
      <c r="G120" s="17" t="s">
        <v>21</v>
      </c>
      <c r="H120" s="17"/>
      <c r="I120" s="18" t="s">
        <v>234</v>
      </c>
      <c r="J120" s="18" t="s">
        <v>235</v>
      </c>
      <c r="K120" s="18" t="s">
        <v>235</v>
      </c>
      <c r="L120" s="18" t="s">
        <v>456</v>
      </c>
      <c r="M120" s="22"/>
      <c r="N120" s="22"/>
      <c r="O120" s="22"/>
      <c r="P120" s="22"/>
      <c r="Q120" s="22"/>
      <c r="R120" s="22"/>
      <c r="S120" s="22"/>
      <c r="T120" s="22"/>
      <c r="U120" s="22"/>
      <c r="V120" s="22"/>
      <c r="W120" s="22"/>
      <c r="X120" s="22"/>
      <c r="Y120" s="22"/>
    </row>
    <row r="121" spans="1:25" ht="63.75" x14ac:dyDescent="0.2">
      <c r="A121" s="24">
        <v>37147</v>
      </c>
      <c r="B121" s="18" t="s">
        <v>466</v>
      </c>
      <c r="C121" s="18" t="s">
        <v>228</v>
      </c>
      <c r="D121" s="18" t="s">
        <v>22</v>
      </c>
      <c r="E121" s="18" t="s">
        <v>23</v>
      </c>
      <c r="F121" s="18" t="s">
        <v>231</v>
      </c>
      <c r="G121" s="17" t="s">
        <v>24</v>
      </c>
      <c r="H121" s="17"/>
      <c r="I121" s="18" t="s">
        <v>235</v>
      </c>
      <c r="J121" s="18" t="s">
        <v>235</v>
      </c>
      <c r="K121" s="18" t="s">
        <v>235</v>
      </c>
      <c r="L121" s="18" t="s">
        <v>456</v>
      </c>
      <c r="M121" s="22"/>
      <c r="N121" s="22"/>
      <c r="O121" s="22"/>
      <c r="P121" s="22"/>
      <c r="Q121" s="22"/>
      <c r="R121" s="22"/>
      <c r="S121" s="22"/>
      <c r="T121" s="22"/>
      <c r="U121" s="22"/>
      <c r="V121" s="22"/>
      <c r="W121" s="22"/>
      <c r="X121" s="22"/>
      <c r="Y121" s="22"/>
    </row>
    <row r="122" spans="1:25" ht="55.5" customHeight="1" x14ac:dyDescent="0.2">
      <c r="A122" s="24">
        <v>37147</v>
      </c>
      <c r="B122" s="18" t="s">
        <v>418</v>
      </c>
      <c r="C122" s="18" t="s">
        <v>228</v>
      </c>
      <c r="D122" s="18" t="s">
        <v>418</v>
      </c>
      <c r="E122" s="18" t="s">
        <v>230</v>
      </c>
      <c r="F122" s="18" t="s">
        <v>375</v>
      </c>
      <c r="G122" s="17" t="s">
        <v>25</v>
      </c>
      <c r="H122" s="17"/>
      <c r="I122" s="18" t="s">
        <v>234</v>
      </c>
      <c r="J122" s="18" t="s">
        <v>234</v>
      </c>
      <c r="K122" s="18" t="s">
        <v>235</v>
      </c>
      <c r="L122" s="18" t="s">
        <v>456</v>
      </c>
      <c r="M122" s="22"/>
      <c r="N122" s="22"/>
      <c r="O122" s="22"/>
      <c r="P122" s="22"/>
      <c r="Q122" s="22"/>
      <c r="R122" s="22"/>
      <c r="S122" s="22"/>
      <c r="T122" s="22"/>
      <c r="U122" s="22"/>
      <c r="V122" s="22"/>
      <c r="W122" s="22"/>
      <c r="X122" s="22"/>
      <c r="Y122" s="22"/>
    </row>
    <row r="123" spans="1:25" ht="76.5" x14ac:dyDescent="0.2">
      <c r="A123" s="24">
        <v>37146</v>
      </c>
      <c r="B123" s="18" t="s">
        <v>418</v>
      </c>
      <c r="C123" s="18" t="s">
        <v>228</v>
      </c>
      <c r="D123" s="18" t="s">
        <v>418</v>
      </c>
      <c r="E123" s="18" t="s">
        <v>230</v>
      </c>
      <c r="F123" s="18" t="s">
        <v>231</v>
      </c>
      <c r="G123" s="17" t="s">
        <v>26</v>
      </c>
      <c r="H123" s="17"/>
      <c r="I123" s="18" t="s">
        <v>235</v>
      </c>
      <c r="J123" s="18" t="s">
        <v>235</v>
      </c>
      <c r="K123" s="18" t="s">
        <v>235</v>
      </c>
      <c r="L123" s="18" t="s">
        <v>456</v>
      </c>
      <c r="M123" s="22"/>
      <c r="N123" s="22"/>
      <c r="O123" s="22"/>
      <c r="P123" s="22"/>
      <c r="Q123" s="22"/>
      <c r="R123" s="22"/>
      <c r="S123" s="22"/>
      <c r="T123" s="22"/>
      <c r="U123" s="22"/>
      <c r="V123" s="22"/>
      <c r="W123" s="22"/>
      <c r="X123" s="22"/>
      <c r="Y123" s="22"/>
    </row>
    <row r="124" spans="1:25" ht="38.25" x14ac:dyDescent="0.2">
      <c r="A124" s="24">
        <v>37144</v>
      </c>
      <c r="B124" s="60" t="s">
        <v>27</v>
      </c>
      <c r="C124" s="18" t="s">
        <v>228</v>
      </c>
      <c r="D124" s="18" t="s">
        <v>229</v>
      </c>
      <c r="E124" s="18" t="s">
        <v>230</v>
      </c>
      <c r="F124" s="18" t="s">
        <v>231</v>
      </c>
      <c r="G124" s="60" t="s">
        <v>28</v>
      </c>
      <c r="H124" s="60"/>
      <c r="I124" s="18" t="s">
        <v>234</v>
      </c>
      <c r="J124" s="18" t="s">
        <v>234</v>
      </c>
      <c r="K124" s="18" t="s">
        <v>234</v>
      </c>
      <c r="L124" s="18" t="s">
        <v>456</v>
      </c>
      <c r="M124" s="22"/>
      <c r="N124" s="22"/>
      <c r="O124" s="22"/>
      <c r="P124" s="22"/>
      <c r="Q124" s="22"/>
      <c r="R124" s="22"/>
      <c r="S124" s="22"/>
      <c r="T124" s="22"/>
      <c r="U124" s="22"/>
      <c r="V124" s="22"/>
      <c r="W124" s="22"/>
      <c r="X124" s="22"/>
      <c r="Y124" s="22"/>
    </row>
    <row r="125" spans="1:25" x14ac:dyDescent="0.2">
      <c r="A125" s="24"/>
      <c r="B125" s="18"/>
      <c r="C125" s="18"/>
      <c r="D125" s="18"/>
      <c r="E125" s="18"/>
      <c r="F125" s="18"/>
      <c r="G125" s="17"/>
      <c r="H125" s="17"/>
      <c r="I125" s="18"/>
      <c r="J125" s="18"/>
      <c r="K125" s="18"/>
      <c r="L125" s="16"/>
      <c r="M125" s="22"/>
      <c r="N125" s="22"/>
      <c r="O125" s="22"/>
      <c r="P125" s="22"/>
      <c r="Q125" s="22"/>
      <c r="R125" s="22"/>
      <c r="S125" s="22"/>
      <c r="T125" s="22"/>
      <c r="U125" s="22"/>
      <c r="V125" s="22"/>
      <c r="W125" s="22"/>
      <c r="X125" s="22"/>
      <c r="Y125" s="22"/>
    </row>
    <row r="126" spans="1:25" x14ac:dyDescent="0.2">
      <c r="A126" s="24"/>
      <c r="B126" s="17"/>
      <c r="C126" s="18"/>
      <c r="D126" s="18"/>
      <c r="E126" s="18"/>
      <c r="F126" s="18"/>
      <c r="G126" s="17"/>
      <c r="H126" s="17"/>
      <c r="I126" s="18"/>
      <c r="J126" s="18"/>
      <c r="K126" s="18"/>
      <c r="L126" s="16"/>
      <c r="M126" s="22"/>
      <c r="N126" s="22"/>
      <c r="O126" s="22"/>
      <c r="P126" s="22"/>
      <c r="Q126" s="22"/>
      <c r="R126" s="22"/>
      <c r="S126" s="22"/>
      <c r="T126" s="22"/>
      <c r="U126" s="22"/>
      <c r="V126" s="22"/>
      <c r="W126" s="22"/>
      <c r="X126" s="22"/>
      <c r="Y126" s="22"/>
    </row>
    <row r="127" spans="1:25" x14ac:dyDescent="0.2">
      <c r="A127" s="24"/>
      <c r="B127" s="59"/>
      <c r="C127" s="18"/>
      <c r="D127" s="18"/>
      <c r="E127" s="18"/>
      <c r="F127" s="18"/>
      <c r="G127" s="17"/>
      <c r="H127" s="17"/>
      <c r="I127" s="18"/>
      <c r="J127" s="18"/>
      <c r="K127" s="18"/>
      <c r="L127" s="16"/>
      <c r="M127" s="22"/>
      <c r="N127" s="22"/>
      <c r="O127" s="22"/>
      <c r="P127" s="22"/>
      <c r="Q127" s="22"/>
      <c r="R127" s="22"/>
      <c r="S127" s="22"/>
      <c r="T127" s="22"/>
      <c r="U127" s="22"/>
      <c r="V127" s="22"/>
      <c r="W127" s="22"/>
      <c r="X127" s="22"/>
      <c r="Y127" s="22"/>
    </row>
    <row r="128" spans="1:25" x14ac:dyDescent="0.2">
      <c r="A128" s="24"/>
      <c r="B128" s="17"/>
      <c r="C128" s="18"/>
      <c r="D128" s="18"/>
      <c r="E128" s="18"/>
      <c r="F128" s="18"/>
      <c r="G128" s="17"/>
      <c r="H128" s="17"/>
      <c r="I128" s="18"/>
      <c r="J128" s="18"/>
      <c r="K128" s="18"/>
      <c r="L128" s="16"/>
      <c r="M128" s="22"/>
      <c r="N128" s="22"/>
      <c r="O128" s="22"/>
      <c r="P128" s="22"/>
      <c r="Q128" s="22"/>
      <c r="R128" s="22"/>
      <c r="S128" s="22"/>
      <c r="T128" s="22"/>
      <c r="U128" s="22"/>
      <c r="V128" s="22"/>
      <c r="W128" s="22"/>
      <c r="X128" s="22"/>
      <c r="Y128" s="22"/>
    </row>
    <row r="129" spans="1:25" x14ac:dyDescent="0.2">
      <c r="A129" s="24"/>
      <c r="B129" s="18"/>
      <c r="C129" s="18"/>
      <c r="D129" s="18"/>
      <c r="E129" s="18"/>
      <c r="F129" s="18"/>
      <c r="G129" s="17"/>
      <c r="H129" s="17"/>
      <c r="I129" s="18"/>
      <c r="J129" s="18"/>
      <c r="K129" s="18"/>
      <c r="L129" s="16"/>
      <c r="M129" s="22"/>
      <c r="N129" s="22"/>
      <c r="O129" s="22"/>
      <c r="P129" s="22"/>
      <c r="Q129" s="22"/>
      <c r="R129" s="22"/>
      <c r="S129" s="22"/>
      <c r="T129" s="22"/>
      <c r="U129" s="22"/>
      <c r="V129" s="22"/>
      <c r="W129" s="22"/>
      <c r="X129" s="22"/>
      <c r="Y129" s="22"/>
    </row>
    <row r="130" spans="1:25" x14ac:dyDescent="0.2">
      <c r="A130" s="24"/>
      <c r="B130" s="18"/>
      <c r="C130" s="18"/>
      <c r="D130" s="18"/>
      <c r="E130" s="18"/>
      <c r="F130" s="18"/>
      <c r="G130" s="17"/>
      <c r="H130" s="17"/>
      <c r="I130" s="18"/>
      <c r="J130" s="18"/>
      <c r="K130" s="18"/>
      <c r="L130" s="16"/>
      <c r="M130" s="22"/>
      <c r="N130" s="22"/>
      <c r="O130" s="22"/>
      <c r="P130" s="22"/>
      <c r="Q130" s="22"/>
      <c r="R130" s="22"/>
      <c r="S130" s="22"/>
      <c r="T130" s="22"/>
      <c r="U130" s="22"/>
      <c r="V130" s="22"/>
      <c r="W130" s="22"/>
      <c r="X130" s="22"/>
      <c r="Y130" s="22"/>
    </row>
    <row r="131" spans="1:25" x14ac:dyDescent="0.2">
      <c r="A131" s="24"/>
      <c r="B131" s="18"/>
      <c r="C131" s="18"/>
      <c r="D131" s="18"/>
      <c r="E131" s="18"/>
      <c r="F131" s="18"/>
      <c r="G131" s="17"/>
      <c r="H131" s="17"/>
      <c r="I131" s="18"/>
      <c r="J131" s="18"/>
      <c r="K131" s="18"/>
      <c r="L131" s="16"/>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423</v>
      </c>
      <c r="B174" s="1" t="s">
        <v>424</v>
      </c>
      <c r="C174" s="4" t="s">
        <v>425</v>
      </c>
      <c r="D174" s="33" t="s">
        <v>426</v>
      </c>
      <c r="E174" s="33" t="s">
        <v>427</v>
      </c>
    </row>
    <row r="175" spans="1:12" x14ac:dyDescent="0.2">
      <c r="A175" s="34" t="s">
        <v>428</v>
      </c>
      <c r="B175" s="35">
        <f t="shared" ref="B175:B183" si="3">C175/$C$184</f>
        <v>0.18181818181818182</v>
      </c>
      <c r="C175" s="5">
        <f>'summary 0910'!I24</f>
        <v>2</v>
      </c>
      <c r="D175" s="4">
        <f>33+1+1+1+1+1+8+1+1+1+2+1+2+1+1+1+2</f>
        <v>59</v>
      </c>
      <c r="E175" s="36">
        <f t="shared" ref="E175:E182" si="4">(C175/D175)*100</f>
        <v>3.3898305084745761</v>
      </c>
    </row>
    <row r="176" spans="1:12" x14ac:dyDescent="0.2">
      <c r="A176" s="34" t="s">
        <v>247</v>
      </c>
      <c r="B176" s="35">
        <f t="shared" si="3"/>
        <v>0.18181818181818182</v>
      </c>
      <c r="C176" s="5">
        <f>'summary 0910'!I25</f>
        <v>2</v>
      </c>
      <c r="D176" s="4">
        <f>540+17+1+1+6+10+1+2+12+2+1+1+1+3+4+3+1+1+1+8+2+1+1+6+1+1+2+1+2+1+4+1+1+1+12+4</f>
        <v>657</v>
      </c>
      <c r="E176" s="36">
        <f t="shared" si="4"/>
        <v>0.30441400304414001</v>
      </c>
    </row>
    <row r="177" spans="1:5" x14ac:dyDescent="0.2">
      <c r="A177" s="34" t="s">
        <v>228</v>
      </c>
      <c r="B177" s="35">
        <f t="shared" si="3"/>
        <v>0.36363636363636365</v>
      </c>
      <c r="C177" s="5">
        <f>'summary 0910'!I26</f>
        <v>4</v>
      </c>
      <c r="D177" s="4">
        <f>13+1+1+1+16+10</f>
        <v>42</v>
      </c>
      <c r="E177" s="36">
        <f t="shared" si="4"/>
        <v>9.5238095238095237</v>
      </c>
    </row>
    <row r="178" spans="1:5" x14ac:dyDescent="0.2">
      <c r="A178" s="34" t="s">
        <v>429</v>
      </c>
      <c r="B178" s="35">
        <f t="shared" si="3"/>
        <v>0</v>
      </c>
      <c r="C178" s="5">
        <f>'summary 0910'!I27</f>
        <v>0</v>
      </c>
      <c r="D178" s="4">
        <f>36+1+1</f>
        <v>38</v>
      </c>
      <c r="E178" s="36">
        <f t="shared" si="4"/>
        <v>0</v>
      </c>
    </row>
    <row r="179" spans="1:5" x14ac:dyDescent="0.2">
      <c r="A179" s="34" t="s">
        <v>430</v>
      </c>
      <c r="B179" s="35">
        <f t="shared" si="3"/>
        <v>9.0909090909090912E-2</v>
      </c>
      <c r="C179" s="5">
        <f>'summary 0910'!I28</f>
        <v>1</v>
      </c>
      <c r="D179" s="4">
        <f>288+2+13+2+5+56+59+14+2+3+3+1+4+14</f>
        <v>466</v>
      </c>
      <c r="E179" s="36">
        <f t="shared" si="4"/>
        <v>0.21459227467811159</v>
      </c>
    </row>
    <row r="180" spans="1:5" x14ac:dyDescent="0.2">
      <c r="A180" s="34" t="s">
        <v>431</v>
      </c>
      <c r="B180" s="35">
        <f t="shared" si="3"/>
        <v>0</v>
      </c>
      <c r="C180" s="5">
        <f>'summary 0910'!I29</f>
        <v>0</v>
      </c>
      <c r="D180" s="4">
        <f>132+2+1+2+7+3+4+2+7+1+3</f>
        <v>164</v>
      </c>
      <c r="E180" s="36">
        <f t="shared" si="4"/>
        <v>0</v>
      </c>
    </row>
    <row r="181" spans="1:5" x14ac:dyDescent="0.2">
      <c r="A181" s="34" t="s">
        <v>291</v>
      </c>
      <c r="B181" s="35">
        <f t="shared" si="3"/>
        <v>9.0909090909090912E-2</v>
      </c>
      <c r="C181" s="5">
        <f>'summary 0910'!I30</f>
        <v>1</v>
      </c>
      <c r="D181" s="4">
        <v>9</v>
      </c>
      <c r="E181" s="36">
        <f t="shared" si="4"/>
        <v>11.111111111111111</v>
      </c>
    </row>
    <row r="182" spans="1:5" x14ac:dyDescent="0.2">
      <c r="A182" s="34" t="s">
        <v>393</v>
      </c>
      <c r="B182" s="35">
        <f t="shared" si="3"/>
        <v>0</v>
      </c>
      <c r="C182" s="5">
        <f>'summary 0910'!I31</f>
        <v>0</v>
      </c>
      <c r="D182" s="4">
        <f>10+5+2</f>
        <v>17</v>
      </c>
      <c r="E182" s="36">
        <f t="shared" si="4"/>
        <v>0</v>
      </c>
    </row>
    <row r="183" spans="1:5" x14ac:dyDescent="0.2">
      <c r="A183" s="37" t="s">
        <v>432</v>
      </c>
      <c r="B183" s="35">
        <f t="shared" si="3"/>
        <v>9.0909090909090912E-2</v>
      </c>
      <c r="C183" s="5">
        <f>'summary 0910'!I32</f>
        <v>1</v>
      </c>
    </row>
    <row r="184" spans="1:5" x14ac:dyDescent="0.2">
      <c r="A184" s="37" t="s">
        <v>433</v>
      </c>
      <c r="B184" s="38">
        <f>SUM(B175:B183)</f>
        <v>1</v>
      </c>
      <c r="C184" s="4">
        <f>SUM(C175:C183)</f>
        <v>11</v>
      </c>
      <c r="D184" s="4">
        <f>SUM(D175:D183)</f>
        <v>1452</v>
      </c>
    </row>
  </sheetData>
  <phoneticPr fontId="0" type="noConversion"/>
  <printOptions horizontalCentered="1"/>
  <pageMargins left="0.25" right="0.25" top="1" bottom="0.5" header="0.5" footer="0.25"/>
  <pageSetup paperSize="5" scale="68" orientation="landscape" r:id="rId1"/>
  <headerFooter alignWithMargins="0">
    <oddHeader>&amp;C&amp;"Arial,Bold"EWS-Global Risk Operations
Weekly Summary of Market Risk Aggregation Issues
Week Beginning September 10</oddHeader>
    <oddFooter>&amp;L&amp;"Arial,Bold"Questions Call Nancy ext 54751</oddFooter>
  </headerFooter>
  <rowBreaks count="1" manualBreakCount="1">
    <brk id="97"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Graph Data Oct 08</vt:lpstr>
      <vt:lpstr>summary 1008</vt:lpstr>
      <vt:lpstr>Graph Data Oct 01</vt:lpstr>
      <vt:lpstr>summary 1001</vt:lpstr>
      <vt:lpstr>Graph Data Sep 24</vt:lpstr>
      <vt:lpstr>summary 0924</vt:lpstr>
      <vt:lpstr>Graph Data Sep 17</vt:lpstr>
      <vt:lpstr>summary 0917</vt:lpstr>
      <vt:lpstr>Graph Data Sep 10</vt:lpstr>
      <vt:lpstr>summary 0910</vt:lpstr>
      <vt:lpstr>Graph Data Sep 04</vt:lpstr>
      <vt:lpstr>summary 0904</vt:lpstr>
      <vt:lpstr>Graph Data Aug 27</vt:lpstr>
      <vt:lpstr>summary 0827</vt:lpstr>
      <vt:lpstr>Graph Data Aug 20</vt:lpstr>
      <vt:lpstr>summary 0820</vt:lpstr>
      <vt:lpstr>'Graph Data Aug 20'!Print_Area</vt:lpstr>
      <vt:lpstr>'Graph Data Aug 27'!Print_Area</vt:lpstr>
      <vt:lpstr>'Graph Data Oct 01'!Print_Area</vt:lpstr>
      <vt:lpstr>'Graph Data Oct 08'!Print_Area</vt:lpstr>
      <vt:lpstr>'Graph Data Sep 04'!Print_Area</vt:lpstr>
      <vt:lpstr>'Graph Data Sep 10'!Print_Area</vt:lpstr>
      <vt:lpstr>'Graph Data Sep 17'!Print_Area</vt:lpstr>
      <vt:lpstr>'Graph Data Sep 24'!Print_Area</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Felienne</cp:lastModifiedBy>
  <cp:lastPrinted>2001-10-16T16:00:27Z</cp:lastPrinted>
  <dcterms:created xsi:type="dcterms:W3CDTF">2001-08-28T13:25:14Z</dcterms:created>
  <dcterms:modified xsi:type="dcterms:W3CDTF">2014-09-05T10:47:03Z</dcterms:modified>
</cp:coreProperties>
</file>