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90" windowWidth="15255" windowHeight="4845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ARAP!#REF!</definedName>
    <definedName name="_xlnm.Print_Area" localSheetId="0">LiquidationValue!$1:$117</definedName>
    <definedName name="_xlnm.Print_Area" localSheetId="1">'Replacement Cost'!$A$1:$Y$64</definedName>
    <definedName name="_xlnm.Print_Titles" localSheetId="0">LiquidationValue!$1:$1</definedName>
    <definedName name="_xlnm.Print_Titles" localSheetId="1">'Replacement Cost'!$A:$D</definedName>
  </definedNames>
  <calcPr calcId="152511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4" i="3" l="1"/>
  <c r="I2" i="1"/>
  <c r="J2" i="1" s="1"/>
  <c r="K2" i="1"/>
  <c r="I3" i="1"/>
  <c r="L3" i="1" s="1"/>
  <c r="J3" i="1"/>
  <c r="K3" i="1"/>
  <c r="I4" i="1"/>
  <c r="J4" i="1" s="1"/>
  <c r="K4" i="1"/>
  <c r="I5" i="1"/>
  <c r="L5" i="1" s="1"/>
  <c r="J5" i="1"/>
  <c r="K5" i="1"/>
  <c r="I6" i="1"/>
  <c r="J6" i="1" s="1"/>
  <c r="K6" i="1"/>
  <c r="I7" i="1"/>
  <c r="L7" i="1" s="1"/>
  <c r="J7" i="1"/>
  <c r="K7" i="1"/>
  <c r="I8" i="1"/>
  <c r="J8" i="1" s="1"/>
  <c r="K8" i="1"/>
  <c r="I9" i="1"/>
  <c r="L9" i="1" s="1"/>
  <c r="J9" i="1"/>
  <c r="K9" i="1"/>
  <c r="L10" i="1"/>
  <c r="M10" i="1"/>
  <c r="J10" i="1" s="1"/>
  <c r="N10" i="1"/>
  <c r="L11" i="1"/>
  <c r="M11" i="1"/>
  <c r="J11" i="1" s="1"/>
  <c r="N11" i="1"/>
  <c r="L12" i="1"/>
  <c r="M12" i="1"/>
  <c r="J12" i="1" s="1"/>
  <c r="N12" i="1"/>
  <c r="L13" i="1"/>
  <c r="M13" i="1"/>
  <c r="J13" i="1" s="1"/>
  <c r="N13" i="1"/>
  <c r="L14" i="1"/>
  <c r="M14" i="1"/>
  <c r="J14" i="1" s="1"/>
  <c r="N14" i="1"/>
  <c r="L15" i="1"/>
  <c r="M15" i="1"/>
  <c r="J15" i="1" s="1"/>
  <c r="N15" i="1"/>
  <c r="L16" i="1"/>
  <c r="M16" i="1"/>
  <c r="J16" i="1" s="1"/>
  <c r="N16" i="1"/>
  <c r="L17" i="1"/>
  <c r="M17" i="1"/>
  <c r="J17" i="1" s="1"/>
  <c r="N17" i="1"/>
  <c r="L18" i="1"/>
  <c r="M18" i="1"/>
  <c r="J18" i="1" s="1"/>
  <c r="N18" i="1"/>
  <c r="L19" i="1"/>
  <c r="M19" i="1"/>
  <c r="J19" i="1" s="1"/>
  <c r="N19" i="1"/>
  <c r="L20" i="1"/>
  <c r="M20" i="1"/>
  <c r="J20" i="1" s="1"/>
  <c r="N20" i="1"/>
  <c r="L21" i="1"/>
  <c r="M21" i="1"/>
  <c r="J21" i="1" s="1"/>
  <c r="N21" i="1"/>
  <c r="L22" i="1"/>
  <c r="M22" i="1"/>
  <c r="J22" i="1" s="1"/>
  <c r="N22" i="1"/>
  <c r="L23" i="1"/>
  <c r="M23" i="1"/>
  <c r="J23" i="1" s="1"/>
  <c r="N23" i="1"/>
  <c r="L24" i="1"/>
  <c r="M24" i="1"/>
  <c r="J24" i="1" s="1"/>
  <c r="N24" i="1"/>
  <c r="L25" i="1"/>
  <c r="M25" i="1"/>
  <c r="J25" i="1" s="1"/>
  <c r="N25" i="1"/>
  <c r="L26" i="1"/>
  <c r="M26" i="1"/>
  <c r="J26" i="1" s="1"/>
  <c r="N26" i="1"/>
  <c r="L27" i="1"/>
  <c r="M27" i="1"/>
  <c r="J27" i="1" s="1"/>
  <c r="N27" i="1"/>
  <c r="L28" i="1"/>
  <c r="M28" i="1"/>
  <c r="J28" i="1" s="1"/>
  <c r="N28" i="1"/>
  <c r="L29" i="1"/>
  <c r="M29" i="1"/>
  <c r="J29" i="1" s="1"/>
  <c r="N29" i="1"/>
  <c r="L30" i="1"/>
  <c r="M30" i="1"/>
  <c r="J30" i="1" s="1"/>
  <c r="N30" i="1"/>
  <c r="L31" i="1"/>
  <c r="M31" i="1"/>
  <c r="J31" i="1" s="1"/>
  <c r="N31" i="1"/>
  <c r="L32" i="1"/>
  <c r="M32" i="1"/>
  <c r="J32" i="1" s="1"/>
  <c r="N32" i="1"/>
  <c r="L33" i="1"/>
  <c r="M33" i="1"/>
  <c r="J33" i="1" s="1"/>
  <c r="N33" i="1"/>
  <c r="L34" i="1"/>
  <c r="M34" i="1"/>
  <c r="J34" i="1" s="1"/>
  <c r="N34" i="1"/>
  <c r="L35" i="1"/>
  <c r="M35" i="1"/>
  <c r="J35" i="1" s="1"/>
  <c r="N35" i="1"/>
  <c r="L36" i="1"/>
  <c r="M36" i="1"/>
  <c r="J36" i="1" s="1"/>
  <c r="N36" i="1"/>
  <c r="L37" i="1"/>
  <c r="M37" i="1"/>
  <c r="J37" i="1" s="1"/>
  <c r="N37" i="1"/>
  <c r="L38" i="1"/>
  <c r="M38" i="1"/>
  <c r="J38" i="1" s="1"/>
  <c r="N38" i="1"/>
  <c r="L39" i="1"/>
  <c r="M39" i="1"/>
  <c r="J39" i="1" s="1"/>
  <c r="N39" i="1"/>
  <c r="L40" i="1"/>
  <c r="M40" i="1"/>
  <c r="J40" i="1" s="1"/>
  <c r="N40" i="1"/>
  <c r="L41" i="1"/>
  <c r="M41" i="1"/>
  <c r="J41" i="1" s="1"/>
  <c r="N41" i="1"/>
  <c r="L42" i="1"/>
  <c r="M42" i="1"/>
  <c r="J42" i="1" s="1"/>
  <c r="N42" i="1"/>
  <c r="L43" i="1"/>
  <c r="M43" i="1"/>
  <c r="J43" i="1" s="1"/>
  <c r="N43" i="1"/>
  <c r="L44" i="1"/>
  <c r="M44" i="1"/>
  <c r="J44" i="1" s="1"/>
  <c r="N44" i="1"/>
  <c r="L45" i="1"/>
  <c r="M45" i="1"/>
  <c r="J45" i="1" s="1"/>
  <c r="N45" i="1"/>
  <c r="L46" i="1"/>
  <c r="M46" i="1"/>
  <c r="J46" i="1" s="1"/>
  <c r="N46" i="1"/>
  <c r="L47" i="1"/>
  <c r="M47" i="1"/>
  <c r="J47" i="1" s="1"/>
  <c r="N47" i="1"/>
  <c r="L48" i="1"/>
  <c r="M48" i="1"/>
  <c r="J48" i="1" s="1"/>
  <c r="N48" i="1"/>
  <c r="L49" i="1"/>
  <c r="M49" i="1"/>
  <c r="J49" i="1" s="1"/>
  <c r="N49" i="1"/>
  <c r="L50" i="1"/>
  <c r="M50" i="1"/>
  <c r="J50" i="1" s="1"/>
  <c r="N50" i="1"/>
  <c r="L51" i="1"/>
  <c r="M51" i="1"/>
  <c r="J51" i="1" s="1"/>
  <c r="N51" i="1"/>
  <c r="L52" i="1"/>
  <c r="M52" i="1"/>
  <c r="J52" i="1" s="1"/>
  <c r="N52" i="1"/>
  <c r="L53" i="1"/>
  <c r="M53" i="1"/>
  <c r="J53" i="1" s="1"/>
  <c r="N53" i="1"/>
  <c r="L54" i="1"/>
  <c r="M54" i="1"/>
  <c r="J54" i="1" s="1"/>
  <c r="N54" i="1"/>
  <c r="L55" i="1"/>
  <c r="M55" i="1"/>
  <c r="J55" i="1" s="1"/>
  <c r="N55" i="1"/>
  <c r="L56" i="1"/>
  <c r="M56" i="1"/>
  <c r="J56" i="1" s="1"/>
  <c r="N56" i="1"/>
  <c r="L57" i="1"/>
  <c r="M57" i="1"/>
  <c r="J57" i="1" s="1"/>
  <c r="N57" i="1"/>
  <c r="L58" i="1"/>
  <c r="M58" i="1"/>
  <c r="J58" i="1" s="1"/>
  <c r="N58" i="1"/>
  <c r="L59" i="1"/>
  <c r="M59" i="1"/>
  <c r="J59" i="1" s="1"/>
  <c r="N59" i="1"/>
  <c r="L60" i="1"/>
  <c r="M60" i="1"/>
  <c r="J60" i="1" s="1"/>
  <c r="N60" i="1"/>
  <c r="L61" i="1"/>
  <c r="M61" i="1"/>
  <c r="J61" i="1" s="1"/>
  <c r="N61" i="1"/>
  <c r="L62" i="1"/>
  <c r="M62" i="1"/>
  <c r="J62" i="1" s="1"/>
  <c r="N62" i="1"/>
  <c r="L63" i="1"/>
  <c r="M63" i="1"/>
  <c r="J63" i="1" s="1"/>
  <c r="N63" i="1"/>
  <c r="L64" i="1"/>
  <c r="M64" i="1"/>
  <c r="J64" i="1" s="1"/>
  <c r="N64" i="1"/>
  <c r="L65" i="1"/>
  <c r="M65" i="1"/>
  <c r="J65" i="1" s="1"/>
  <c r="N65" i="1"/>
  <c r="L66" i="1"/>
  <c r="M66" i="1"/>
  <c r="J66" i="1" s="1"/>
  <c r="N66" i="1"/>
  <c r="L67" i="1"/>
  <c r="M67" i="1"/>
  <c r="J67" i="1" s="1"/>
  <c r="N67" i="1"/>
  <c r="L68" i="1"/>
  <c r="M68" i="1"/>
  <c r="J68" i="1" s="1"/>
  <c r="N68" i="1"/>
  <c r="L69" i="1"/>
  <c r="M69" i="1"/>
  <c r="J69" i="1" s="1"/>
  <c r="N69" i="1"/>
  <c r="L70" i="1"/>
  <c r="M70" i="1"/>
  <c r="J70" i="1" s="1"/>
  <c r="N70" i="1"/>
  <c r="L71" i="1"/>
  <c r="M71" i="1"/>
  <c r="J71" i="1" s="1"/>
  <c r="N71" i="1"/>
  <c r="L72" i="1"/>
  <c r="M72" i="1"/>
  <c r="J72" i="1" s="1"/>
  <c r="N72" i="1"/>
  <c r="L73" i="1"/>
  <c r="M73" i="1"/>
  <c r="J73" i="1" s="1"/>
  <c r="N73" i="1"/>
  <c r="L74" i="1"/>
  <c r="M74" i="1"/>
  <c r="J74" i="1" s="1"/>
  <c r="N74" i="1"/>
  <c r="L75" i="1"/>
  <c r="M75" i="1"/>
  <c r="J75" i="1" s="1"/>
  <c r="N75" i="1"/>
  <c r="J76" i="1"/>
  <c r="L76" i="1"/>
  <c r="M76" i="1"/>
  <c r="N76" i="1"/>
  <c r="L77" i="1"/>
  <c r="M77" i="1"/>
  <c r="J77" i="1" s="1"/>
  <c r="N77" i="1"/>
  <c r="J78" i="1"/>
  <c r="L78" i="1"/>
  <c r="M78" i="1"/>
  <c r="N78" i="1"/>
  <c r="L79" i="1"/>
  <c r="M79" i="1"/>
  <c r="J79" i="1" s="1"/>
  <c r="N79" i="1"/>
  <c r="J80" i="1"/>
  <c r="L80" i="1"/>
  <c r="M80" i="1"/>
  <c r="N80" i="1"/>
  <c r="L81" i="1"/>
  <c r="M81" i="1"/>
  <c r="J81" i="1" s="1"/>
  <c r="N81" i="1"/>
  <c r="J82" i="1"/>
  <c r="L82" i="1"/>
  <c r="M82" i="1"/>
  <c r="N82" i="1"/>
  <c r="L83" i="1"/>
  <c r="M83" i="1"/>
  <c r="J83" i="1" s="1"/>
  <c r="N83" i="1"/>
  <c r="J84" i="1"/>
  <c r="L84" i="1"/>
  <c r="M84" i="1"/>
  <c r="N84" i="1"/>
  <c r="L85" i="1"/>
  <c r="M85" i="1"/>
  <c r="J85" i="1" s="1"/>
  <c r="N85" i="1"/>
  <c r="J86" i="1"/>
  <c r="L86" i="1"/>
  <c r="M86" i="1"/>
  <c r="N86" i="1"/>
  <c r="L87" i="1"/>
  <c r="M87" i="1"/>
  <c r="J87" i="1" s="1"/>
  <c r="N87" i="1"/>
  <c r="J88" i="1"/>
  <c r="L88" i="1"/>
  <c r="M88" i="1"/>
  <c r="N88" i="1"/>
  <c r="L89" i="1"/>
  <c r="M89" i="1"/>
  <c r="J89" i="1" s="1"/>
  <c r="N89" i="1"/>
  <c r="J90" i="1"/>
  <c r="L90" i="1"/>
  <c r="M90" i="1"/>
  <c r="N90" i="1"/>
  <c r="L91" i="1"/>
  <c r="M91" i="1"/>
  <c r="J91" i="1" s="1"/>
  <c r="N91" i="1"/>
  <c r="J92" i="1"/>
  <c r="L92" i="1"/>
  <c r="M92" i="1"/>
  <c r="N92" i="1"/>
  <c r="L93" i="1"/>
  <c r="M93" i="1"/>
  <c r="J93" i="1" s="1"/>
  <c r="N93" i="1"/>
  <c r="J94" i="1"/>
  <c r="L94" i="1"/>
  <c r="M94" i="1"/>
  <c r="N94" i="1"/>
  <c r="L95" i="1"/>
  <c r="M95" i="1"/>
  <c r="J95" i="1" s="1"/>
  <c r="N95" i="1"/>
  <c r="J96" i="1"/>
  <c r="L96" i="1"/>
  <c r="M96" i="1"/>
  <c r="N96" i="1"/>
  <c r="L97" i="1"/>
  <c r="M97" i="1"/>
  <c r="J97" i="1" s="1"/>
  <c r="N97" i="1"/>
  <c r="J98" i="1"/>
  <c r="L98" i="1"/>
  <c r="M98" i="1"/>
  <c r="N98" i="1"/>
  <c r="L99" i="1"/>
  <c r="M99" i="1"/>
  <c r="J99" i="1" s="1"/>
  <c r="N99" i="1"/>
  <c r="J100" i="1"/>
  <c r="L100" i="1"/>
  <c r="M100" i="1"/>
  <c r="N100" i="1"/>
  <c r="L101" i="1"/>
  <c r="M101" i="1"/>
  <c r="J101" i="1" s="1"/>
  <c r="N101" i="1"/>
  <c r="J102" i="1"/>
  <c r="L102" i="1"/>
  <c r="M102" i="1"/>
  <c r="N102" i="1"/>
  <c r="L103" i="1"/>
  <c r="M103" i="1"/>
  <c r="J103" i="1" s="1"/>
  <c r="N103" i="1"/>
  <c r="J104" i="1"/>
  <c r="L104" i="1"/>
  <c r="M104" i="1"/>
  <c r="N104" i="1"/>
  <c r="L105" i="1"/>
  <c r="M105" i="1"/>
  <c r="J105" i="1" s="1"/>
  <c r="N105" i="1"/>
  <c r="J106" i="1"/>
  <c r="L106" i="1"/>
  <c r="M106" i="1"/>
  <c r="N106" i="1"/>
  <c r="L107" i="1"/>
  <c r="M107" i="1"/>
  <c r="J107" i="1" s="1"/>
  <c r="N107" i="1"/>
  <c r="J108" i="1"/>
  <c r="L108" i="1"/>
  <c r="M108" i="1"/>
  <c r="N108" i="1"/>
  <c r="L109" i="1"/>
  <c r="M109" i="1"/>
  <c r="J109" i="1" s="1"/>
  <c r="N109" i="1"/>
  <c r="J110" i="1"/>
  <c r="L110" i="1"/>
  <c r="M110" i="1"/>
  <c r="N110" i="1"/>
  <c r="L111" i="1"/>
  <c r="M111" i="1"/>
  <c r="J111" i="1" s="1"/>
  <c r="N111" i="1"/>
  <c r="J112" i="1"/>
  <c r="L112" i="1"/>
  <c r="M112" i="1"/>
  <c r="N112" i="1"/>
  <c r="L113" i="1"/>
  <c r="M113" i="1"/>
  <c r="J113" i="1" s="1"/>
  <c r="N113" i="1"/>
  <c r="J114" i="1"/>
  <c r="L114" i="1"/>
  <c r="M114" i="1"/>
  <c r="N114" i="1"/>
  <c r="L115" i="1"/>
  <c r="M115" i="1"/>
  <c r="J115" i="1" s="1"/>
  <c r="N115" i="1"/>
  <c r="N117" i="1"/>
  <c r="E48" i="2"/>
  <c r="F48" i="2"/>
  <c r="G48" i="2"/>
  <c r="H48" i="2"/>
  <c r="AC48" i="2" s="1"/>
  <c r="I48" i="2"/>
  <c r="I56" i="2" s="1"/>
  <c r="J48" i="2"/>
  <c r="K48" i="2"/>
  <c r="L48" i="2"/>
  <c r="M48" i="2"/>
  <c r="N48" i="2"/>
  <c r="O48" i="2"/>
  <c r="P48" i="2"/>
  <c r="P56" i="2" s="1"/>
  <c r="Q48" i="2"/>
  <c r="Q56" i="2" s="1"/>
  <c r="R48" i="2"/>
  <c r="R56" i="2" s="1"/>
  <c r="S48" i="2"/>
  <c r="T48" i="2"/>
  <c r="U48" i="2"/>
  <c r="V48" i="2"/>
  <c r="W48" i="2"/>
  <c r="X48" i="2"/>
  <c r="X56" i="2" s="1"/>
  <c r="X58" i="2" s="1"/>
  <c r="Y48" i="2"/>
  <c r="Y56" i="2" s="1"/>
  <c r="Z48" i="2"/>
  <c r="AA48" i="2"/>
  <c r="AB48" i="2"/>
  <c r="F51" i="2"/>
  <c r="G51" i="2"/>
  <c r="H51" i="2"/>
  <c r="I51" i="2"/>
  <c r="I53" i="2" s="1"/>
  <c r="J51" i="2"/>
  <c r="K51" i="2"/>
  <c r="L51" i="2"/>
  <c r="M51" i="2"/>
  <c r="N51" i="2"/>
  <c r="O51" i="2"/>
  <c r="P51" i="2"/>
  <c r="Q51" i="2"/>
  <c r="Q53" i="2" s="1"/>
  <c r="Q57" i="2" s="1"/>
  <c r="R51" i="2"/>
  <c r="S51" i="2"/>
  <c r="T51" i="2"/>
  <c r="U51" i="2"/>
  <c r="V51" i="2"/>
  <c r="W51" i="2"/>
  <c r="X51" i="2"/>
  <c r="Y51" i="2"/>
  <c r="Y53" i="2" s="1"/>
  <c r="Y57" i="2" s="1"/>
  <c r="Z51" i="2"/>
  <c r="AA51" i="2"/>
  <c r="AB51" i="2"/>
  <c r="F52" i="2"/>
  <c r="G52" i="2"/>
  <c r="H52" i="2"/>
  <c r="I52" i="2"/>
  <c r="J52" i="2"/>
  <c r="J53" i="2" s="1"/>
  <c r="J57" i="2" s="1"/>
  <c r="K52" i="2"/>
  <c r="L52" i="2"/>
  <c r="M52" i="2"/>
  <c r="N52" i="2"/>
  <c r="O52" i="2"/>
  <c r="P52" i="2"/>
  <c r="Q52" i="2"/>
  <c r="R52" i="2"/>
  <c r="R53" i="2" s="1"/>
  <c r="R57" i="2" s="1"/>
  <c r="S52" i="2"/>
  <c r="T52" i="2"/>
  <c r="U52" i="2"/>
  <c r="V52" i="2"/>
  <c r="W52" i="2"/>
  <c r="X52" i="2"/>
  <c r="Y52" i="2"/>
  <c r="Z52" i="2"/>
  <c r="AA52" i="2"/>
  <c r="AB52" i="2"/>
  <c r="F53" i="2"/>
  <c r="G53" i="2"/>
  <c r="H53" i="2"/>
  <c r="K53" i="2"/>
  <c r="L53" i="2"/>
  <c r="L57" i="2" s="1"/>
  <c r="M53" i="2"/>
  <c r="M57" i="2" s="1"/>
  <c r="M58" i="2" s="1"/>
  <c r="N53" i="2"/>
  <c r="O53" i="2"/>
  <c r="P53" i="2"/>
  <c r="S53" i="2"/>
  <c r="T53" i="2"/>
  <c r="T57" i="2" s="1"/>
  <c r="U53" i="2"/>
  <c r="U57" i="2" s="1"/>
  <c r="U58" i="2" s="1"/>
  <c r="V53" i="2"/>
  <c r="W53" i="2"/>
  <c r="X53" i="2"/>
  <c r="E56" i="2"/>
  <c r="F56" i="2"/>
  <c r="G56" i="2"/>
  <c r="J56" i="2"/>
  <c r="K56" i="2"/>
  <c r="K58" i="2" s="1"/>
  <c r="L56" i="2"/>
  <c r="M56" i="2"/>
  <c r="N56" i="2"/>
  <c r="O56" i="2"/>
  <c r="S56" i="2"/>
  <c r="T56" i="2"/>
  <c r="U56" i="2"/>
  <c r="V56" i="2"/>
  <c r="W56" i="2"/>
  <c r="Z56" i="2"/>
  <c r="AA56" i="2"/>
  <c r="AB56" i="2"/>
  <c r="AC56" i="2"/>
  <c r="AD56" i="2"/>
  <c r="AE56" i="2"/>
  <c r="AF56" i="2"/>
  <c r="AG56" i="2"/>
  <c r="AG58" i="2" s="1"/>
  <c r="AH56" i="2"/>
  <c r="AH58" i="2" s="1"/>
  <c r="AI56" i="2"/>
  <c r="AI58" i="2" s="1"/>
  <c r="AJ56" i="2"/>
  <c r="AK56" i="2"/>
  <c r="AL56" i="2"/>
  <c r="AM56" i="2"/>
  <c r="AN56" i="2"/>
  <c r="AO56" i="2"/>
  <c r="AO58" i="2" s="1"/>
  <c r="AP56" i="2"/>
  <c r="AP58" i="2" s="1"/>
  <c r="AQ56" i="2"/>
  <c r="AR56" i="2"/>
  <c r="AS56" i="2"/>
  <c r="AS58" i="2" s="1"/>
  <c r="AT56" i="2"/>
  <c r="AU56" i="2"/>
  <c r="AV56" i="2"/>
  <c r="AW56" i="2"/>
  <c r="AW58" i="2" s="1"/>
  <c r="AX56" i="2"/>
  <c r="AX58" i="2" s="1"/>
  <c r="AW60" i="2" s="1"/>
  <c r="AW61" i="2" s="1"/>
  <c r="AY56" i="2"/>
  <c r="AY58" i="2" s="1"/>
  <c r="AZ56" i="2"/>
  <c r="BA56" i="2"/>
  <c r="BA58" i="2" s="1"/>
  <c r="BB56" i="2"/>
  <c r="BC56" i="2"/>
  <c r="BD56" i="2"/>
  <c r="BE56" i="2"/>
  <c r="BE58" i="2" s="1"/>
  <c r="BF56" i="2"/>
  <c r="BF58" i="2" s="1"/>
  <c r="BG56" i="2"/>
  <c r="BH56" i="2"/>
  <c r="BI56" i="2"/>
  <c r="BI58" i="2" s="1"/>
  <c r="BJ56" i="2"/>
  <c r="BK56" i="2"/>
  <c r="F57" i="2"/>
  <c r="F58" i="2" s="1"/>
  <c r="G57" i="2"/>
  <c r="G58" i="2" s="1"/>
  <c r="H57" i="2"/>
  <c r="K57" i="2"/>
  <c r="N57" i="2"/>
  <c r="N58" i="2" s="1"/>
  <c r="O57" i="2"/>
  <c r="O58" i="2" s="1"/>
  <c r="P57" i="2"/>
  <c r="S57" i="2"/>
  <c r="V57" i="2"/>
  <c r="V58" i="2" s="1"/>
  <c r="W57" i="2"/>
  <c r="W58" i="2" s="1"/>
  <c r="X57" i="2"/>
  <c r="Z57" i="2"/>
  <c r="AA57" i="2"/>
  <c r="AB57" i="2"/>
  <c r="AD57" i="2"/>
  <c r="AD58" i="2" s="1"/>
  <c r="AE57" i="2"/>
  <c r="AE58" i="2" s="1"/>
  <c r="AF57" i="2"/>
  <c r="AF58" i="2" s="1"/>
  <c r="AG57" i="2"/>
  <c r="AH57" i="2"/>
  <c r="AI57" i="2"/>
  <c r="AJ57" i="2"/>
  <c r="AK57" i="2"/>
  <c r="AL57" i="2"/>
  <c r="AL58" i="2" s="1"/>
  <c r="AM57" i="2"/>
  <c r="AM58" i="2" s="1"/>
  <c r="AN57" i="2"/>
  <c r="AN58" i="2" s="1"/>
  <c r="AO57" i="2"/>
  <c r="AP57" i="2"/>
  <c r="AQ57" i="2"/>
  <c r="AR57" i="2"/>
  <c r="AS57" i="2"/>
  <c r="AT57" i="2"/>
  <c r="AT58" i="2" s="1"/>
  <c r="AU57" i="2"/>
  <c r="AU58" i="2" s="1"/>
  <c r="AV57" i="2"/>
  <c r="AV58" i="2" s="1"/>
  <c r="AW57" i="2"/>
  <c r="AX57" i="2"/>
  <c r="AY57" i="2"/>
  <c r="AZ57" i="2"/>
  <c r="BA57" i="2"/>
  <c r="BB57" i="2"/>
  <c r="BB58" i="2" s="1"/>
  <c r="BC57" i="2"/>
  <c r="BC58" i="2" s="1"/>
  <c r="BD57" i="2"/>
  <c r="BD58" i="2" s="1"/>
  <c r="BE57" i="2"/>
  <c r="BF57" i="2"/>
  <c r="BG57" i="2"/>
  <c r="BH57" i="2"/>
  <c r="BI57" i="2"/>
  <c r="BJ57" i="2"/>
  <c r="BJ58" i="2" s="1"/>
  <c r="BK57" i="2"/>
  <c r="BK58" i="2" s="1"/>
  <c r="BK60" i="2" s="1"/>
  <c r="BK61" i="2" s="1"/>
  <c r="E58" i="2"/>
  <c r="L58" i="2"/>
  <c r="T58" i="2"/>
  <c r="AA58" i="2"/>
  <c r="AB58" i="2"/>
  <c r="AJ58" i="2"/>
  <c r="AK58" i="2"/>
  <c r="AQ58" i="2"/>
  <c r="AR58" i="2"/>
  <c r="AZ58" i="2"/>
  <c r="BG58" i="2"/>
  <c r="BG60" i="2" s="1"/>
  <c r="BG61" i="2" s="1"/>
  <c r="BH58" i="2"/>
  <c r="G65" i="2"/>
  <c r="H65" i="2"/>
  <c r="I65" i="2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R58" i="2" l="1"/>
  <c r="R60" i="2" s="1"/>
  <c r="R61" i="2" s="1"/>
  <c r="R62" i="2" s="1"/>
  <c r="AY60" i="2"/>
  <c r="AY61" i="2" s="1"/>
  <c r="AY62" i="2" s="1"/>
  <c r="AV60" i="2"/>
  <c r="AV61" i="2" s="1"/>
  <c r="AV62" i="2" s="1"/>
  <c r="AI60" i="2"/>
  <c r="AI61" i="2" s="1"/>
  <c r="AI62" i="2" s="1"/>
  <c r="AG60" i="2"/>
  <c r="AG61" i="2" s="1"/>
  <c r="AG62" i="2" s="1"/>
  <c r="AF60" i="2"/>
  <c r="AF61" i="2" s="1"/>
  <c r="AF62" i="2" s="1"/>
  <c r="BG62" i="2"/>
  <c r="AW62" i="2"/>
  <c r="I57" i="2"/>
  <c r="AC53" i="2"/>
  <c r="AC57" i="2" s="1"/>
  <c r="AC58" i="2" s="1"/>
  <c r="AC60" i="2" s="1"/>
  <c r="AC61" i="2" s="1"/>
  <c r="AC62" i="2" s="1"/>
  <c r="BL57" i="2"/>
  <c r="BC60" i="2"/>
  <c r="BC61" i="2" s="1"/>
  <c r="BC62" i="2" s="1"/>
  <c r="BB60" i="2"/>
  <c r="BB61" i="2" s="1"/>
  <c r="BB62" i="2" s="1"/>
  <c r="AK60" i="2"/>
  <c r="AK61" i="2" s="1"/>
  <c r="AK62" i="2" s="1"/>
  <c r="AL60" i="2"/>
  <c r="AL61" i="2" s="1"/>
  <c r="AL62" i="2" s="1"/>
  <c r="BD60" i="2"/>
  <c r="BD61" i="2" s="1"/>
  <c r="BD62" i="2" s="1"/>
  <c r="BA60" i="2"/>
  <c r="BA61" i="2" s="1"/>
  <c r="BA62" i="2" s="1"/>
  <c r="AS60" i="2"/>
  <c r="AS61" i="2" s="1"/>
  <c r="AS62" i="2" s="1"/>
  <c r="AM60" i="2"/>
  <c r="AM61" i="2" s="1"/>
  <c r="AM62" i="2" s="1"/>
  <c r="BE60" i="2"/>
  <c r="BE61" i="2" s="1"/>
  <c r="BE62" i="2" s="1"/>
  <c r="AZ60" i="2"/>
  <c r="AZ61" i="2" s="1"/>
  <c r="AZ62" i="2" s="1"/>
  <c r="BJ60" i="2"/>
  <c r="BJ61" i="2" s="1"/>
  <c r="BJ62" i="2" s="1"/>
  <c r="AT60" i="2"/>
  <c r="AT61" i="2" s="1"/>
  <c r="AT62" i="2" s="1"/>
  <c r="AD60" i="2"/>
  <c r="AD61" i="2" s="1"/>
  <c r="AD62" i="2" s="1"/>
  <c r="J58" i="2"/>
  <c r="BI60" i="2"/>
  <c r="BI61" i="2" s="1"/>
  <c r="BI62" i="2" s="1"/>
  <c r="AR60" i="2"/>
  <c r="AR61" i="2" s="1"/>
  <c r="AR62" i="2" s="1"/>
  <c r="S58" i="2"/>
  <c r="S60" i="2" s="1"/>
  <c r="S61" i="2" s="1"/>
  <c r="S62" i="2" s="1"/>
  <c r="BL56" i="2"/>
  <c r="Y58" i="2"/>
  <c r="Q58" i="2"/>
  <c r="I58" i="2"/>
  <c r="BK62" i="2"/>
  <c r="AQ60" i="2"/>
  <c r="AQ61" i="2" s="1"/>
  <c r="AQ62" i="2" s="1"/>
  <c r="AO60" i="2"/>
  <c r="AO61" i="2" s="1"/>
  <c r="AO62" i="2" s="1"/>
  <c r="BF60" i="2"/>
  <c r="BF61" i="2" s="1"/>
  <c r="BF62" i="2" s="1"/>
  <c r="AX60" i="2"/>
  <c r="AX61" i="2" s="1"/>
  <c r="AX62" i="2" s="1"/>
  <c r="AP60" i="2"/>
  <c r="AP61" i="2" s="1"/>
  <c r="AP62" i="2" s="1"/>
  <c r="AH60" i="2"/>
  <c r="AH61" i="2" s="1"/>
  <c r="AH62" i="2" s="1"/>
  <c r="Z58" i="2"/>
  <c r="Z60" i="2" s="1"/>
  <c r="Z61" i="2" s="1"/>
  <c r="Z62" i="2" s="1"/>
  <c r="AC51" i="2"/>
  <c r="AE60" i="2"/>
  <c r="AE61" i="2" s="1"/>
  <c r="AE62" i="2" s="1"/>
  <c r="P58" i="2"/>
  <c r="L60" i="2" s="1"/>
  <c r="L61" i="2" s="1"/>
  <c r="L62" i="2" s="1"/>
  <c r="AN60" i="2"/>
  <c r="AN61" i="2" s="1"/>
  <c r="AN62" i="2" s="1"/>
  <c r="AJ60" i="2"/>
  <c r="AJ61" i="2" s="1"/>
  <c r="AJ62" i="2" s="1"/>
  <c r="AC52" i="2"/>
  <c r="AU60" i="2"/>
  <c r="AU61" i="2" s="1"/>
  <c r="AU62" i="2" s="1"/>
  <c r="AC54" i="2"/>
  <c r="BH60" i="2"/>
  <c r="BH61" i="2" s="1"/>
  <c r="BH62" i="2" s="1"/>
  <c r="H56" i="2"/>
  <c r="L8" i="1"/>
  <c r="L6" i="1"/>
  <c r="L4" i="1"/>
  <c r="L2" i="1"/>
  <c r="K60" i="2" l="1"/>
  <c r="K61" i="2" s="1"/>
  <c r="K62" i="2" s="1"/>
  <c r="AB60" i="2"/>
  <c r="AB61" i="2" s="1"/>
  <c r="AB62" i="2" s="1"/>
  <c r="P60" i="2"/>
  <c r="P61" i="2" s="1"/>
  <c r="P62" i="2" s="1"/>
  <c r="X60" i="2"/>
  <c r="X61" i="2" s="1"/>
  <c r="X62" i="2" s="1"/>
  <c r="N60" i="2"/>
  <c r="N61" i="2" s="1"/>
  <c r="N62" i="2" s="1"/>
  <c r="M60" i="2"/>
  <c r="M61" i="2" s="1"/>
  <c r="M62" i="2" s="1"/>
  <c r="Y60" i="2"/>
  <c r="Y61" i="2" s="1"/>
  <c r="Y62" i="2" s="1"/>
  <c r="J60" i="2"/>
  <c r="J61" i="2" s="1"/>
  <c r="J62" i="2" s="1"/>
  <c r="H58" i="2"/>
  <c r="H60" i="2" s="1"/>
  <c r="H61" i="2" s="1"/>
  <c r="H62" i="2" s="1"/>
  <c r="AA60" i="2"/>
  <c r="AA61" i="2" s="1"/>
  <c r="AA62" i="2" s="1"/>
  <c r="W60" i="2"/>
  <c r="W61" i="2" s="1"/>
  <c r="W62" i="2" s="1"/>
  <c r="U60" i="2"/>
  <c r="U61" i="2" s="1"/>
  <c r="U62" i="2" s="1"/>
  <c r="V60" i="2"/>
  <c r="V61" i="2" s="1"/>
  <c r="V62" i="2" s="1"/>
  <c r="I60" i="2"/>
  <c r="I61" i="2" s="1"/>
  <c r="I62" i="2" s="1"/>
  <c r="O60" i="2"/>
  <c r="O61" i="2" s="1"/>
  <c r="O62" i="2" s="1"/>
  <c r="Q60" i="2"/>
  <c r="Q61" i="2" s="1"/>
  <c r="Q62" i="2" s="1"/>
  <c r="T60" i="2"/>
  <c r="T61" i="2" s="1"/>
  <c r="T62" i="2" s="1"/>
  <c r="E60" i="2" l="1"/>
  <c r="E61" i="2" s="1"/>
  <c r="E62" i="2" s="1"/>
  <c r="G60" i="2"/>
  <c r="G61" i="2" s="1"/>
  <c r="G62" i="2" s="1"/>
  <c r="F60" i="2"/>
  <c r="F61" i="2" s="1"/>
  <c r="F62" i="2" s="1"/>
  <c r="E63" i="2" l="1"/>
</calcChain>
</file>

<file path=xl/comments1.xml><?xml version="1.0" encoding="utf-8"?>
<comments xmlns="http://schemas.openxmlformats.org/spreadsheetml/2006/main">
  <authors>
    <author>smintz</author>
  </authors>
  <commentList>
    <comment ref="K2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3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4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5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6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7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8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9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</commentList>
</comments>
</file>

<file path=xl/sharedStrings.xml><?xml version="1.0" encoding="utf-8"?>
<sst xmlns="http://schemas.openxmlformats.org/spreadsheetml/2006/main" count="691" uniqueCount="54">
  <si>
    <t xml:space="preserve"> </t>
  </si>
  <si>
    <t>Deal ID</t>
  </si>
  <si>
    <t>Contract ID</t>
  </si>
  <si>
    <t>Deal Date</t>
  </si>
  <si>
    <t>Forward Date</t>
  </si>
  <si>
    <t>Bid/Offer</t>
  </si>
  <si>
    <t>Physical</t>
  </si>
  <si>
    <t>Buy</t>
  </si>
  <si>
    <t>N/A</t>
  </si>
  <si>
    <t>Grand Total</t>
  </si>
  <si>
    <t>Monthly Cost of Capital - NPW</t>
  </si>
  <si>
    <t>PV of Monthly Cost of Credit at T-Bill Rate</t>
  </si>
  <si>
    <t>Total Cost of Credit to NPW</t>
  </si>
  <si>
    <t>Total</t>
  </si>
  <si>
    <t>Cumulative Margin Required *</t>
  </si>
  <si>
    <t>Note: * - Cumulative margin required assumes the PROMPT month is 100% collateralized (as NPW is being require to FULLY collateralized all physical purchases of power.</t>
  </si>
  <si>
    <t>Utility</t>
  </si>
  <si>
    <t>Nominal Vol</t>
  </si>
  <si>
    <t>Disc Vol</t>
  </si>
  <si>
    <t>ContractPrice</t>
  </si>
  <si>
    <t>B/O</t>
  </si>
  <si>
    <t>Nymex 11/30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</si>
  <si>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</si>
  <si>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</si>
  <si>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</si>
  <si>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</si>
  <si>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</si>
  <si>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</si>
  <si>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</si>
  <si>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TCO Pool</t>
  </si>
  <si>
    <t>Index</t>
  </si>
  <si>
    <t>ENA</t>
  </si>
  <si>
    <t>IF-CGT/APPALAC</t>
  </si>
  <si>
    <t>Michigan Consolidated Gas Co.</t>
  </si>
  <si>
    <t>GD-MICHCON</t>
  </si>
  <si>
    <t>MICH_CG-GD</t>
  </si>
  <si>
    <t>Pacific Gas &amp; Electric Co.</t>
  </si>
  <si>
    <t>NYMEX</t>
  </si>
  <si>
    <t>NGI-PGE/CG</t>
  </si>
  <si>
    <t>Fixed</t>
  </si>
  <si>
    <t>Sum of Nominal Vol</t>
  </si>
  <si>
    <t>Fixed Total</t>
  </si>
  <si>
    <t>Index Total</t>
  </si>
  <si>
    <t>Average of B/O</t>
  </si>
  <si>
    <t>NGI-PGE/CG Total</t>
  </si>
  <si>
    <t>IF-CGT/APPALAC Total</t>
  </si>
  <si>
    <t>MICH_CG-GD Total</t>
  </si>
  <si>
    <t>Notional Values - Fixed Price Transactions</t>
  </si>
  <si>
    <t>Margin Requirement</t>
  </si>
  <si>
    <t xml:space="preserve">Margin Requirement - Basis </t>
  </si>
  <si>
    <t>November Physical</t>
  </si>
  <si>
    <t>Due 12/26/01</t>
  </si>
  <si>
    <t>Sales to ENA</t>
  </si>
  <si>
    <t>Purchases from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</si>
</sst>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_);_(* \(#,##0.000\);_(* &quot;-&quot;??_);_(@_)"/>
    <numFmt numFmtId="167" formatCode="mm/dd/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4" fontId="4" fillId="0" borderId="0" xfId="2" applyNumberFormat="1" applyFont="1"/>
    <xf numFmtId="10" fontId="4" fillId="0" borderId="0" xfId="2" applyNumberFormat="1" applyFont="1"/>
    <xf numFmtId="0" fontId="5" fillId="2" borderId="0" xfId="0" applyFont="1" applyFill="1"/>
    <xf numFmtId="7" fontId="0" fillId="0" borderId="0" xfId="0" applyNumberFormat="1"/>
    <xf numFmtId="165" fontId="1" fillId="0" borderId="0" xfId="1" applyNumberFormat="1"/>
    <xf numFmtId="166" fontId="1" fillId="0" borderId="0" xfId="1" applyNumberFormat="1"/>
    <xf numFmtId="166" fontId="1" fillId="0" borderId="0" xfId="1" applyNumberFormat="1" applyFont="1"/>
    <xf numFmtId="44" fontId="1" fillId="0" borderId="0" xfId="2" applyFont="1"/>
    <xf numFmtId="14" fontId="0" fillId="0" borderId="0" xfId="0" applyNumberFormat="1"/>
    <xf numFmtId="43" fontId="0" fillId="0" borderId="0" xfId="0" applyNumberFormat="1"/>
    <xf numFmtId="44" fontId="1" fillId="0" borderId="0" xfId="2"/>
    <xf numFmtId="0" fontId="0" fillId="3" borderId="0" xfId="0" applyFill="1"/>
    <xf numFmtId="44" fontId="0" fillId="0" borderId="0" xfId="0" applyNumberFormat="1"/>
    <xf numFmtId="44" fontId="2" fillId="0" borderId="0" xfId="2" applyFont="1"/>
    <xf numFmtId="44" fontId="0" fillId="0" borderId="0" xfId="2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4" fontId="4" fillId="0" borderId="1" xfId="0" applyNumberFormat="1" applyFont="1" applyBorder="1"/>
    <xf numFmtId="14" fontId="4" fillId="0" borderId="2" xfId="0" applyNumberFormat="1" applyFont="1" applyBorder="1"/>
    <xf numFmtId="14" fontId="4" fillId="0" borderId="4" xfId="0" applyNumberFormat="1" applyFont="1" applyBorder="1"/>
    <xf numFmtId="43" fontId="4" fillId="0" borderId="0" xfId="1" applyFont="1"/>
    <xf numFmtId="43" fontId="4" fillId="0" borderId="1" xfId="1" applyFont="1" applyBorder="1"/>
    <xf numFmtId="43" fontId="4" fillId="0" borderId="2" xfId="1" applyFont="1" applyBorder="1"/>
    <xf numFmtId="43" fontId="4" fillId="0" borderId="4" xfId="1" applyFont="1" applyBorder="1"/>
    <xf numFmtId="43" fontId="4" fillId="0" borderId="5" xfId="1" applyFont="1" applyBorder="1"/>
    <xf numFmtId="43" fontId="4" fillId="0" borderId="6" xfId="1" applyFont="1" applyBorder="1"/>
    <xf numFmtId="43" fontId="4" fillId="0" borderId="7" xfId="1" applyFont="1" applyBorder="1"/>
    <xf numFmtId="43" fontId="4" fillId="0" borderId="8" xfId="1" applyFont="1" applyBorder="1"/>
    <xf numFmtId="43" fontId="4" fillId="0" borderId="9" xfId="1" applyFont="1" applyBorder="1"/>
    <xf numFmtId="43" fontId="4" fillId="0" borderId="10" xfId="1" applyFont="1" applyBorder="1"/>
    <xf numFmtId="43" fontId="4" fillId="0" borderId="11" xfId="1" applyFont="1" applyBorder="1"/>
    <xf numFmtId="43" fontId="4" fillId="0" borderId="12" xfId="1" applyFont="1" applyBorder="1"/>
    <xf numFmtId="43" fontId="4" fillId="0" borderId="0" xfId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0" fontId="4" fillId="0" borderId="1" xfId="0" applyNumberFormat="1" applyFont="1" applyBorder="1"/>
    <xf numFmtId="0" fontId="4" fillId="0" borderId="2" xfId="0" applyNumberFormat="1" applyFont="1" applyBorder="1"/>
    <xf numFmtId="0" fontId="4" fillId="0" borderId="4" xfId="0" applyNumberFormat="1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7" xfId="0" applyNumberFormat="1" applyFont="1" applyBorder="1"/>
    <xf numFmtId="0" fontId="4" fillId="0" borderId="0" xfId="0" applyNumberFormat="1" applyFont="1"/>
    <xf numFmtId="0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9" xfId="0" applyNumberFormat="1" applyFont="1" applyBorder="1"/>
    <xf numFmtId="0" fontId="4" fillId="0" borderId="11" xfId="0" applyNumberFormat="1" applyFont="1" applyBorder="1"/>
    <xf numFmtId="0" fontId="4" fillId="0" borderId="12" xfId="0" applyNumberFormat="1" applyFont="1" applyBorder="1"/>
    <xf numFmtId="164" fontId="4" fillId="0" borderId="12" xfId="2" applyNumberFormat="1" applyFont="1" applyBorder="1"/>
    <xf numFmtId="164" fontId="4" fillId="0" borderId="1" xfId="2" applyNumberFormat="1" applyFont="1" applyBorder="1"/>
    <xf numFmtId="164" fontId="4" fillId="0" borderId="5" xfId="2" applyNumberFormat="1" applyFont="1" applyBorder="1"/>
    <xf numFmtId="164" fontId="4" fillId="0" borderId="6" xfId="2" applyNumberFormat="1" applyFont="1" applyBorder="1"/>
    <xf numFmtId="164" fontId="4" fillId="0" borderId="7" xfId="2" applyNumberFormat="1" applyFont="1" applyBorder="1"/>
    <xf numFmtId="164" fontId="4" fillId="0" borderId="0" xfId="0" applyNumberFormat="1" applyFont="1"/>
    <xf numFmtId="0" fontId="5" fillId="0" borderId="0" xfId="0" applyFont="1"/>
    <xf numFmtId="164" fontId="5" fillId="0" borderId="0" xfId="2" applyNumberFormat="1" applyFont="1"/>
    <xf numFmtId="164" fontId="4" fillId="2" borderId="0" xfId="2" applyNumberFormat="1" applyFont="1" applyFill="1"/>
    <xf numFmtId="164" fontId="5" fillId="2" borderId="0" xfId="0" applyNumberFormat="1" applyFont="1" applyFill="1"/>
    <xf numFmtId="164" fontId="5" fillId="4" borderId="0" xfId="2" applyNumberFormat="1" applyFont="1" applyFill="1"/>
    <xf numFmtId="44" fontId="4" fillId="0" borderId="0" xfId="2" applyFont="1"/>
    <xf numFmtId="0" fontId="4" fillId="0" borderId="12" xfId="0" pivotButton="1" applyFont="1" applyBorder="1"/>
    <xf numFmtId="7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0" borderId="1" xfId="0" pivotButton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Gas%20ENA-EES%20w-Notional%20Value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Gas%20ENA-EES%20w-Notional%20Value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025965972221" createdVersion="1" recordCount="114" upgradeOnRefresh="1">
  <cacheSource type="worksheet">
    <worksheetSource ref="A1:AI115" sheet="ENA Physical" r:id="rId2"/>
  </cacheSource>
  <cacheFields count="35">
    <cacheField name="Deal ID" numFmtId="0">
      <sharedItems containsSemiMixedTypes="0" containsString="0" containsNumber="1" containsInteger="1" minValue="24196" maxValue="29014" count="9">
        <n v="29014"/>
        <n v="29012"/>
        <n v="28280"/>
        <n v="24545"/>
        <n v="28050"/>
        <n v="24196"/>
        <n v="24197"/>
        <n v="24221"/>
        <n v="28422"/>
      </sharedItems>
    </cacheField>
    <cacheField name="Ticket" numFmtId="0">
      <sharedItems containsSemiMixedTypes="0" containsString="0" containsNumber="1" containsInteger="1" minValue="362" maxValue="962" count="7">
        <n v="962"/>
        <n v="939"/>
        <n v="874"/>
        <n v="415"/>
        <n v="857"/>
        <n v="362"/>
        <n v="858"/>
      </sharedItems>
    </cacheField>
    <cacheField name="Deal Date" numFmtId="0">
      <sharedItems containsSemiMixedTypes="0" containsNonDate="0" containsDate="1" containsString="0" minDate="2001-04-17T00:00:00" maxDate="2001-12-01T00:00:00" count="7">
        <d v="2001-11-30T00:00:00"/>
        <d v="2001-09-21T00:00:00"/>
        <d v="2001-05-07T00:00:00"/>
        <d v="2001-09-06T00:00:00"/>
        <d v="2001-04-17T00:00:00"/>
        <d v="2001-04-18T00:00:00"/>
        <d v="2001-10-12T00:00:00"/>
      </sharedItems>
    </cacheField>
    <cacheField name="Forward Date" numFmtId="0">
      <sharedItems containsSemiMixedTypes="0" containsNonDate="0" containsDate="1" containsString="0" minDate="2001-12-01T00:00:00" maxDate="2003-11-02T00:00:00" count="24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</sharedItems>
    </cacheField>
    <cacheField name="Contract ID" numFmtId="0">
      <sharedItems containsSemiMixedTypes="0" containsString="0" containsNumber="1" containsInteger="1" minValue="9992868" maxValue="9997394" count="8">
        <n v="9997394"/>
        <n v="9997392"/>
        <n v="9996801"/>
        <n v="9993196"/>
        <n v="9996667"/>
        <n v="9992868"/>
        <n v="9993197"/>
        <n v="9996668"/>
      </sharedItems>
    </cacheField>
    <cacheField name="Utility" numFmtId="0">
      <sharedItems count="3">
        <s v="TCO Pool"/>
        <s v="Michigan Consolidated Gas Co."/>
        <s v="Pacific Gas &amp; Electric Co.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401203.13" maxValue="966195.19999999995"/>
    </cacheField>
    <cacheField name="Nominal Vol" numFmtId="0">
      <sharedItems containsSemiMixedTypes="0" containsString="0" containsNumber="1" containsInteger="1" minValue="-310000" maxValue="310000"/>
    </cacheField>
    <cacheField name="Disc Vol" numFmtId="0">
      <sharedItems containsSemiMixedTypes="0" containsString="0" containsNumber="1" minValue="-308966.46999999997" maxValue="308966.46999999997"/>
    </cacheField>
    <cacheField name="WholesaleVol" numFmtId="0">
      <sharedItems containsSemiMixedTypes="0" containsString="0" containsNumber="1" containsInteger="1" minValue="1884" maxValue="310000"/>
    </cacheField>
    <cacheField name="ContractPrice" numFmtId="0">
      <sharedItems containsSemiMixedTypes="0" containsString="0" containsNumber="1" minValue="-2.2499999999999999E-2" maxValue="6.7850000000000001" count="7">
        <n v="-0.02"/>
        <n v="2.5000000000000001E-3"/>
        <n v="-2.2499999999999999E-2"/>
        <n v="3.7"/>
        <n v="0.27"/>
        <n v="6.7850000000000001"/>
        <n v="0.45500000000000002"/>
      </sharedItems>
    </cacheField>
    <cacheField name="Bid/Offer" numFmtId="0">
      <sharedItems containsSemiMixedTypes="0" containsString="0" containsNumber="1" minValue="0" maxValue="2.75"/>
    </cacheField>
    <cacheField name="B/O" numFmtId="0">
      <sharedItems containsSemiMixedTypes="0" containsString="0" containsNumber="1" minValue="-2.6661781206956405" maxValue="4.12"/>
    </cacheField>
    <cacheField name="Nymex 11/30" numFmtId="0">
      <sharedItems containsSemiMixedTypes="0" containsString="0" containsNumber="1" minValue="2.4353534838709674" maxValue="6.7623790926524725" count="25">
        <n v="2.4353534838709674"/>
        <n v="2.4577784516129029"/>
        <n v="2.4403367511520737"/>
        <n v="6.3547426375969698"/>
        <n v="2.9361781206956405"/>
        <n v="6.7623790926524725"/>
        <n v="6.762379091849553"/>
        <n v="6.3547429124845918"/>
        <n v="2.7"/>
        <n v="2.79"/>
        <n v="2.77"/>
        <n v="2.82"/>
        <n v="2.87"/>
        <n v="2.93"/>
        <n v="2.96"/>
        <n v="3.17"/>
        <n v="3.33"/>
        <n v="3.48"/>
        <n v="3.41"/>
        <n v="3.29"/>
        <n v="3.12"/>
        <n v="3.15"/>
        <n v="3.24"/>
        <n v="3.23"/>
        <n v="3.27"/>
      </sharedItems>
    </cacheField>
    <cacheField name="Notional Value" numFmtId="0">
      <sharedItems containsSemiMixedTypes="0" containsString="0" containsNumber="1" minValue="-787400" maxValue="787400"/>
    </cacheField>
    <cacheField name="Liquidated Non-Discounted" numFmtId="0">
      <sharedItems containsSemiMixedTypes="0" containsString="0" containsNumber="1" minValue="-966195.19999999995" maxValue="754959.58"/>
    </cacheField>
    <cacheField name="Liquidated Discounted" numFmtId="0">
      <sharedItems containsSemiMixedTypes="0" containsString="0" containsNumber="1" minValue="-966195.19999999995" maxValue="754959.58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4">
        <s v="IF-CGT/APPALAC"/>
        <s v="GD-MICHCON"/>
        <s v="NYMEX"/>
        <s v="N/A"/>
      </sharedItems>
    </cacheField>
    <cacheField name="Delivery Index" numFmtId="0">
      <sharedItems count="3">
        <s v="IF-CGT/APPALAC"/>
        <s v="MICH_CG-GD"/>
        <s v="NGI-PGE/CG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1" maxValue="1" count="1">
        <n v="1"/>
      </sharedItems>
    </cacheField>
    <cacheField name="ContToMidPV" numFmtId="0">
      <sharedItems containsSemiMixedTypes="0" containsString="0" containsNumber="1" minValue="-579432.31999999995" maxValue="357829.82"/>
    </cacheField>
    <cacheField name="Nominal_Price" numFmtId="0">
      <sharedItems containsSemiMixedTypes="0" containsString="0" containsNumber="1" minValue="-581370.57999999996" maxValue="802573"/>
    </cacheField>
    <cacheField name="Deal Status" numFmtId="0">
      <sharedItems count="1">
        <s v="Active"/>
      </sharedItems>
    </cacheField>
    <cacheField name="DealActivity_NM" numFmtId="0">
      <sharedItems count="2">
        <s v="N/A"/>
        <s v="NGI PG&amp;E CG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0" maxValue="142401.65"/>
    </cacheField>
    <cacheField name="CashFlow" numFmtId="0">
      <sharedItems containsSemiMixedTypes="0" containsString="0" containsNumber="1" minValue="-776901.59" maxValue="966195.19999999995"/>
    </cacheField>
    <cacheField name="Total Basis Delta" numFmtId="0">
      <sharedItems containsSemiMixedTypes="0" containsString="0" containsNumber="1" minValue="-108433.28" maxValue="142401.6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 count="3">
        <m/>
        <s v="DS#000415"/>
        <s v="DS #0003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3.395420138891" createdVersion="1" recordCount="114" upgradeOnRefresh="1">
  <cacheSource type="worksheet">
    <worksheetSource ref="A1:AI115" sheet="ENA Physical" r:id="rId2"/>
  </cacheSource>
  <cacheFields count="34">
    <cacheField name="Deal ID" numFmtId="0">
      <sharedItems containsSemiMixedTypes="0" containsString="0" containsNumber="1" containsInteger="1" minValue="24196" maxValue="29014" count="9">
        <n v="29014"/>
        <n v="29012"/>
        <n v="28280"/>
        <n v="24545"/>
        <n v="28050"/>
        <n v="24196"/>
        <n v="24197"/>
        <n v="24221"/>
        <n v="28422"/>
      </sharedItems>
    </cacheField>
    <cacheField name="Ticket" numFmtId="0">
      <sharedItems containsSemiMixedTypes="0" containsString="0" containsNumber="1" containsInteger="1" minValue="362" maxValue="962" count="7">
        <n v="962"/>
        <n v="939"/>
        <n v="874"/>
        <n v="415"/>
        <n v="857"/>
        <n v="362"/>
        <n v="858"/>
      </sharedItems>
    </cacheField>
    <cacheField name="Deal Date" numFmtId="0">
      <sharedItems containsSemiMixedTypes="0" containsNonDate="0" containsDate="1" containsString="0" minDate="2001-04-17T00:00:00" maxDate="2001-12-01T00:00:00" count="7">
        <d v="2001-11-30T00:00:00"/>
        <d v="2001-09-21T00:00:00"/>
        <d v="2001-05-07T00:00:00"/>
        <d v="2001-09-06T00:00:00"/>
        <d v="2001-04-17T00:00:00"/>
        <d v="2001-04-18T00:00:00"/>
        <d v="2001-10-12T00:00:00"/>
      </sharedItems>
    </cacheField>
    <cacheField name="Forward Date" numFmtId="0">
      <sharedItems containsSemiMixedTypes="0" containsNonDate="0" containsDate="1" containsString="0" minDate="2001-12-01T00:00:00" maxDate="2003-11-02T00:00:00" count="24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</sharedItems>
    </cacheField>
    <cacheField name="Contract ID" numFmtId="0">
      <sharedItems containsSemiMixedTypes="0" containsString="0" containsNumber="1" containsInteger="1" minValue="9992868" maxValue="9997394" count="8">
        <n v="9997394"/>
        <n v="9997392"/>
        <n v="9996801"/>
        <n v="9993196"/>
        <n v="9996667"/>
        <n v="9992868"/>
        <n v="9993197"/>
        <n v="9996668"/>
      </sharedItems>
    </cacheField>
    <cacheField name="Utility" numFmtId="0">
      <sharedItems count="3">
        <s v="TCO Pool"/>
        <s v="Michigan Consolidated Gas Co."/>
        <s v="Pacific Gas &amp; Electric Co.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401203.13" maxValue="966195.19999999995"/>
    </cacheField>
    <cacheField name="Nominal Vol" numFmtId="0">
      <sharedItems containsSemiMixedTypes="0" containsString="0" containsNumber="1" containsInteger="1" minValue="-310000" maxValue="310000"/>
    </cacheField>
    <cacheField name="Disc Vol" numFmtId="0">
      <sharedItems containsSemiMixedTypes="0" containsString="0" containsNumber="1" minValue="-308966.46999999997" maxValue="308966.46999999997"/>
    </cacheField>
    <cacheField name="WholesaleVol" numFmtId="0">
      <sharedItems containsSemiMixedTypes="0" containsString="0" containsNumber="1" containsInteger="1" minValue="1884" maxValue="310000"/>
    </cacheField>
    <cacheField name="ContractPrice" numFmtId="0">
      <sharedItems containsSemiMixedTypes="0" containsString="0" containsNumber="1" minValue="-2.2499999999999999E-2" maxValue="6.7850000000000001" count="7">
        <n v="-0.02"/>
        <n v="2.5000000000000001E-3"/>
        <n v="-2.2499999999999999E-2"/>
        <n v="3.7"/>
        <n v="0.27"/>
        <n v="6.7850000000000001"/>
        <n v="0.45500000000000002"/>
      </sharedItems>
    </cacheField>
    <cacheField name="Bid/Offer" numFmtId="0">
      <sharedItems containsSemiMixedTypes="0" containsString="0" containsNumber="1" minValue="0" maxValue="2.75"/>
    </cacheField>
    <cacheField name="Nymex 11/30" numFmtId="0">
      <sharedItems containsSemiMixedTypes="0" containsString="0" containsNumber="1" minValue="2.4353534838709674" maxValue="6.7623790926524725" count="25">
        <n v="2.4353534838709674"/>
        <n v="2.4577784516129029"/>
        <n v="2.4403367511520737"/>
        <n v="6.3547426375969698"/>
        <n v="2.9361781206956405"/>
        <n v="6.7623790926524725"/>
        <n v="6.762379091849553"/>
        <n v="6.3547429124845918"/>
        <n v="2.7"/>
        <n v="2.79"/>
        <n v="2.77"/>
        <n v="2.82"/>
        <n v="2.87"/>
        <n v="2.93"/>
        <n v="2.96"/>
        <n v="3.17"/>
        <n v="3.33"/>
        <n v="3.48"/>
        <n v="3.41"/>
        <n v="3.29"/>
        <n v="3.12"/>
        <n v="3.15"/>
        <n v="3.24"/>
        <n v="3.23"/>
        <n v="3.27"/>
      </sharedItems>
    </cacheField>
    <cacheField name="Notional Value" numFmtId="0">
      <sharedItems containsSemiMixedTypes="0" containsString="0" containsNumber="1" minValue="-787400" maxValue="787400"/>
    </cacheField>
    <cacheField name="Liquidated Non-Discounted" numFmtId="0">
      <sharedItems containsSemiMixedTypes="0" containsString="0" containsNumber="1" minValue="-966195.19999999995" maxValue="754959.58"/>
    </cacheField>
    <cacheField name="Liquidated Discounted" numFmtId="0">
      <sharedItems containsSemiMixedTypes="0" containsString="0" containsNumber="1" minValue="-966195.19999999995" maxValue="754959.58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4">
        <s v="IF-CGT/APPALAC"/>
        <s v="GD-MICHCON"/>
        <s v="NYMEX"/>
        <s v="N/A"/>
      </sharedItems>
    </cacheField>
    <cacheField name="Delivery Index" numFmtId="0">
      <sharedItems count="3">
        <s v="IF-CGT/APPALAC"/>
        <s v="MICH_CG-GD"/>
        <s v="NGI-PGE/CG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1" maxValue="1" count="1">
        <n v="1"/>
      </sharedItems>
    </cacheField>
    <cacheField name="ContToMidPV" numFmtId="0">
      <sharedItems containsSemiMixedTypes="0" containsString="0" containsNumber="1" minValue="-579432.31999999995" maxValue="357829.82"/>
    </cacheField>
    <cacheField name="Nominal_Price" numFmtId="0">
      <sharedItems containsSemiMixedTypes="0" containsString="0" containsNumber="1" minValue="-581370.57999999996" maxValue="802573"/>
    </cacheField>
    <cacheField name="Deal Status" numFmtId="0">
      <sharedItems count="1">
        <s v="Active"/>
      </sharedItems>
    </cacheField>
    <cacheField name="DealActivity_NM" numFmtId="0">
      <sharedItems count="2">
        <s v="N/A"/>
        <s v="NGI PG&amp;E CG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0" maxValue="142401.65"/>
    </cacheField>
    <cacheField name="CashFlow" numFmtId="0">
      <sharedItems containsSemiMixedTypes="0" containsString="0" containsNumber="1" minValue="-776901.59" maxValue="966195.19999999995"/>
    </cacheField>
    <cacheField name="Total Basis Delta" numFmtId="0">
      <sharedItems containsSemiMixedTypes="0" containsString="0" containsNumber="1" minValue="-108433.28" maxValue="142401.6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 count="3">
        <m/>
        <s v="DS#000415"/>
        <s v="DS #0003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n v="6179.33"/>
    <n v="-310000"/>
    <n v="-308966.46999999997"/>
    <n v="310000"/>
    <x v="0"/>
    <n v="2.54"/>
    <n v="-2.4553534838709674"/>
    <x v="0"/>
    <n v="787400"/>
    <n v="754959.58"/>
    <n v="754959.58"/>
    <x v="0"/>
    <x v="0"/>
    <x v="0"/>
    <x v="0"/>
    <x v="0"/>
    <x v="0"/>
    <x v="0"/>
    <n v="-10041.41"/>
    <n v="761360"/>
    <x v="0"/>
    <x v="0"/>
    <x v="0"/>
    <n v="0"/>
    <n v="-754959.58"/>
    <n v="0"/>
    <x v="0"/>
    <x v="0"/>
  </r>
  <r>
    <x v="1"/>
    <x v="1"/>
    <x v="0"/>
    <x v="0"/>
    <x v="1"/>
    <x v="0"/>
    <x v="0"/>
    <n v="772.42"/>
    <n v="310000"/>
    <n v="308966.46999999997"/>
    <n v="310000"/>
    <x v="1"/>
    <n v="2.54"/>
    <n v="-2.4552784516129029"/>
    <x v="1"/>
    <n v="-787400"/>
    <n v="-761911.32"/>
    <n v="-761911.32"/>
    <x v="0"/>
    <x v="0"/>
    <x v="0"/>
    <x v="0"/>
    <x v="0"/>
    <x v="1"/>
    <x v="0"/>
    <n v="3089.66"/>
    <n v="768335"/>
    <x v="0"/>
    <x v="0"/>
    <x v="0"/>
    <n v="0"/>
    <n v="761911.32"/>
    <n v="0"/>
    <x v="0"/>
    <x v="0"/>
  </r>
  <r>
    <x v="2"/>
    <x v="2"/>
    <x v="1"/>
    <x v="0"/>
    <x v="2"/>
    <x v="1"/>
    <x v="0"/>
    <n v="-1946.49"/>
    <n v="86800"/>
    <n v="86510.61"/>
    <n v="86800"/>
    <x v="2"/>
    <n v="2.6"/>
    <n v="-2.4628367511520737"/>
    <x v="2"/>
    <n v="-225680"/>
    <n v="-211821.23"/>
    <n v="-211821.23"/>
    <x v="0"/>
    <x v="0"/>
    <x v="1"/>
    <x v="1"/>
    <x v="0"/>
    <x v="1"/>
    <x v="0"/>
    <n v="-5839.47"/>
    <n v="208623"/>
    <x v="0"/>
    <x v="0"/>
    <x v="0"/>
    <n v="0"/>
    <n v="211821.23"/>
    <n v="0"/>
    <x v="0"/>
    <x v="0"/>
  </r>
  <r>
    <x v="3"/>
    <x v="3"/>
    <x v="2"/>
    <x v="0"/>
    <x v="3"/>
    <x v="2"/>
    <x v="0"/>
    <n v="-401203.13"/>
    <n v="-108796"/>
    <n v="-108433.28"/>
    <n v="108796"/>
    <x v="3"/>
    <n v="2.75"/>
    <n v="-2.6547426375969696"/>
    <x v="3"/>
    <n v="299189"/>
    <n v="691370.58"/>
    <n v="691370.58"/>
    <x v="0"/>
    <x v="0"/>
    <x v="2"/>
    <x v="2"/>
    <x v="0"/>
    <x v="0"/>
    <x v="0"/>
    <n v="357829.82"/>
    <n v="698035"/>
    <x v="0"/>
    <x v="0"/>
    <x v="0"/>
    <n v="0"/>
    <n v="-691370.58"/>
    <n v="-108433.28"/>
    <x v="0"/>
    <x v="1"/>
  </r>
  <r>
    <x v="4"/>
    <x v="4"/>
    <x v="3"/>
    <x v="0"/>
    <x v="4"/>
    <x v="2"/>
    <x v="0"/>
    <n v="-24030.35"/>
    <n v="-89299"/>
    <n v="-89001.279999999999"/>
    <n v="89299"/>
    <x v="4"/>
    <n v="2.75"/>
    <n v="-2.6661781206956405"/>
    <x v="4"/>
    <n v="245572.25"/>
    <n v="262197.77"/>
    <n v="262197.77"/>
    <x v="0"/>
    <x v="0"/>
    <x v="2"/>
    <x v="2"/>
    <x v="0"/>
    <x v="0"/>
    <x v="0"/>
    <n v="-11570.17"/>
    <n v="266646"/>
    <x v="0"/>
    <x v="0"/>
    <x v="0"/>
    <n v="0"/>
    <n v="-262197.77"/>
    <n v="-89001.279999999999"/>
    <x v="0"/>
    <x v="0"/>
  </r>
  <r>
    <x v="5"/>
    <x v="5"/>
    <x v="4"/>
    <x v="0"/>
    <x v="5"/>
    <x v="2"/>
    <x v="0"/>
    <n v="966195.19999999995"/>
    <n v="142878"/>
    <n v="142401.65"/>
    <n v="142878"/>
    <x v="5"/>
    <n v="2.75"/>
    <n v="2.2620907347527641E-2"/>
    <x v="5"/>
    <n v="-392914.5"/>
    <n v="-966195.19999999995"/>
    <n v="-966195.19999999995"/>
    <x v="1"/>
    <x v="0"/>
    <x v="3"/>
    <x v="2"/>
    <x v="0"/>
    <x v="1"/>
    <x v="0"/>
    <n v="-579432.31999999995"/>
    <n v="-581370.57999999996"/>
    <x v="0"/>
    <x v="1"/>
    <x v="0"/>
    <n v="142401.65"/>
    <n v="966195.19999999995"/>
    <n v="142401.65"/>
    <x v="0"/>
    <x v="2"/>
  </r>
  <r>
    <x v="6"/>
    <x v="5"/>
    <x v="4"/>
    <x v="0"/>
    <x v="5"/>
    <x v="2"/>
    <x v="0"/>
    <n v="732122.21"/>
    <n v="108264"/>
    <n v="107903.05"/>
    <n v="108264"/>
    <x v="5"/>
    <n v="2.75"/>
    <n v="2.262090815044715E-2"/>
    <x v="6"/>
    <n v="-297726"/>
    <n v="-732122.21"/>
    <n v="-732122.21"/>
    <x v="1"/>
    <x v="0"/>
    <x v="3"/>
    <x v="2"/>
    <x v="0"/>
    <x v="1"/>
    <x v="0"/>
    <n v="-439057.52"/>
    <n v="-440526.22"/>
    <x v="0"/>
    <x v="0"/>
    <x v="0"/>
    <n v="107903.05"/>
    <n v="732122.21"/>
    <n v="107903.05"/>
    <x v="0"/>
    <x v="2"/>
  </r>
  <r>
    <x v="7"/>
    <x v="3"/>
    <x v="5"/>
    <x v="0"/>
    <x v="6"/>
    <x v="2"/>
    <x v="0"/>
    <n v="41884.49"/>
    <n v="11358"/>
    <n v="11320.13"/>
    <n v="11358"/>
    <x v="3"/>
    <n v="2.75"/>
    <n v="-2.6547429124845916"/>
    <x v="7"/>
    <n v="-31234.5"/>
    <n v="-72177.17"/>
    <n v="-72177.17"/>
    <x v="0"/>
    <x v="0"/>
    <x v="2"/>
    <x v="2"/>
    <x v="0"/>
    <x v="1"/>
    <x v="0"/>
    <n v="-37356.44"/>
    <n v="72872"/>
    <x v="0"/>
    <x v="1"/>
    <x v="0"/>
    <n v="0"/>
    <n v="72177.17"/>
    <n v="11320.13"/>
    <x v="0"/>
    <x v="1"/>
  </r>
  <r>
    <x v="2"/>
    <x v="2"/>
    <x v="1"/>
    <x v="1"/>
    <x v="2"/>
    <x v="1"/>
    <x v="0"/>
    <n v="-1943.06"/>
    <n v="86800"/>
    <n v="86358.39"/>
    <n v="86800"/>
    <x v="2"/>
    <n v="0.1"/>
    <n v="0.1"/>
    <x v="8"/>
    <n v="-243040"/>
    <n v="10633"/>
    <n v="10578.902775"/>
    <x v="0"/>
    <x v="0"/>
    <x v="1"/>
    <x v="1"/>
    <x v="0"/>
    <x v="1"/>
    <x v="0"/>
    <n v="-7988.15"/>
    <n v="239871"/>
    <x v="0"/>
    <x v="0"/>
    <x v="0"/>
    <n v="0"/>
    <n v="241242.16"/>
    <n v="0"/>
    <x v="0"/>
    <x v="0"/>
  </r>
  <r>
    <x v="3"/>
    <x v="3"/>
    <x v="2"/>
    <x v="1"/>
    <x v="3"/>
    <x v="2"/>
    <x v="0"/>
    <n v="-333672.78999999998"/>
    <n v="-90643"/>
    <n v="-90181.84"/>
    <n v="90643"/>
    <x v="3"/>
    <n v="9.5000000000000001E-2"/>
    <n v="9.5000000000000195E-2"/>
    <x v="8"/>
    <n v="253347.18500000003"/>
    <n v="326768.01500000001"/>
    <n v="325105.53320000001"/>
    <x v="0"/>
    <x v="0"/>
    <x v="2"/>
    <x v="2"/>
    <x v="0"/>
    <x v="0"/>
    <x v="0"/>
    <n v="319694.61"/>
    <n v="594255"/>
    <x v="0"/>
    <x v="0"/>
    <x v="0"/>
    <n v="0"/>
    <n v="-590330.29"/>
    <n v="-90181.84"/>
    <x v="0"/>
    <x v="1"/>
  </r>
  <r>
    <x v="4"/>
    <x v="4"/>
    <x v="3"/>
    <x v="1"/>
    <x v="4"/>
    <x v="2"/>
    <x v="0"/>
    <n v="-19914.88"/>
    <n v="-74136"/>
    <n v="-73758.820000000007"/>
    <n v="74136"/>
    <x v="4"/>
    <n v="9.5000000000000001E-2"/>
    <n v="9.5000000000000001E-2"/>
    <x v="8"/>
    <n v="207210.12"/>
    <n v="12973.8"/>
    <n v="12907.793500000002"/>
    <x v="0"/>
    <x v="0"/>
    <x v="2"/>
    <x v="2"/>
    <x v="0"/>
    <x v="0"/>
    <x v="0"/>
    <n v="8482.26"/>
    <n v="231749"/>
    <x v="0"/>
    <x v="0"/>
    <x v="0"/>
    <n v="0"/>
    <n v="-229832.48"/>
    <n v="-73758.820000000007"/>
    <x v="0"/>
    <x v="0"/>
  </r>
  <r>
    <x v="5"/>
    <x v="5"/>
    <x v="4"/>
    <x v="1"/>
    <x v="5"/>
    <x v="2"/>
    <x v="0"/>
    <n v="785060.57"/>
    <n v="116297"/>
    <n v="115705.32"/>
    <n v="116297"/>
    <x v="5"/>
    <n v="0.34499999999999997"/>
    <n v="3.0449999999999999"/>
    <x v="8"/>
    <n v="-354124.36499999999"/>
    <n v="-434950.78"/>
    <n v="-432737.89680000005"/>
    <x v="1"/>
    <x v="0"/>
    <x v="3"/>
    <x v="2"/>
    <x v="0"/>
    <x v="1"/>
    <x v="0"/>
    <n v="-454606.18"/>
    <n v="-456930.91"/>
    <x v="0"/>
    <x v="1"/>
    <x v="0"/>
    <n v="115705.32"/>
    <n v="785060.57"/>
    <n v="115705.32"/>
    <x v="0"/>
    <x v="2"/>
  </r>
  <r>
    <x v="6"/>
    <x v="5"/>
    <x v="4"/>
    <x v="1"/>
    <x v="5"/>
    <x v="2"/>
    <x v="0"/>
    <n v="608927.04"/>
    <n v="90205"/>
    <n v="89746.06"/>
    <n v="90205"/>
    <x v="5"/>
    <n v="0.34499999999999997"/>
    <n v="3.0449999999999999"/>
    <x v="8"/>
    <n v="-274674.22499999998"/>
    <n v="-337366.7"/>
    <n v="-335650.26439999999"/>
    <x v="1"/>
    <x v="0"/>
    <x v="3"/>
    <x v="2"/>
    <x v="0"/>
    <x v="1"/>
    <x v="0"/>
    <n v="-352612.28"/>
    <n v="-354415.45"/>
    <x v="0"/>
    <x v="0"/>
    <x v="0"/>
    <n v="89746.06"/>
    <n v="608927.04"/>
    <n v="89746.06"/>
    <x v="0"/>
    <x v="2"/>
  </r>
  <r>
    <x v="7"/>
    <x v="3"/>
    <x v="5"/>
    <x v="1"/>
    <x v="6"/>
    <x v="2"/>
    <x v="0"/>
    <n v="42694.27"/>
    <n v="11598"/>
    <n v="11538.99"/>
    <n v="11598"/>
    <x v="3"/>
    <n v="0.34499999999999997"/>
    <n v="0.34499999999999931"/>
    <x v="8"/>
    <n v="-35315.910000000003"/>
    <n v="-38911.29"/>
    <n v="-38713.311450000001"/>
    <x v="0"/>
    <x v="0"/>
    <x v="2"/>
    <x v="2"/>
    <x v="0"/>
    <x v="1"/>
    <x v="0"/>
    <n v="-40905.730000000003"/>
    <n v="76036"/>
    <x v="0"/>
    <x v="1"/>
    <x v="0"/>
    <n v="0"/>
    <n v="75534.25"/>
    <n v="11538.99"/>
    <x v="0"/>
    <x v="1"/>
  </r>
  <r>
    <x v="2"/>
    <x v="2"/>
    <x v="1"/>
    <x v="2"/>
    <x v="2"/>
    <x v="1"/>
    <x v="0"/>
    <n v="-1752.15"/>
    <n v="78400"/>
    <n v="77873.52"/>
    <n v="78400"/>
    <x v="2"/>
    <n v="0.1"/>
    <n v="0.1"/>
    <x v="9"/>
    <n v="-226576"/>
    <n v="9604"/>
    <n v="9539.5061999999998"/>
    <x v="0"/>
    <x v="0"/>
    <x v="1"/>
    <x v="1"/>
    <x v="0"/>
    <x v="1"/>
    <x v="0"/>
    <n v="-7982.04"/>
    <n v="222538"/>
    <x v="0"/>
    <x v="0"/>
    <x v="0"/>
    <n v="0"/>
    <n v="223380.18"/>
    <n v="0"/>
    <x v="0"/>
    <x v="0"/>
  </r>
  <r>
    <x v="3"/>
    <x v="3"/>
    <x v="2"/>
    <x v="2"/>
    <x v="3"/>
    <x v="2"/>
    <x v="0"/>
    <n v="-273012.43"/>
    <n v="-74286"/>
    <n v="-73787.14"/>
    <n v="74286"/>
    <x v="3"/>
    <n v="8.5000000000000006E-2"/>
    <n v="8.5000000000000006E-2"/>
    <x v="9"/>
    <n v="213572.25"/>
    <n v="268543.89"/>
    <n v="266740.5111"/>
    <x v="0"/>
    <x v="0"/>
    <x v="2"/>
    <x v="2"/>
    <x v="0"/>
    <x v="0"/>
    <x v="0"/>
    <n v="262313.28999999998"/>
    <n v="492590"/>
    <x v="0"/>
    <x v="0"/>
    <x v="0"/>
    <n v="0"/>
    <n v="-488544.68"/>
    <n v="-73787.14"/>
    <x v="0"/>
    <x v="1"/>
  </r>
  <r>
    <x v="4"/>
    <x v="4"/>
    <x v="3"/>
    <x v="2"/>
    <x v="4"/>
    <x v="2"/>
    <x v="0"/>
    <n v="-16080.75"/>
    <n v="-59961"/>
    <n v="-59558.34"/>
    <n v="59961"/>
    <x v="4"/>
    <n v="8.5000000000000006E-2"/>
    <n v="8.5000000000000006E-2"/>
    <x v="9"/>
    <n v="172387.875"/>
    <n v="11092.785"/>
    <n v="11018.292899999999"/>
    <x v="0"/>
    <x v="0"/>
    <x v="2"/>
    <x v="2"/>
    <x v="0"/>
    <x v="0"/>
    <x v="0"/>
    <n v="7444.79"/>
    <n v="191935"/>
    <x v="0"/>
    <x v="0"/>
    <x v="0"/>
    <n v="0"/>
    <n v="-190050.67"/>
    <n v="-59558.34"/>
    <x v="0"/>
    <x v="0"/>
  </r>
  <r>
    <x v="5"/>
    <x v="5"/>
    <x v="4"/>
    <x v="2"/>
    <x v="5"/>
    <x v="2"/>
    <x v="0"/>
    <n v="627475.22"/>
    <n v="93105"/>
    <n v="92479.77"/>
    <n v="93105"/>
    <x v="5"/>
    <n v="0.33500000000000002"/>
    <n v="3.125"/>
    <x v="9"/>
    <n v="-290953.125"/>
    <n v="-340764.3"/>
    <n v="-338475.95820000005"/>
    <x v="1"/>
    <x v="0"/>
    <x v="3"/>
    <x v="2"/>
    <x v="0"/>
    <x v="1"/>
    <x v="0"/>
    <n v="-356417.02"/>
    <n v="-358826.67"/>
    <x v="0"/>
    <x v="1"/>
    <x v="0"/>
    <n v="92479.77"/>
    <n v="627475.22"/>
    <n v="92479.77"/>
    <x v="0"/>
    <x v="2"/>
  </r>
  <r>
    <x v="6"/>
    <x v="5"/>
    <x v="4"/>
    <x v="2"/>
    <x v="5"/>
    <x v="2"/>
    <x v="0"/>
    <n v="498441.97"/>
    <n v="73959"/>
    <n v="73462.34"/>
    <n v="73959"/>
    <x v="5"/>
    <n v="0.33500000000000002"/>
    <n v="3.125"/>
    <x v="9"/>
    <n v="-231121.875"/>
    <n v="-270689.94"/>
    <n v="-268872.16440000001"/>
    <x v="1"/>
    <x v="0"/>
    <x v="3"/>
    <x v="2"/>
    <x v="0"/>
    <x v="1"/>
    <x v="0"/>
    <n v="-283123.86"/>
    <n v="-285037.99"/>
    <x v="0"/>
    <x v="0"/>
    <x v="0"/>
    <n v="73462.34"/>
    <n v="498441.97"/>
    <n v="73462.34"/>
    <x v="0"/>
    <x v="2"/>
  </r>
  <r>
    <x v="7"/>
    <x v="3"/>
    <x v="5"/>
    <x v="2"/>
    <x v="6"/>
    <x v="2"/>
    <x v="0"/>
    <n v="39614.480000000003"/>
    <n v="10779"/>
    <n v="10706.62"/>
    <n v="10779"/>
    <x v="3"/>
    <n v="0.33500000000000002"/>
    <n v="0.33500000000000002"/>
    <x v="9"/>
    <n v="-33684.375"/>
    <n v="-36271.334999999999"/>
    <n v="-36027.776300000005"/>
    <x v="0"/>
    <x v="0"/>
    <x v="2"/>
    <x v="2"/>
    <x v="0"/>
    <x v="1"/>
    <x v="0"/>
    <n v="-38062.019999999997"/>
    <n v="71475"/>
    <x v="0"/>
    <x v="1"/>
    <x v="0"/>
    <n v="0"/>
    <n v="70888.5"/>
    <n v="10706.62"/>
    <x v="0"/>
    <x v="1"/>
  </r>
  <r>
    <x v="2"/>
    <x v="2"/>
    <x v="1"/>
    <x v="3"/>
    <x v="2"/>
    <x v="1"/>
    <x v="0"/>
    <n v="-1937.04"/>
    <n v="86800"/>
    <n v="86090.7"/>
    <n v="86800"/>
    <x v="2"/>
    <n v="0.1"/>
    <n v="0.1"/>
    <x v="9"/>
    <n v="-250852"/>
    <n v="10633"/>
    <n v="10546.11075"/>
    <x v="0"/>
    <x v="0"/>
    <x v="1"/>
    <x v="1"/>
    <x v="0"/>
    <x v="1"/>
    <x v="0"/>
    <n v="-7963.39"/>
    <n v="248378"/>
    <x v="0"/>
    <x v="0"/>
    <x v="0"/>
    <n v="0"/>
    <n v="247209.43"/>
    <n v="0"/>
    <x v="0"/>
    <x v="0"/>
  </r>
  <r>
    <x v="3"/>
    <x v="3"/>
    <x v="2"/>
    <x v="3"/>
    <x v="3"/>
    <x v="2"/>
    <x v="0"/>
    <n v="-251566.04"/>
    <n v="-68551"/>
    <n v="-67990.820000000007"/>
    <n v="68551"/>
    <x v="3"/>
    <n v="7.0000000000000007E-2"/>
    <n v="6.999999999999984E-2"/>
    <x v="9"/>
    <n v="196055.86"/>
    <n v="248840.13"/>
    <n v="246806.67660000004"/>
    <x v="0"/>
    <x v="0"/>
    <x v="2"/>
    <x v="2"/>
    <x v="0"/>
    <x v="0"/>
    <x v="0"/>
    <n v="242727.23"/>
    <n v="454424"/>
    <x v="0"/>
    <x v="0"/>
    <x v="0"/>
    <n v="0"/>
    <n v="-450031.24"/>
    <n v="-67990.820000000007"/>
    <x v="0"/>
    <x v="1"/>
  </r>
  <r>
    <x v="4"/>
    <x v="4"/>
    <x v="3"/>
    <x v="3"/>
    <x v="4"/>
    <x v="2"/>
    <x v="0"/>
    <n v="-14735.88"/>
    <n v="-55027"/>
    <n v="-54577.34"/>
    <n v="55027"/>
    <x v="4"/>
    <n v="7.0000000000000007E-2"/>
    <n v="7.0000000000000007E-2"/>
    <x v="9"/>
    <n v="157377.22"/>
    <n v="11005.4"/>
    <n v="10915.468000000001"/>
    <x v="0"/>
    <x v="0"/>
    <x v="2"/>
    <x v="2"/>
    <x v="0"/>
    <x v="0"/>
    <x v="0"/>
    <n v="7640.83"/>
    <n v="176031"/>
    <x v="0"/>
    <x v="0"/>
    <x v="0"/>
    <n v="0"/>
    <n v="-174047.12"/>
    <n v="-54577.34"/>
    <x v="0"/>
    <x v="0"/>
  </r>
  <r>
    <x v="5"/>
    <x v="5"/>
    <x v="4"/>
    <x v="3"/>
    <x v="5"/>
    <x v="2"/>
    <x v="0"/>
    <n v="565551.80000000005"/>
    <n v="84040"/>
    <n v="83353.25"/>
    <n v="84040"/>
    <x v="5"/>
    <n v="0.32"/>
    <n v="3.11"/>
    <x v="9"/>
    <n v="-261364.4"/>
    <n v="-308847"/>
    <n v="-306323.19375000003"/>
    <x v="1"/>
    <x v="0"/>
    <x v="3"/>
    <x v="2"/>
    <x v="0"/>
    <x v="1"/>
    <x v="0"/>
    <n v="-321410.13"/>
    <n v="-324058.23999999999"/>
    <x v="0"/>
    <x v="1"/>
    <x v="0"/>
    <n v="83353.25"/>
    <n v="565551.80000000005"/>
    <n v="83353.25"/>
    <x v="0"/>
    <x v="2"/>
  </r>
  <r>
    <x v="6"/>
    <x v="5"/>
    <x v="4"/>
    <x v="3"/>
    <x v="5"/>
    <x v="2"/>
    <x v="0"/>
    <n v="459137.34"/>
    <n v="68227"/>
    <n v="67669.47"/>
    <n v="68227"/>
    <x v="5"/>
    <n v="0.32"/>
    <n v="3.11"/>
    <x v="9"/>
    <n v="-212185.97"/>
    <n v="-250734.22500000001"/>
    <n v="-248685.30225000001"/>
    <x v="1"/>
    <x v="0"/>
    <x v="3"/>
    <x v="2"/>
    <x v="0"/>
    <x v="1"/>
    <x v="0"/>
    <n v="-260933.47"/>
    <n v="-263083.31"/>
    <x v="0"/>
    <x v="0"/>
    <x v="0"/>
    <n v="67669.47"/>
    <n v="459137.34"/>
    <n v="67669.47"/>
    <x v="0"/>
    <x v="2"/>
  </r>
  <r>
    <x v="7"/>
    <x v="3"/>
    <x v="5"/>
    <x v="3"/>
    <x v="6"/>
    <x v="2"/>
    <x v="0"/>
    <n v="40341.72"/>
    <n v="10993"/>
    <n v="10903.17"/>
    <n v="10993"/>
    <x v="3"/>
    <n v="0.32"/>
    <n v="0.32"/>
    <x v="9"/>
    <n v="-34188.230000000003"/>
    <n v="-37156.339999999997"/>
    <n v="-36852.714600000007"/>
    <x v="0"/>
    <x v="0"/>
    <x v="2"/>
    <x v="2"/>
    <x v="0"/>
    <x v="1"/>
    <x v="0"/>
    <n v="-38924.31"/>
    <n v="72872"/>
    <x v="0"/>
    <x v="1"/>
    <x v="0"/>
    <n v="0"/>
    <n v="72168.070000000007"/>
    <n v="10903.17"/>
    <x v="0"/>
    <x v="1"/>
  </r>
  <r>
    <x v="3"/>
    <x v="3"/>
    <x v="2"/>
    <x v="4"/>
    <x v="3"/>
    <x v="2"/>
    <x v="0"/>
    <n v="-182198.1"/>
    <n v="-49718"/>
    <n v="-49242.73"/>
    <n v="49718"/>
    <x v="3"/>
    <n v="0"/>
    <n v="0"/>
    <x v="10"/>
    <n v="137718.85999999999"/>
    <n v="183956.6"/>
    <n v="182198.10100000002"/>
    <x v="0"/>
    <x v="0"/>
    <x v="2"/>
    <x v="2"/>
    <x v="0"/>
    <x v="0"/>
    <x v="0"/>
    <n v="178258.68"/>
    <n v="325106"/>
    <x v="0"/>
    <x v="0"/>
    <x v="0"/>
    <n v="0"/>
    <n v="-320520.92"/>
    <n v="-49242.73"/>
    <x v="0"/>
    <x v="1"/>
  </r>
  <r>
    <x v="4"/>
    <x v="4"/>
    <x v="3"/>
    <x v="4"/>
    <x v="4"/>
    <x v="2"/>
    <x v="0"/>
    <n v="-10177.969999999999"/>
    <n v="-38060"/>
    <n v="-37696.17"/>
    <n v="38060"/>
    <x v="4"/>
    <n v="0"/>
    <n v="0"/>
    <x v="10"/>
    <n v="105426.2"/>
    <n v="10276.200000000001"/>
    <n v="10177.965900000001"/>
    <x v="0"/>
    <x v="0"/>
    <x v="2"/>
    <x v="2"/>
    <x v="0"/>
    <x v="0"/>
    <x v="0"/>
    <n v="7162.27"/>
    <n v="118328"/>
    <x v="0"/>
    <x v="0"/>
    <x v="0"/>
    <n v="0"/>
    <n v="-116066.51"/>
    <n v="-37696.17"/>
    <x v="0"/>
    <x v="0"/>
  </r>
  <r>
    <x v="5"/>
    <x v="5"/>
    <x v="4"/>
    <x v="4"/>
    <x v="5"/>
    <x v="2"/>
    <x v="0"/>
    <n v="399814.72"/>
    <n v="59495"/>
    <n v="58926.27"/>
    <n v="59495"/>
    <x v="5"/>
    <n v="0.25"/>
    <n v="3.02"/>
    <x v="10"/>
    <n v="-179674.9"/>
    <n v="-223998.67500000002"/>
    <n v="-221857.40654999999"/>
    <x v="1"/>
    <x v="0"/>
    <x v="3"/>
    <x v="2"/>
    <x v="0"/>
    <x v="1"/>
    <x v="0"/>
    <n v="-232523.05"/>
    <n v="-234767.27"/>
    <x v="0"/>
    <x v="1"/>
    <x v="0"/>
    <n v="58926.27"/>
    <n v="399814.72"/>
    <n v="58926.27"/>
    <x v="0"/>
    <x v="2"/>
  </r>
  <r>
    <x v="6"/>
    <x v="5"/>
    <x v="4"/>
    <x v="4"/>
    <x v="5"/>
    <x v="2"/>
    <x v="0"/>
    <n v="332593.15999999997"/>
    <n v="49492"/>
    <n v="49018.89"/>
    <n v="49492"/>
    <x v="5"/>
    <n v="0.25"/>
    <n v="3.02"/>
    <x v="10"/>
    <n v="-149465.84"/>
    <n v="-186337.38"/>
    <n v="-184556.12085000001"/>
    <x v="1"/>
    <x v="0"/>
    <x v="3"/>
    <x v="2"/>
    <x v="0"/>
    <x v="1"/>
    <x v="0"/>
    <n v="-193428.54"/>
    <n v="-195295.43"/>
    <x v="0"/>
    <x v="0"/>
    <x v="0"/>
    <n v="49018.89"/>
    <n v="332593.15999999997"/>
    <n v="49018.89"/>
    <x v="0"/>
    <x v="2"/>
  </r>
  <r>
    <x v="7"/>
    <x v="3"/>
    <x v="5"/>
    <x v="4"/>
    <x v="6"/>
    <x v="2"/>
    <x v="0"/>
    <n v="32256.080000000002"/>
    <n v="8802"/>
    <n v="8717.86"/>
    <n v="8802"/>
    <x v="3"/>
    <n v="0.25"/>
    <n v="0.25"/>
    <x v="10"/>
    <n v="-26582.04"/>
    <n v="-30366.9"/>
    <n v="-30076.617000000002"/>
    <x v="0"/>
    <x v="0"/>
    <x v="2"/>
    <x v="2"/>
    <x v="0"/>
    <x v="1"/>
    <x v="0"/>
    <n v="-31558.65"/>
    <n v="57556"/>
    <x v="0"/>
    <x v="1"/>
    <x v="0"/>
    <n v="0"/>
    <n v="56744.54"/>
    <n v="8717.86"/>
    <x v="0"/>
    <x v="1"/>
  </r>
  <r>
    <x v="3"/>
    <x v="3"/>
    <x v="2"/>
    <x v="5"/>
    <x v="3"/>
    <x v="2"/>
    <x v="0"/>
    <n v="-136680.9"/>
    <n v="-37361"/>
    <n v="-36940.78"/>
    <n v="37361"/>
    <x v="3"/>
    <n v="0.01"/>
    <n v="9.9999999999993427E-3"/>
    <x v="11"/>
    <n v="105731.63"/>
    <n v="137862.09"/>
    <n v="136311.47820000001"/>
    <x v="0"/>
    <x v="0"/>
    <x v="2"/>
    <x v="2"/>
    <x v="0"/>
    <x v="0"/>
    <x v="0"/>
    <n v="133356.23000000001"/>
    <n v="246171"/>
    <x v="0"/>
    <x v="0"/>
    <x v="0"/>
    <n v="0"/>
    <n v="-242294.61"/>
    <n v="-36940.78"/>
    <x v="0"/>
    <x v="1"/>
  </r>
  <r>
    <x v="4"/>
    <x v="4"/>
    <x v="3"/>
    <x v="5"/>
    <x v="4"/>
    <x v="2"/>
    <x v="0"/>
    <n v="-7616.46"/>
    <n v="-28530"/>
    <n v="-28209.11"/>
    <n v="28530"/>
    <x v="4"/>
    <n v="0.01"/>
    <n v="0.01"/>
    <x v="11"/>
    <n v="80739.899999999994"/>
    <n v="7417.8"/>
    <n v="7334.3686000000007"/>
    <x v="0"/>
    <x v="0"/>
    <x v="2"/>
    <x v="2"/>
    <x v="0"/>
    <x v="0"/>
    <x v="0"/>
    <n v="5077.6400000000003"/>
    <n v="90126"/>
    <x v="0"/>
    <x v="0"/>
    <x v="0"/>
    <n v="0"/>
    <n v="-88266.31"/>
    <n v="-28209.11"/>
    <x v="0"/>
    <x v="0"/>
  </r>
  <r>
    <x v="5"/>
    <x v="5"/>
    <x v="4"/>
    <x v="5"/>
    <x v="5"/>
    <x v="2"/>
    <x v="0"/>
    <n v="292820.73"/>
    <n v="43648"/>
    <n v="43157.07"/>
    <n v="43648"/>
    <x v="5"/>
    <n v="0.26"/>
    <n v="3.08"/>
    <x v="11"/>
    <n v="-134435.84"/>
    <n v="-161715.84"/>
    <n v="-159896.94435000001"/>
    <x v="1"/>
    <x v="0"/>
    <x v="3"/>
    <x v="2"/>
    <x v="0"/>
    <x v="1"/>
    <x v="0"/>
    <n v="-168139.95"/>
    <n v="-170052.61"/>
    <x v="0"/>
    <x v="1"/>
    <x v="0"/>
    <n v="43157.07"/>
    <n v="292820.73"/>
    <n v="43157.07"/>
    <x v="0"/>
    <x v="2"/>
  </r>
  <r>
    <x v="6"/>
    <x v="5"/>
    <x v="4"/>
    <x v="5"/>
    <x v="5"/>
    <x v="2"/>
    <x v="0"/>
    <n v="249489.33"/>
    <n v="37189"/>
    <n v="36770.720000000001"/>
    <n v="37189"/>
    <x v="5"/>
    <n v="0.26"/>
    <n v="3.08"/>
    <x v="11"/>
    <n v="-114542.12"/>
    <n v="-137785.245"/>
    <n v="-136235.51760000002"/>
    <x v="1"/>
    <x v="0"/>
    <x v="3"/>
    <x v="2"/>
    <x v="0"/>
    <x v="1"/>
    <x v="0"/>
    <n v="-143258.72"/>
    <n v="-144888.34"/>
    <x v="0"/>
    <x v="0"/>
    <x v="0"/>
    <n v="36770.720000000001"/>
    <n v="249489.33"/>
    <n v="36770.720000000001"/>
    <x v="0"/>
    <x v="2"/>
  </r>
  <r>
    <x v="7"/>
    <x v="3"/>
    <x v="5"/>
    <x v="5"/>
    <x v="6"/>
    <x v="2"/>
    <x v="0"/>
    <n v="26380.61"/>
    <n v="7211"/>
    <n v="7129.89"/>
    <n v="7211"/>
    <x v="3"/>
    <n v="0.26"/>
    <n v="0.26"/>
    <x v="11"/>
    <n v="-22209.88"/>
    <n v="-24805.84"/>
    <n v="-24526.821600000003"/>
    <x v="0"/>
    <x v="0"/>
    <x v="2"/>
    <x v="2"/>
    <x v="0"/>
    <x v="1"/>
    <x v="0"/>
    <n v="-25738.92"/>
    <n v="47513"/>
    <x v="0"/>
    <x v="1"/>
    <x v="0"/>
    <n v="0"/>
    <n v="46764.98"/>
    <n v="7129.89"/>
    <x v="0"/>
    <x v="1"/>
  </r>
  <r>
    <x v="3"/>
    <x v="3"/>
    <x v="2"/>
    <x v="6"/>
    <x v="3"/>
    <x v="2"/>
    <x v="0"/>
    <n v="-101686.18"/>
    <n v="-27845"/>
    <n v="-27482.75"/>
    <n v="27845"/>
    <x v="3"/>
    <n v="0.09"/>
    <n v="8.9999999999999858E-2"/>
    <x v="12"/>
    <n v="82421.2"/>
    <n v="100520.45"/>
    <n v="99212.727500000008"/>
    <x v="0"/>
    <x v="0"/>
    <x v="2"/>
    <x v="2"/>
    <x v="0"/>
    <x v="0"/>
    <x v="0"/>
    <n v="97014.11"/>
    <n v="187090"/>
    <x v="0"/>
    <x v="0"/>
    <x v="0"/>
    <n v="0"/>
    <n v="-183832.12"/>
    <n v="-27482.75"/>
    <x v="0"/>
    <x v="1"/>
  </r>
  <r>
    <x v="4"/>
    <x v="4"/>
    <x v="3"/>
    <x v="6"/>
    <x v="4"/>
    <x v="2"/>
    <x v="0"/>
    <n v="-5627.42"/>
    <n v="-21117"/>
    <n v="-20842.28"/>
    <n v="21117"/>
    <x v="4"/>
    <n v="0.09"/>
    <n v="0.09"/>
    <x v="12"/>
    <n v="62506.32"/>
    <n v="3801.06"/>
    <n v="3751.6104"/>
    <x v="0"/>
    <x v="0"/>
    <x v="2"/>
    <x v="2"/>
    <x v="0"/>
    <x v="0"/>
    <x v="0"/>
    <n v="2084.23"/>
    <n v="69453"/>
    <x v="0"/>
    <x v="0"/>
    <x v="0"/>
    <n v="0"/>
    <n v="-67924.990000000005"/>
    <n v="-20842.28"/>
    <x v="0"/>
    <x v="0"/>
  </r>
  <r>
    <x v="5"/>
    <x v="5"/>
    <x v="4"/>
    <x v="6"/>
    <x v="5"/>
    <x v="2"/>
    <x v="0"/>
    <n v="212507.36"/>
    <n v="31733"/>
    <n v="31320.17"/>
    <n v="31733"/>
    <x v="5"/>
    <n v="0.34"/>
    <n v="3.21"/>
    <x v="12"/>
    <n v="-101862.93"/>
    <n v="-113445.47500000001"/>
    <n v="-111969.60775"/>
    <x v="1"/>
    <x v="0"/>
    <x v="3"/>
    <x v="2"/>
    <x v="0"/>
    <x v="1"/>
    <x v="0"/>
    <n v="-117951.76"/>
    <n v="-119506.48"/>
    <x v="0"/>
    <x v="1"/>
    <x v="0"/>
    <n v="31320.17"/>
    <n v="212507.36"/>
    <n v="31320.17"/>
    <x v="0"/>
    <x v="2"/>
  </r>
  <r>
    <x v="6"/>
    <x v="5"/>
    <x v="4"/>
    <x v="6"/>
    <x v="5"/>
    <x v="2"/>
    <x v="0"/>
    <n v="185646.77"/>
    <n v="27722"/>
    <n v="27361.35"/>
    <n v="27722"/>
    <x v="5"/>
    <n v="0.34"/>
    <n v="3.21"/>
    <x v="12"/>
    <n v="-88987.62"/>
    <n v="-99106.15"/>
    <n v="-97816.826249999998"/>
    <x v="1"/>
    <x v="0"/>
    <x v="3"/>
    <x v="2"/>
    <x v="0"/>
    <x v="1"/>
    <x v="0"/>
    <n v="-103042.85"/>
    <n v="-104401.05"/>
    <x v="0"/>
    <x v="0"/>
    <x v="0"/>
    <n v="27361.35"/>
    <n v="185646.77"/>
    <n v="27361.35"/>
    <x v="0"/>
    <x v="2"/>
  </r>
  <r>
    <x v="7"/>
    <x v="3"/>
    <x v="5"/>
    <x v="6"/>
    <x v="6"/>
    <x v="2"/>
    <x v="0"/>
    <n v="21275.77"/>
    <n v="5826"/>
    <n v="5750.21"/>
    <n v="5826"/>
    <x v="3"/>
    <n v="0.34"/>
    <n v="0.34"/>
    <x v="12"/>
    <n v="-18701.46"/>
    <n v="-19575.36"/>
    <n v="-19320.705600000001"/>
    <x v="0"/>
    <x v="0"/>
    <x v="2"/>
    <x v="2"/>
    <x v="0"/>
    <x v="1"/>
    <x v="0"/>
    <n v="-20298.23"/>
    <n v="39144"/>
    <x v="0"/>
    <x v="1"/>
    <x v="0"/>
    <n v="0"/>
    <n v="38463.129999999997"/>
    <n v="5750.21"/>
    <x v="0"/>
    <x v="1"/>
  </r>
  <r>
    <x v="3"/>
    <x v="3"/>
    <x v="2"/>
    <x v="7"/>
    <x v="3"/>
    <x v="2"/>
    <x v="0"/>
    <n v="-92435.74"/>
    <n v="-25359"/>
    <n v="-24982.63"/>
    <n v="25359"/>
    <x v="3"/>
    <n v="0.22"/>
    <n v="0.22000000000000064"/>
    <x v="13"/>
    <n v="79880.850000000006"/>
    <n v="88249.32"/>
    <n v="86939.5524"/>
    <x v="0"/>
    <x v="0"/>
    <x v="2"/>
    <x v="2"/>
    <x v="0"/>
    <x v="0"/>
    <x v="0"/>
    <n v="84940.95"/>
    <n v="174571"/>
    <x v="0"/>
    <x v="0"/>
    <x v="0"/>
    <n v="0"/>
    <n v="-171230.96"/>
    <n v="-24982.63"/>
    <x v="0"/>
    <x v="1"/>
  </r>
  <r>
    <x v="4"/>
    <x v="4"/>
    <x v="3"/>
    <x v="7"/>
    <x v="4"/>
    <x v="2"/>
    <x v="0"/>
    <n v="-5013.96"/>
    <n v="-18850"/>
    <n v="-18570.240000000002"/>
    <n v="18850"/>
    <x v="4"/>
    <n v="0.22"/>
    <n v="0.22"/>
    <x v="13"/>
    <n v="59377.5"/>
    <n v="942.5"/>
    <n v="928.5120000000004"/>
    <x v="0"/>
    <x v="0"/>
    <x v="2"/>
    <x v="2"/>
    <x v="0"/>
    <x v="0"/>
    <x v="0"/>
    <n v="-557.11"/>
    <n v="65107"/>
    <x v="0"/>
    <x v="0"/>
    <x v="0"/>
    <n v="0"/>
    <n v="-63584.49"/>
    <n v="-18570.240000000002"/>
    <x v="0"/>
    <x v="0"/>
  </r>
  <r>
    <x v="5"/>
    <x v="5"/>
    <x v="4"/>
    <x v="7"/>
    <x v="5"/>
    <x v="2"/>
    <x v="0"/>
    <n v="188470.52"/>
    <n v="28196"/>
    <n v="27777.53"/>
    <n v="28196"/>
    <x v="5"/>
    <n v="0.47"/>
    <n v="3.4"/>
    <x v="13"/>
    <n v="-95866.4"/>
    <n v="-95443.46"/>
    <n v="-94026.939049999986"/>
    <x v="1"/>
    <x v="0"/>
    <x v="3"/>
    <x v="2"/>
    <x v="0"/>
    <x v="1"/>
    <x v="0"/>
    <n v="-100026.88"/>
    <n v="-101533.8"/>
    <x v="0"/>
    <x v="1"/>
    <x v="0"/>
    <n v="27777.53"/>
    <n v="188470.52"/>
    <n v="27777.53"/>
    <x v="0"/>
    <x v="2"/>
  </r>
  <r>
    <x v="6"/>
    <x v="5"/>
    <x v="4"/>
    <x v="7"/>
    <x v="5"/>
    <x v="2"/>
    <x v="0"/>
    <n v="168745.15"/>
    <n v="25245"/>
    <n v="24870.32"/>
    <n v="25245"/>
    <x v="5"/>
    <n v="0.47"/>
    <n v="3.4"/>
    <x v="13"/>
    <n v="-85833"/>
    <n v="-85454.324999999997"/>
    <n v="-84186.033199999991"/>
    <x v="1"/>
    <x v="0"/>
    <x v="3"/>
    <x v="2"/>
    <x v="0"/>
    <x v="1"/>
    <x v="0"/>
    <n v="-89558.04"/>
    <n v="-90907.24"/>
    <x v="0"/>
    <x v="0"/>
    <x v="0"/>
    <n v="24870.32"/>
    <n v="168745.15"/>
    <n v="24870.32"/>
    <x v="0"/>
    <x v="2"/>
  </r>
  <r>
    <x v="7"/>
    <x v="3"/>
    <x v="5"/>
    <x v="7"/>
    <x v="6"/>
    <x v="2"/>
    <x v="0"/>
    <n v="20780.64"/>
    <n v="5701"/>
    <n v="5616.39"/>
    <n v="5701"/>
    <x v="3"/>
    <n v="0.47"/>
    <n v="0.47"/>
    <x v="13"/>
    <n v="-19383.400000000001"/>
    <n v="-18414.23"/>
    <n v="-18140.939700000003"/>
    <x v="0"/>
    <x v="0"/>
    <x v="2"/>
    <x v="2"/>
    <x v="0"/>
    <x v="1"/>
    <x v="0"/>
    <n v="-19095.72"/>
    <n v="39245"/>
    <x v="0"/>
    <x v="1"/>
    <x v="0"/>
    <n v="0"/>
    <n v="38494.720000000001"/>
    <n v="5616.39"/>
    <x v="0"/>
    <x v="1"/>
  </r>
  <r>
    <x v="3"/>
    <x v="3"/>
    <x v="2"/>
    <x v="8"/>
    <x v="3"/>
    <x v="2"/>
    <x v="0"/>
    <n v="-88878.47"/>
    <n v="-24436"/>
    <n v="-24021.21"/>
    <n v="24436"/>
    <x v="3"/>
    <n v="0.22500000000000001"/>
    <n v="0.22500000000000001"/>
    <x v="14"/>
    <n v="77828.66"/>
    <n v="84915.1"/>
    <n v="83473.704750000004"/>
    <x v="0"/>
    <x v="0"/>
    <x v="2"/>
    <x v="2"/>
    <x v="0"/>
    <x v="0"/>
    <x v="0"/>
    <n v="81552"/>
    <n v="169243"/>
    <x v="0"/>
    <x v="0"/>
    <x v="0"/>
    <n v="0"/>
    <n v="-165650.25"/>
    <n v="-24021.21"/>
    <x v="0"/>
    <x v="1"/>
  </r>
  <r>
    <x v="4"/>
    <x v="4"/>
    <x v="3"/>
    <x v="8"/>
    <x v="4"/>
    <x v="2"/>
    <x v="0"/>
    <n v="-4794.76"/>
    <n v="-18065"/>
    <n v="-17758.349999999999"/>
    <n v="18065"/>
    <x v="4"/>
    <n v="0.22500000000000001"/>
    <n v="0.22500000000000001"/>
    <x v="14"/>
    <n v="57537.025000000001"/>
    <n v="812.92499999999995"/>
    <n v="799.12575000000015"/>
    <x v="0"/>
    <x v="0"/>
    <x v="2"/>
    <x v="2"/>
    <x v="0"/>
    <x v="0"/>
    <x v="0"/>
    <n v="-621.54"/>
    <n v="63155"/>
    <x v="0"/>
    <x v="0"/>
    <x v="0"/>
    <n v="0"/>
    <n v="-61550.45"/>
    <n v="-17758.349999999999"/>
    <x v="0"/>
    <x v="0"/>
  </r>
  <r>
    <x v="5"/>
    <x v="5"/>
    <x v="4"/>
    <x v="8"/>
    <x v="5"/>
    <x v="2"/>
    <x v="0"/>
    <n v="176563.66"/>
    <n v="26472"/>
    <n v="26022.65"/>
    <n v="26472"/>
    <x v="5"/>
    <n v="0.47499999999999998"/>
    <n v="3.4350000000000001"/>
    <x v="14"/>
    <n v="-90931.32"/>
    <n v="-88681.2"/>
    <n v="-87175.877500000002"/>
    <x v="1"/>
    <x v="0"/>
    <x v="3"/>
    <x v="2"/>
    <x v="0"/>
    <x v="1"/>
    <x v="0"/>
    <n v="-92614.6"/>
    <n v="-94213.85"/>
    <x v="0"/>
    <x v="1"/>
    <x v="0"/>
    <n v="26022.65"/>
    <n v="176563.66"/>
    <n v="26022.65"/>
    <x v="0"/>
    <x v="2"/>
  </r>
  <r>
    <x v="6"/>
    <x v="5"/>
    <x v="4"/>
    <x v="8"/>
    <x v="5"/>
    <x v="2"/>
    <x v="0"/>
    <n v="162256.89000000001"/>
    <n v="24327"/>
    <n v="23914.06"/>
    <n v="24327"/>
    <x v="5"/>
    <n v="0.47499999999999998"/>
    <n v="3.4350000000000001"/>
    <x v="14"/>
    <n v="-83563.244999999995"/>
    <n v="-81495.45"/>
    <n v="-80112.10100000001"/>
    <x v="1"/>
    <x v="0"/>
    <x v="3"/>
    <x v="2"/>
    <x v="0"/>
    <x v="1"/>
    <x v="0"/>
    <n v="-85110.13"/>
    <n v="-86579.79"/>
    <x v="0"/>
    <x v="0"/>
    <x v="0"/>
    <n v="23914.06"/>
    <n v="162256.89000000001"/>
    <n v="23914.06"/>
    <x v="0"/>
    <x v="2"/>
  </r>
  <r>
    <x v="7"/>
    <x v="3"/>
    <x v="5"/>
    <x v="8"/>
    <x v="6"/>
    <x v="2"/>
    <x v="0"/>
    <n v="21415.8"/>
    <n v="5888"/>
    <n v="5788.05"/>
    <n v="5888"/>
    <x v="3"/>
    <n v="0.47499999999999998"/>
    <n v="0.47499999999999998"/>
    <x v="14"/>
    <n v="-20225.28"/>
    <n v="-18988.8"/>
    <n v="-18666.46125"/>
    <x v="0"/>
    <x v="0"/>
    <x v="2"/>
    <x v="2"/>
    <x v="0"/>
    <x v="1"/>
    <x v="0"/>
    <n v="-19650.439999999999"/>
    <n v="40780"/>
    <x v="0"/>
    <x v="1"/>
    <x v="0"/>
    <n v="0"/>
    <n v="39914.42"/>
    <n v="5788.05"/>
    <x v="0"/>
    <x v="1"/>
  </r>
  <r>
    <x v="3"/>
    <x v="3"/>
    <x v="2"/>
    <x v="9"/>
    <x v="3"/>
    <x v="2"/>
    <x v="0"/>
    <n v="-92884.08"/>
    <n v="-25595"/>
    <n v="-25103.81"/>
    <n v="25595"/>
    <x v="3"/>
    <n v="0.22500000000000001"/>
    <n v="0.22500000000000001"/>
    <x v="14"/>
    <n v="81520.074999999997"/>
    <n v="88942.625"/>
    <n v="87235.739750000008"/>
    <x v="0"/>
    <x v="0"/>
    <x v="2"/>
    <x v="2"/>
    <x v="0"/>
    <x v="0"/>
    <x v="0"/>
    <n v="85227.42"/>
    <n v="177270"/>
    <x v="0"/>
    <x v="0"/>
    <x v="0"/>
    <n v="0"/>
    <n v="-173115.85"/>
    <n v="-25103.81"/>
    <x v="0"/>
    <x v="1"/>
  </r>
  <r>
    <x v="4"/>
    <x v="4"/>
    <x v="3"/>
    <x v="9"/>
    <x v="4"/>
    <x v="2"/>
    <x v="0"/>
    <n v="-4978.32"/>
    <n v="-18799"/>
    <n v="-18438.23"/>
    <n v="18799"/>
    <x v="4"/>
    <n v="0.22500000000000001"/>
    <n v="0.22500000000000001"/>
    <x v="14"/>
    <n v="59874.815000000002"/>
    <n v="845.95500000000004"/>
    <n v="829.72035000000017"/>
    <x v="0"/>
    <x v="0"/>
    <x v="2"/>
    <x v="2"/>
    <x v="0"/>
    <x v="0"/>
    <x v="0"/>
    <n v="-645.34"/>
    <n v="65721"/>
    <x v="0"/>
    <x v="0"/>
    <x v="0"/>
    <n v="0"/>
    <n v="-63906.9"/>
    <n v="-18438.23"/>
    <x v="0"/>
    <x v="0"/>
  </r>
  <r>
    <x v="5"/>
    <x v="5"/>
    <x v="4"/>
    <x v="9"/>
    <x v="5"/>
    <x v="2"/>
    <x v="0"/>
    <n v="179759.16"/>
    <n v="27012"/>
    <n v="26493.61"/>
    <n v="27012"/>
    <x v="5"/>
    <n v="0.47499999999999998"/>
    <n v="3.4350000000000001"/>
    <x v="14"/>
    <n v="-92786.22"/>
    <n v="-90490.2"/>
    <n v="-88753.593500000003"/>
    <x v="1"/>
    <x v="0"/>
    <x v="3"/>
    <x v="2"/>
    <x v="0"/>
    <x v="1"/>
    <x v="0"/>
    <n v="-94290.77"/>
    <n v="-96135.71"/>
    <x v="0"/>
    <x v="1"/>
    <x v="0"/>
    <n v="26493.61"/>
    <n v="179759.16"/>
    <n v="26493.61"/>
    <x v="0"/>
    <x v="2"/>
  </r>
  <r>
    <x v="6"/>
    <x v="5"/>
    <x v="4"/>
    <x v="9"/>
    <x v="5"/>
    <x v="2"/>
    <x v="0"/>
    <n v="169597.3"/>
    <n v="25485"/>
    <n v="24995.919999999998"/>
    <n v="25485"/>
    <x v="5"/>
    <n v="0.47499999999999998"/>
    <n v="3.4350000000000001"/>
    <x v="14"/>
    <n v="-87540.975000000006"/>
    <n v="-85374.75"/>
    <n v="-83736.331999999995"/>
    <x v="1"/>
    <x v="0"/>
    <x v="3"/>
    <x v="2"/>
    <x v="0"/>
    <x v="1"/>
    <x v="0"/>
    <n v="-88960.47"/>
    <n v="-90701.11"/>
    <x v="0"/>
    <x v="0"/>
    <x v="0"/>
    <n v="24995.919999999998"/>
    <n v="169597.3"/>
    <n v="24995.919999999998"/>
    <x v="0"/>
    <x v="2"/>
  </r>
  <r>
    <x v="7"/>
    <x v="3"/>
    <x v="5"/>
    <x v="9"/>
    <x v="6"/>
    <x v="2"/>
    <x v="0"/>
    <n v="23857"/>
    <n v="6574"/>
    <n v="6447.84"/>
    <n v="6574"/>
    <x v="3"/>
    <n v="0.47499999999999998"/>
    <n v="0.47499999999999998"/>
    <x v="14"/>
    <n v="-22581.69"/>
    <n v="-21201.15"/>
    <n v="-20794.284"/>
    <x v="0"/>
    <x v="0"/>
    <x v="2"/>
    <x v="2"/>
    <x v="0"/>
    <x v="1"/>
    <x v="0"/>
    <n v="-21890.41"/>
    <n v="45531"/>
    <x v="0"/>
    <x v="1"/>
    <x v="0"/>
    <n v="0"/>
    <n v="44464.29"/>
    <n v="6447.84"/>
    <x v="0"/>
    <x v="1"/>
  </r>
  <r>
    <x v="3"/>
    <x v="3"/>
    <x v="2"/>
    <x v="10"/>
    <x v="3"/>
    <x v="2"/>
    <x v="0"/>
    <n v="-126231.35"/>
    <n v="-34866"/>
    <n v="-34116.58"/>
    <n v="34866"/>
    <x v="3"/>
    <n v="0.115"/>
    <n v="0.115"/>
    <x v="14"/>
    <n v="107212.95"/>
    <n v="124994.61"/>
    <n v="122307.9393"/>
    <x v="0"/>
    <x v="0"/>
    <x v="2"/>
    <x v="2"/>
    <x v="0"/>
    <x v="0"/>
    <x v="0"/>
    <n v="119578.61"/>
    <n v="238518"/>
    <x v="0"/>
    <x v="0"/>
    <x v="0"/>
    <n v="0"/>
    <n v="-232368.03"/>
    <n v="-34116.58"/>
    <x v="0"/>
    <x v="1"/>
  </r>
  <r>
    <x v="4"/>
    <x v="4"/>
    <x v="3"/>
    <x v="10"/>
    <x v="4"/>
    <x v="2"/>
    <x v="0"/>
    <n v="-6651.94"/>
    <n v="-25178"/>
    <n v="-24636.82"/>
    <n v="25178"/>
    <x v="4"/>
    <n v="0.115"/>
    <n v="0.115"/>
    <x v="14"/>
    <n v="77422.350000000006"/>
    <n v="3902.59"/>
    <n v="3818.7071000000005"/>
    <x v="0"/>
    <x v="0"/>
    <x v="2"/>
    <x v="2"/>
    <x v="0"/>
    <x v="0"/>
    <x v="0"/>
    <n v="1847.76"/>
    <n v="85882"/>
    <x v="0"/>
    <x v="0"/>
    <x v="0"/>
    <n v="0"/>
    <n v="-83297.08"/>
    <n v="-24636.82"/>
    <x v="0"/>
    <x v="0"/>
  </r>
  <r>
    <x v="5"/>
    <x v="5"/>
    <x v="4"/>
    <x v="10"/>
    <x v="5"/>
    <x v="2"/>
    <x v="0"/>
    <n v="238013.93"/>
    <n v="35850"/>
    <n v="35079.43"/>
    <n v="35850"/>
    <x v="5"/>
    <n v="0.36499999999999999"/>
    <n v="3.3250000000000002"/>
    <x v="14"/>
    <n v="-119201.25"/>
    <n v="-124041"/>
    <n v="-121374.8278"/>
    <x v="1"/>
    <x v="0"/>
    <x v="3"/>
    <x v="2"/>
    <x v="0"/>
    <x v="1"/>
    <x v="0"/>
    <n v="-127829.44"/>
    <n v="-130637.4"/>
    <x v="0"/>
    <x v="1"/>
    <x v="0"/>
    <n v="35079.43"/>
    <n v="238013.93"/>
    <n v="35079.43"/>
    <x v="0"/>
    <x v="2"/>
  </r>
  <r>
    <x v="6"/>
    <x v="5"/>
    <x v="4"/>
    <x v="10"/>
    <x v="5"/>
    <x v="2"/>
    <x v="0"/>
    <n v="230465.21"/>
    <n v="34713"/>
    <n v="33966.870000000003"/>
    <n v="34713"/>
    <x v="5"/>
    <n v="0.36499999999999999"/>
    <n v="3.3250000000000002"/>
    <x v="14"/>
    <n v="-115420.72500000001"/>
    <n v="-120106.98"/>
    <n v="-117525.3702"/>
    <x v="1"/>
    <x v="0"/>
    <x v="3"/>
    <x v="2"/>
    <x v="0"/>
    <x v="1"/>
    <x v="0"/>
    <n v="-123775.27"/>
    <n v="-126494.17"/>
    <x v="0"/>
    <x v="0"/>
    <x v="0"/>
    <n v="33966.870000000003"/>
    <n v="230465.21"/>
    <n v="33966.870000000003"/>
    <x v="0"/>
    <x v="2"/>
  </r>
  <r>
    <x v="7"/>
    <x v="3"/>
    <x v="5"/>
    <x v="10"/>
    <x v="6"/>
    <x v="2"/>
    <x v="0"/>
    <n v="34343.79"/>
    <n v="9486"/>
    <n v="9282.11"/>
    <n v="9486"/>
    <x v="3"/>
    <n v="0.36499999999999999"/>
    <n v="0.36499999999999999"/>
    <x v="14"/>
    <n v="-31540.95"/>
    <n v="-31635.81"/>
    <n v="-30955.836850000003"/>
    <x v="0"/>
    <x v="0"/>
    <x v="2"/>
    <x v="2"/>
    <x v="0"/>
    <x v="1"/>
    <x v="0"/>
    <n v="-32533.78"/>
    <n v="64893"/>
    <x v="0"/>
    <x v="1"/>
    <x v="0"/>
    <n v="0"/>
    <n v="63220.42"/>
    <n v="9282.11"/>
    <x v="0"/>
    <x v="1"/>
  </r>
  <r>
    <x v="3"/>
    <x v="3"/>
    <x v="2"/>
    <x v="11"/>
    <x v="3"/>
    <x v="2"/>
    <x v="0"/>
    <n v="-285511"/>
    <n v="-79070"/>
    <n v="-77165.14"/>
    <n v="79070"/>
    <x v="3"/>
    <n v="0.14000000000000001"/>
    <n v="0.14000000000000001"/>
    <x v="15"/>
    <n v="261721.7"/>
    <n v="281489.2"/>
    <n v="274707.89840000001"/>
    <x v="0"/>
    <x v="0"/>
    <x v="2"/>
    <x v="2"/>
    <x v="0"/>
    <x v="0"/>
    <x v="0"/>
    <n v="267763.02"/>
    <n v="559103"/>
    <x v="0"/>
    <x v="0"/>
    <x v="0"/>
    <n v="0"/>
    <n v="-542548.06999999995"/>
    <n v="-77165.14"/>
    <x v="0"/>
    <x v="1"/>
  </r>
  <r>
    <x v="4"/>
    <x v="4"/>
    <x v="3"/>
    <x v="11"/>
    <x v="4"/>
    <x v="2"/>
    <x v="0"/>
    <n v="-15429.5"/>
    <n v="-58557"/>
    <n v="-57146.31"/>
    <n v="58557"/>
    <x v="4"/>
    <n v="0.14000000000000001"/>
    <n v="0.14000000000000001"/>
    <x v="15"/>
    <n v="193823.67"/>
    <n v="7612.41"/>
    <n v="7429.0203000000001"/>
    <x v="0"/>
    <x v="0"/>
    <x v="2"/>
    <x v="2"/>
    <x v="0"/>
    <x v="0"/>
    <x v="0"/>
    <n v="2285.85"/>
    <n v="213206"/>
    <x v="0"/>
    <x v="0"/>
    <x v="0"/>
    <n v="0"/>
    <n v="-205783.87"/>
    <n v="-57146.31"/>
    <x v="0"/>
    <x v="0"/>
  </r>
  <r>
    <x v="5"/>
    <x v="5"/>
    <x v="4"/>
    <x v="11"/>
    <x v="5"/>
    <x v="2"/>
    <x v="0"/>
    <n v="523923.01"/>
    <n v="79124"/>
    <n v="77217.84"/>
    <n v="79124"/>
    <x v="5"/>
    <n v="0.39"/>
    <n v="3.56"/>
    <x v="15"/>
    <n v="-281681.44"/>
    <n v="-255174.9"/>
    <n v="-249027.53399999999"/>
    <x v="1"/>
    <x v="0"/>
    <x v="3"/>
    <x v="2"/>
    <x v="0"/>
    <x v="1"/>
    <x v="0"/>
    <n v="-263621.69"/>
    <n v="-270129.34000000003"/>
    <x v="0"/>
    <x v="1"/>
    <x v="0"/>
    <n v="77217.84"/>
    <n v="523923.01"/>
    <n v="77217.84"/>
    <x v="0"/>
    <x v="2"/>
  </r>
  <r>
    <x v="6"/>
    <x v="5"/>
    <x v="4"/>
    <x v="11"/>
    <x v="5"/>
    <x v="2"/>
    <x v="0"/>
    <n v="521353.85"/>
    <n v="78736"/>
    <n v="76839.179999999993"/>
    <n v="78736"/>
    <x v="5"/>
    <n v="0.39"/>
    <n v="3.56"/>
    <x v="15"/>
    <n v="-280300.15999999997"/>
    <n v="-253923.6"/>
    <n v="-247806.35549999998"/>
    <x v="1"/>
    <x v="0"/>
    <x v="3"/>
    <x v="2"/>
    <x v="0"/>
    <x v="1"/>
    <x v="0"/>
    <n v="-262328.96999999997"/>
    <n v="-268804.7"/>
    <x v="0"/>
    <x v="0"/>
    <x v="0"/>
    <n v="76839.179999999993"/>
    <n v="521353.85"/>
    <n v="76839.179999999993"/>
    <x v="0"/>
    <x v="2"/>
  </r>
  <r>
    <x v="7"/>
    <x v="3"/>
    <x v="5"/>
    <x v="11"/>
    <x v="6"/>
    <x v="2"/>
    <x v="0"/>
    <n v="82157.98"/>
    <n v="22753"/>
    <n v="22204.86"/>
    <n v="22753"/>
    <x v="3"/>
    <n v="0.39"/>
    <n v="0.39"/>
    <x v="15"/>
    <n v="-81000.679999999993"/>
    <n v="-75312.429999999993"/>
    <n v="-73498.08660000001"/>
    <x v="0"/>
    <x v="0"/>
    <x v="2"/>
    <x v="2"/>
    <x v="0"/>
    <x v="1"/>
    <x v="0"/>
    <n v="-77050.87"/>
    <n v="160886"/>
    <x v="0"/>
    <x v="1"/>
    <x v="0"/>
    <n v="0"/>
    <n v="156122.38"/>
    <n v="22204.86"/>
    <x v="0"/>
    <x v="1"/>
  </r>
  <r>
    <x v="3"/>
    <x v="3"/>
    <x v="2"/>
    <x v="12"/>
    <x v="3"/>
    <x v="2"/>
    <x v="0"/>
    <n v="-391572.8"/>
    <n v="-108735"/>
    <n v="-105830.49"/>
    <n v="108735"/>
    <x v="3"/>
    <n v="0.26"/>
    <n v="0.26"/>
    <x v="16"/>
    <n v="390358.65"/>
    <n v="374048.4"/>
    <n v="364056.88560000004"/>
    <x v="0"/>
    <x v="0"/>
    <x v="2"/>
    <x v="2"/>
    <x v="0"/>
    <x v="0"/>
    <x v="0"/>
    <n v="354532.13"/>
    <n v="802573"/>
    <x v="0"/>
    <x v="0"/>
    <x v="0"/>
    <n v="0"/>
    <n v="-776901.59"/>
    <n v="-105830.49"/>
    <x v="0"/>
    <x v="1"/>
  </r>
  <r>
    <x v="4"/>
    <x v="4"/>
    <x v="3"/>
    <x v="12"/>
    <x v="4"/>
    <x v="2"/>
    <x v="0"/>
    <n v="-21025.39"/>
    <n v="-80009"/>
    <n v="-77871.81"/>
    <n v="80009"/>
    <x v="4"/>
    <n v="0.26"/>
    <n v="0.26"/>
    <x v="16"/>
    <n v="287232.31"/>
    <n v="800.09000000000071"/>
    <n v="778.71810000000062"/>
    <x v="0"/>
    <x v="0"/>
    <x v="2"/>
    <x v="2"/>
    <x v="0"/>
    <x v="0"/>
    <x v="0"/>
    <n v="-6229.74"/>
    <n v="316115"/>
    <x v="0"/>
    <x v="0"/>
    <x v="0"/>
    <n v="0"/>
    <n v="-304556.65000000002"/>
    <n v="-77871.81"/>
    <x v="0"/>
    <x v="0"/>
  </r>
  <r>
    <x v="5"/>
    <x v="5"/>
    <x v="4"/>
    <x v="12"/>
    <x v="5"/>
    <x v="2"/>
    <x v="0"/>
    <n v="699424.03"/>
    <n v="105913"/>
    <n v="103083.87"/>
    <n v="105913"/>
    <x v="5"/>
    <n v="0.51"/>
    <n v="3.84"/>
    <x v="16"/>
    <n v="-406705.91999999998"/>
    <n v="-311913.78500000003"/>
    <n v="-303581.99715000001"/>
    <x v="1"/>
    <x v="0"/>
    <x v="3"/>
    <x v="2"/>
    <x v="0"/>
    <x v="1"/>
    <x v="0"/>
    <n v="-319972.32"/>
    <n v="-328753.95"/>
    <x v="0"/>
    <x v="1"/>
    <x v="0"/>
    <n v="103083.87"/>
    <n v="699424.03"/>
    <n v="103083.87"/>
    <x v="0"/>
    <x v="2"/>
  </r>
  <r>
    <x v="6"/>
    <x v="5"/>
    <x v="4"/>
    <x v="12"/>
    <x v="5"/>
    <x v="2"/>
    <x v="0"/>
    <n v="714949.47"/>
    <n v="108264"/>
    <n v="105372.07"/>
    <n v="108264"/>
    <x v="5"/>
    <n v="0.51"/>
    <n v="3.84"/>
    <x v="16"/>
    <n v="-415733.76000000001"/>
    <n v="-318837.48"/>
    <n v="-310320.74615000008"/>
    <x v="1"/>
    <x v="0"/>
    <x v="3"/>
    <x v="2"/>
    <x v="0"/>
    <x v="1"/>
    <x v="0"/>
    <n v="-327074.89"/>
    <n v="-336051.46"/>
    <x v="0"/>
    <x v="0"/>
    <x v="0"/>
    <n v="105372.07"/>
    <n v="714949.47"/>
    <n v="105372.07"/>
    <x v="0"/>
    <x v="2"/>
  </r>
  <r>
    <x v="7"/>
    <x v="3"/>
    <x v="5"/>
    <x v="12"/>
    <x v="6"/>
    <x v="2"/>
    <x v="0"/>
    <n v="118532.38"/>
    <n v="32915"/>
    <n v="32035.78"/>
    <n v="32915"/>
    <x v="3"/>
    <n v="0.51"/>
    <n v="0.51"/>
    <x v="16"/>
    <n v="-126393.60000000001"/>
    <n v="-104998.85"/>
    <n v="-102194.13820000002"/>
    <x v="0"/>
    <x v="0"/>
    <x v="2"/>
    <x v="2"/>
    <x v="0"/>
    <x v="1"/>
    <x v="0"/>
    <n v="-107319.86"/>
    <n v="242945"/>
    <x v="0"/>
    <x v="1"/>
    <x v="0"/>
    <n v="0"/>
    <n v="235174.65"/>
    <n v="32035.78"/>
    <x v="0"/>
    <x v="1"/>
  </r>
  <r>
    <x v="3"/>
    <x v="3"/>
    <x v="2"/>
    <x v="13"/>
    <x v="3"/>
    <x v="2"/>
    <x v="0"/>
    <n v="-325281.90999999997"/>
    <n v="-90596"/>
    <n v="-87914.03"/>
    <n v="90596"/>
    <x v="3"/>
    <n v="0.39"/>
    <n v="0.39"/>
    <x v="17"/>
    <n v="350606.52"/>
    <n v="299872.76"/>
    <n v="290995.43930000003"/>
    <x v="0"/>
    <x v="0"/>
    <x v="2"/>
    <x v="2"/>
    <x v="0"/>
    <x v="0"/>
    <x v="0"/>
    <n v="283083.17"/>
    <n v="689979"/>
    <x v="0"/>
    <x v="0"/>
    <x v="0"/>
    <n v="0"/>
    <n v="-666036.68000000005"/>
    <n v="-87914.03"/>
    <x v="0"/>
    <x v="1"/>
  </r>
  <r>
    <x v="4"/>
    <x v="4"/>
    <x v="3"/>
    <x v="13"/>
    <x v="4"/>
    <x v="2"/>
    <x v="0"/>
    <n v="-17367.66"/>
    <n v="-66287"/>
    <n v="-64324.66"/>
    <n v="66287"/>
    <x v="4"/>
    <n v="0.39"/>
    <n v="0.39"/>
    <x v="17"/>
    <n v="256530.69"/>
    <n v="-7954.44"/>
    <n v="-7718.9592000000002"/>
    <x v="0"/>
    <x v="0"/>
    <x v="2"/>
    <x v="2"/>
    <x v="0"/>
    <x v="0"/>
    <x v="0"/>
    <n v="-13508.18"/>
    <n v="277477"/>
    <x v="0"/>
    <x v="0"/>
    <x v="0"/>
    <n v="0"/>
    <n v="-266690.06"/>
    <n v="-64324.66"/>
    <x v="0"/>
    <x v="0"/>
  </r>
  <r>
    <x v="5"/>
    <x v="5"/>
    <x v="4"/>
    <x v="13"/>
    <x v="5"/>
    <x v="2"/>
    <x v="0"/>
    <n v="564800.64"/>
    <n v="85782"/>
    <n v="83242.539999999994"/>
    <n v="85782"/>
    <x v="5"/>
    <n v="0.64"/>
    <n v="4.12"/>
    <x v="17"/>
    <n v="-353421.84"/>
    <n v="-228609.03"/>
    <n v="-221841.36909999998"/>
    <x v="1"/>
    <x v="0"/>
    <x v="3"/>
    <x v="2"/>
    <x v="0"/>
    <x v="1"/>
    <x v="0"/>
    <n v="-238822.85"/>
    <n v="-246108.56"/>
    <x v="0"/>
    <x v="1"/>
    <x v="0"/>
    <n v="83242.539999999994"/>
    <n v="564800.64"/>
    <n v="83242.539999999994"/>
    <x v="0"/>
    <x v="2"/>
  </r>
  <r>
    <x v="6"/>
    <x v="5"/>
    <x v="4"/>
    <x v="13"/>
    <x v="5"/>
    <x v="2"/>
    <x v="0"/>
    <n v="593922.29"/>
    <n v="90205"/>
    <n v="87534.6"/>
    <n v="90205"/>
    <x v="5"/>
    <n v="0.64"/>
    <n v="4.12"/>
    <x v="17"/>
    <n v="-371644.6"/>
    <n v="-240396.32500000001"/>
    <n v="-233279.70900000003"/>
    <x v="1"/>
    <x v="0"/>
    <x v="3"/>
    <x v="2"/>
    <x v="0"/>
    <x v="1"/>
    <x v="0"/>
    <n v="-251136.78"/>
    <n v="-258798.14"/>
    <x v="0"/>
    <x v="0"/>
    <x v="0"/>
    <n v="87534.6"/>
    <n v="593922.29"/>
    <n v="87534.6"/>
    <x v="0"/>
    <x v="2"/>
  </r>
  <r>
    <x v="7"/>
    <x v="3"/>
    <x v="5"/>
    <x v="13"/>
    <x v="6"/>
    <x v="2"/>
    <x v="0"/>
    <n v="104525.66"/>
    <n v="29112"/>
    <n v="28250.18"/>
    <n v="29112"/>
    <x v="3"/>
    <n v="0.64"/>
    <n v="0.64"/>
    <x v="17"/>
    <n v="-119941.44"/>
    <n v="-89082.72"/>
    <n v="-86445.550799999997"/>
    <x v="0"/>
    <x v="0"/>
    <x v="2"/>
    <x v="2"/>
    <x v="0"/>
    <x v="1"/>
    <x v="0"/>
    <n v="-90965.58"/>
    <n v="221716"/>
    <x v="0"/>
    <x v="1"/>
    <x v="0"/>
    <n v="0"/>
    <n v="214023.36"/>
    <n v="28250.18"/>
    <x v="0"/>
    <x v="1"/>
  </r>
  <r>
    <x v="3"/>
    <x v="3"/>
    <x v="2"/>
    <x v="14"/>
    <x v="3"/>
    <x v="2"/>
    <x v="0"/>
    <n v="-265735.09000000003"/>
    <n v="-74249"/>
    <n v="-71820.3"/>
    <n v="74249"/>
    <x v="3"/>
    <n v="0.28999999999999998"/>
    <n v="0.28999999999999998"/>
    <x v="18"/>
    <n v="274721.3"/>
    <n v="253189.09"/>
    <n v="244907.22300000003"/>
    <x v="0"/>
    <x v="0"/>
    <x v="2"/>
    <x v="2"/>
    <x v="0"/>
    <x v="0"/>
    <x v="0"/>
    <n v="238443.38"/>
    <n v="552858"/>
    <x v="0"/>
    <x v="0"/>
    <x v="0"/>
    <n v="0"/>
    <n v="-531901.11"/>
    <n v="-71820.3"/>
    <x v="0"/>
    <x v="1"/>
  </r>
  <r>
    <x v="4"/>
    <x v="4"/>
    <x v="3"/>
    <x v="14"/>
    <x v="4"/>
    <x v="2"/>
    <x v="0"/>
    <n v="-13998.88"/>
    <n v="-53601"/>
    <n v="-51847.7"/>
    <n v="53601"/>
    <x v="4"/>
    <n v="0.28999999999999998"/>
    <n v="0.28999999999999998"/>
    <x v="18"/>
    <n v="198323.7"/>
    <n v="-1072.02"/>
    <n v="-1036.9539999999979"/>
    <x v="0"/>
    <x v="0"/>
    <x v="2"/>
    <x v="2"/>
    <x v="0"/>
    <x v="0"/>
    <x v="0"/>
    <n v="-5703.25"/>
    <n v="215261"/>
    <x v="0"/>
    <x v="0"/>
    <x v="0"/>
    <n v="0"/>
    <n v="-206146.44"/>
    <n v="-51847.7"/>
    <x v="0"/>
    <x v="0"/>
  </r>
  <r>
    <x v="5"/>
    <x v="5"/>
    <x v="4"/>
    <x v="14"/>
    <x v="5"/>
    <x v="2"/>
    <x v="0"/>
    <n v="448447.39"/>
    <n v="68329"/>
    <n v="66093.94"/>
    <n v="68329"/>
    <x v="5"/>
    <n v="0.54"/>
    <n v="3.95"/>
    <x v="18"/>
    <n v="-269899.55"/>
    <n v="-193712.715"/>
    <n v="-187376.3199"/>
    <x v="1"/>
    <x v="0"/>
    <x v="3"/>
    <x v="2"/>
    <x v="0"/>
    <x v="1"/>
    <x v="0"/>
    <n v="-200859.48"/>
    <n v="-207651.83"/>
    <x v="0"/>
    <x v="1"/>
    <x v="0"/>
    <n v="66093.94"/>
    <n v="448447.39"/>
    <n v="66093.94"/>
    <x v="0"/>
    <x v="2"/>
  </r>
  <r>
    <x v="6"/>
    <x v="5"/>
    <x v="4"/>
    <x v="14"/>
    <x v="5"/>
    <x v="2"/>
    <x v="0"/>
    <n v="485397.42"/>
    <n v="73959"/>
    <n v="71539.78"/>
    <n v="73959"/>
    <x v="5"/>
    <n v="0.54"/>
    <n v="3.95"/>
    <x v="18"/>
    <n v="-292138.05"/>
    <n v="-209673.76499999998"/>
    <n v="-202815.2763"/>
    <x v="1"/>
    <x v="0"/>
    <x v="3"/>
    <x v="2"/>
    <x v="0"/>
    <x v="1"/>
    <x v="0"/>
    <n v="-217409.4"/>
    <n v="-224761.4"/>
    <x v="0"/>
    <x v="0"/>
    <x v="0"/>
    <n v="71539.78"/>
    <n v="485397.42"/>
    <n v="71539.78"/>
    <x v="0"/>
    <x v="2"/>
  </r>
  <r>
    <x v="7"/>
    <x v="3"/>
    <x v="5"/>
    <x v="14"/>
    <x v="6"/>
    <x v="2"/>
    <x v="0"/>
    <n v="89434.93"/>
    <n v="24989"/>
    <n v="24171.599999999999"/>
    <n v="24989"/>
    <x v="3"/>
    <n v="0.54"/>
    <n v="0.54"/>
    <x v="18"/>
    <n v="-98706.55"/>
    <n v="-78965.240000000005"/>
    <n v="-76382.255999999994"/>
    <x v="0"/>
    <x v="0"/>
    <x v="2"/>
    <x v="2"/>
    <x v="0"/>
    <x v="1"/>
    <x v="0"/>
    <n v="-80249.72"/>
    <n v="186068"/>
    <x v="0"/>
    <x v="1"/>
    <x v="0"/>
    <n v="0"/>
    <n v="179014.89"/>
    <n v="24171.599999999999"/>
    <x v="0"/>
    <x v="1"/>
  </r>
  <r>
    <x v="3"/>
    <x v="3"/>
    <x v="2"/>
    <x v="15"/>
    <x v="3"/>
    <x v="2"/>
    <x v="0"/>
    <n v="-244494.78"/>
    <n v="-68521"/>
    <n v="-66079.67"/>
    <n v="68521"/>
    <x v="3"/>
    <n v="0.16"/>
    <n v="0.16"/>
    <x v="19"/>
    <n v="236397.45"/>
    <n v="242564.34"/>
    <n v="233922.0318"/>
    <x v="0"/>
    <x v="0"/>
    <x v="2"/>
    <x v="2"/>
    <x v="0"/>
    <x v="0"/>
    <x v="0"/>
    <n v="227974.86"/>
    <n v="494104"/>
    <x v="0"/>
    <x v="0"/>
    <x v="0"/>
    <n v="0"/>
    <n v="-473857.31"/>
    <n v="-66079.67"/>
    <x v="0"/>
    <x v="1"/>
  </r>
  <r>
    <x v="4"/>
    <x v="4"/>
    <x v="3"/>
    <x v="15"/>
    <x v="4"/>
    <x v="2"/>
    <x v="0"/>
    <n v="-12809.4"/>
    <n v="-49195"/>
    <n v="-47442.23"/>
    <n v="49195"/>
    <x v="4"/>
    <n v="0.16"/>
    <n v="0.16"/>
    <x v="19"/>
    <n v="169722.75"/>
    <n v="5411.45"/>
    <n v="5218.645300000001"/>
    <x v="0"/>
    <x v="0"/>
    <x v="2"/>
    <x v="2"/>
    <x v="0"/>
    <x v="0"/>
    <x v="0"/>
    <n v="948.84"/>
    <n v="186006"/>
    <x v="0"/>
    <x v="0"/>
    <x v="0"/>
    <n v="0"/>
    <n v="-177481.4"/>
    <n v="-47442.23"/>
    <x v="0"/>
    <x v="0"/>
  </r>
  <r>
    <x v="5"/>
    <x v="5"/>
    <x v="4"/>
    <x v="15"/>
    <x v="5"/>
    <x v="2"/>
    <x v="0"/>
    <n v="401631.7"/>
    <n v="61381"/>
    <n v="59194.06"/>
    <n v="61381"/>
    <x v="5"/>
    <n v="0.41"/>
    <n v="3.7"/>
    <x v="19"/>
    <n v="-227109.7"/>
    <n v="-189360.38500000001"/>
    <n v="-182613.67509999999"/>
    <x v="1"/>
    <x v="0"/>
    <x v="3"/>
    <x v="2"/>
    <x v="0"/>
    <x v="1"/>
    <x v="0"/>
    <n v="-193801.35"/>
    <n v="-200961.39"/>
    <x v="0"/>
    <x v="1"/>
    <x v="0"/>
    <n v="59194.06"/>
    <n v="401631.7"/>
    <n v="59194.06"/>
    <x v="0"/>
    <x v="2"/>
  </r>
  <r>
    <x v="6"/>
    <x v="5"/>
    <x v="4"/>
    <x v="15"/>
    <x v="5"/>
    <x v="2"/>
    <x v="0"/>
    <n v="446426.84"/>
    <n v="68227"/>
    <n v="65796.149999999994"/>
    <n v="68227"/>
    <x v="5"/>
    <n v="0.41"/>
    <n v="3.7"/>
    <x v="19"/>
    <n v="-252439.9"/>
    <n v="-210480.29499999998"/>
    <n v="-202981.12274999998"/>
    <x v="1"/>
    <x v="0"/>
    <x v="3"/>
    <x v="2"/>
    <x v="0"/>
    <x v="1"/>
    <x v="0"/>
    <n v="-215416.58"/>
    <n v="-223375.2"/>
    <x v="0"/>
    <x v="0"/>
    <x v="0"/>
    <n v="65796.149999999994"/>
    <n v="446426.84"/>
    <n v="65796.149999999994"/>
    <x v="0"/>
    <x v="2"/>
  </r>
  <r>
    <x v="7"/>
    <x v="3"/>
    <x v="5"/>
    <x v="15"/>
    <x v="6"/>
    <x v="2"/>
    <x v="0"/>
    <n v="85604.04"/>
    <n v="23991"/>
    <n v="23136.23"/>
    <n v="23991"/>
    <x v="3"/>
    <n v="0.41"/>
    <n v="0.41"/>
    <x v="19"/>
    <n v="-88766.7"/>
    <n v="-78930.39"/>
    <n v="-76118.1967"/>
    <x v="0"/>
    <x v="0"/>
    <x v="2"/>
    <x v="2"/>
    <x v="0"/>
    <x v="1"/>
    <x v="0"/>
    <n v="-79819.98"/>
    <n v="172999"/>
    <x v="0"/>
    <x v="1"/>
    <x v="0"/>
    <n v="0"/>
    <n v="165909.88"/>
    <n v="23136.23"/>
    <x v="0"/>
    <x v="1"/>
  </r>
  <r>
    <x v="3"/>
    <x v="3"/>
    <x v="2"/>
    <x v="16"/>
    <x v="3"/>
    <x v="2"/>
    <x v="0"/>
    <n v="-176715.1"/>
    <n v="-49698"/>
    <n v="-47760.84"/>
    <n v="49698"/>
    <x v="3"/>
    <n v="0.39"/>
    <n v="0.39"/>
    <x v="20"/>
    <n v="174439.98"/>
    <n v="164500.38"/>
    <n v="158088.38039999999"/>
    <x v="0"/>
    <x v="0"/>
    <x v="2"/>
    <x v="2"/>
    <x v="0"/>
    <x v="0"/>
    <x v="0"/>
    <n v="154745.12"/>
    <n v="361602"/>
    <x v="0"/>
    <x v="0"/>
    <x v="0"/>
    <n v="0"/>
    <n v="-346552.65"/>
    <n v="-47760.84"/>
    <x v="0"/>
    <x v="1"/>
  </r>
  <r>
    <x v="4"/>
    <x v="4"/>
    <x v="3"/>
    <x v="16"/>
    <x v="4"/>
    <x v="2"/>
    <x v="0"/>
    <n v="-8824.51"/>
    <n v="-34009"/>
    <n v="-32683.37"/>
    <n v="34009"/>
    <x v="4"/>
    <n v="0.39"/>
    <n v="0.39"/>
    <x v="20"/>
    <n v="119371.59"/>
    <n v="-4081.08"/>
    <n v="-3922.0043999999998"/>
    <x v="0"/>
    <x v="0"/>
    <x v="2"/>
    <x v="2"/>
    <x v="0"/>
    <x v="0"/>
    <x v="0"/>
    <n v="-6209.84"/>
    <n v="130798"/>
    <x v="0"/>
    <x v="0"/>
    <x v="0"/>
    <n v="0"/>
    <n v="-125046.59"/>
    <n v="-32683.37"/>
    <x v="0"/>
    <x v="0"/>
  </r>
  <r>
    <x v="5"/>
    <x v="5"/>
    <x v="4"/>
    <x v="16"/>
    <x v="5"/>
    <x v="2"/>
    <x v="0"/>
    <n v="281804.26"/>
    <n v="43218"/>
    <n v="41533.42"/>
    <n v="43218"/>
    <x v="5"/>
    <n v="0.64"/>
    <n v="3.76"/>
    <x v="20"/>
    <n v="-162499.68"/>
    <n v="-130734.45"/>
    <n v="-125638.5955"/>
    <x v="1"/>
    <x v="0"/>
    <x v="3"/>
    <x v="2"/>
    <x v="0"/>
    <x v="1"/>
    <x v="0"/>
    <n v="-133280.75"/>
    <n v="-138686.56"/>
    <x v="0"/>
    <x v="1"/>
    <x v="0"/>
    <n v="41533.42"/>
    <n v="281804.26"/>
    <n v="41533.42"/>
    <x v="0"/>
    <x v="2"/>
  </r>
  <r>
    <x v="6"/>
    <x v="5"/>
    <x v="4"/>
    <x v="16"/>
    <x v="5"/>
    <x v="2"/>
    <x v="0"/>
    <n v="322714.06"/>
    <n v="49492"/>
    <n v="47562.87"/>
    <n v="49492"/>
    <x v="5"/>
    <n v="0.64"/>
    <n v="3.76"/>
    <x v="20"/>
    <n v="-186089.92"/>
    <n v="-149713.29999999999"/>
    <n v="-143877.68175000002"/>
    <x v="1"/>
    <x v="0"/>
    <x v="3"/>
    <x v="2"/>
    <x v="0"/>
    <x v="1"/>
    <x v="0"/>
    <n v="-152629.24"/>
    <n v="-158819.82999999999"/>
    <x v="0"/>
    <x v="0"/>
    <x v="0"/>
    <n v="47562.87"/>
    <n v="322714.06"/>
    <n v="47562.87"/>
    <x v="0"/>
    <x v="2"/>
  </r>
  <r>
    <x v="7"/>
    <x v="3"/>
    <x v="5"/>
    <x v="16"/>
    <x v="6"/>
    <x v="2"/>
    <x v="0"/>
    <n v="64484.05"/>
    <n v="18135"/>
    <n v="17428.12"/>
    <n v="18135"/>
    <x v="3"/>
    <n v="0.64"/>
    <n v="0.64"/>
    <x v="20"/>
    <n v="-68187.600000000006"/>
    <n v="-55493.1"/>
    <n v="-53330.047200000001"/>
    <x v="0"/>
    <x v="0"/>
    <x v="2"/>
    <x v="2"/>
    <x v="0"/>
    <x v="1"/>
    <x v="0"/>
    <n v="-56467.12"/>
    <n v="131950"/>
    <x v="0"/>
    <x v="1"/>
    <x v="0"/>
    <n v="0"/>
    <n v="126458.45"/>
    <n v="17428.12"/>
    <x v="0"/>
    <x v="1"/>
  </r>
  <r>
    <x v="3"/>
    <x v="3"/>
    <x v="2"/>
    <x v="17"/>
    <x v="3"/>
    <x v="2"/>
    <x v="0"/>
    <n v="-132339.88"/>
    <n v="-37348"/>
    <n v="-35767.53"/>
    <n v="37348"/>
    <x v="3"/>
    <n v="0.39"/>
    <n v="0.39"/>
    <x v="20"/>
    <n v="131091.48000000001"/>
    <n v="123621.88"/>
    <n v="118390.5243"/>
    <x v="0"/>
    <x v="0"/>
    <x v="2"/>
    <x v="2"/>
    <x v="0"/>
    <x v="0"/>
    <x v="0"/>
    <n v="115886.81"/>
    <n v="271930"/>
    <x v="0"/>
    <x v="0"/>
    <x v="0"/>
    <n v="0"/>
    <n v="-259708.06"/>
    <n v="-35767.53"/>
    <x v="0"/>
    <x v="1"/>
  </r>
  <r>
    <x v="4"/>
    <x v="4"/>
    <x v="3"/>
    <x v="17"/>
    <x v="4"/>
    <x v="2"/>
    <x v="0"/>
    <n v="-6592.61"/>
    <n v="-25496"/>
    <n v="-24417.08"/>
    <n v="25496"/>
    <x v="4"/>
    <n v="0.39"/>
    <n v="0.39"/>
    <x v="20"/>
    <n v="89490.96"/>
    <n v="-3059.52"/>
    <n v="-2930.0496000000003"/>
    <x v="0"/>
    <x v="0"/>
    <x v="2"/>
    <x v="2"/>
    <x v="0"/>
    <x v="0"/>
    <x v="0"/>
    <n v="-4639.24"/>
    <n v="98185"/>
    <x v="0"/>
    <x v="0"/>
    <x v="0"/>
    <n v="0"/>
    <n v="-93541.83"/>
    <n v="-24417.08"/>
    <x v="0"/>
    <x v="0"/>
  </r>
  <r>
    <x v="5"/>
    <x v="5"/>
    <x v="4"/>
    <x v="17"/>
    <x v="5"/>
    <x v="2"/>
    <x v="0"/>
    <n v="204917.06"/>
    <n v="31536"/>
    <n v="30201.48"/>
    <n v="31536"/>
    <x v="5"/>
    <n v="0.64"/>
    <n v="3.76"/>
    <x v="20"/>
    <n v="-118575.36"/>
    <n v="-95396.4"/>
    <n v="-91359.476999999999"/>
    <x v="1"/>
    <x v="0"/>
    <x v="3"/>
    <x v="2"/>
    <x v="0"/>
    <x v="1"/>
    <x v="0"/>
    <n v="-96765.55"/>
    <n v="-101041.34"/>
    <x v="0"/>
    <x v="1"/>
    <x v="0"/>
    <n v="30201.48"/>
    <n v="204917.06"/>
    <n v="30201.48"/>
    <x v="0"/>
    <x v="2"/>
  </r>
  <r>
    <x v="6"/>
    <x v="5"/>
    <x v="4"/>
    <x v="17"/>
    <x v="5"/>
    <x v="2"/>
    <x v="0"/>
    <n v="241649.56"/>
    <n v="37189"/>
    <n v="35615.26"/>
    <n v="37189"/>
    <x v="5"/>
    <n v="0.64"/>
    <n v="3.76"/>
    <x v="20"/>
    <n v="-139830.64000000001"/>
    <n v="-112496.72499999999"/>
    <n v="-107736.1615"/>
    <x v="1"/>
    <x v="0"/>
    <x v="3"/>
    <x v="2"/>
    <x v="0"/>
    <x v="1"/>
    <x v="0"/>
    <n v="-114111.3"/>
    <n v="-119153.56"/>
    <x v="0"/>
    <x v="0"/>
    <x v="0"/>
    <n v="35615.26"/>
    <n v="241649.56"/>
    <n v="35615.26"/>
    <x v="0"/>
    <x v="2"/>
  </r>
  <r>
    <x v="7"/>
    <x v="3"/>
    <x v="5"/>
    <x v="17"/>
    <x v="6"/>
    <x v="2"/>
    <x v="0"/>
    <n v="50150.11"/>
    <n v="14153"/>
    <n v="13554.08"/>
    <n v="14153"/>
    <x v="3"/>
    <n v="0.64"/>
    <n v="0.64"/>
    <x v="20"/>
    <n v="-53215.28"/>
    <n v="-43308.18"/>
    <n v="-41475.484799999998"/>
    <x v="0"/>
    <x v="0"/>
    <x v="2"/>
    <x v="2"/>
    <x v="0"/>
    <x v="1"/>
    <x v="0"/>
    <n v="-43915.23"/>
    <n v="103047"/>
    <x v="0"/>
    <x v="1"/>
    <x v="0"/>
    <n v="0"/>
    <n v="98416.2"/>
    <n v="13554.08"/>
    <x v="0"/>
    <x v="1"/>
  </r>
  <r>
    <x v="3"/>
    <x v="3"/>
    <x v="2"/>
    <x v="18"/>
    <x v="3"/>
    <x v="2"/>
    <x v="0"/>
    <n v="-98270.49"/>
    <n v="-27837"/>
    <n v="-26559.59"/>
    <n v="27837"/>
    <x v="3"/>
    <n v="0.39"/>
    <n v="0.39"/>
    <x v="21"/>
    <n v="98542.98"/>
    <n v="92140.47"/>
    <n v="87912.242899999997"/>
    <x v="0"/>
    <x v="0"/>
    <x v="2"/>
    <x v="2"/>
    <x v="0"/>
    <x v="0"/>
    <x v="0"/>
    <n v="86053.08"/>
    <n v="203516"/>
    <x v="0"/>
    <x v="0"/>
    <x v="0"/>
    <n v="0"/>
    <n v="-193645.99"/>
    <n v="-26559.59"/>
    <x v="0"/>
    <x v="1"/>
  </r>
  <r>
    <x v="4"/>
    <x v="4"/>
    <x v="3"/>
    <x v="18"/>
    <x v="4"/>
    <x v="2"/>
    <x v="0"/>
    <n v="-4861.1000000000004"/>
    <n v="-18870"/>
    <n v="-18004.080000000002"/>
    <n v="18870"/>
    <x v="4"/>
    <n v="0.39"/>
    <n v="0.39"/>
    <x v="21"/>
    <n v="66799.8"/>
    <n v="-2264.4"/>
    <n v="-2160.4896000000003"/>
    <x v="0"/>
    <x v="0"/>
    <x v="2"/>
    <x v="2"/>
    <x v="0"/>
    <x v="0"/>
    <x v="0"/>
    <n v="-3420.77"/>
    <n v="73234"/>
    <x v="0"/>
    <x v="0"/>
    <x v="0"/>
    <n v="0"/>
    <n v="-69513.75"/>
    <n v="-18004.080000000002"/>
    <x v="0"/>
    <x v="0"/>
  </r>
  <r>
    <x v="5"/>
    <x v="5"/>
    <x v="4"/>
    <x v="18"/>
    <x v="5"/>
    <x v="2"/>
    <x v="0"/>
    <n v="147553.78"/>
    <n v="22793"/>
    <n v="21747.06"/>
    <n v="22793"/>
    <x v="5"/>
    <n v="0.64"/>
    <n v="3.79"/>
    <x v="21"/>
    <n v="-86385.47"/>
    <n v="-68265.035000000003"/>
    <n v="-65132.444700000007"/>
    <x v="1"/>
    <x v="0"/>
    <x v="3"/>
    <x v="2"/>
    <x v="0"/>
    <x v="1"/>
    <x v="0"/>
    <n v="-69025.16"/>
    <n v="-72344.98"/>
    <x v="0"/>
    <x v="1"/>
    <x v="0"/>
    <n v="21747.06"/>
    <n v="147553.78"/>
    <n v="21747.06"/>
    <x v="0"/>
    <x v="2"/>
  </r>
  <r>
    <x v="6"/>
    <x v="5"/>
    <x v="4"/>
    <x v="18"/>
    <x v="5"/>
    <x v="2"/>
    <x v="0"/>
    <n v="179462.37"/>
    <n v="27722"/>
    <n v="26449.87"/>
    <n v="27722"/>
    <x v="5"/>
    <n v="0.64"/>
    <n v="3.79"/>
    <x v="21"/>
    <n v="-105066.38"/>
    <n v="-83027.39"/>
    <n v="-79217.360650000002"/>
    <x v="1"/>
    <x v="0"/>
    <x v="3"/>
    <x v="2"/>
    <x v="0"/>
    <x v="1"/>
    <x v="0"/>
    <n v="-83951.89"/>
    <n v="-87989.63"/>
    <x v="0"/>
    <x v="0"/>
    <x v="0"/>
    <n v="26449.87"/>
    <n v="179462.37"/>
    <n v="26449.87"/>
    <x v="0"/>
    <x v="2"/>
  </r>
  <r>
    <x v="7"/>
    <x v="3"/>
    <x v="5"/>
    <x v="18"/>
    <x v="6"/>
    <x v="2"/>
    <x v="0"/>
    <n v="38648.75"/>
    <n v="10948"/>
    <n v="10445.61"/>
    <n v="10948"/>
    <x v="3"/>
    <n v="0.64"/>
    <n v="0.64000000000000057"/>
    <x v="21"/>
    <n v="-41492.92"/>
    <n v="-33500.879999999997"/>
    <n v="-31963.566600000002"/>
    <x v="0"/>
    <x v="0"/>
    <x v="2"/>
    <x v="2"/>
    <x v="0"/>
    <x v="1"/>
    <x v="0"/>
    <n v="-33843.769999999997"/>
    <n v="80040"/>
    <x v="0"/>
    <x v="1"/>
    <x v="0"/>
    <n v="0"/>
    <n v="76158.94"/>
    <n v="10445.61"/>
    <x v="0"/>
    <x v="1"/>
  </r>
  <r>
    <x v="3"/>
    <x v="3"/>
    <x v="2"/>
    <x v="19"/>
    <x v="3"/>
    <x v="2"/>
    <x v="0"/>
    <n v="-45148.54"/>
    <n v="-12837"/>
    <n v="-12202.31"/>
    <n v="12837"/>
    <x v="3"/>
    <n v="0.39"/>
    <n v="0.39"/>
    <x v="22"/>
    <n v="46598.31"/>
    <n v="42490.47"/>
    <n v="40389.646099999998"/>
    <x v="0"/>
    <x v="0"/>
    <x v="2"/>
    <x v="2"/>
    <x v="0"/>
    <x v="0"/>
    <x v="0"/>
    <n v="39535.480000000003"/>
    <n v="94364"/>
    <x v="0"/>
    <x v="0"/>
    <x v="0"/>
    <n v="0"/>
    <n v="-89455.11"/>
    <n v="-12202.31"/>
    <x v="0"/>
    <x v="1"/>
  </r>
  <r>
    <x v="4"/>
    <x v="4"/>
    <x v="3"/>
    <x v="19"/>
    <x v="4"/>
    <x v="2"/>
    <x v="0"/>
    <n v="-486.61"/>
    <n v="-1896"/>
    <n v="-1802.26"/>
    <n v="1896"/>
    <x v="4"/>
    <n v="0.39"/>
    <n v="0.39"/>
    <x v="22"/>
    <n v="6882.48"/>
    <n v="-227.52"/>
    <n v="-216.27119999999999"/>
    <x v="0"/>
    <x v="0"/>
    <x v="2"/>
    <x v="2"/>
    <x v="0"/>
    <x v="0"/>
    <x v="0"/>
    <n v="-342.43"/>
    <n v="7434"/>
    <x v="0"/>
    <x v="0"/>
    <x v="0"/>
    <n v="0"/>
    <n v="-7030.6"/>
    <n v="-1802.26"/>
    <x v="0"/>
    <x v="0"/>
  </r>
  <r>
    <x v="5"/>
    <x v="5"/>
    <x v="4"/>
    <x v="19"/>
    <x v="5"/>
    <x v="2"/>
    <x v="0"/>
    <n v="65752.990000000005"/>
    <n v="10195"/>
    <n v="9690.93"/>
    <n v="10195"/>
    <x v="5"/>
    <n v="0.64"/>
    <n v="3.88"/>
    <x v="22"/>
    <n v="-39556.6"/>
    <n v="-29616.474999999999"/>
    <n v="-28152.15165"/>
    <x v="1"/>
    <x v="0"/>
    <x v="3"/>
    <x v="2"/>
    <x v="0"/>
    <x v="1"/>
    <x v="0"/>
    <n v="-30371.39"/>
    <n v="-31951.13"/>
    <x v="0"/>
    <x v="1"/>
    <x v="0"/>
    <n v="9690.93"/>
    <n v="65752.990000000005"/>
    <n v="9690.93"/>
    <x v="0"/>
    <x v="2"/>
  </r>
  <r>
    <x v="6"/>
    <x v="5"/>
    <x v="4"/>
    <x v="19"/>
    <x v="5"/>
    <x v="2"/>
    <x v="0"/>
    <n v="82444.38"/>
    <n v="12783"/>
    <n v="12150.98"/>
    <n v="12783"/>
    <x v="5"/>
    <n v="0.64"/>
    <n v="3.88"/>
    <x v="22"/>
    <n v="-49598.04"/>
    <n v="-37134.614999999998"/>
    <n v="-35298.596899999997"/>
    <x v="1"/>
    <x v="0"/>
    <x v="3"/>
    <x v="2"/>
    <x v="0"/>
    <x v="1"/>
    <x v="0"/>
    <n v="-38081.160000000003"/>
    <n v="-40061.919999999998"/>
    <x v="0"/>
    <x v="0"/>
    <x v="0"/>
    <n v="12150.98"/>
    <n v="82444.38"/>
    <n v="12150.98"/>
    <x v="0"/>
    <x v="2"/>
  </r>
  <r>
    <x v="7"/>
    <x v="3"/>
    <x v="5"/>
    <x v="19"/>
    <x v="6"/>
    <x v="2"/>
    <x v="0"/>
    <n v="18348.52"/>
    <n v="5217"/>
    <n v="4959.0600000000004"/>
    <n v="5217"/>
    <x v="3"/>
    <n v="0.64"/>
    <n v="0.64"/>
    <x v="22"/>
    <n v="-20241.96"/>
    <n v="-15964.02"/>
    <n v="-15174.723600000001"/>
    <x v="0"/>
    <x v="0"/>
    <x v="2"/>
    <x v="2"/>
    <x v="0"/>
    <x v="1"/>
    <x v="0"/>
    <n v="-16067.35"/>
    <n v="38350"/>
    <x v="0"/>
    <x v="1"/>
    <x v="0"/>
    <n v="0"/>
    <n v="36354.86"/>
    <n v="4959.0600000000004"/>
    <x v="0"/>
    <x v="1"/>
  </r>
  <r>
    <x v="3"/>
    <x v="3"/>
    <x v="2"/>
    <x v="20"/>
    <x v="3"/>
    <x v="2"/>
    <x v="0"/>
    <n v="-15704.61"/>
    <n v="-4483"/>
    <n v="-4244.49"/>
    <n v="4483"/>
    <x v="3"/>
    <n v="0.39"/>
    <n v="0.39"/>
    <x v="23"/>
    <n v="16228.46"/>
    <n v="14838.73"/>
    <n v="14049.2619"/>
    <x v="0"/>
    <x v="0"/>
    <x v="2"/>
    <x v="2"/>
    <x v="0"/>
    <x v="0"/>
    <x v="0"/>
    <n v="13752.15"/>
    <n v="33111"/>
    <x v="0"/>
    <x v="0"/>
    <x v="0"/>
    <n v="0"/>
    <n v="-31264.91"/>
    <n v="-4244.49"/>
    <x v="0"/>
    <x v="1"/>
  </r>
  <r>
    <x v="5"/>
    <x v="5"/>
    <x v="4"/>
    <x v="20"/>
    <x v="5"/>
    <x v="2"/>
    <x v="0"/>
    <n v="22150.01"/>
    <n v="3448"/>
    <n v="3264.56"/>
    <n v="3448"/>
    <x v="5"/>
    <n v="0.64"/>
    <n v="3.87"/>
    <x v="23"/>
    <n v="-13343.76"/>
    <n v="-10050.92"/>
    <n v="-9516.1923999999999"/>
    <x v="1"/>
    <x v="0"/>
    <x v="3"/>
    <x v="2"/>
    <x v="0"/>
    <x v="1"/>
    <x v="0"/>
    <n v="-10116.86"/>
    <n v="-10685.35"/>
    <x v="0"/>
    <x v="1"/>
    <x v="0"/>
    <n v="3264.56"/>
    <n v="22150.01"/>
    <n v="3264.56"/>
    <x v="0"/>
    <x v="2"/>
  </r>
  <r>
    <x v="6"/>
    <x v="5"/>
    <x v="4"/>
    <x v="20"/>
    <x v="5"/>
    <x v="2"/>
    <x v="0"/>
    <n v="28676.81"/>
    <n v="4464"/>
    <n v="4226.5"/>
    <n v="4464"/>
    <x v="5"/>
    <n v="0.64"/>
    <n v="3.87"/>
    <x v="23"/>
    <n v="-17275.68"/>
    <n v="-13012.56"/>
    <n v="-12320.247499999999"/>
    <x v="1"/>
    <x v="0"/>
    <x v="3"/>
    <x v="2"/>
    <x v="0"/>
    <x v="1"/>
    <x v="0"/>
    <n v="-13097.93"/>
    <n v="-13833.94"/>
    <x v="0"/>
    <x v="0"/>
    <x v="0"/>
    <n v="4226.5"/>
    <n v="28676.81"/>
    <n v="4226.5"/>
    <x v="0"/>
    <x v="2"/>
  </r>
  <r>
    <x v="7"/>
    <x v="3"/>
    <x v="5"/>
    <x v="20"/>
    <x v="6"/>
    <x v="2"/>
    <x v="0"/>
    <n v="6599.93"/>
    <n v="1884"/>
    <n v="1783.77"/>
    <n v="1884"/>
    <x v="3"/>
    <n v="0.64"/>
    <n v="0.64"/>
    <x v="23"/>
    <n v="-7291.08"/>
    <n v="-5765.04"/>
    <n v="-5458.3361999999997"/>
    <x v="0"/>
    <x v="0"/>
    <x v="2"/>
    <x v="2"/>
    <x v="0"/>
    <x v="1"/>
    <x v="0"/>
    <n v="-5779.4"/>
    <n v="13915"/>
    <x v="0"/>
    <x v="1"/>
    <x v="0"/>
    <n v="0"/>
    <n v="13139.21"/>
    <n v="1783.77"/>
    <x v="0"/>
    <x v="1"/>
  </r>
  <r>
    <x v="8"/>
    <x v="6"/>
    <x v="6"/>
    <x v="20"/>
    <x v="7"/>
    <x v="2"/>
    <x v="0"/>
    <n v="3208.54"/>
    <n v="7448"/>
    <n v="7051.74"/>
    <n v="7448"/>
    <x v="6"/>
    <n v="0.64"/>
    <n v="0.64"/>
    <x v="23"/>
    <n v="-28823.759999999998"/>
    <n v="1377.88"/>
    <n v="1304.5718999999999"/>
    <x v="0"/>
    <x v="0"/>
    <x v="2"/>
    <x v="2"/>
    <x v="0"/>
    <x v="1"/>
    <x v="0"/>
    <n v="35.26"/>
    <n v="30842"/>
    <x v="0"/>
    <x v="0"/>
    <x v="0"/>
    <n v="0"/>
    <n v="29060.23"/>
    <n v="7051.74"/>
    <x v="0"/>
    <x v="0"/>
  </r>
  <r>
    <x v="8"/>
    <x v="6"/>
    <x v="6"/>
    <x v="21"/>
    <x v="7"/>
    <x v="2"/>
    <x v="0"/>
    <n v="4506.5200000000004"/>
    <n v="10504"/>
    <n v="9904.4500000000007"/>
    <n v="10504"/>
    <x v="6"/>
    <n v="0.64"/>
    <n v="0.64"/>
    <x v="23"/>
    <n v="-40650.480000000003"/>
    <n v="1943.24"/>
    <n v="1832.3232500000001"/>
    <x v="0"/>
    <x v="0"/>
    <x v="2"/>
    <x v="2"/>
    <x v="0"/>
    <x v="1"/>
    <x v="0"/>
    <n v="49.52"/>
    <n v="43528"/>
    <x v="0"/>
    <x v="0"/>
    <x v="0"/>
    <n v="0"/>
    <n v="40845.93"/>
    <n v="9904.4500000000007"/>
    <x v="0"/>
    <x v="0"/>
  </r>
  <r>
    <x v="8"/>
    <x v="6"/>
    <x v="6"/>
    <x v="22"/>
    <x v="7"/>
    <x v="2"/>
    <x v="0"/>
    <n v="3985.84"/>
    <n v="9328"/>
    <n v="8760.08"/>
    <n v="9328"/>
    <x v="6"/>
    <n v="0.64"/>
    <n v="0.64"/>
    <x v="24"/>
    <n v="-36472.480000000003"/>
    <n v="1725.68"/>
    <n v="1620.6148000000001"/>
    <x v="0"/>
    <x v="0"/>
    <x v="2"/>
    <x v="2"/>
    <x v="0"/>
    <x v="1"/>
    <x v="0"/>
    <n v="43.8"/>
    <n v="39009"/>
    <x v="0"/>
    <x v="0"/>
    <x v="0"/>
    <n v="0"/>
    <n v="36459.449999999997"/>
    <n v="8760.08"/>
    <x v="0"/>
    <x v="0"/>
  </r>
  <r>
    <x v="8"/>
    <x v="6"/>
    <x v="6"/>
    <x v="23"/>
    <x v="7"/>
    <x v="2"/>
    <x v="0"/>
    <n v="1225.8399999999999"/>
    <n v="2881"/>
    <n v="2694.16"/>
    <n v="2881"/>
    <x v="6"/>
    <n v="0.72"/>
    <n v="0.72"/>
    <x v="18"/>
    <n v="-11898.53"/>
    <n v="763.46500000000003"/>
    <n v="713.9523999999999"/>
    <x v="0"/>
    <x v="0"/>
    <x v="2"/>
    <x v="2"/>
    <x v="0"/>
    <x v="1"/>
    <x v="0"/>
    <n v="255.95"/>
    <n v="12725"/>
    <x v="0"/>
    <x v="0"/>
    <x v="0"/>
    <n v="0"/>
    <n v="11819.29"/>
    <n v="2694.1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n v="6179.33"/>
    <n v="-310000"/>
    <n v="-308966.46999999997"/>
    <n v="310000"/>
    <x v="0"/>
    <n v="2.54"/>
    <x v="0"/>
    <n v="787400"/>
    <n v="754959.58"/>
    <n v="754959.58"/>
    <x v="0"/>
    <x v="0"/>
    <x v="0"/>
    <x v="0"/>
    <x v="0"/>
    <x v="0"/>
    <x v="0"/>
    <n v="-10041.41"/>
    <n v="761360"/>
    <x v="0"/>
    <x v="0"/>
    <x v="0"/>
    <n v="0"/>
    <n v="-754959.58"/>
    <n v="0"/>
    <x v="0"/>
    <x v="0"/>
  </r>
  <r>
    <x v="1"/>
    <x v="1"/>
    <x v="0"/>
    <x v="0"/>
    <x v="1"/>
    <x v="0"/>
    <x v="0"/>
    <n v="772.42"/>
    <n v="310000"/>
    <n v="308966.46999999997"/>
    <n v="310000"/>
    <x v="1"/>
    <n v="2.54"/>
    <x v="1"/>
    <n v="-787400"/>
    <n v="-761911.32"/>
    <n v="-761911.32"/>
    <x v="0"/>
    <x v="0"/>
    <x v="0"/>
    <x v="0"/>
    <x v="0"/>
    <x v="1"/>
    <x v="0"/>
    <n v="3089.66"/>
    <n v="768335"/>
    <x v="0"/>
    <x v="0"/>
    <x v="0"/>
    <n v="0"/>
    <n v="761911.32"/>
    <n v="0"/>
    <x v="0"/>
    <x v="0"/>
  </r>
  <r>
    <x v="2"/>
    <x v="2"/>
    <x v="1"/>
    <x v="0"/>
    <x v="2"/>
    <x v="1"/>
    <x v="0"/>
    <n v="-1946.49"/>
    <n v="86800"/>
    <n v="86510.61"/>
    <n v="86800"/>
    <x v="2"/>
    <n v="2.6"/>
    <x v="2"/>
    <n v="-225680"/>
    <n v="-211821.23"/>
    <n v="-211821.23"/>
    <x v="0"/>
    <x v="0"/>
    <x v="1"/>
    <x v="1"/>
    <x v="0"/>
    <x v="1"/>
    <x v="0"/>
    <n v="-5839.47"/>
    <n v="208623"/>
    <x v="0"/>
    <x v="0"/>
    <x v="0"/>
    <n v="0"/>
    <n v="211821.23"/>
    <n v="0"/>
    <x v="0"/>
    <x v="0"/>
  </r>
  <r>
    <x v="3"/>
    <x v="3"/>
    <x v="2"/>
    <x v="0"/>
    <x v="3"/>
    <x v="2"/>
    <x v="0"/>
    <n v="-401203.13"/>
    <n v="-108796"/>
    <n v="-108433.28"/>
    <n v="108796"/>
    <x v="3"/>
    <n v="2.75"/>
    <x v="3"/>
    <n v="299189"/>
    <n v="691370.58"/>
    <n v="691370.58"/>
    <x v="0"/>
    <x v="0"/>
    <x v="2"/>
    <x v="2"/>
    <x v="0"/>
    <x v="0"/>
    <x v="0"/>
    <n v="357829.82"/>
    <n v="698035"/>
    <x v="0"/>
    <x v="0"/>
    <x v="0"/>
    <n v="0"/>
    <n v="-691370.58"/>
    <n v="-108433.28"/>
    <x v="0"/>
    <x v="1"/>
  </r>
  <r>
    <x v="4"/>
    <x v="4"/>
    <x v="3"/>
    <x v="0"/>
    <x v="4"/>
    <x v="2"/>
    <x v="0"/>
    <n v="-24030.35"/>
    <n v="-89299"/>
    <n v="-89001.279999999999"/>
    <n v="89299"/>
    <x v="4"/>
    <n v="2.75"/>
    <x v="4"/>
    <n v="245572.25"/>
    <n v="262197.77"/>
    <n v="262197.77"/>
    <x v="0"/>
    <x v="0"/>
    <x v="2"/>
    <x v="2"/>
    <x v="0"/>
    <x v="0"/>
    <x v="0"/>
    <n v="-11570.17"/>
    <n v="266646"/>
    <x v="0"/>
    <x v="0"/>
    <x v="0"/>
    <n v="0"/>
    <n v="-262197.77"/>
    <n v="-89001.279999999999"/>
    <x v="0"/>
    <x v="0"/>
  </r>
  <r>
    <x v="5"/>
    <x v="5"/>
    <x v="4"/>
    <x v="0"/>
    <x v="5"/>
    <x v="2"/>
    <x v="0"/>
    <n v="966195.19999999995"/>
    <n v="142878"/>
    <n v="142401.65"/>
    <n v="142878"/>
    <x v="5"/>
    <n v="2.75"/>
    <x v="5"/>
    <n v="-392914.5"/>
    <n v="-966195.19999999995"/>
    <n v="-966195.19999999995"/>
    <x v="1"/>
    <x v="0"/>
    <x v="3"/>
    <x v="2"/>
    <x v="0"/>
    <x v="1"/>
    <x v="0"/>
    <n v="-579432.31999999995"/>
    <n v="-581370.57999999996"/>
    <x v="0"/>
    <x v="1"/>
    <x v="0"/>
    <n v="142401.65"/>
    <n v="966195.19999999995"/>
    <n v="142401.65"/>
    <x v="0"/>
    <x v="2"/>
  </r>
  <r>
    <x v="6"/>
    <x v="5"/>
    <x v="4"/>
    <x v="0"/>
    <x v="5"/>
    <x v="2"/>
    <x v="0"/>
    <n v="732122.21"/>
    <n v="108264"/>
    <n v="107903.05"/>
    <n v="108264"/>
    <x v="5"/>
    <n v="2.75"/>
    <x v="6"/>
    <n v="-297726"/>
    <n v="-732122.21"/>
    <n v="-732122.21"/>
    <x v="1"/>
    <x v="0"/>
    <x v="3"/>
    <x v="2"/>
    <x v="0"/>
    <x v="1"/>
    <x v="0"/>
    <n v="-439057.52"/>
    <n v="-440526.22"/>
    <x v="0"/>
    <x v="0"/>
    <x v="0"/>
    <n v="107903.05"/>
    <n v="732122.21"/>
    <n v="107903.05"/>
    <x v="0"/>
    <x v="2"/>
  </r>
  <r>
    <x v="7"/>
    <x v="3"/>
    <x v="5"/>
    <x v="0"/>
    <x v="6"/>
    <x v="2"/>
    <x v="0"/>
    <n v="41884.49"/>
    <n v="11358"/>
    <n v="11320.13"/>
    <n v="11358"/>
    <x v="3"/>
    <n v="2.75"/>
    <x v="7"/>
    <n v="-31234.5"/>
    <n v="-72177.17"/>
    <n v="-72177.17"/>
    <x v="0"/>
    <x v="0"/>
    <x v="2"/>
    <x v="2"/>
    <x v="0"/>
    <x v="1"/>
    <x v="0"/>
    <n v="-37356.44"/>
    <n v="72872"/>
    <x v="0"/>
    <x v="1"/>
    <x v="0"/>
    <n v="0"/>
    <n v="72177.17"/>
    <n v="11320.13"/>
    <x v="0"/>
    <x v="1"/>
  </r>
  <r>
    <x v="2"/>
    <x v="2"/>
    <x v="1"/>
    <x v="1"/>
    <x v="2"/>
    <x v="1"/>
    <x v="0"/>
    <n v="-1943.06"/>
    <n v="86800"/>
    <n v="86358.39"/>
    <n v="86800"/>
    <x v="2"/>
    <n v="0.1"/>
    <x v="8"/>
    <n v="-243040"/>
    <n v="10633"/>
    <n v="10578.902775"/>
    <x v="0"/>
    <x v="0"/>
    <x v="1"/>
    <x v="1"/>
    <x v="0"/>
    <x v="1"/>
    <x v="0"/>
    <n v="-7988.15"/>
    <n v="239871"/>
    <x v="0"/>
    <x v="0"/>
    <x v="0"/>
    <n v="0"/>
    <n v="241242.16"/>
    <n v="0"/>
    <x v="0"/>
    <x v="0"/>
  </r>
  <r>
    <x v="3"/>
    <x v="3"/>
    <x v="2"/>
    <x v="1"/>
    <x v="3"/>
    <x v="2"/>
    <x v="0"/>
    <n v="-333672.78999999998"/>
    <n v="-90643"/>
    <n v="-90181.84"/>
    <n v="90643"/>
    <x v="3"/>
    <n v="9.5000000000000001E-2"/>
    <x v="8"/>
    <n v="253347.18500000003"/>
    <n v="326768.01500000001"/>
    <n v="325105.53320000001"/>
    <x v="0"/>
    <x v="0"/>
    <x v="2"/>
    <x v="2"/>
    <x v="0"/>
    <x v="0"/>
    <x v="0"/>
    <n v="319694.61"/>
    <n v="594255"/>
    <x v="0"/>
    <x v="0"/>
    <x v="0"/>
    <n v="0"/>
    <n v="-590330.29"/>
    <n v="-90181.84"/>
    <x v="0"/>
    <x v="1"/>
  </r>
  <r>
    <x v="4"/>
    <x v="4"/>
    <x v="3"/>
    <x v="1"/>
    <x v="4"/>
    <x v="2"/>
    <x v="0"/>
    <n v="-19914.88"/>
    <n v="-74136"/>
    <n v="-73758.820000000007"/>
    <n v="74136"/>
    <x v="4"/>
    <n v="9.5000000000000001E-2"/>
    <x v="8"/>
    <n v="207210.12"/>
    <n v="12973.8"/>
    <n v="12907.793500000002"/>
    <x v="0"/>
    <x v="0"/>
    <x v="2"/>
    <x v="2"/>
    <x v="0"/>
    <x v="0"/>
    <x v="0"/>
    <n v="8482.26"/>
    <n v="231749"/>
    <x v="0"/>
    <x v="0"/>
    <x v="0"/>
    <n v="0"/>
    <n v="-229832.48"/>
    <n v="-73758.820000000007"/>
    <x v="0"/>
    <x v="0"/>
  </r>
  <r>
    <x v="5"/>
    <x v="5"/>
    <x v="4"/>
    <x v="1"/>
    <x v="5"/>
    <x v="2"/>
    <x v="0"/>
    <n v="785060.57"/>
    <n v="116297"/>
    <n v="115705.32"/>
    <n v="116297"/>
    <x v="5"/>
    <n v="0.34499999999999997"/>
    <x v="8"/>
    <n v="-354124.36499999999"/>
    <n v="-434950.78"/>
    <n v="-432737.89680000005"/>
    <x v="1"/>
    <x v="0"/>
    <x v="3"/>
    <x v="2"/>
    <x v="0"/>
    <x v="1"/>
    <x v="0"/>
    <n v="-454606.18"/>
    <n v="-456930.91"/>
    <x v="0"/>
    <x v="1"/>
    <x v="0"/>
    <n v="115705.32"/>
    <n v="785060.57"/>
    <n v="115705.32"/>
    <x v="0"/>
    <x v="2"/>
  </r>
  <r>
    <x v="6"/>
    <x v="5"/>
    <x v="4"/>
    <x v="1"/>
    <x v="5"/>
    <x v="2"/>
    <x v="0"/>
    <n v="608927.04"/>
    <n v="90205"/>
    <n v="89746.06"/>
    <n v="90205"/>
    <x v="5"/>
    <n v="0.34499999999999997"/>
    <x v="8"/>
    <n v="-274674.22499999998"/>
    <n v="-337366.7"/>
    <n v="-335650.26439999999"/>
    <x v="1"/>
    <x v="0"/>
    <x v="3"/>
    <x v="2"/>
    <x v="0"/>
    <x v="1"/>
    <x v="0"/>
    <n v="-352612.28"/>
    <n v="-354415.45"/>
    <x v="0"/>
    <x v="0"/>
    <x v="0"/>
    <n v="89746.06"/>
    <n v="608927.04"/>
    <n v="89746.06"/>
    <x v="0"/>
    <x v="2"/>
  </r>
  <r>
    <x v="7"/>
    <x v="3"/>
    <x v="5"/>
    <x v="1"/>
    <x v="6"/>
    <x v="2"/>
    <x v="0"/>
    <n v="42694.27"/>
    <n v="11598"/>
    <n v="11538.99"/>
    <n v="11598"/>
    <x v="3"/>
    <n v="0.34499999999999997"/>
    <x v="8"/>
    <n v="-35315.910000000003"/>
    <n v="-38911.29"/>
    <n v="-38713.311450000001"/>
    <x v="0"/>
    <x v="0"/>
    <x v="2"/>
    <x v="2"/>
    <x v="0"/>
    <x v="1"/>
    <x v="0"/>
    <n v="-40905.730000000003"/>
    <n v="76036"/>
    <x v="0"/>
    <x v="1"/>
    <x v="0"/>
    <n v="0"/>
    <n v="75534.25"/>
    <n v="11538.99"/>
    <x v="0"/>
    <x v="1"/>
  </r>
  <r>
    <x v="2"/>
    <x v="2"/>
    <x v="1"/>
    <x v="2"/>
    <x v="2"/>
    <x v="1"/>
    <x v="0"/>
    <n v="-1752.15"/>
    <n v="78400"/>
    <n v="77873.52"/>
    <n v="78400"/>
    <x v="2"/>
    <n v="0.1"/>
    <x v="9"/>
    <n v="-226576"/>
    <n v="9604"/>
    <n v="9539.5061999999998"/>
    <x v="0"/>
    <x v="0"/>
    <x v="1"/>
    <x v="1"/>
    <x v="0"/>
    <x v="1"/>
    <x v="0"/>
    <n v="-7982.04"/>
    <n v="222538"/>
    <x v="0"/>
    <x v="0"/>
    <x v="0"/>
    <n v="0"/>
    <n v="223380.18"/>
    <n v="0"/>
    <x v="0"/>
    <x v="0"/>
  </r>
  <r>
    <x v="3"/>
    <x v="3"/>
    <x v="2"/>
    <x v="2"/>
    <x v="3"/>
    <x v="2"/>
    <x v="0"/>
    <n v="-273012.43"/>
    <n v="-74286"/>
    <n v="-73787.14"/>
    <n v="74286"/>
    <x v="3"/>
    <n v="8.5000000000000006E-2"/>
    <x v="9"/>
    <n v="213572.25"/>
    <n v="268543.89"/>
    <n v="266740.5111"/>
    <x v="0"/>
    <x v="0"/>
    <x v="2"/>
    <x v="2"/>
    <x v="0"/>
    <x v="0"/>
    <x v="0"/>
    <n v="262313.28999999998"/>
    <n v="492590"/>
    <x v="0"/>
    <x v="0"/>
    <x v="0"/>
    <n v="0"/>
    <n v="-488544.68"/>
    <n v="-73787.14"/>
    <x v="0"/>
    <x v="1"/>
  </r>
  <r>
    <x v="4"/>
    <x v="4"/>
    <x v="3"/>
    <x v="2"/>
    <x v="4"/>
    <x v="2"/>
    <x v="0"/>
    <n v="-16080.75"/>
    <n v="-59961"/>
    <n v="-59558.34"/>
    <n v="59961"/>
    <x v="4"/>
    <n v="8.5000000000000006E-2"/>
    <x v="9"/>
    <n v="172387.875"/>
    <n v="11092.785"/>
    <n v="11018.292899999999"/>
    <x v="0"/>
    <x v="0"/>
    <x v="2"/>
    <x v="2"/>
    <x v="0"/>
    <x v="0"/>
    <x v="0"/>
    <n v="7444.79"/>
    <n v="191935"/>
    <x v="0"/>
    <x v="0"/>
    <x v="0"/>
    <n v="0"/>
    <n v="-190050.67"/>
    <n v="-59558.34"/>
    <x v="0"/>
    <x v="0"/>
  </r>
  <r>
    <x v="5"/>
    <x v="5"/>
    <x v="4"/>
    <x v="2"/>
    <x v="5"/>
    <x v="2"/>
    <x v="0"/>
    <n v="627475.22"/>
    <n v="93105"/>
    <n v="92479.77"/>
    <n v="93105"/>
    <x v="5"/>
    <n v="0.33500000000000002"/>
    <x v="9"/>
    <n v="-290953.125"/>
    <n v="-340764.3"/>
    <n v="-338475.95820000005"/>
    <x v="1"/>
    <x v="0"/>
    <x v="3"/>
    <x v="2"/>
    <x v="0"/>
    <x v="1"/>
    <x v="0"/>
    <n v="-356417.02"/>
    <n v="-358826.67"/>
    <x v="0"/>
    <x v="1"/>
    <x v="0"/>
    <n v="92479.77"/>
    <n v="627475.22"/>
    <n v="92479.77"/>
    <x v="0"/>
    <x v="2"/>
  </r>
  <r>
    <x v="6"/>
    <x v="5"/>
    <x v="4"/>
    <x v="2"/>
    <x v="5"/>
    <x v="2"/>
    <x v="0"/>
    <n v="498441.97"/>
    <n v="73959"/>
    <n v="73462.34"/>
    <n v="73959"/>
    <x v="5"/>
    <n v="0.33500000000000002"/>
    <x v="9"/>
    <n v="-231121.875"/>
    <n v="-270689.94"/>
    <n v="-268872.16440000001"/>
    <x v="1"/>
    <x v="0"/>
    <x v="3"/>
    <x v="2"/>
    <x v="0"/>
    <x v="1"/>
    <x v="0"/>
    <n v="-283123.86"/>
    <n v="-285037.99"/>
    <x v="0"/>
    <x v="0"/>
    <x v="0"/>
    <n v="73462.34"/>
    <n v="498441.97"/>
    <n v="73462.34"/>
    <x v="0"/>
    <x v="2"/>
  </r>
  <r>
    <x v="7"/>
    <x v="3"/>
    <x v="5"/>
    <x v="2"/>
    <x v="6"/>
    <x v="2"/>
    <x v="0"/>
    <n v="39614.480000000003"/>
    <n v="10779"/>
    <n v="10706.62"/>
    <n v="10779"/>
    <x v="3"/>
    <n v="0.33500000000000002"/>
    <x v="9"/>
    <n v="-33684.375"/>
    <n v="-36271.334999999999"/>
    <n v="-36027.776300000005"/>
    <x v="0"/>
    <x v="0"/>
    <x v="2"/>
    <x v="2"/>
    <x v="0"/>
    <x v="1"/>
    <x v="0"/>
    <n v="-38062.019999999997"/>
    <n v="71475"/>
    <x v="0"/>
    <x v="1"/>
    <x v="0"/>
    <n v="0"/>
    <n v="70888.5"/>
    <n v="10706.62"/>
    <x v="0"/>
    <x v="1"/>
  </r>
  <r>
    <x v="2"/>
    <x v="2"/>
    <x v="1"/>
    <x v="3"/>
    <x v="2"/>
    <x v="1"/>
    <x v="0"/>
    <n v="-1937.04"/>
    <n v="86800"/>
    <n v="86090.7"/>
    <n v="86800"/>
    <x v="2"/>
    <n v="0.1"/>
    <x v="9"/>
    <n v="-250852"/>
    <n v="10633"/>
    <n v="10546.11075"/>
    <x v="0"/>
    <x v="0"/>
    <x v="1"/>
    <x v="1"/>
    <x v="0"/>
    <x v="1"/>
    <x v="0"/>
    <n v="-7963.39"/>
    <n v="248378"/>
    <x v="0"/>
    <x v="0"/>
    <x v="0"/>
    <n v="0"/>
    <n v="247209.43"/>
    <n v="0"/>
    <x v="0"/>
    <x v="0"/>
  </r>
  <r>
    <x v="3"/>
    <x v="3"/>
    <x v="2"/>
    <x v="3"/>
    <x v="3"/>
    <x v="2"/>
    <x v="0"/>
    <n v="-251566.04"/>
    <n v="-68551"/>
    <n v="-67990.820000000007"/>
    <n v="68551"/>
    <x v="3"/>
    <n v="7.0000000000000007E-2"/>
    <x v="9"/>
    <n v="196055.86"/>
    <n v="248840.13"/>
    <n v="246806.67660000004"/>
    <x v="0"/>
    <x v="0"/>
    <x v="2"/>
    <x v="2"/>
    <x v="0"/>
    <x v="0"/>
    <x v="0"/>
    <n v="242727.23"/>
    <n v="454424"/>
    <x v="0"/>
    <x v="0"/>
    <x v="0"/>
    <n v="0"/>
    <n v="-450031.24"/>
    <n v="-67990.820000000007"/>
    <x v="0"/>
    <x v="1"/>
  </r>
  <r>
    <x v="4"/>
    <x v="4"/>
    <x v="3"/>
    <x v="3"/>
    <x v="4"/>
    <x v="2"/>
    <x v="0"/>
    <n v="-14735.88"/>
    <n v="-55027"/>
    <n v="-54577.34"/>
    <n v="55027"/>
    <x v="4"/>
    <n v="7.0000000000000007E-2"/>
    <x v="9"/>
    <n v="157377.22"/>
    <n v="11005.4"/>
    <n v="10915.468000000001"/>
    <x v="0"/>
    <x v="0"/>
    <x v="2"/>
    <x v="2"/>
    <x v="0"/>
    <x v="0"/>
    <x v="0"/>
    <n v="7640.83"/>
    <n v="176031"/>
    <x v="0"/>
    <x v="0"/>
    <x v="0"/>
    <n v="0"/>
    <n v="-174047.12"/>
    <n v="-54577.34"/>
    <x v="0"/>
    <x v="0"/>
  </r>
  <r>
    <x v="5"/>
    <x v="5"/>
    <x v="4"/>
    <x v="3"/>
    <x v="5"/>
    <x v="2"/>
    <x v="0"/>
    <n v="565551.80000000005"/>
    <n v="84040"/>
    <n v="83353.25"/>
    <n v="84040"/>
    <x v="5"/>
    <n v="0.32"/>
    <x v="9"/>
    <n v="-261364.4"/>
    <n v="-308847"/>
    <n v="-306323.19375000003"/>
    <x v="1"/>
    <x v="0"/>
    <x v="3"/>
    <x v="2"/>
    <x v="0"/>
    <x v="1"/>
    <x v="0"/>
    <n v="-321410.13"/>
    <n v="-324058.23999999999"/>
    <x v="0"/>
    <x v="1"/>
    <x v="0"/>
    <n v="83353.25"/>
    <n v="565551.80000000005"/>
    <n v="83353.25"/>
    <x v="0"/>
    <x v="2"/>
  </r>
  <r>
    <x v="6"/>
    <x v="5"/>
    <x v="4"/>
    <x v="3"/>
    <x v="5"/>
    <x v="2"/>
    <x v="0"/>
    <n v="459137.34"/>
    <n v="68227"/>
    <n v="67669.47"/>
    <n v="68227"/>
    <x v="5"/>
    <n v="0.32"/>
    <x v="9"/>
    <n v="-212185.97"/>
    <n v="-250734.22500000001"/>
    <n v="-248685.30225000001"/>
    <x v="1"/>
    <x v="0"/>
    <x v="3"/>
    <x v="2"/>
    <x v="0"/>
    <x v="1"/>
    <x v="0"/>
    <n v="-260933.47"/>
    <n v="-263083.31"/>
    <x v="0"/>
    <x v="0"/>
    <x v="0"/>
    <n v="67669.47"/>
    <n v="459137.34"/>
    <n v="67669.47"/>
    <x v="0"/>
    <x v="2"/>
  </r>
  <r>
    <x v="7"/>
    <x v="3"/>
    <x v="5"/>
    <x v="3"/>
    <x v="6"/>
    <x v="2"/>
    <x v="0"/>
    <n v="40341.72"/>
    <n v="10993"/>
    <n v="10903.17"/>
    <n v="10993"/>
    <x v="3"/>
    <n v="0.32"/>
    <x v="9"/>
    <n v="-34188.230000000003"/>
    <n v="-37156.339999999997"/>
    <n v="-36852.714600000007"/>
    <x v="0"/>
    <x v="0"/>
    <x v="2"/>
    <x v="2"/>
    <x v="0"/>
    <x v="1"/>
    <x v="0"/>
    <n v="-38924.31"/>
    <n v="72872"/>
    <x v="0"/>
    <x v="1"/>
    <x v="0"/>
    <n v="0"/>
    <n v="72168.070000000007"/>
    <n v="10903.17"/>
    <x v="0"/>
    <x v="1"/>
  </r>
  <r>
    <x v="3"/>
    <x v="3"/>
    <x v="2"/>
    <x v="4"/>
    <x v="3"/>
    <x v="2"/>
    <x v="0"/>
    <n v="-182198.1"/>
    <n v="-49718"/>
    <n v="-49242.73"/>
    <n v="49718"/>
    <x v="3"/>
    <n v="0"/>
    <x v="10"/>
    <n v="137718.85999999999"/>
    <n v="183956.6"/>
    <n v="182198.10100000002"/>
    <x v="0"/>
    <x v="0"/>
    <x v="2"/>
    <x v="2"/>
    <x v="0"/>
    <x v="0"/>
    <x v="0"/>
    <n v="178258.68"/>
    <n v="325106"/>
    <x v="0"/>
    <x v="0"/>
    <x v="0"/>
    <n v="0"/>
    <n v="-320520.92"/>
    <n v="-49242.73"/>
    <x v="0"/>
    <x v="1"/>
  </r>
  <r>
    <x v="4"/>
    <x v="4"/>
    <x v="3"/>
    <x v="4"/>
    <x v="4"/>
    <x v="2"/>
    <x v="0"/>
    <n v="-10177.969999999999"/>
    <n v="-38060"/>
    <n v="-37696.17"/>
    <n v="38060"/>
    <x v="4"/>
    <n v="0"/>
    <x v="10"/>
    <n v="105426.2"/>
    <n v="10276.200000000001"/>
    <n v="10177.965900000001"/>
    <x v="0"/>
    <x v="0"/>
    <x v="2"/>
    <x v="2"/>
    <x v="0"/>
    <x v="0"/>
    <x v="0"/>
    <n v="7162.27"/>
    <n v="118328"/>
    <x v="0"/>
    <x v="0"/>
    <x v="0"/>
    <n v="0"/>
    <n v="-116066.51"/>
    <n v="-37696.17"/>
    <x v="0"/>
    <x v="0"/>
  </r>
  <r>
    <x v="5"/>
    <x v="5"/>
    <x v="4"/>
    <x v="4"/>
    <x v="5"/>
    <x v="2"/>
    <x v="0"/>
    <n v="399814.72"/>
    <n v="59495"/>
    <n v="58926.27"/>
    <n v="59495"/>
    <x v="5"/>
    <n v="0.25"/>
    <x v="10"/>
    <n v="-179674.9"/>
    <n v="-223998.67500000002"/>
    <n v="-221857.40654999999"/>
    <x v="1"/>
    <x v="0"/>
    <x v="3"/>
    <x v="2"/>
    <x v="0"/>
    <x v="1"/>
    <x v="0"/>
    <n v="-232523.05"/>
    <n v="-234767.27"/>
    <x v="0"/>
    <x v="1"/>
    <x v="0"/>
    <n v="58926.27"/>
    <n v="399814.72"/>
    <n v="58926.27"/>
    <x v="0"/>
    <x v="2"/>
  </r>
  <r>
    <x v="6"/>
    <x v="5"/>
    <x v="4"/>
    <x v="4"/>
    <x v="5"/>
    <x v="2"/>
    <x v="0"/>
    <n v="332593.15999999997"/>
    <n v="49492"/>
    <n v="49018.89"/>
    <n v="49492"/>
    <x v="5"/>
    <n v="0.25"/>
    <x v="10"/>
    <n v="-149465.84"/>
    <n v="-186337.38"/>
    <n v="-184556.12085000001"/>
    <x v="1"/>
    <x v="0"/>
    <x v="3"/>
    <x v="2"/>
    <x v="0"/>
    <x v="1"/>
    <x v="0"/>
    <n v="-193428.54"/>
    <n v="-195295.43"/>
    <x v="0"/>
    <x v="0"/>
    <x v="0"/>
    <n v="49018.89"/>
    <n v="332593.15999999997"/>
    <n v="49018.89"/>
    <x v="0"/>
    <x v="2"/>
  </r>
  <r>
    <x v="7"/>
    <x v="3"/>
    <x v="5"/>
    <x v="4"/>
    <x v="6"/>
    <x v="2"/>
    <x v="0"/>
    <n v="32256.080000000002"/>
    <n v="8802"/>
    <n v="8717.86"/>
    <n v="8802"/>
    <x v="3"/>
    <n v="0.25"/>
    <x v="10"/>
    <n v="-26582.04"/>
    <n v="-30366.9"/>
    <n v="-30076.617000000002"/>
    <x v="0"/>
    <x v="0"/>
    <x v="2"/>
    <x v="2"/>
    <x v="0"/>
    <x v="1"/>
    <x v="0"/>
    <n v="-31558.65"/>
    <n v="57556"/>
    <x v="0"/>
    <x v="1"/>
    <x v="0"/>
    <n v="0"/>
    <n v="56744.54"/>
    <n v="8717.86"/>
    <x v="0"/>
    <x v="1"/>
  </r>
  <r>
    <x v="3"/>
    <x v="3"/>
    <x v="2"/>
    <x v="5"/>
    <x v="3"/>
    <x v="2"/>
    <x v="0"/>
    <n v="-136680.9"/>
    <n v="-37361"/>
    <n v="-36940.78"/>
    <n v="37361"/>
    <x v="3"/>
    <n v="0.01"/>
    <x v="11"/>
    <n v="105731.63"/>
    <n v="137862.09"/>
    <n v="136311.47820000001"/>
    <x v="0"/>
    <x v="0"/>
    <x v="2"/>
    <x v="2"/>
    <x v="0"/>
    <x v="0"/>
    <x v="0"/>
    <n v="133356.23000000001"/>
    <n v="246171"/>
    <x v="0"/>
    <x v="0"/>
    <x v="0"/>
    <n v="0"/>
    <n v="-242294.61"/>
    <n v="-36940.78"/>
    <x v="0"/>
    <x v="1"/>
  </r>
  <r>
    <x v="4"/>
    <x v="4"/>
    <x v="3"/>
    <x v="5"/>
    <x v="4"/>
    <x v="2"/>
    <x v="0"/>
    <n v="-7616.46"/>
    <n v="-28530"/>
    <n v="-28209.11"/>
    <n v="28530"/>
    <x v="4"/>
    <n v="0.01"/>
    <x v="11"/>
    <n v="80739.899999999994"/>
    <n v="7417.8"/>
    <n v="7334.3686000000007"/>
    <x v="0"/>
    <x v="0"/>
    <x v="2"/>
    <x v="2"/>
    <x v="0"/>
    <x v="0"/>
    <x v="0"/>
    <n v="5077.6400000000003"/>
    <n v="90126"/>
    <x v="0"/>
    <x v="0"/>
    <x v="0"/>
    <n v="0"/>
    <n v="-88266.31"/>
    <n v="-28209.11"/>
    <x v="0"/>
    <x v="0"/>
  </r>
  <r>
    <x v="5"/>
    <x v="5"/>
    <x v="4"/>
    <x v="5"/>
    <x v="5"/>
    <x v="2"/>
    <x v="0"/>
    <n v="292820.73"/>
    <n v="43648"/>
    <n v="43157.07"/>
    <n v="43648"/>
    <x v="5"/>
    <n v="0.26"/>
    <x v="11"/>
    <n v="-134435.84"/>
    <n v="-161715.84"/>
    <n v="-159896.94435000001"/>
    <x v="1"/>
    <x v="0"/>
    <x v="3"/>
    <x v="2"/>
    <x v="0"/>
    <x v="1"/>
    <x v="0"/>
    <n v="-168139.95"/>
    <n v="-170052.61"/>
    <x v="0"/>
    <x v="1"/>
    <x v="0"/>
    <n v="43157.07"/>
    <n v="292820.73"/>
    <n v="43157.07"/>
    <x v="0"/>
    <x v="2"/>
  </r>
  <r>
    <x v="6"/>
    <x v="5"/>
    <x v="4"/>
    <x v="5"/>
    <x v="5"/>
    <x v="2"/>
    <x v="0"/>
    <n v="249489.33"/>
    <n v="37189"/>
    <n v="36770.720000000001"/>
    <n v="37189"/>
    <x v="5"/>
    <n v="0.26"/>
    <x v="11"/>
    <n v="-114542.12"/>
    <n v="-137785.245"/>
    <n v="-136235.51760000002"/>
    <x v="1"/>
    <x v="0"/>
    <x v="3"/>
    <x v="2"/>
    <x v="0"/>
    <x v="1"/>
    <x v="0"/>
    <n v="-143258.72"/>
    <n v="-144888.34"/>
    <x v="0"/>
    <x v="0"/>
    <x v="0"/>
    <n v="36770.720000000001"/>
    <n v="249489.33"/>
    <n v="36770.720000000001"/>
    <x v="0"/>
    <x v="2"/>
  </r>
  <r>
    <x v="7"/>
    <x v="3"/>
    <x v="5"/>
    <x v="5"/>
    <x v="6"/>
    <x v="2"/>
    <x v="0"/>
    <n v="26380.61"/>
    <n v="7211"/>
    <n v="7129.89"/>
    <n v="7211"/>
    <x v="3"/>
    <n v="0.26"/>
    <x v="11"/>
    <n v="-22209.88"/>
    <n v="-24805.84"/>
    <n v="-24526.821600000003"/>
    <x v="0"/>
    <x v="0"/>
    <x v="2"/>
    <x v="2"/>
    <x v="0"/>
    <x v="1"/>
    <x v="0"/>
    <n v="-25738.92"/>
    <n v="47513"/>
    <x v="0"/>
    <x v="1"/>
    <x v="0"/>
    <n v="0"/>
    <n v="46764.98"/>
    <n v="7129.89"/>
    <x v="0"/>
    <x v="1"/>
  </r>
  <r>
    <x v="3"/>
    <x v="3"/>
    <x v="2"/>
    <x v="6"/>
    <x v="3"/>
    <x v="2"/>
    <x v="0"/>
    <n v="-101686.18"/>
    <n v="-27845"/>
    <n v="-27482.75"/>
    <n v="27845"/>
    <x v="3"/>
    <n v="0.09"/>
    <x v="12"/>
    <n v="82421.2"/>
    <n v="100520.45"/>
    <n v="99212.727500000008"/>
    <x v="0"/>
    <x v="0"/>
    <x v="2"/>
    <x v="2"/>
    <x v="0"/>
    <x v="0"/>
    <x v="0"/>
    <n v="97014.11"/>
    <n v="187090"/>
    <x v="0"/>
    <x v="0"/>
    <x v="0"/>
    <n v="0"/>
    <n v="-183832.12"/>
    <n v="-27482.75"/>
    <x v="0"/>
    <x v="1"/>
  </r>
  <r>
    <x v="4"/>
    <x v="4"/>
    <x v="3"/>
    <x v="6"/>
    <x v="4"/>
    <x v="2"/>
    <x v="0"/>
    <n v="-5627.42"/>
    <n v="-21117"/>
    <n v="-20842.28"/>
    <n v="21117"/>
    <x v="4"/>
    <n v="0.09"/>
    <x v="12"/>
    <n v="62506.32"/>
    <n v="3801.06"/>
    <n v="3751.6104"/>
    <x v="0"/>
    <x v="0"/>
    <x v="2"/>
    <x v="2"/>
    <x v="0"/>
    <x v="0"/>
    <x v="0"/>
    <n v="2084.23"/>
    <n v="69453"/>
    <x v="0"/>
    <x v="0"/>
    <x v="0"/>
    <n v="0"/>
    <n v="-67924.990000000005"/>
    <n v="-20842.28"/>
    <x v="0"/>
    <x v="0"/>
  </r>
  <r>
    <x v="5"/>
    <x v="5"/>
    <x v="4"/>
    <x v="6"/>
    <x v="5"/>
    <x v="2"/>
    <x v="0"/>
    <n v="212507.36"/>
    <n v="31733"/>
    <n v="31320.17"/>
    <n v="31733"/>
    <x v="5"/>
    <n v="0.34"/>
    <x v="12"/>
    <n v="-101862.93"/>
    <n v="-113445.47500000001"/>
    <n v="-111969.60775"/>
    <x v="1"/>
    <x v="0"/>
    <x v="3"/>
    <x v="2"/>
    <x v="0"/>
    <x v="1"/>
    <x v="0"/>
    <n v="-117951.76"/>
    <n v="-119506.48"/>
    <x v="0"/>
    <x v="1"/>
    <x v="0"/>
    <n v="31320.17"/>
    <n v="212507.36"/>
    <n v="31320.17"/>
    <x v="0"/>
    <x v="2"/>
  </r>
  <r>
    <x v="6"/>
    <x v="5"/>
    <x v="4"/>
    <x v="6"/>
    <x v="5"/>
    <x v="2"/>
    <x v="0"/>
    <n v="185646.77"/>
    <n v="27722"/>
    <n v="27361.35"/>
    <n v="27722"/>
    <x v="5"/>
    <n v="0.34"/>
    <x v="12"/>
    <n v="-88987.62"/>
    <n v="-99106.15"/>
    <n v="-97816.826249999998"/>
    <x v="1"/>
    <x v="0"/>
    <x v="3"/>
    <x v="2"/>
    <x v="0"/>
    <x v="1"/>
    <x v="0"/>
    <n v="-103042.85"/>
    <n v="-104401.05"/>
    <x v="0"/>
    <x v="0"/>
    <x v="0"/>
    <n v="27361.35"/>
    <n v="185646.77"/>
    <n v="27361.35"/>
    <x v="0"/>
    <x v="2"/>
  </r>
  <r>
    <x v="7"/>
    <x v="3"/>
    <x v="5"/>
    <x v="6"/>
    <x v="6"/>
    <x v="2"/>
    <x v="0"/>
    <n v="21275.77"/>
    <n v="5826"/>
    <n v="5750.21"/>
    <n v="5826"/>
    <x v="3"/>
    <n v="0.34"/>
    <x v="12"/>
    <n v="-18701.46"/>
    <n v="-19575.36"/>
    <n v="-19320.705600000001"/>
    <x v="0"/>
    <x v="0"/>
    <x v="2"/>
    <x v="2"/>
    <x v="0"/>
    <x v="1"/>
    <x v="0"/>
    <n v="-20298.23"/>
    <n v="39144"/>
    <x v="0"/>
    <x v="1"/>
    <x v="0"/>
    <n v="0"/>
    <n v="38463.129999999997"/>
    <n v="5750.21"/>
    <x v="0"/>
    <x v="1"/>
  </r>
  <r>
    <x v="3"/>
    <x v="3"/>
    <x v="2"/>
    <x v="7"/>
    <x v="3"/>
    <x v="2"/>
    <x v="0"/>
    <n v="-92435.74"/>
    <n v="-25359"/>
    <n v="-24982.63"/>
    <n v="25359"/>
    <x v="3"/>
    <n v="0.22"/>
    <x v="13"/>
    <n v="79880.850000000006"/>
    <n v="88249.32"/>
    <n v="86939.5524"/>
    <x v="0"/>
    <x v="0"/>
    <x v="2"/>
    <x v="2"/>
    <x v="0"/>
    <x v="0"/>
    <x v="0"/>
    <n v="84940.95"/>
    <n v="174571"/>
    <x v="0"/>
    <x v="0"/>
    <x v="0"/>
    <n v="0"/>
    <n v="-171230.96"/>
    <n v="-24982.63"/>
    <x v="0"/>
    <x v="1"/>
  </r>
  <r>
    <x v="4"/>
    <x v="4"/>
    <x v="3"/>
    <x v="7"/>
    <x v="4"/>
    <x v="2"/>
    <x v="0"/>
    <n v="-5013.96"/>
    <n v="-18850"/>
    <n v="-18570.240000000002"/>
    <n v="18850"/>
    <x v="4"/>
    <n v="0.22"/>
    <x v="13"/>
    <n v="59377.5"/>
    <n v="942.5"/>
    <n v="928.5120000000004"/>
    <x v="0"/>
    <x v="0"/>
    <x v="2"/>
    <x v="2"/>
    <x v="0"/>
    <x v="0"/>
    <x v="0"/>
    <n v="-557.11"/>
    <n v="65107"/>
    <x v="0"/>
    <x v="0"/>
    <x v="0"/>
    <n v="0"/>
    <n v="-63584.49"/>
    <n v="-18570.240000000002"/>
    <x v="0"/>
    <x v="0"/>
  </r>
  <r>
    <x v="5"/>
    <x v="5"/>
    <x v="4"/>
    <x v="7"/>
    <x v="5"/>
    <x v="2"/>
    <x v="0"/>
    <n v="188470.52"/>
    <n v="28196"/>
    <n v="27777.53"/>
    <n v="28196"/>
    <x v="5"/>
    <n v="0.47"/>
    <x v="13"/>
    <n v="-95866.4"/>
    <n v="-95443.46"/>
    <n v="-94026.939049999986"/>
    <x v="1"/>
    <x v="0"/>
    <x v="3"/>
    <x v="2"/>
    <x v="0"/>
    <x v="1"/>
    <x v="0"/>
    <n v="-100026.88"/>
    <n v="-101533.8"/>
    <x v="0"/>
    <x v="1"/>
    <x v="0"/>
    <n v="27777.53"/>
    <n v="188470.52"/>
    <n v="27777.53"/>
    <x v="0"/>
    <x v="2"/>
  </r>
  <r>
    <x v="6"/>
    <x v="5"/>
    <x v="4"/>
    <x v="7"/>
    <x v="5"/>
    <x v="2"/>
    <x v="0"/>
    <n v="168745.15"/>
    <n v="25245"/>
    <n v="24870.32"/>
    <n v="25245"/>
    <x v="5"/>
    <n v="0.47"/>
    <x v="13"/>
    <n v="-85833"/>
    <n v="-85454.324999999997"/>
    <n v="-84186.033199999991"/>
    <x v="1"/>
    <x v="0"/>
    <x v="3"/>
    <x v="2"/>
    <x v="0"/>
    <x v="1"/>
    <x v="0"/>
    <n v="-89558.04"/>
    <n v="-90907.24"/>
    <x v="0"/>
    <x v="0"/>
    <x v="0"/>
    <n v="24870.32"/>
    <n v="168745.15"/>
    <n v="24870.32"/>
    <x v="0"/>
    <x v="2"/>
  </r>
  <r>
    <x v="7"/>
    <x v="3"/>
    <x v="5"/>
    <x v="7"/>
    <x v="6"/>
    <x v="2"/>
    <x v="0"/>
    <n v="20780.64"/>
    <n v="5701"/>
    <n v="5616.39"/>
    <n v="5701"/>
    <x v="3"/>
    <n v="0.47"/>
    <x v="13"/>
    <n v="-19383.400000000001"/>
    <n v="-18414.23"/>
    <n v="-18140.939700000003"/>
    <x v="0"/>
    <x v="0"/>
    <x v="2"/>
    <x v="2"/>
    <x v="0"/>
    <x v="1"/>
    <x v="0"/>
    <n v="-19095.72"/>
    <n v="39245"/>
    <x v="0"/>
    <x v="1"/>
    <x v="0"/>
    <n v="0"/>
    <n v="38494.720000000001"/>
    <n v="5616.39"/>
    <x v="0"/>
    <x v="1"/>
  </r>
  <r>
    <x v="3"/>
    <x v="3"/>
    <x v="2"/>
    <x v="8"/>
    <x v="3"/>
    <x v="2"/>
    <x v="0"/>
    <n v="-88878.47"/>
    <n v="-24436"/>
    <n v="-24021.21"/>
    <n v="24436"/>
    <x v="3"/>
    <n v="0.22500000000000001"/>
    <x v="14"/>
    <n v="77828.66"/>
    <n v="84915.1"/>
    <n v="83473.704750000004"/>
    <x v="0"/>
    <x v="0"/>
    <x v="2"/>
    <x v="2"/>
    <x v="0"/>
    <x v="0"/>
    <x v="0"/>
    <n v="81552"/>
    <n v="169243"/>
    <x v="0"/>
    <x v="0"/>
    <x v="0"/>
    <n v="0"/>
    <n v="-165650.25"/>
    <n v="-24021.21"/>
    <x v="0"/>
    <x v="1"/>
  </r>
  <r>
    <x v="4"/>
    <x v="4"/>
    <x v="3"/>
    <x v="8"/>
    <x v="4"/>
    <x v="2"/>
    <x v="0"/>
    <n v="-4794.76"/>
    <n v="-18065"/>
    <n v="-17758.349999999999"/>
    <n v="18065"/>
    <x v="4"/>
    <n v="0.22500000000000001"/>
    <x v="14"/>
    <n v="57537.025000000001"/>
    <n v="812.92499999999995"/>
    <n v="799.12575000000015"/>
    <x v="0"/>
    <x v="0"/>
    <x v="2"/>
    <x v="2"/>
    <x v="0"/>
    <x v="0"/>
    <x v="0"/>
    <n v="-621.54"/>
    <n v="63155"/>
    <x v="0"/>
    <x v="0"/>
    <x v="0"/>
    <n v="0"/>
    <n v="-61550.45"/>
    <n v="-17758.349999999999"/>
    <x v="0"/>
    <x v="0"/>
  </r>
  <r>
    <x v="5"/>
    <x v="5"/>
    <x v="4"/>
    <x v="8"/>
    <x v="5"/>
    <x v="2"/>
    <x v="0"/>
    <n v="176563.66"/>
    <n v="26472"/>
    <n v="26022.65"/>
    <n v="26472"/>
    <x v="5"/>
    <n v="0.47499999999999998"/>
    <x v="14"/>
    <n v="-90931.32"/>
    <n v="-88681.2"/>
    <n v="-87175.877500000002"/>
    <x v="1"/>
    <x v="0"/>
    <x v="3"/>
    <x v="2"/>
    <x v="0"/>
    <x v="1"/>
    <x v="0"/>
    <n v="-92614.6"/>
    <n v="-94213.85"/>
    <x v="0"/>
    <x v="1"/>
    <x v="0"/>
    <n v="26022.65"/>
    <n v="176563.66"/>
    <n v="26022.65"/>
    <x v="0"/>
    <x v="2"/>
  </r>
  <r>
    <x v="6"/>
    <x v="5"/>
    <x v="4"/>
    <x v="8"/>
    <x v="5"/>
    <x v="2"/>
    <x v="0"/>
    <n v="162256.89000000001"/>
    <n v="24327"/>
    <n v="23914.06"/>
    <n v="24327"/>
    <x v="5"/>
    <n v="0.47499999999999998"/>
    <x v="14"/>
    <n v="-83563.244999999995"/>
    <n v="-81495.45"/>
    <n v="-80112.10100000001"/>
    <x v="1"/>
    <x v="0"/>
    <x v="3"/>
    <x v="2"/>
    <x v="0"/>
    <x v="1"/>
    <x v="0"/>
    <n v="-85110.13"/>
    <n v="-86579.79"/>
    <x v="0"/>
    <x v="0"/>
    <x v="0"/>
    <n v="23914.06"/>
    <n v="162256.89000000001"/>
    <n v="23914.06"/>
    <x v="0"/>
    <x v="2"/>
  </r>
  <r>
    <x v="7"/>
    <x v="3"/>
    <x v="5"/>
    <x v="8"/>
    <x v="6"/>
    <x v="2"/>
    <x v="0"/>
    <n v="21415.8"/>
    <n v="5888"/>
    <n v="5788.05"/>
    <n v="5888"/>
    <x v="3"/>
    <n v="0.47499999999999998"/>
    <x v="14"/>
    <n v="-20225.28"/>
    <n v="-18988.8"/>
    <n v="-18666.46125"/>
    <x v="0"/>
    <x v="0"/>
    <x v="2"/>
    <x v="2"/>
    <x v="0"/>
    <x v="1"/>
    <x v="0"/>
    <n v="-19650.439999999999"/>
    <n v="40780"/>
    <x v="0"/>
    <x v="1"/>
    <x v="0"/>
    <n v="0"/>
    <n v="39914.42"/>
    <n v="5788.05"/>
    <x v="0"/>
    <x v="1"/>
  </r>
  <r>
    <x v="3"/>
    <x v="3"/>
    <x v="2"/>
    <x v="9"/>
    <x v="3"/>
    <x v="2"/>
    <x v="0"/>
    <n v="-92884.08"/>
    <n v="-25595"/>
    <n v="-25103.81"/>
    <n v="25595"/>
    <x v="3"/>
    <n v="0.22500000000000001"/>
    <x v="14"/>
    <n v="81520.074999999997"/>
    <n v="88942.625"/>
    <n v="87235.739750000008"/>
    <x v="0"/>
    <x v="0"/>
    <x v="2"/>
    <x v="2"/>
    <x v="0"/>
    <x v="0"/>
    <x v="0"/>
    <n v="85227.42"/>
    <n v="177270"/>
    <x v="0"/>
    <x v="0"/>
    <x v="0"/>
    <n v="0"/>
    <n v="-173115.85"/>
    <n v="-25103.81"/>
    <x v="0"/>
    <x v="1"/>
  </r>
  <r>
    <x v="4"/>
    <x v="4"/>
    <x v="3"/>
    <x v="9"/>
    <x v="4"/>
    <x v="2"/>
    <x v="0"/>
    <n v="-4978.32"/>
    <n v="-18799"/>
    <n v="-18438.23"/>
    <n v="18799"/>
    <x v="4"/>
    <n v="0.22500000000000001"/>
    <x v="14"/>
    <n v="59874.815000000002"/>
    <n v="845.95500000000004"/>
    <n v="829.72035000000017"/>
    <x v="0"/>
    <x v="0"/>
    <x v="2"/>
    <x v="2"/>
    <x v="0"/>
    <x v="0"/>
    <x v="0"/>
    <n v="-645.34"/>
    <n v="65721"/>
    <x v="0"/>
    <x v="0"/>
    <x v="0"/>
    <n v="0"/>
    <n v="-63906.9"/>
    <n v="-18438.23"/>
    <x v="0"/>
    <x v="0"/>
  </r>
  <r>
    <x v="5"/>
    <x v="5"/>
    <x v="4"/>
    <x v="9"/>
    <x v="5"/>
    <x v="2"/>
    <x v="0"/>
    <n v="179759.16"/>
    <n v="27012"/>
    <n v="26493.61"/>
    <n v="27012"/>
    <x v="5"/>
    <n v="0.47499999999999998"/>
    <x v="14"/>
    <n v="-92786.22"/>
    <n v="-90490.2"/>
    <n v="-88753.593500000003"/>
    <x v="1"/>
    <x v="0"/>
    <x v="3"/>
    <x v="2"/>
    <x v="0"/>
    <x v="1"/>
    <x v="0"/>
    <n v="-94290.77"/>
    <n v="-96135.71"/>
    <x v="0"/>
    <x v="1"/>
    <x v="0"/>
    <n v="26493.61"/>
    <n v="179759.16"/>
    <n v="26493.61"/>
    <x v="0"/>
    <x v="2"/>
  </r>
  <r>
    <x v="6"/>
    <x v="5"/>
    <x v="4"/>
    <x v="9"/>
    <x v="5"/>
    <x v="2"/>
    <x v="0"/>
    <n v="169597.3"/>
    <n v="25485"/>
    <n v="24995.919999999998"/>
    <n v="25485"/>
    <x v="5"/>
    <n v="0.47499999999999998"/>
    <x v="14"/>
    <n v="-87540.975000000006"/>
    <n v="-85374.75"/>
    <n v="-83736.331999999995"/>
    <x v="1"/>
    <x v="0"/>
    <x v="3"/>
    <x v="2"/>
    <x v="0"/>
    <x v="1"/>
    <x v="0"/>
    <n v="-88960.47"/>
    <n v="-90701.11"/>
    <x v="0"/>
    <x v="0"/>
    <x v="0"/>
    <n v="24995.919999999998"/>
    <n v="169597.3"/>
    <n v="24995.919999999998"/>
    <x v="0"/>
    <x v="2"/>
  </r>
  <r>
    <x v="7"/>
    <x v="3"/>
    <x v="5"/>
    <x v="9"/>
    <x v="6"/>
    <x v="2"/>
    <x v="0"/>
    <n v="23857"/>
    <n v="6574"/>
    <n v="6447.84"/>
    <n v="6574"/>
    <x v="3"/>
    <n v="0.47499999999999998"/>
    <x v="14"/>
    <n v="-22581.69"/>
    <n v="-21201.15"/>
    <n v="-20794.284"/>
    <x v="0"/>
    <x v="0"/>
    <x v="2"/>
    <x v="2"/>
    <x v="0"/>
    <x v="1"/>
    <x v="0"/>
    <n v="-21890.41"/>
    <n v="45531"/>
    <x v="0"/>
    <x v="1"/>
    <x v="0"/>
    <n v="0"/>
    <n v="44464.29"/>
    <n v="6447.84"/>
    <x v="0"/>
    <x v="1"/>
  </r>
  <r>
    <x v="3"/>
    <x v="3"/>
    <x v="2"/>
    <x v="10"/>
    <x v="3"/>
    <x v="2"/>
    <x v="0"/>
    <n v="-126231.35"/>
    <n v="-34866"/>
    <n v="-34116.58"/>
    <n v="34866"/>
    <x v="3"/>
    <n v="0.115"/>
    <x v="14"/>
    <n v="107212.95"/>
    <n v="124994.61"/>
    <n v="122307.9393"/>
    <x v="0"/>
    <x v="0"/>
    <x v="2"/>
    <x v="2"/>
    <x v="0"/>
    <x v="0"/>
    <x v="0"/>
    <n v="119578.61"/>
    <n v="238518"/>
    <x v="0"/>
    <x v="0"/>
    <x v="0"/>
    <n v="0"/>
    <n v="-232368.03"/>
    <n v="-34116.58"/>
    <x v="0"/>
    <x v="1"/>
  </r>
  <r>
    <x v="4"/>
    <x v="4"/>
    <x v="3"/>
    <x v="10"/>
    <x v="4"/>
    <x v="2"/>
    <x v="0"/>
    <n v="-6651.94"/>
    <n v="-25178"/>
    <n v="-24636.82"/>
    <n v="25178"/>
    <x v="4"/>
    <n v="0.115"/>
    <x v="14"/>
    <n v="77422.350000000006"/>
    <n v="3902.59"/>
    <n v="3818.7071000000005"/>
    <x v="0"/>
    <x v="0"/>
    <x v="2"/>
    <x v="2"/>
    <x v="0"/>
    <x v="0"/>
    <x v="0"/>
    <n v="1847.76"/>
    <n v="85882"/>
    <x v="0"/>
    <x v="0"/>
    <x v="0"/>
    <n v="0"/>
    <n v="-83297.08"/>
    <n v="-24636.82"/>
    <x v="0"/>
    <x v="0"/>
  </r>
  <r>
    <x v="5"/>
    <x v="5"/>
    <x v="4"/>
    <x v="10"/>
    <x v="5"/>
    <x v="2"/>
    <x v="0"/>
    <n v="238013.93"/>
    <n v="35850"/>
    <n v="35079.43"/>
    <n v="35850"/>
    <x v="5"/>
    <n v="0.36499999999999999"/>
    <x v="14"/>
    <n v="-119201.25"/>
    <n v="-124041"/>
    <n v="-121374.8278"/>
    <x v="1"/>
    <x v="0"/>
    <x v="3"/>
    <x v="2"/>
    <x v="0"/>
    <x v="1"/>
    <x v="0"/>
    <n v="-127829.44"/>
    <n v="-130637.4"/>
    <x v="0"/>
    <x v="1"/>
    <x v="0"/>
    <n v="35079.43"/>
    <n v="238013.93"/>
    <n v="35079.43"/>
    <x v="0"/>
    <x v="2"/>
  </r>
  <r>
    <x v="6"/>
    <x v="5"/>
    <x v="4"/>
    <x v="10"/>
    <x v="5"/>
    <x v="2"/>
    <x v="0"/>
    <n v="230465.21"/>
    <n v="34713"/>
    <n v="33966.870000000003"/>
    <n v="34713"/>
    <x v="5"/>
    <n v="0.36499999999999999"/>
    <x v="14"/>
    <n v="-115420.72500000001"/>
    <n v="-120106.98"/>
    <n v="-117525.3702"/>
    <x v="1"/>
    <x v="0"/>
    <x v="3"/>
    <x v="2"/>
    <x v="0"/>
    <x v="1"/>
    <x v="0"/>
    <n v="-123775.27"/>
    <n v="-126494.17"/>
    <x v="0"/>
    <x v="0"/>
    <x v="0"/>
    <n v="33966.870000000003"/>
    <n v="230465.21"/>
    <n v="33966.870000000003"/>
    <x v="0"/>
    <x v="2"/>
  </r>
  <r>
    <x v="7"/>
    <x v="3"/>
    <x v="5"/>
    <x v="10"/>
    <x v="6"/>
    <x v="2"/>
    <x v="0"/>
    <n v="34343.79"/>
    <n v="9486"/>
    <n v="9282.11"/>
    <n v="9486"/>
    <x v="3"/>
    <n v="0.36499999999999999"/>
    <x v="14"/>
    <n v="-31540.95"/>
    <n v="-31635.81"/>
    <n v="-30955.836850000003"/>
    <x v="0"/>
    <x v="0"/>
    <x v="2"/>
    <x v="2"/>
    <x v="0"/>
    <x v="1"/>
    <x v="0"/>
    <n v="-32533.78"/>
    <n v="64893"/>
    <x v="0"/>
    <x v="1"/>
    <x v="0"/>
    <n v="0"/>
    <n v="63220.42"/>
    <n v="9282.11"/>
    <x v="0"/>
    <x v="1"/>
  </r>
  <r>
    <x v="3"/>
    <x v="3"/>
    <x v="2"/>
    <x v="11"/>
    <x v="3"/>
    <x v="2"/>
    <x v="0"/>
    <n v="-285511"/>
    <n v="-79070"/>
    <n v="-77165.14"/>
    <n v="79070"/>
    <x v="3"/>
    <n v="0.14000000000000001"/>
    <x v="15"/>
    <n v="261721.7"/>
    <n v="281489.2"/>
    <n v="274707.89840000001"/>
    <x v="0"/>
    <x v="0"/>
    <x v="2"/>
    <x v="2"/>
    <x v="0"/>
    <x v="0"/>
    <x v="0"/>
    <n v="267763.02"/>
    <n v="559103"/>
    <x v="0"/>
    <x v="0"/>
    <x v="0"/>
    <n v="0"/>
    <n v="-542548.06999999995"/>
    <n v="-77165.14"/>
    <x v="0"/>
    <x v="1"/>
  </r>
  <r>
    <x v="4"/>
    <x v="4"/>
    <x v="3"/>
    <x v="11"/>
    <x v="4"/>
    <x v="2"/>
    <x v="0"/>
    <n v="-15429.5"/>
    <n v="-58557"/>
    <n v="-57146.31"/>
    <n v="58557"/>
    <x v="4"/>
    <n v="0.14000000000000001"/>
    <x v="15"/>
    <n v="193823.67"/>
    <n v="7612.41"/>
    <n v="7429.0203000000001"/>
    <x v="0"/>
    <x v="0"/>
    <x v="2"/>
    <x v="2"/>
    <x v="0"/>
    <x v="0"/>
    <x v="0"/>
    <n v="2285.85"/>
    <n v="213206"/>
    <x v="0"/>
    <x v="0"/>
    <x v="0"/>
    <n v="0"/>
    <n v="-205783.87"/>
    <n v="-57146.31"/>
    <x v="0"/>
    <x v="0"/>
  </r>
  <r>
    <x v="5"/>
    <x v="5"/>
    <x v="4"/>
    <x v="11"/>
    <x v="5"/>
    <x v="2"/>
    <x v="0"/>
    <n v="523923.01"/>
    <n v="79124"/>
    <n v="77217.84"/>
    <n v="79124"/>
    <x v="5"/>
    <n v="0.39"/>
    <x v="15"/>
    <n v="-281681.44"/>
    <n v="-255174.9"/>
    <n v="-249027.53399999999"/>
    <x v="1"/>
    <x v="0"/>
    <x v="3"/>
    <x v="2"/>
    <x v="0"/>
    <x v="1"/>
    <x v="0"/>
    <n v="-263621.69"/>
    <n v="-270129.34000000003"/>
    <x v="0"/>
    <x v="1"/>
    <x v="0"/>
    <n v="77217.84"/>
    <n v="523923.01"/>
    <n v="77217.84"/>
    <x v="0"/>
    <x v="2"/>
  </r>
  <r>
    <x v="6"/>
    <x v="5"/>
    <x v="4"/>
    <x v="11"/>
    <x v="5"/>
    <x v="2"/>
    <x v="0"/>
    <n v="521353.85"/>
    <n v="78736"/>
    <n v="76839.179999999993"/>
    <n v="78736"/>
    <x v="5"/>
    <n v="0.39"/>
    <x v="15"/>
    <n v="-280300.15999999997"/>
    <n v="-253923.6"/>
    <n v="-247806.35549999998"/>
    <x v="1"/>
    <x v="0"/>
    <x v="3"/>
    <x v="2"/>
    <x v="0"/>
    <x v="1"/>
    <x v="0"/>
    <n v="-262328.96999999997"/>
    <n v="-268804.7"/>
    <x v="0"/>
    <x v="0"/>
    <x v="0"/>
    <n v="76839.179999999993"/>
    <n v="521353.85"/>
    <n v="76839.179999999993"/>
    <x v="0"/>
    <x v="2"/>
  </r>
  <r>
    <x v="7"/>
    <x v="3"/>
    <x v="5"/>
    <x v="11"/>
    <x v="6"/>
    <x v="2"/>
    <x v="0"/>
    <n v="82157.98"/>
    <n v="22753"/>
    <n v="22204.86"/>
    <n v="22753"/>
    <x v="3"/>
    <n v="0.39"/>
    <x v="15"/>
    <n v="-81000.679999999993"/>
    <n v="-75312.429999999993"/>
    <n v="-73498.08660000001"/>
    <x v="0"/>
    <x v="0"/>
    <x v="2"/>
    <x v="2"/>
    <x v="0"/>
    <x v="1"/>
    <x v="0"/>
    <n v="-77050.87"/>
    <n v="160886"/>
    <x v="0"/>
    <x v="1"/>
    <x v="0"/>
    <n v="0"/>
    <n v="156122.38"/>
    <n v="22204.86"/>
    <x v="0"/>
    <x v="1"/>
  </r>
  <r>
    <x v="3"/>
    <x v="3"/>
    <x v="2"/>
    <x v="12"/>
    <x v="3"/>
    <x v="2"/>
    <x v="0"/>
    <n v="-391572.8"/>
    <n v="-108735"/>
    <n v="-105830.49"/>
    <n v="108735"/>
    <x v="3"/>
    <n v="0.26"/>
    <x v="16"/>
    <n v="390358.65"/>
    <n v="374048.4"/>
    <n v="364056.88560000004"/>
    <x v="0"/>
    <x v="0"/>
    <x v="2"/>
    <x v="2"/>
    <x v="0"/>
    <x v="0"/>
    <x v="0"/>
    <n v="354532.13"/>
    <n v="802573"/>
    <x v="0"/>
    <x v="0"/>
    <x v="0"/>
    <n v="0"/>
    <n v="-776901.59"/>
    <n v="-105830.49"/>
    <x v="0"/>
    <x v="1"/>
  </r>
  <r>
    <x v="4"/>
    <x v="4"/>
    <x v="3"/>
    <x v="12"/>
    <x v="4"/>
    <x v="2"/>
    <x v="0"/>
    <n v="-21025.39"/>
    <n v="-80009"/>
    <n v="-77871.81"/>
    <n v="80009"/>
    <x v="4"/>
    <n v="0.26"/>
    <x v="16"/>
    <n v="287232.31"/>
    <n v="800.09000000000071"/>
    <n v="778.71810000000062"/>
    <x v="0"/>
    <x v="0"/>
    <x v="2"/>
    <x v="2"/>
    <x v="0"/>
    <x v="0"/>
    <x v="0"/>
    <n v="-6229.74"/>
    <n v="316115"/>
    <x v="0"/>
    <x v="0"/>
    <x v="0"/>
    <n v="0"/>
    <n v="-304556.65000000002"/>
    <n v="-77871.81"/>
    <x v="0"/>
    <x v="0"/>
  </r>
  <r>
    <x v="5"/>
    <x v="5"/>
    <x v="4"/>
    <x v="12"/>
    <x v="5"/>
    <x v="2"/>
    <x v="0"/>
    <n v="699424.03"/>
    <n v="105913"/>
    <n v="103083.87"/>
    <n v="105913"/>
    <x v="5"/>
    <n v="0.51"/>
    <x v="16"/>
    <n v="-406705.91999999998"/>
    <n v="-311913.78500000003"/>
    <n v="-303581.99715000001"/>
    <x v="1"/>
    <x v="0"/>
    <x v="3"/>
    <x v="2"/>
    <x v="0"/>
    <x v="1"/>
    <x v="0"/>
    <n v="-319972.32"/>
    <n v="-328753.95"/>
    <x v="0"/>
    <x v="1"/>
    <x v="0"/>
    <n v="103083.87"/>
    <n v="699424.03"/>
    <n v="103083.87"/>
    <x v="0"/>
    <x v="2"/>
  </r>
  <r>
    <x v="6"/>
    <x v="5"/>
    <x v="4"/>
    <x v="12"/>
    <x v="5"/>
    <x v="2"/>
    <x v="0"/>
    <n v="714949.47"/>
    <n v="108264"/>
    <n v="105372.07"/>
    <n v="108264"/>
    <x v="5"/>
    <n v="0.51"/>
    <x v="16"/>
    <n v="-415733.76000000001"/>
    <n v="-318837.48"/>
    <n v="-310320.74615000008"/>
    <x v="1"/>
    <x v="0"/>
    <x v="3"/>
    <x v="2"/>
    <x v="0"/>
    <x v="1"/>
    <x v="0"/>
    <n v="-327074.89"/>
    <n v="-336051.46"/>
    <x v="0"/>
    <x v="0"/>
    <x v="0"/>
    <n v="105372.07"/>
    <n v="714949.47"/>
    <n v="105372.07"/>
    <x v="0"/>
    <x v="2"/>
  </r>
  <r>
    <x v="7"/>
    <x v="3"/>
    <x v="5"/>
    <x v="12"/>
    <x v="6"/>
    <x v="2"/>
    <x v="0"/>
    <n v="118532.38"/>
    <n v="32915"/>
    <n v="32035.78"/>
    <n v="32915"/>
    <x v="3"/>
    <n v="0.51"/>
    <x v="16"/>
    <n v="-126393.60000000001"/>
    <n v="-104998.85"/>
    <n v="-102194.13820000002"/>
    <x v="0"/>
    <x v="0"/>
    <x v="2"/>
    <x v="2"/>
    <x v="0"/>
    <x v="1"/>
    <x v="0"/>
    <n v="-107319.86"/>
    <n v="242945"/>
    <x v="0"/>
    <x v="1"/>
    <x v="0"/>
    <n v="0"/>
    <n v="235174.65"/>
    <n v="32035.78"/>
    <x v="0"/>
    <x v="1"/>
  </r>
  <r>
    <x v="3"/>
    <x v="3"/>
    <x v="2"/>
    <x v="13"/>
    <x v="3"/>
    <x v="2"/>
    <x v="0"/>
    <n v="-325281.90999999997"/>
    <n v="-90596"/>
    <n v="-87914.03"/>
    <n v="90596"/>
    <x v="3"/>
    <n v="0.39"/>
    <x v="17"/>
    <n v="350606.52"/>
    <n v="299872.76"/>
    <n v="290995.43930000003"/>
    <x v="0"/>
    <x v="0"/>
    <x v="2"/>
    <x v="2"/>
    <x v="0"/>
    <x v="0"/>
    <x v="0"/>
    <n v="283083.17"/>
    <n v="689979"/>
    <x v="0"/>
    <x v="0"/>
    <x v="0"/>
    <n v="0"/>
    <n v="-666036.68000000005"/>
    <n v="-87914.03"/>
    <x v="0"/>
    <x v="1"/>
  </r>
  <r>
    <x v="4"/>
    <x v="4"/>
    <x v="3"/>
    <x v="13"/>
    <x v="4"/>
    <x v="2"/>
    <x v="0"/>
    <n v="-17367.66"/>
    <n v="-66287"/>
    <n v="-64324.66"/>
    <n v="66287"/>
    <x v="4"/>
    <n v="0.39"/>
    <x v="17"/>
    <n v="256530.69"/>
    <n v="-7954.44"/>
    <n v="-7718.9592000000002"/>
    <x v="0"/>
    <x v="0"/>
    <x v="2"/>
    <x v="2"/>
    <x v="0"/>
    <x v="0"/>
    <x v="0"/>
    <n v="-13508.18"/>
    <n v="277477"/>
    <x v="0"/>
    <x v="0"/>
    <x v="0"/>
    <n v="0"/>
    <n v="-266690.06"/>
    <n v="-64324.66"/>
    <x v="0"/>
    <x v="0"/>
  </r>
  <r>
    <x v="5"/>
    <x v="5"/>
    <x v="4"/>
    <x v="13"/>
    <x v="5"/>
    <x v="2"/>
    <x v="0"/>
    <n v="564800.64"/>
    <n v="85782"/>
    <n v="83242.539999999994"/>
    <n v="85782"/>
    <x v="5"/>
    <n v="0.64"/>
    <x v="17"/>
    <n v="-353421.84"/>
    <n v="-228609.03"/>
    <n v="-221841.36909999998"/>
    <x v="1"/>
    <x v="0"/>
    <x v="3"/>
    <x v="2"/>
    <x v="0"/>
    <x v="1"/>
    <x v="0"/>
    <n v="-238822.85"/>
    <n v="-246108.56"/>
    <x v="0"/>
    <x v="1"/>
    <x v="0"/>
    <n v="83242.539999999994"/>
    <n v="564800.64"/>
    <n v="83242.539999999994"/>
    <x v="0"/>
    <x v="2"/>
  </r>
  <r>
    <x v="6"/>
    <x v="5"/>
    <x v="4"/>
    <x v="13"/>
    <x v="5"/>
    <x v="2"/>
    <x v="0"/>
    <n v="593922.29"/>
    <n v="90205"/>
    <n v="87534.6"/>
    <n v="90205"/>
    <x v="5"/>
    <n v="0.64"/>
    <x v="17"/>
    <n v="-371644.6"/>
    <n v="-240396.32500000001"/>
    <n v="-233279.70900000003"/>
    <x v="1"/>
    <x v="0"/>
    <x v="3"/>
    <x v="2"/>
    <x v="0"/>
    <x v="1"/>
    <x v="0"/>
    <n v="-251136.78"/>
    <n v="-258798.14"/>
    <x v="0"/>
    <x v="0"/>
    <x v="0"/>
    <n v="87534.6"/>
    <n v="593922.29"/>
    <n v="87534.6"/>
    <x v="0"/>
    <x v="2"/>
  </r>
  <r>
    <x v="7"/>
    <x v="3"/>
    <x v="5"/>
    <x v="13"/>
    <x v="6"/>
    <x v="2"/>
    <x v="0"/>
    <n v="104525.66"/>
    <n v="29112"/>
    <n v="28250.18"/>
    <n v="29112"/>
    <x v="3"/>
    <n v="0.64"/>
    <x v="17"/>
    <n v="-119941.44"/>
    <n v="-89082.72"/>
    <n v="-86445.550799999997"/>
    <x v="0"/>
    <x v="0"/>
    <x v="2"/>
    <x v="2"/>
    <x v="0"/>
    <x v="1"/>
    <x v="0"/>
    <n v="-90965.58"/>
    <n v="221716"/>
    <x v="0"/>
    <x v="1"/>
    <x v="0"/>
    <n v="0"/>
    <n v="214023.36"/>
    <n v="28250.18"/>
    <x v="0"/>
    <x v="1"/>
  </r>
  <r>
    <x v="3"/>
    <x v="3"/>
    <x v="2"/>
    <x v="14"/>
    <x v="3"/>
    <x v="2"/>
    <x v="0"/>
    <n v="-265735.09000000003"/>
    <n v="-74249"/>
    <n v="-71820.3"/>
    <n v="74249"/>
    <x v="3"/>
    <n v="0.28999999999999998"/>
    <x v="18"/>
    <n v="274721.3"/>
    <n v="253189.09"/>
    <n v="244907.22300000003"/>
    <x v="0"/>
    <x v="0"/>
    <x v="2"/>
    <x v="2"/>
    <x v="0"/>
    <x v="0"/>
    <x v="0"/>
    <n v="238443.38"/>
    <n v="552858"/>
    <x v="0"/>
    <x v="0"/>
    <x v="0"/>
    <n v="0"/>
    <n v="-531901.11"/>
    <n v="-71820.3"/>
    <x v="0"/>
    <x v="1"/>
  </r>
  <r>
    <x v="4"/>
    <x v="4"/>
    <x v="3"/>
    <x v="14"/>
    <x v="4"/>
    <x v="2"/>
    <x v="0"/>
    <n v="-13998.88"/>
    <n v="-53601"/>
    <n v="-51847.7"/>
    <n v="53601"/>
    <x v="4"/>
    <n v="0.28999999999999998"/>
    <x v="18"/>
    <n v="198323.7"/>
    <n v="-1072.02"/>
    <n v="-1036.9539999999979"/>
    <x v="0"/>
    <x v="0"/>
    <x v="2"/>
    <x v="2"/>
    <x v="0"/>
    <x v="0"/>
    <x v="0"/>
    <n v="-5703.25"/>
    <n v="215261"/>
    <x v="0"/>
    <x v="0"/>
    <x v="0"/>
    <n v="0"/>
    <n v="-206146.44"/>
    <n v="-51847.7"/>
    <x v="0"/>
    <x v="0"/>
  </r>
  <r>
    <x v="5"/>
    <x v="5"/>
    <x v="4"/>
    <x v="14"/>
    <x v="5"/>
    <x v="2"/>
    <x v="0"/>
    <n v="448447.39"/>
    <n v="68329"/>
    <n v="66093.94"/>
    <n v="68329"/>
    <x v="5"/>
    <n v="0.54"/>
    <x v="18"/>
    <n v="-269899.55"/>
    <n v="-193712.715"/>
    <n v="-187376.3199"/>
    <x v="1"/>
    <x v="0"/>
    <x v="3"/>
    <x v="2"/>
    <x v="0"/>
    <x v="1"/>
    <x v="0"/>
    <n v="-200859.48"/>
    <n v="-207651.83"/>
    <x v="0"/>
    <x v="1"/>
    <x v="0"/>
    <n v="66093.94"/>
    <n v="448447.39"/>
    <n v="66093.94"/>
    <x v="0"/>
    <x v="2"/>
  </r>
  <r>
    <x v="6"/>
    <x v="5"/>
    <x v="4"/>
    <x v="14"/>
    <x v="5"/>
    <x v="2"/>
    <x v="0"/>
    <n v="485397.42"/>
    <n v="73959"/>
    <n v="71539.78"/>
    <n v="73959"/>
    <x v="5"/>
    <n v="0.54"/>
    <x v="18"/>
    <n v="-292138.05"/>
    <n v="-209673.76499999998"/>
    <n v="-202815.2763"/>
    <x v="1"/>
    <x v="0"/>
    <x v="3"/>
    <x v="2"/>
    <x v="0"/>
    <x v="1"/>
    <x v="0"/>
    <n v="-217409.4"/>
    <n v="-224761.4"/>
    <x v="0"/>
    <x v="0"/>
    <x v="0"/>
    <n v="71539.78"/>
    <n v="485397.42"/>
    <n v="71539.78"/>
    <x v="0"/>
    <x v="2"/>
  </r>
  <r>
    <x v="7"/>
    <x v="3"/>
    <x v="5"/>
    <x v="14"/>
    <x v="6"/>
    <x v="2"/>
    <x v="0"/>
    <n v="89434.93"/>
    <n v="24989"/>
    <n v="24171.599999999999"/>
    <n v="24989"/>
    <x v="3"/>
    <n v="0.54"/>
    <x v="18"/>
    <n v="-98706.55"/>
    <n v="-78965.240000000005"/>
    <n v="-76382.255999999994"/>
    <x v="0"/>
    <x v="0"/>
    <x v="2"/>
    <x v="2"/>
    <x v="0"/>
    <x v="1"/>
    <x v="0"/>
    <n v="-80249.72"/>
    <n v="186068"/>
    <x v="0"/>
    <x v="1"/>
    <x v="0"/>
    <n v="0"/>
    <n v="179014.89"/>
    <n v="24171.599999999999"/>
    <x v="0"/>
    <x v="1"/>
  </r>
  <r>
    <x v="3"/>
    <x v="3"/>
    <x v="2"/>
    <x v="15"/>
    <x v="3"/>
    <x v="2"/>
    <x v="0"/>
    <n v="-244494.78"/>
    <n v="-68521"/>
    <n v="-66079.67"/>
    <n v="68521"/>
    <x v="3"/>
    <n v="0.16"/>
    <x v="19"/>
    <n v="236397.45"/>
    <n v="242564.34"/>
    <n v="233922.0318"/>
    <x v="0"/>
    <x v="0"/>
    <x v="2"/>
    <x v="2"/>
    <x v="0"/>
    <x v="0"/>
    <x v="0"/>
    <n v="227974.86"/>
    <n v="494104"/>
    <x v="0"/>
    <x v="0"/>
    <x v="0"/>
    <n v="0"/>
    <n v="-473857.31"/>
    <n v="-66079.67"/>
    <x v="0"/>
    <x v="1"/>
  </r>
  <r>
    <x v="4"/>
    <x v="4"/>
    <x v="3"/>
    <x v="15"/>
    <x v="4"/>
    <x v="2"/>
    <x v="0"/>
    <n v="-12809.4"/>
    <n v="-49195"/>
    <n v="-47442.23"/>
    <n v="49195"/>
    <x v="4"/>
    <n v="0.16"/>
    <x v="19"/>
    <n v="169722.75"/>
    <n v="5411.45"/>
    <n v="5218.645300000001"/>
    <x v="0"/>
    <x v="0"/>
    <x v="2"/>
    <x v="2"/>
    <x v="0"/>
    <x v="0"/>
    <x v="0"/>
    <n v="948.84"/>
    <n v="186006"/>
    <x v="0"/>
    <x v="0"/>
    <x v="0"/>
    <n v="0"/>
    <n v="-177481.4"/>
    <n v="-47442.23"/>
    <x v="0"/>
    <x v="0"/>
  </r>
  <r>
    <x v="5"/>
    <x v="5"/>
    <x v="4"/>
    <x v="15"/>
    <x v="5"/>
    <x v="2"/>
    <x v="0"/>
    <n v="401631.7"/>
    <n v="61381"/>
    <n v="59194.06"/>
    <n v="61381"/>
    <x v="5"/>
    <n v="0.41"/>
    <x v="19"/>
    <n v="-227109.7"/>
    <n v="-189360.38500000001"/>
    <n v="-182613.67509999999"/>
    <x v="1"/>
    <x v="0"/>
    <x v="3"/>
    <x v="2"/>
    <x v="0"/>
    <x v="1"/>
    <x v="0"/>
    <n v="-193801.35"/>
    <n v="-200961.39"/>
    <x v="0"/>
    <x v="1"/>
    <x v="0"/>
    <n v="59194.06"/>
    <n v="401631.7"/>
    <n v="59194.06"/>
    <x v="0"/>
    <x v="2"/>
  </r>
  <r>
    <x v="6"/>
    <x v="5"/>
    <x v="4"/>
    <x v="15"/>
    <x v="5"/>
    <x v="2"/>
    <x v="0"/>
    <n v="446426.84"/>
    <n v="68227"/>
    <n v="65796.149999999994"/>
    <n v="68227"/>
    <x v="5"/>
    <n v="0.41"/>
    <x v="19"/>
    <n v="-252439.9"/>
    <n v="-210480.29499999998"/>
    <n v="-202981.12274999998"/>
    <x v="1"/>
    <x v="0"/>
    <x v="3"/>
    <x v="2"/>
    <x v="0"/>
    <x v="1"/>
    <x v="0"/>
    <n v="-215416.58"/>
    <n v="-223375.2"/>
    <x v="0"/>
    <x v="0"/>
    <x v="0"/>
    <n v="65796.149999999994"/>
    <n v="446426.84"/>
    <n v="65796.149999999994"/>
    <x v="0"/>
    <x v="2"/>
  </r>
  <r>
    <x v="7"/>
    <x v="3"/>
    <x v="5"/>
    <x v="15"/>
    <x v="6"/>
    <x v="2"/>
    <x v="0"/>
    <n v="85604.04"/>
    <n v="23991"/>
    <n v="23136.23"/>
    <n v="23991"/>
    <x v="3"/>
    <n v="0.41"/>
    <x v="19"/>
    <n v="-88766.7"/>
    <n v="-78930.39"/>
    <n v="-76118.1967"/>
    <x v="0"/>
    <x v="0"/>
    <x v="2"/>
    <x v="2"/>
    <x v="0"/>
    <x v="1"/>
    <x v="0"/>
    <n v="-79819.98"/>
    <n v="172999"/>
    <x v="0"/>
    <x v="1"/>
    <x v="0"/>
    <n v="0"/>
    <n v="165909.88"/>
    <n v="23136.23"/>
    <x v="0"/>
    <x v="1"/>
  </r>
  <r>
    <x v="3"/>
    <x v="3"/>
    <x v="2"/>
    <x v="16"/>
    <x v="3"/>
    <x v="2"/>
    <x v="0"/>
    <n v="-176715.1"/>
    <n v="-49698"/>
    <n v="-47760.84"/>
    <n v="49698"/>
    <x v="3"/>
    <n v="0.39"/>
    <x v="20"/>
    <n v="174439.98"/>
    <n v="164500.38"/>
    <n v="158088.38039999999"/>
    <x v="0"/>
    <x v="0"/>
    <x v="2"/>
    <x v="2"/>
    <x v="0"/>
    <x v="0"/>
    <x v="0"/>
    <n v="154745.12"/>
    <n v="361602"/>
    <x v="0"/>
    <x v="0"/>
    <x v="0"/>
    <n v="0"/>
    <n v="-346552.65"/>
    <n v="-47760.84"/>
    <x v="0"/>
    <x v="1"/>
  </r>
  <r>
    <x v="4"/>
    <x v="4"/>
    <x v="3"/>
    <x v="16"/>
    <x v="4"/>
    <x v="2"/>
    <x v="0"/>
    <n v="-8824.51"/>
    <n v="-34009"/>
    <n v="-32683.37"/>
    <n v="34009"/>
    <x v="4"/>
    <n v="0.39"/>
    <x v="20"/>
    <n v="119371.59"/>
    <n v="-4081.08"/>
    <n v="-3922.0043999999998"/>
    <x v="0"/>
    <x v="0"/>
    <x v="2"/>
    <x v="2"/>
    <x v="0"/>
    <x v="0"/>
    <x v="0"/>
    <n v="-6209.84"/>
    <n v="130798"/>
    <x v="0"/>
    <x v="0"/>
    <x v="0"/>
    <n v="0"/>
    <n v="-125046.59"/>
    <n v="-32683.37"/>
    <x v="0"/>
    <x v="0"/>
  </r>
  <r>
    <x v="5"/>
    <x v="5"/>
    <x v="4"/>
    <x v="16"/>
    <x v="5"/>
    <x v="2"/>
    <x v="0"/>
    <n v="281804.26"/>
    <n v="43218"/>
    <n v="41533.42"/>
    <n v="43218"/>
    <x v="5"/>
    <n v="0.64"/>
    <x v="20"/>
    <n v="-162499.68"/>
    <n v="-130734.45"/>
    <n v="-125638.5955"/>
    <x v="1"/>
    <x v="0"/>
    <x v="3"/>
    <x v="2"/>
    <x v="0"/>
    <x v="1"/>
    <x v="0"/>
    <n v="-133280.75"/>
    <n v="-138686.56"/>
    <x v="0"/>
    <x v="1"/>
    <x v="0"/>
    <n v="41533.42"/>
    <n v="281804.26"/>
    <n v="41533.42"/>
    <x v="0"/>
    <x v="2"/>
  </r>
  <r>
    <x v="6"/>
    <x v="5"/>
    <x v="4"/>
    <x v="16"/>
    <x v="5"/>
    <x v="2"/>
    <x v="0"/>
    <n v="322714.06"/>
    <n v="49492"/>
    <n v="47562.87"/>
    <n v="49492"/>
    <x v="5"/>
    <n v="0.64"/>
    <x v="20"/>
    <n v="-186089.92"/>
    <n v="-149713.29999999999"/>
    <n v="-143877.68175000002"/>
    <x v="1"/>
    <x v="0"/>
    <x v="3"/>
    <x v="2"/>
    <x v="0"/>
    <x v="1"/>
    <x v="0"/>
    <n v="-152629.24"/>
    <n v="-158819.82999999999"/>
    <x v="0"/>
    <x v="0"/>
    <x v="0"/>
    <n v="47562.87"/>
    <n v="322714.06"/>
    <n v="47562.87"/>
    <x v="0"/>
    <x v="2"/>
  </r>
  <r>
    <x v="7"/>
    <x v="3"/>
    <x v="5"/>
    <x v="16"/>
    <x v="6"/>
    <x v="2"/>
    <x v="0"/>
    <n v="64484.05"/>
    <n v="18135"/>
    <n v="17428.12"/>
    <n v="18135"/>
    <x v="3"/>
    <n v="0.64"/>
    <x v="20"/>
    <n v="-68187.600000000006"/>
    <n v="-55493.1"/>
    <n v="-53330.047200000001"/>
    <x v="0"/>
    <x v="0"/>
    <x v="2"/>
    <x v="2"/>
    <x v="0"/>
    <x v="1"/>
    <x v="0"/>
    <n v="-56467.12"/>
    <n v="131950"/>
    <x v="0"/>
    <x v="1"/>
    <x v="0"/>
    <n v="0"/>
    <n v="126458.45"/>
    <n v="17428.12"/>
    <x v="0"/>
    <x v="1"/>
  </r>
  <r>
    <x v="3"/>
    <x v="3"/>
    <x v="2"/>
    <x v="17"/>
    <x v="3"/>
    <x v="2"/>
    <x v="0"/>
    <n v="-132339.88"/>
    <n v="-37348"/>
    <n v="-35767.53"/>
    <n v="37348"/>
    <x v="3"/>
    <n v="0.39"/>
    <x v="20"/>
    <n v="131091.48000000001"/>
    <n v="123621.88"/>
    <n v="118390.5243"/>
    <x v="0"/>
    <x v="0"/>
    <x v="2"/>
    <x v="2"/>
    <x v="0"/>
    <x v="0"/>
    <x v="0"/>
    <n v="115886.81"/>
    <n v="271930"/>
    <x v="0"/>
    <x v="0"/>
    <x v="0"/>
    <n v="0"/>
    <n v="-259708.06"/>
    <n v="-35767.53"/>
    <x v="0"/>
    <x v="1"/>
  </r>
  <r>
    <x v="4"/>
    <x v="4"/>
    <x v="3"/>
    <x v="17"/>
    <x v="4"/>
    <x v="2"/>
    <x v="0"/>
    <n v="-6592.61"/>
    <n v="-25496"/>
    <n v="-24417.08"/>
    <n v="25496"/>
    <x v="4"/>
    <n v="0.39"/>
    <x v="20"/>
    <n v="89490.96"/>
    <n v="-3059.52"/>
    <n v="-2930.0496000000003"/>
    <x v="0"/>
    <x v="0"/>
    <x v="2"/>
    <x v="2"/>
    <x v="0"/>
    <x v="0"/>
    <x v="0"/>
    <n v="-4639.24"/>
    <n v="98185"/>
    <x v="0"/>
    <x v="0"/>
    <x v="0"/>
    <n v="0"/>
    <n v="-93541.83"/>
    <n v="-24417.08"/>
    <x v="0"/>
    <x v="0"/>
  </r>
  <r>
    <x v="5"/>
    <x v="5"/>
    <x v="4"/>
    <x v="17"/>
    <x v="5"/>
    <x v="2"/>
    <x v="0"/>
    <n v="204917.06"/>
    <n v="31536"/>
    <n v="30201.48"/>
    <n v="31536"/>
    <x v="5"/>
    <n v="0.64"/>
    <x v="20"/>
    <n v="-118575.36"/>
    <n v="-95396.4"/>
    <n v="-91359.476999999999"/>
    <x v="1"/>
    <x v="0"/>
    <x v="3"/>
    <x v="2"/>
    <x v="0"/>
    <x v="1"/>
    <x v="0"/>
    <n v="-96765.55"/>
    <n v="-101041.34"/>
    <x v="0"/>
    <x v="1"/>
    <x v="0"/>
    <n v="30201.48"/>
    <n v="204917.06"/>
    <n v="30201.48"/>
    <x v="0"/>
    <x v="2"/>
  </r>
  <r>
    <x v="6"/>
    <x v="5"/>
    <x v="4"/>
    <x v="17"/>
    <x v="5"/>
    <x v="2"/>
    <x v="0"/>
    <n v="241649.56"/>
    <n v="37189"/>
    <n v="35615.26"/>
    <n v="37189"/>
    <x v="5"/>
    <n v="0.64"/>
    <x v="20"/>
    <n v="-139830.64000000001"/>
    <n v="-112496.72499999999"/>
    <n v="-107736.1615"/>
    <x v="1"/>
    <x v="0"/>
    <x v="3"/>
    <x v="2"/>
    <x v="0"/>
    <x v="1"/>
    <x v="0"/>
    <n v="-114111.3"/>
    <n v="-119153.56"/>
    <x v="0"/>
    <x v="0"/>
    <x v="0"/>
    <n v="35615.26"/>
    <n v="241649.56"/>
    <n v="35615.26"/>
    <x v="0"/>
    <x v="2"/>
  </r>
  <r>
    <x v="7"/>
    <x v="3"/>
    <x v="5"/>
    <x v="17"/>
    <x v="6"/>
    <x v="2"/>
    <x v="0"/>
    <n v="50150.11"/>
    <n v="14153"/>
    <n v="13554.08"/>
    <n v="14153"/>
    <x v="3"/>
    <n v="0.64"/>
    <x v="20"/>
    <n v="-53215.28"/>
    <n v="-43308.18"/>
    <n v="-41475.484799999998"/>
    <x v="0"/>
    <x v="0"/>
    <x v="2"/>
    <x v="2"/>
    <x v="0"/>
    <x v="1"/>
    <x v="0"/>
    <n v="-43915.23"/>
    <n v="103047"/>
    <x v="0"/>
    <x v="1"/>
    <x v="0"/>
    <n v="0"/>
    <n v="98416.2"/>
    <n v="13554.08"/>
    <x v="0"/>
    <x v="1"/>
  </r>
  <r>
    <x v="3"/>
    <x v="3"/>
    <x v="2"/>
    <x v="18"/>
    <x v="3"/>
    <x v="2"/>
    <x v="0"/>
    <n v="-98270.49"/>
    <n v="-27837"/>
    <n v="-26559.59"/>
    <n v="27837"/>
    <x v="3"/>
    <n v="0.39"/>
    <x v="21"/>
    <n v="98542.98"/>
    <n v="92140.47"/>
    <n v="87912.242899999997"/>
    <x v="0"/>
    <x v="0"/>
    <x v="2"/>
    <x v="2"/>
    <x v="0"/>
    <x v="0"/>
    <x v="0"/>
    <n v="86053.08"/>
    <n v="203516"/>
    <x v="0"/>
    <x v="0"/>
    <x v="0"/>
    <n v="0"/>
    <n v="-193645.99"/>
    <n v="-26559.59"/>
    <x v="0"/>
    <x v="1"/>
  </r>
  <r>
    <x v="4"/>
    <x v="4"/>
    <x v="3"/>
    <x v="18"/>
    <x v="4"/>
    <x v="2"/>
    <x v="0"/>
    <n v="-4861.1000000000004"/>
    <n v="-18870"/>
    <n v="-18004.080000000002"/>
    <n v="18870"/>
    <x v="4"/>
    <n v="0.39"/>
    <x v="21"/>
    <n v="66799.8"/>
    <n v="-2264.4"/>
    <n v="-2160.4896000000003"/>
    <x v="0"/>
    <x v="0"/>
    <x v="2"/>
    <x v="2"/>
    <x v="0"/>
    <x v="0"/>
    <x v="0"/>
    <n v="-3420.77"/>
    <n v="73234"/>
    <x v="0"/>
    <x v="0"/>
    <x v="0"/>
    <n v="0"/>
    <n v="-69513.75"/>
    <n v="-18004.080000000002"/>
    <x v="0"/>
    <x v="0"/>
  </r>
  <r>
    <x v="5"/>
    <x v="5"/>
    <x v="4"/>
    <x v="18"/>
    <x v="5"/>
    <x v="2"/>
    <x v="0"/>
    <n v="147553.78"/>
    <n v="22793"/>
    <n v="21747.06"/>
    <n v="22793"/>
    <x v="5"/>
    <n v="0.64"/>
    <x v="21"/>
    <n v="-86385.47"/>
    <n v="-68265.035000000003"/>
    <n v="-65132.444700000007"/>
    <x v="1"/>
    <x v="0"/>
    <x v="3"/>
    <x v="2"/>
    <x v="0"/>
    <x v="1"/>
    <x v="0"/>
    <n v="-69025.16"/>
    <n v="-72344.98"/>
    <x v="0"/>
    <x v="1"/>
    <x v="0"/>
    <n v="21747.06"/>
    <n v="147553.78"/>
    <n v="21747.06"/>
    <x v="0"/>
    <x v="2"/>
  </r>
  <r>
    <x v="6"/>
    <x v="5"/>
    <x v="4"/>
    <x v="18"/>
    <x v="5"/>
    <x v="2"/>
    <x v="0"/>
    <n v="179462.37"/>
    <n v="27722"/>
    <n v="26449.87"/>
    <n v="27722"/>
    <x v="5"/>
    <n v="0.64"/>
    <x v="21"/>
    <n v="-105066.38"/>
    <n v="-83027.39"/>
    <n v="-79217.360650000002"/>
    <x v="1"/>
    <x v="0"/>
    <x v="3"/>
    <x v="2"/>
    <x v="0"/>
    <x v="1"/>
    <x v="0"/>
    <n v="-83951.89"/>
    <n v="-87989.63"/>
    <x v="0"/>
    <x v="0"/>
    <x v="0"/>
    <n v="26449.87"/>
    <n v="179462.37"/>
    <n v="26449.87"/>
    <x v="0"/>
    <x v="2"/>
  </r>
  <r>
    <x v="7"/>
    <x v="3"/>
    <x v="5"/>
    <x v="18"/>
    <x v="6"/>
    <x v="2"/>
    <x v="0"/>
    <n v="38648.75"/>
    <n v="10948"/>
    <n v="10445.61"/>
    <n v="10948"/>
    <x v="3"/>
    <n v="0.64"/>
    <x v="21"/>
    <n v="-41492.92"/>
    <n v="-33500.879999999997"/>
    <n v="-31963.566600000002"/>
    <x v="0"/>
    <x v="0"/>
    <x v="2"/>
    <x v="2"/>
    <x v="0"/>
    <x v="1"/>
    <x v="0"/>
    <n v="-33843.769999999997"/>
    <n v="80040"/>
    <x v="0"/>
    <x v="1"/>
    <x v="0"/>
    <n v="0"/>
    <n v="76158.94"/>
    <n v="10445.61"/>
    <x v="0"/>
    <x v="1"/>
  </r>
  <r>
    <x v="3"/>
    <x v="3"/>
    <x v="2"/>
    <x v="19"/>
    <x v="3"/>
    <x v="2"/>
    <x v="0"/>
    <n v="-45148.54"/>
    <n v="-12837"/>
    <n v="-12202.31"/>
    <n v="12837"/>
    <x v="3"/>
    <n v="0.39"/>
    <x v="22"/>
    <n v="46598.31"/>
    <n v="42490.47"/>
    <n v="40389.646099999998"/>
    <x v="0"/>
    <x v="0"/>
    <x v="2"/>
    <x v="2"/>
    <x v="0"/>
    <x v="0"/>
    <x v="0"/>
    <n v="39535.480000000003"/>
    <n v="94364"/>
    <x v="0"/>
    <x v="0"/>
    <x v="0"/>
    <n v="0"/>
    <n v="-89455.11"/>
    <n v="-12202.31"/>
    <x v="0"/>
    <x v="1"/>
  </r>
  <r>
    <x v="4"/>
    <x v="4"/>
    <x v="3"/>
    <x v="19"/>
    <x v="4"/>
    <x v="2"/>
    <x v="0"/>
    <n v="-486.61"/>
    <n v="-1896"/>
    <n v="-1802.26"/>
    <n v="1896"/>
    <x v="4"/>
    <n v="0.39"/>
    <x v="22"/>
    <n v="6882.48"/>
    <n v="-227.52"/>
    <n v="-216.27119999999999"/>
    <x v="0"/>
    <x v="0"/>
    <x v="2"/>
    <x v="2"/>
    <x v="0"/>
    <x v="0"/>
    <x v="0"/>
    <n v="-342.43"/>
    <n v="7434"/>
    <x v="0"/>
    <x v="0"/>
    <x v="0"/>
    <n v="0"/>
    <n v="-7030.6"/>
    <n v="-1802.26"/>
    <x v="0"/>
    <x v="0"/>
  </r>
  <r>
    <x v="5"/>
    <x v="5"/>
    <x v="4"/>
    <x v="19"/>
    <x v="5"/>
    <x v="2"/>
    <x v="0"/>
    <n v="65752.990000000005"/>
    <n v="10195"/>
    <n v="9690.93"/>
    <n v="10195"/>
    <x v="5"/>
    <n v="0.64"/>
    <x v="22"/>
    <n v="-39556.6"/>
    <n v="-29616.474999999999"/>
    <n v="-28152.15165"/>
    <x v="1"/>
    <x v="0"/>
    <x v="3"/>
    <x v="2"/>
    <x v="0"/>
    <x v="1"/>
    <x v="0"/>
    <n v="-30371.39"/>
    <n v="-31951.13"/>
    <x v="0"/>
    <x v="1"/>
    <x v="0"/>
    <n v="9690.93"/>
    <n v="65752.990000000005"/>
    <n v="9690.93"/>
    <x v="0"/>
    <x v="2"/>
  </r>
  <r>
    <x v="6"/>
    <x v="5"/>
    <x v="4"/>
    <x v="19"/>
    <x v="5"/>
    <x v="2"/>
    <x v="0"/>
    <n v="82444.38"/>
    <n v="12783"/>
    <n v="12150.98"/>
    <n v="12783"/>
    <x v="5"/>
    <n v="0.64"/>
    <x v="22"/>
    <n v="-49598.04"/>
    <n v="-37134.614999999998"/>
    <n v="-35298.596899999997"/>
    <x v="1"/>
    <x v="0"/>
    <x v="3"/>
    <x v="2"/>
    <x v="0"/>
    <x v="1"/>
    <x v="0"/>
    <n v="-38081.160000000003"/>
    <n v="-40061.919999999998"/>
    <x v="0"/>
    <x v="0"/>
    <x v="0"/>
    <n v="12150.98"/>
    <n v="82444.38"/>
    <n v="12150.98"/>
    <x v="0"/>
    <x v="2"/>
  </r>
  <r>
    <x v="7"/>
    <x v="3"/>
    <x v="5"/>
    <x v="19"/>
    <x v="6"/>
    <x v="2"/>
    <x v="0"/>
    <n v="18348.52"/>
    <n v="5217"/>
    <n v="4959.0600000000004"/>
    <n v="5217"/>
    <x v="3"/>
    <n v="0.64"/>
    <x v="22"/>
    <n v="-20241.96"/>
    <n v="-15964.02"/>
    <n v="-15174.723600000001"/>
    <x v="0"/>
    <x v="0"/>
    <x v="2"/>
    <x v="2"/>
    <x v="0"/>
    <x v="1"/>
    <x v="0"/>
    <n v="-16067.35"/>
    <n v="38350"/>
    <x v="0"/>
    <x v="1"/>
    <x v="0"/>
    <n v="0"/>
    <n v="36354.86"/>
    <n v="4959.0600000000004"/>
    <x v="0"/>
    <x v="1"/>
  </r>
  <r>
    <x v="3"/>
    <x v="3"/>
    <x v="2"/>
    <x v="20"/>
    <x v="3"/>
    <x v="2"/>
    <x v="0"/>
    <n v="-15704.61"/>
    <n v="-4483"/>
    <n v="-4244.49"/>
    <n v="4483"/>
    <x v="3"/>
    <n v="0.39"/>
    <x v="23"/>
    <n v="16228.46"/>
    <n v="14838.73"/>
    <n v="14049.2619"/>
    <x v="0"/>
    <x v="0"/>
    <x v="2"/>
    <x v="2"/>
    <x v="0"/>
    <x v="0"/>
    <x v="0"/>
    <n v="13752.15"/>
    <n v="33111"/>
    <x v="0"/>
    <x v="0"/>
    <x v="0"/>
    <n v="0"/>
    <n v="-31264.91"/>
    <n v="-4244.49"/>
    <x v="0"/>
    <x v="1"/>
  </r>
  <r>
    <x v="5"/>
    <x v="5"/>
    <x v="4"/>
    <x v="20"/>
    <x v="5"/>
    <x v="2"/>
    <x v="0"/>
    <n v="22150.01"/>
    <n v="3448"/>
    <n v="3264.56"/>
    <n v="3448"/>
    <x v="5"/>
    <n v="0.64"/>
    <x v="23"/>
    <n v="-13343.76"/>
    <n v="-10050.92"/>
    <n v="-9516.1923999999999"/>
    <x v="1"/>
    <x v="0"/>
    <x v="3"/>
    <x v="2"/>
    <x v="0"/>
    <x v="1"/>
    <x v="0"/>
    <n v="-10116.86"/>
    <n v="-10685.35"/>
    <x v="0"/>
    <x v="1"/>
    <x v="0"/>
    <n v="3264.56"/>
    <n v="22150.01"/>
    <n v="3264.56"/>
    <x v="0"/>
    <x v="2"/>
  </r>
  <r>
    <x v="6"/>
    <x v="5"/>
    <x v="4"/>
    <x v="20"/>
    <x v="5"/>
    <x v="2"/>
    <x v="0"/>
    <n v="28676.81"/>
    <n v="4464"/>
    <n v="4226.5"/>
    <n v="4464"/>
    <x v="5"/>
    <n v="0.64"/>
    <x v="23"/>
    <n v="-17275.68"/>
    <n v="-13012.56"/>
    <n v="-12320.247499999999"/>
    <x v="1"/>
    <x v="0"/>
    <x v="3"/>
    <x v="2"/>
    <x v="0"/>
    <x v="1"/>
    <x v="0"/>
    <n v="-13097.93"/>
    <n v="-13833.94"/>
    <x v="0"/>
    <x v="0"/>
    <x v="0"/>
    <n v="4226.5"/>
    <n v="28676.81"/>
    <n v="4226.5"/>
    <x v="0"/>
    <x v="2"/>
  </r>
  <r>
    <x v="7"/>
    <x v="3"/>
    <x v="5"/>
    <x v="20"/>
    <x v="6"/>
    <x v="2"/>
    <x v="0"/>
    <n v="6599.93"/>
    <n v="1884"/>
    <n v="1783.77"/>
    <n v="1884"/>
    <x v="3"/>
    <n v="0.64"/>
    <x v="23"/>
    <n v="-7291.08"/>
    <n v="-5765.04"/>
    <n v="-5458.3361999999997"/>
    <x v="0"/>
    <x v="0"/>
    <x v="2"/>
    <x v="2"/>
    <x v="0"/>
    <x v="1"/>
    <x v="0"/>
    <n v="-5779.4"/>
    <n v="13915"/>
    <x v="0"/>
    <x v="1"/>
    <x v="0"/>
    <n v="0"/>
    <n v="13139.21"/>
    <n v="1783.77"/>
    <x v="0"/>
    <x v="1"/>
  </r>
  <r>
    <x v="8"/>
    <x v="6"/>
    <x v="6"/>
    <x v="20"/>
    <x v="7"/>
    <x v="2"/>
    <x v="0"/>
    <n v="3208.54"/>
    <n v="7448"/>
    <n v="7051.74"/>
    <n v="7448"/>
    <x v="6"/>
    <n v="0.64"/>
    <x v="23"/>
    <n v="-28823.759999999998"/>
    <n v="1377.88"/>
    <n v="1304.5718999999999"/>
    <x v="0"/>
    <x v="0"/>
    <x v="2"/>
    <x v="2"/>
    <x v="0"/>
    <x v="1"/>
    <x v="0"/>
    <n v="35.26"/>
    <n v="30842"/>
    <x v="0"/>
    <x v="0"/>
    <x v="0"/>
    <n v="0"/>
    <n v="29060.23"/>
    <n v="7051.74"/>
    <x v="0"/>
    <x v="0"/>
  </r>
  <r>
    <x v="8"/>
    <x v="6"/>
    <x v="6"/>
    <x v="21"/>
    <x v="7"/>
    <x v="2"/>
    <x v="0"/>
    <n v="4506.5200000000004"/>
    <n v="10504"/>
    <n v="9904.4500000000007"/>
    <n v="10504"/>
    <x v="6"/>
    <n v="0.64"/>
    <x v="23"/>
    <n v="-40650.480000000003"/>
    <n v="1943.24"/>
    <n v="1832.3232500000001"/>
    <x v="0"/>
    <x v="0"/>
    <x v="2"/>
    <x v="2"/>
    <x v="0"/>
    <x v="1"/>
    <x v="0"/>
    <n v="49.52"/>
    <n v="43528"/>
    <x v="0"/>
    <x v="0"/>
    <x v="0"/>
    <n v="0"/>
    <n v="40845.93"/>
    <n v="9904.4500000000007"/>
    <x v="0"/>
    <x v="0"/>
  </r>
  <r>
    <x v="8"/>
    <x v="6"/>
    <x v="6"/>
    <x v="22"/>
    <x v="7"/>
    <x v="2"/>
    <x v="0"/>
    <n v="3985.84"/>
    <n v="9328"/>
    <n v="8760.08"/>
    <n v="9328"/>
    <x v="6"/>
    <n v="0.64"/>
    <x v="24"/>
    <n v="-36472.480000000003"/>
    <n v="1725.68"/>
    <n v="1620.6148000000001"/>
    <x v="0"/>
    <x v="0"/>
    <x v="2"/>
    <x v="2"/>
    <x v="0"/>
    <x v="1"/>
    <x v="0"/>
    <n v="43.8"/>
    <n v="39009"/>
    <x v="0"/>
    <x v="0"/>
    <x v="0"/>
    <n v="0"/>
    <n v="36459.449999999997"/>
    <n v="8760.08"/>
    <x v="0"/>
    <x v="0"/>
  </r>
  <r>
    <x v="8"/>
    <x v="6"/>
    <x v="6"/>
    <x v="23"/>
    <x v="7"/>
    <x v="2"/>
    <x v="0"/>
    <n v="1225.8399999999999"/>
    <n v="2881"/>
    <n v="2694.16"/>
    <n v="2881"/>
    <x v="6"/>
    <n v="0.72"/>
    <x v="18"/>
    <n v="-11898.53"/>
    <n v="763.46500000000003"/>
    <n v="713.9523999999999"/>
    <x v="0"/>
    <x v="0"/>
    <x v="2"/>
    <x v="2"/>
    <x v="0"/>
    <x v="1"/>
    <x v="0"/>
    <n v="255.95"/>
    <n v="12725"/>
    <x v="0"/>
    <x v="0"/>
    <x v="0"/>
    <n v="0"/>
    <n v="11819.29"/>
    <n v="2694.1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3:AC11" firstHeaderRow="1" firstDataRow="2" firstDataCol="2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7"/>
    <field x="20"/>
  </rowFields>
  <rowItems count="7">
    <i>
      <x/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ominal Vol" fld="8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29:AC43" firstHeaderRow="1" firstDataRow="2" firstDataCol="3"/>
  <pivotFields count="35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dataField="1" compact="0" numFmtId="166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8"/>
    <field x="21"/>
    <field x="23"/>
  </rowFields>
  <rowItems count="13">
    <i>
      <x/>
      <x v="2"/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 v="1"/>
    </i>
    <i t="default" r="1">
      <x v="1"/>
    </i>
    <i r="1">
      <x v="2"/>
      <x/>
    </i>
    <i r="2">
      <x v="1"/>
    </i>
    <i t="default" r="1">
      <x v="2"/>
    </i>
    <i t="default">
      <x v="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B/O" fld="13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tabSelected="1" workbookViewId="0">
      <selection activeCell="E2" sqref="E2"/>
    </sheetView>
  </sheetViews>
  <sheetFormatPr defaultRowHeight="12.75" x14ac:dyDescent="0.2"/>
  <cols>
    <col min="4" max="4" width="10.42578125" hidden="1" customWidth="1"/>
    <col min="5" max="5" width="23.42578125" customWidth="1"/>
    <col min="6" max="6" width="13.42578125" style="9" customWidth="1"/>
    <col min="7" max="7" width="10.7109375" style="9" customWidth="1"/>
    <col min="8" max="8" width="12.28515625" customWidth="1"/>
    <col min="9" max="10" width="9.140625" style="10"/>
    <col min="11" max="11" width="12" hidden="1" customWidth="1"/>
    <col min="12" max="12" width="15.42578125" hidden="1" customWidth="1"/>
    <col min="13" max="13" width="24.28515625" style="15" hidden="1" customWidth="1"/>
    <col min="14" max="14" width="27.28515625" style="15" customWidth="1"/>
    <col min="16" max="16" width="12.85546875" customWidth="1"/>
    <col min="17" max="17" width="16.140625" customWidth="1"/>
    <col min="18" max="18" width="17.140625" customWidth="1"/>
  </cols>
  <sheetData>
    <row r="1" spans="1:20" x14ac:dyDescent="0.2">
      <c r="A1" t="s">
        <v>1</v>
      </c>
      <c r="B1" t="s">
        <v>3</v>
      </c>
      <c r="C1" t="s">
        <v>4</v>
      </c>
      <c r="D1" t="s">
        <v>2</v>
      </c>
      <c r="E1" t="s">
        <v>16</v>
      </c>
      <c r="F1" s="9" t="s">
        <v>17</v>
      </c>
      <c r="G1" s="9" t="s">
        <v>18</v>
      </c>
      <c r="H1" t="s">
        <v>19</v>
      </c>
      <c r="I1" s="10" t="s">
        <v>5</v>
      </c>
      <c r="J1" s="11" t="s">
        <v>20</v>
      </c>
      <c r="K1" t="s">
        <v>21</v>
      </c>
      <c r="L1" t="s">
        <v>22</v>
      </c>
      <c r="M1" s="12" t="s">
        <v>23</v>
      </c>
      <c r="N1" s="12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7</v>
      </c>
      <c r="T1" t="s">
        <v>6</v>
      </c>
    </row>
    <row r="2" spans="1:20" ht="12" customHeight="1" x14ac:dyDescent="0.2">
      <c r="A2">
        <v>29014</v>
      </c>
      <c r="B2" s="13">
        <v>37225</v>
      </c>
      <c r="C2" s="13">
        <v>37226</v>
      </c>
      <c r="D2">
        <v>9997394</v>
      </c>
      <c r="E2" t="s">
        <v>29</v>
      </c>
      <c r="F2" s="9">
        <v>-310000</v>
      </c>
      <c r="G2" s="9">
        <v>-308966.46999999997</v>
      </c>
      <c r="H2">
        <v>-0.02</v>
      </c>
      <c r="I2" s="10">
        <f t="shared" ref="I2:I9" si="0">N2/G2+H2</f>
        <v>1.2499999109935784E-2</v>
      </c>
      <c r="J2" s="10">
        <f>I2</f>
        <v>1.2499999109935784E-2</v>
      </c>
      <c r="K2" s="14" t="e">
        <f>+#REF!/F2</f>
        <v>#REF!</v>
      </c>
      <c r="L2" s="14">
        <f t="shared" ref="L2:L9" si="1">+I2*-F2</f>
        <v>3874.9997240800931</v>
      </c>
      <c r="M2" s="12" t="s">
        <v>0</v>
      </c>
      <c r="N2" s="19">
        <v>-10041.41</v>
      </c>
      <c r="O2" t="s">
        <v>30</v>
      </c>
      <c r="P2" t="s">
        <v>31</v>
      </c>
      <c r="Q2" t="s">
        <v>32</v>
      </c>
      <c r="R2" t="s">
        <v>32</v>
      </c>
      <c r="S2">
        <v>0</v>
      </c>
      <c r="T2">
        <v>1</v>
      </c>
    </row>
    <row r="3" spans="1:20" x14ac:dyDescent="0.2">
      <c r="A3">
        <v>29012</v>
      </c>
      <c r="B3" s="13">
        <v>37225</v>
      </c>
      <c r="C3" s="13">
        <v>37226</v>
      </c>
      <c r="D3">
        <v>9997392</v>
      </c>
      <c r="E3" t="s">
        <v>29</v>
      </c>
      <c r="F3" s="9">
        <v>310000</v>
      </c>
      <c r="G3" s="9">
        <v>308966.46999999997</v>
      </c>
      <c r="H3">
        <v>2.5000000000000001E-3</v>
      </c>
      <c r="I3" s="10">
        <f t="shared" si="0"/>
        <v>1.2499984787993339E-2</v>
      </c>
      <c r="J3" s="10">
        <f t="shared" ref="J3:J9" si="2">I3</f>
        <v>1.2499984787993339E-2</v>
      </c>
      <c r="K3" s="14" t="e">
        <f>+#REF!/F3</f>
        <v>#REF!</v>
      </c>
      <c r="L3" s="14">
        <f t="shared" si="1"/>
        <v>-3874.9952842779353</v>
      </c>
      <c r="M3" s="12" t="s">
        <v>0</v>
      </c>
      <c r="N3" s="19">
        <v>3089.66</v>
      </c>
      <c r="O3" t="s">
        <v>30</v>
      </c>
      <c r="P3" t="s">
        <v>31</v>
      </c>
      <c r="Q3" t="s">
        <v>32</v>
      </c>
      <c r="R3" t="s">
        <v>32</v>
      </c>
      <c r="S3">
        <v>1</v>
      </c>
      <c r="T3">
        <v>1</v>
      </c>
    </row>
    <row r="4" spans="1:20" x14ac:dyDescent="0.2">
      <c r="A4">
        <v>28280</v>
      </c>
      <c r="B4" s="13">
        <v>37155</v>
      </c>
      <c r="C4" s="13">
        <v>37226</v>
      </c>
      <c r="D4">
        <v>9996801</v>
      </c>
      <c r="E4" t="s">
        <v>33</v>
      </c>
      <c r="F4" s="9">
        <v>86800</v>
      </c>
      <c r="G4" s="9">
        <v>86510.61</v>
      </c>
      <c r="H4">
        <v>-2.2499999999999999E-2</v>
      </c>
      <c r="I4" s="10">
        <f t="shared" si="0"/>
        <v>-9.0000044214229913E-2</v>
      </c>
      <c r="J4" s="10">
        <f t="shared" si="2"/>
        <v>-9.0000044214229913E-2</v>
      </c>
      <c r="K4" s="14" t="e">
        <f>+#REF!/F4</f>
        <v>#REF!</v>
      </c>
      <c r="L4" s="14">
        <f t="shared" si="1"/>
        <v>7812.0038377951569</v>
      </c>
      <c r="M4" s="12" t="s">
        <v>0</v>
      </c>
      <c r="N4" s="19">
        <v>-5839.47</v>
      </c>
      <c r="O4" t="s">
        <v>30</v>
      </c>
      <c r="P4" t="s">
        <v>31</v>
      </c>
      <c r="Q4" t="s">
        <v>34</v>
      </c>
      <c r="R4" t="s">
        <v>35</v>
      </c>
      <c r="S4">
        <v>1</v>
      </c>
      <c r="T4">
        <v>1</v>
      </c>
    </row>
    <row r="5" spans="1:20" x14ac:dyDescent="0.2">
      <c r="A5">
        <v>24545</v>
      </c>
      <c r="B5" s="13">
        <v>37018</v>
      </c>
      <c r="C5" s="13">
        <v>37226</v>
      </c>
      <c r="D5">
        <v>9993196</v>
      </c>
      <c r="E5" t="s">
        <v>36</v>
      </c>
      <c r="F5" s="9">
        <v>-108796</v>
      </c>
      <c r="G5" s="9">
        <v>-108433.28</v>
      </c>
      <c r="H5">
        <v>3.7</v>
      </c>
      <c r="I5" s="10">
        <f t="shared" si="0"/>
        <v>0.40000003688904373</v>
      </c>
      <c r="J5" s="10">
        <f t="shared" si="2"/>
        <v>0.40000003688904373</v>
      </c>
      <c r="K5" s="14" t="e">
        <f>+#REF!/F5</f>
        <v>#REF!</v>
      </c>
      <c r="L5" s="14">
        <f t="shared" si="1"/>
        <v>43518.404013380401</v>
      </c>
      <c r="M5" s="12" t="s">
        <v>0</v>
      </c>
      <c r="N5" s="19">
        <v>357829.82</v>
      </c>
      <c r="O5" t="s">
        <v>30</v>
      </c>
      <c r="P5" t="s">
        <v>31</v>
      </c>
      <c r="Q5" t="s">
        <v>37</v>
      </c>
      <c r="R5" t="s">
        <v>38</v>
      </c>
      <c r="S5">
        <v>0</v>
      </c>
      <c r="T5">
        <v>1</v>
      </c>
    </row>
    <row r="6" spans="1:20" x14ac:dyDescent="0.2">
      <c r="A6">
        <v>28050</v>
      </c>
      <c r="B6" s="13">
        <v>37140</v>
      </c>
      <c r="C6" s="13">
        <v>37226</v>
      </c>
      <c r="D6">
        <v>9996667</v>
      </c>
      <c r="E6" t="s">
        <v>36</v>
      </c>
      <c r="F6" s="9">
        <v>-89299</v>
      </c>
      <c r="G6" s="9">
        <v>-89001.279999999999</v>
      </c>
      <c r="H6">
        <v>0.27</v>
      </c>
      <c r="I6" s="10">
        <f t="shared" si="0"/>
        <v>0.40000004044885651</v>
      </c>
      <c r="J6" s="10">
        <f t="shared" si="2"/>
        <v>0.40000004044885651</v>
      </c>
      <c r="K6" s="14" t="e">
        <f>+#REF!/F6</f>
        <v>#REF!</v>
      </c>
      <c r="L6" s="14">
        <f t="shared" si="1"/>
        <v>35719.60361204244</v>
      </c>
      <c r="M6" s="12" t="s">
        <v>0</v>
      </c>
      <c r="N6" s="19">
        <v>-11570.17</v>
      </c>
      <c r="O6" t="s">
        <v>30</v>
      </c>
      <c r="P6" t="s">
        <v>31</v>
      </c>
      <c r="Q6" t="s">
        <v>37</v>
      </c>
      <c r="R6" t="s">
        <v>38</v>
      </c>
      <c r="S6">
        <v>0</v>
      </c>
      <c r="T6">
        <v>1</v>
      </c>
    </row>
    <row r="7" spans="1:20" x14ac:dyDescent="0.2">
      <c r="A7">
        <v>24196</v>
      </c>
      <c r="B7" s="13">
        <v>36998</v>
      </c>
      <c r="C7" s="13">
        <v>37226</v>
      </c>
      <c r="D7">
        <v>9992868</v>
      </c>
      <c r="E7" t="s">
        <v>36</v>
      </c>
      <c r="F7" s="9">
        <v>142878</v>
      </c>
      <c r="G7" s="9">
        <v>142401.65</v>
      </c>
      <c r="H7">
        <v>6.7850000000000001</v>
      </c>
      <c r="I7" s="10">
        <f t="shared" si="0"/>
        <v>2.7159999568122988</v>
      </c>
      <c r="J7" s="10">
        <f t="shared" si="2"/>
        <v>2.7159999568122988</v>
      </c>
      <c r="K7" s="14" t="e">
        <f>+#REF!/F7</f>
        <v>#REF!</v>
      </c>
      <c r="L7" s="14">
        <f t="shared" si="1"/>
        <v>-388056.64182942762</v>
      </c>
      <c r="M7" s="12" t="s">
        <v>0</v>
      </c>
      <c r="N7" s="19">
        <v>-579432.31999999995</v>
      </c>
      <c r="O7" t="s">
        <v>39</v>
      </c>
      <c r="P7" t="s">
        <v>31</v>
      </c>
      <c r="Q7" t="s">
        <v>8</v>
      </c>
      <c r="R7" t="s">
        <v>38</v>
      </c>
      <c r="S7">
        <v>1</v>
      </c>
      <c r="T7">
        <v>1</v>
      </c>
    </row>
    <row r="8" spans="1:20" x14ac:dyDescent="0.2">
      <c r="A8">
        <v>24197</v>
      </c>
      <c r="B8" s="13">
        <v>36998</v>
      </c>
      <c r="C8" s="13">
        <v>37226</v>
      </c>
      <c r="D8">
        <v>9992868</v>
      </c>
      <c r="E8" t="s">
        <v>36</v>
      </c>
      <c r="F8" s="9">
        <v>108264</v>
      </c>
      <c r="G8" s="9">
        <v>107903.05</v>
      </c>
      <c r="H8">
        <v>6.7850000000000001</v>
      </c>
      <c r="I8" s="10">
        <f t="shared" si="0"/>
        <v>2.7159999114946238</v>
      </c>
      <c r="J8" s="10">
        <f t="shared" si="2"/>
        <v>2.7159999114946238</v>
      </c>
      <c r="K8" s="14" t="e">
        <f>+#REF!/F8</f>
        <v>#REF!</v>
      </c>
      <c r="L8" s="14">
        <f t="shared" si="1"/>
        <v>-294045.01441805396</v>
      </c>
      <c r="M8" s="12" t="s">
        <v>0</v>
      </c>
      <c r="N8" s="19">
        <v>-439057.52</v>
      </c>
      <c r="O8" t="s">
        <v>39</v>
      </c>
      <c r="P8" t="s">
        <v>31</v>
      </c>
      <c r="Q8" t="s">
        <v>8</v>
      </c>
      <c r="R8" t="s">
        <v>38</v>
      </c>
      <c r="S8">
        <v>1</v>
      </c>
      <c r="T8">
        <v>1</v>
      </c>
    </row>
    <row r="9" spans="1:20" x14ac:dyDescent="0.2">
      <c r="A9">
        <v>24221</v>
      </c>
      <c r="B9" s="13">
        <v>36999</v>
      </c>
      <c r="C9" s="13">
        <v>37226</v>
      </c>
      <c r="D9">
        <v>9993197</v>
      </c>
      <c r="E9" t="s">
        <v>36</v>
      </c>
      <c r="F9" s="9">
        <v>11358</v>
      </c>
      <c r="G9" s="9">
        <v>11320.13</v>
      </c>
      <c r="H9">
        <v>3.7</v>
      </c>
      <c r="I9" s="10">
        <f t="shared" si="0"/>
        <v>0.39999902827971034</v>
      </c>
      <c r="J9" s="10">
        <f t="shared" si="2"/>
        <v>0.39999902827971034</v>
      </c>
      <c r="K9" s="14" t="e">
        <f>+#REF!/F9</f>
        <v>#REF!</v>
      </c>
      <c r="L9" s="14">
        <f t="shared" si="1"/>
        <v>-4543.1889632009497</v>
      </c>
      <c r="M9" s="12" t="s">
        <v>0</v>
      </c>
      <c r="N9" s="19">
        <v>-37356.44</v>
      </c>
      <c r="O9" t="s">
        <v>30</v>
      </c>
      <c r="P9" t="s">
        <v>31</v>
      </c>
      <c r="Q9" t="s">
        <v>37</v>
      </c>
      <c r="R9" t="s">
        <v>38</v>
      </c>
      <c r="S9">
        <v>1</v>
      </c>
      <c r="T9">
        <v>1</v>
      </c>
    </row>
    <row r="10" spans="1:20" x14ac:dyDescent="0.2">
      <c r="A10">
        <v>28280</v>
      </c>
      <c r="B10" s="13">
        <v>37155</v>
      </c>
      <c r="C10" s="13">
        <v>37257</v>
      </c>
      <c r="D10">
        <v>9996801</v>
      </c>
      <c r="E10" t="s">
        <v>33</v>
      </c>
      <c r="F10" s="9">
        <v>86800</v>
      </c>
      <c r="G10" s="9">
        <v>86358.39</v>
      </c>
      <c r="H10">
        <v>-2.2499999999999999E-2</v>
      </c>
      <c r="I10" s="10">
        <v>0.1</v>
      </c>
      <c r="J10" s="10">
        <f t="shared" ref="J10:J41" si="3">H10+(M10/F10)</f>
        <v>0.1</v>
      </c>
      <c r="K10">
        <v>2.7</v>
      </c>
      <c r="L10" s="14">
        <f t="shared" ref="L10:L41" si="4">(+I10+K10)*-F10</f>
        <v>-243040.00000000003</v>
      </c>
      <c r="M10" s="15">
        <f>(+I10-H10)*F10</f>
        <v>10633</v>
      </c>
      <c r="N10" s="15">
        <f>(+I10-H10)*G10</f>
        <v>10578.902775</v>
      </c>
      <c r="O10" t="s">
        <v>30</v>
      </c>
      <c r="P10" t="s">
        <v>31</v>
      </c>
      <c r="Q10" t="s">
        <v>34</v>
      </c>
      <c r="R10" t="s">
        <v>35</v>
      </c>
      <c r="S10">
        <v>1</v>
      </c>
      <c r="T10">
        <v>1</v>
      </c>
    </row>
    <row r="11" spans="1:20" x14ac:dyDescent="0.2">
      <c r="A11">
        <v>24545</v>
      </c>
      <c r="B11" s="13">
        <v>37018</v>
      </c>
      <c r="C11" s="13">
        <v>37257</v>
      </c>
      <c r="D11">
        <v>9993196</v>
      </c>
      <c r="E11" t="s">
        <v>36</v>
      </c>
      <c r="F11" s="9">
        <v>-90643</v>
      </c>
      <c r="G11" s="9">
        <v>-90181.84</v>
      </c>
      <c r="H11">
        <v>3.7</v>
      </c>
      <c r="I11" s="10">
        <v>9.5000000000000001E-2</v>
      </c>
      <c r="J11" s="10">
        <f t="shared" si="3"/>
        <v>9.5000000000000195E-2</v>
      </c>
      <c r="K11">
        <v>2.7</v>
      </c>
      <c r="L11" s="14">
        <f t="shared" si="4"/>
        <v>253347.18500000003</v>
      </c>
      <c r="M11" s="15">
        <f>(+I11-H11)*F11</f>
        <v>326768.01500000001</v>
      </c>
      <c r="N11" s="15">
        <f>(+I11-H11)*G11</f>
        <v>325105.53320000001</v>
      </c>
      <c r="O11" t="s">
        <v>30</v>
      </c>
      <c r="P11" t="s">
        <v>31</v>
      </c>
      <c r="Q11" t="s">
        <v>37</v>
      </c>
      <c r="R11" t="s">
        <v>38</v>
      </c>
      <c r="S11">
        <v>0</v>
      </c>
      <c r="T11">
        <v>1</v>
      </c>
    </row>
    <row r="12" spans="1:20" x14ac:dyDescent="0.2">
      <c r="A12">
        <v>28050</v>
      </c>
      <c r="B12" s="13">
        <v>37140</v>
      </c>
      <c r="C12" s="13">
        <v>37257</v>
      </c>
      <c r="D12">
        <v>9996667</v>
      </c>
      <c r="E12" t="s">
        <v>36</v>
      </c>
      <c r="F12" s="9">
        <v>-74136</v>
      </c>
      <c r="G12" s="9">
        <v>-73758.820000000007</v>
      </c>
      <c r="H12">
        <v>0.27</v>
      </c>
      <c r="I12" s="10">
        <v>9.5000000000000001E-2</v>
      </c>
      <c r="J12" s="10">
        <f t="shared" si="3"/>
        <v>9.5000000000000001E-2</v>
      </c>
      <c r="K12">
        <v>2.7</v>
      </c>
      <c r="L12" s="14">
        <f t="shared" si="4"/>
        <v>207210.12000000002</v>
      </c>
      <c r="M12" s="15">
        <f>(+I12-H12)*F12</f>
        <v>12973.800000000001</v>
      </c>
      <c r="N12" s="15">
        <f>(+I12-H12)*G12</f>
        <v>12907.793500000002</v>
      </c>
      <c r="O12" t="s">
        <v>30</v>
      </c>
      <c r="P12" t="s">
        <v>31</v>
      </c>
      <c r="Q12" t="s">
        <v>37</v>
      </c>
      <c r="R12" t="s">
        <v>38</v>
      </c>
      <c r="S12">
        <v>0</v>
      </c>
      <c r="T12">
        <v>1</v>
      </c>
    </row>
    <row r="13" spans="1:20" x14ac:dyDescent="0.2">
      <c r="A13">
        <v>24196</v>
      </c>
      <c r="B13" s="13">
        <v>36998</v>
      </c>
      <c r="C13" s="13">
        <v>37257</v>
      </c>
      <c r="D13">
        <v>9992868</v>
      </c>
      <c r="E13" t="s">
        <v>36</v>
      </c>
      <c r="F13" s="9">
        <v>116297</v>
      </c>
      <c r="G13" s="9">
        <v>115705.32</v>
      </c>
      <c r="H13">
        <v>6.7850000000000001</v>
      </c>
      <c r="I13" s="10">
        <v>0.34499999999999997</v>
      </c>
      <c r="J13" s="10">
        <f t="shared" si="3"/>
        <v>3.0449999999999999</v>
      </c>
      <c r="K13">
        <v>2.7</v>
      </c>
      <c r="L13" s="14">
        <f t="shared" si="4"/>
        <v>-354124.36499999999</v>
      </c>
      <c r="M13" s="15">
        <f>((+K13+I13)-H13)*F13</f>
        <v>-434950.78</v>
      </c>
      <c r="N13" s="15">
        <f>((+I13+K13)-H13)*G13</f>
        <v>-432737.89680000005</v>
      </c>
      <c r="O13" t="s">
        <v>39</v>
      </c>
      <c r="P13" t="s">
        <v>31</v>
      </c>
      <c r="Q13" t="s">
        <v>8</v>
      </c>
      <c r="R13" t="s">
        <v>38</v>
      </c>
      <c r="S13">
        <v>1</v>
      </c>
      <c r="T13">
        <v>1</v>
      </c>
    </row>
    <row r="14" spans="1:20" x14ac:dyDescent="0.2">
      <c r="A14">
        <v>24197</v>
      </c>
      <c r="B14" s="13">
        <v>36998</v>
      </c>
      <c r="C14" s="13">
        <v>37257</v>
      </c>
      <c r="D14">
        <v>9992868</v>
      </c>
      <c r="E14" t="s">
        <v>36</v>
      </c>
      <c r="F14" s="9">
        <v>90205</v>
      </c>
      <c r="G14" s="9">
        <v>89746.06</v>
      </c>
      <c r="H14">
        <v>6.7850000000000001</v>
      </c>
      <c r="I14" s="10">
        <v>0.34499999999999997</v>
      </c>
      <c r="J14" s="10">
        <f t="shared" si="3"/>
        <v>3.0449999999999999</v>
      </c>
      <c r="K14">
        <v>2.7</v>
      </c>
      <c r="L14" s="14">
        <f t="shared" si="4"/>
        <v>-274674.22499999998</v>
      </c>
      <c r="M14" s="15">
        <f>((+K14+I14)-H14)*F14</f>
        <v>-337366.7</v>
      </c>
      <c r="N14" s="15">
        <f>((+I14+K14)-H14)*G14</f>
        <v>-335650.26439999999</v>
      </c>
      <c r="O14" t="s">
        <v>39</v>
      </c>
      <c r="P14" t="s">
        <v>31</v>
      </c>
      <c r="Q14" t="s">
        <v>8</v>
      </c>
      <c r="R14" t="s">
        <v>38</v>
      </c>
      <c r="S14">
        <v>1</v>
      </c>
      <c r="T14">
        <v>1</v>
      </c>
    </row>
    <row r="15" spans="1:20" x14ac:dyDescent="0.2">
      <c r="A15">
        <v>24221</v>
      </c>
      <c r="B15" s="13">
        <v>36999</v>
      </c>
      <c r="C15" s="13">
        <v>37257</v>
      </c>
      <c r="D15">
        <v>9993197</v>
      </c>
      <c r="E15" t="s">
        <v>36</v>
      </c>
      <c r="F15" s="9">
        <v>11598</v>
      </c>
      <c r="G15" s="9">
        <v>11538.99</v>
      </c>
      <c r="H15">
        <v>3.7</v>
      </c>
      <c r="I15" s="10">
        <v>0.34499999999999997</v>
      </c>
      <c r="J15" s="10">
        <f t="shared" si="3"/>
        <v>0.34499999999999931</v>
      </c>
      <c r="K15">
        <v>2.7</v>
      </c>
      <c r="L15" s="14">
        <f t="shared" si="4"/>
        <v>-35315.909999999996</v>
      </c>
      <c r="M15" s="15">
        <f>(+I15-H15)*F15</f>
        <v>-38911.290000000008</v>
      </c>
      <c r="N15" s="15">
        <f>(+I15-H15)*G15</f>
        <v>-38713.311450000001</v>
      </c>
      <c r="O15" t="s">
        <v>30</v>
      </c>
      <c r="P15" t="s">
        <v>31</v>
      </c>
      <c r="Q15" t="s">
        <v>37</v>
      </c>
      <c r="R15" t="s">
        <v>38</v>
      </c>
      <c r="S15">
        <v>1</v>
      </c>
      <c r="T15">
        <v>1</v>
      </c>
    </row>
    <row r="16" spans="1:20" x14ac:dyDescent="0.2">
      <c r="A16">
        <v>28280</v>
      </c>
      <c r="B16" s="13">
        <v>37155</v>
      </c>
      <c r="C16" s="13">
        <v>37288</v>
      </c>
      <c r="D16">
        <v>9996801</v>
      </c>
      <c r="E16" t="s">
        <v>33</v>
      </c>
      <c r="F16" s="9">
        <v>78400</v>
      </c>
      <c r="G16" s="9">
        <v>77873.52</v>
      </c>
      <c r="H16">
        <v>-2.2499999999999999E-2</v>
      </c>
      <c r="I16" s="10">
        <v>0.1</v>
      </c>
      <c r="J16" s="10">
        <f t="shared" si="3"/>
        <v>0.1</v>
      </c>
      <c r="K16">
        <v>2.79</v>
      </c>
      <c r="L16" s="14">
        <f t="shared" si="4"/>
        <v>-226576</v>
      </c>
      <c r="M16" s="15">
        <f>(+I16-H16)*F16</f>
        <v>9604</v>
      </c>
      <c r="N16" s="15">
        <f>(+I16-H16)*G16</f>
        <v>9539.5061999999998</v>
      </c>
      <c r="O16" t="s">
        <v>30</v>
      </c>
      <c r="P16" t="s">
        <v>31</v>
      </c>
      <c r="Q16" t="s">
        <v>34</v>
      </c>
      <c r="R16" t="s">
        <v>35</v>
      </c>
      <c r="S16">
        <v>1</v>
      </c>
      <c r="T16">
        <v>1</v>
      </c>
    </row>
    <row r="17" spans="1:20" x14ac:dyDescent="0.2">
      <c r="A17">
        <v>24545</v>
      </c>
      <c r="B17" s="13">
        <v>37018</v>
      </c>
      <c r="C17" s="13">
        <v>37288</v>
      </c>
      <c r="D17">
        <v>9993196</v>
      </c>
      <c r="E17" t="s">
        <v>36</v>
      </c>
      <c r="F17" s="9">
        <v>-74286</v>
      </c>
      <c r="G17" s="9">
        <v>-73787.14</v>
      </c>
      <c r="H17">
        <v>3.7</v>
      </c>
      <c r="I17" s="10">
        <v>8.5000000000000006E-2</v>
      </c>
      <c r="J17" s="10">
        <f t="shared" si="3"/>
        <v>8.4999999999999964E-2</v>
      </c>
      <c r="K17">
        <v>2.79</v>
      </c>
      <c r="L17" s="14">
        <f t="shared" si="4"/>
        <v>213572.25</v>
      </c>
      <c r="M17" s="15">
        <f>(+I17-H17)*F17</f>
        <v>268543.89</v>
      </c>
      <c r="N17" s="15">
        <f>(+I17-H17)*G17</f>
        <v>266740.5111</v>
      </c>
      <c r="O17" t="s">
        <v>30</v>
      </c>
      <c r="P17" t="s">
        <v>31</v>
      </c>
      <c r="Q17" t="s">
        <v>37</v>
      </c>
      <c r="R17" t="s">
        <v>38</v>
      </c>
      <c r="S17">
        <v>0</v>
      </c>
      <c r="T17">
        <v>1</v>
      </c>
    </row>
    <row r="18" spans="1:20" x14ac:dyDescent="0.2">
      <c r="A18">
        <v>28050</v>
      </c>
      <c r="B18" s="13">
        <v>37140</v>
      </c>
      <c r="C18" s="13">
        <v>37288</v>
      </c>
      <c r="D18">
        <v>9996667</v>
      </c>
      <c r="E18" t="s">
        <v>36</v>
      </c>
      <c r="F18" s="9">
        <v>-59961</v>
      </c>
      <c r="G18" s="9">
        <v>-59558.34</v>
      </c>
      <c r="H18">
        <v>0.27</v>
      </c>
      <c r="I18" s="10">
        <v>8.5000000000000006E-2</v>
      </c>
      <c r="J18" s="10">
        <f t="shared" si="3"/>
        <v>8.500000000000002E-2</v>
      </c>
      <c r="K18">
        <v>2.79</v>
      </c>
      <c r="L18" s="14">
        <f t="shared" si="4"/>
        <v>172387.875</v>
      </c>
      <c r="M18" s="15">
        <f>(+I18-H18)*F18</f>
        <v>11092.785</v>
      </c>
      <c r="N18" s="15">
        <f>(+I18-H18)*G18</f>
        <v>11018.292899999999</v>
      </c>
      <c r="O18" t="s">
        <v>30</v>
      </c>
      <c r="P18" t="s">
        <v>31</v>
      </c>
      <c r="Q18" t="s">
        <v>37</v>
      </c>
      <c r="R18" t="s">
        <v>38</v>
      </c>
      <c r="S18">
        <v>0</v>
      </c>
      <c r="T18">
        <v>1</v>
      </c>
    </row>
    <row r="19" spans="1:20" x14ac:dyDescent="0.2">
      <c r="A19">
        <v>24196</v>
      </c>
      <c r="B19" s="13">
        <v>36998</v>
      </c>
      <c r="C19" s="13">
        <v>37288</v>
      </c>
      <c r="D19">
        <v>9992868</v>
      </c>
      <c r="E19" t="s">
        <v>36</v>
      </c>
      <c r="F19" s="9">
        <v>93105</v>
      </c>
      <c r="G19" s="9">
        <v>92479.77</v>
      </c>
      <c r="H19">
        <v>6.7850000000000001</v>
      </c>
      <c r="I19" s="10">
        <v>0.33500000000000002</v>
      </c>
      <c r="J19" s="10">
        <f t="shared" si="3"/>
        <v>3.1250000000000004</v>
      </c>
      <c r="K19">
        <v>2.79</v>
      </c>
      <c r="L19" s="14">
        <f t="shared" si="4"/>
        <v>-290953.125</v>
      </c>
      <c r="M19" s="15">
        <f>((+K19+I19)-H19)*F19</f>
        <v>-340764.3</v>
      </c>
      <c r="N19" s="15">
        <f>((+I19+K19)-H19)*G19</f>
        <v>-338475.95820000005</v>
      </c>
      <c r="O19" t="s">
        <v>39</v>
      </c>
      <c r="P19" t="s">
        <v>31</v>
      </c>
      <c r="Q19" t="s">
        <v>8</v>
      </c>
      <c r="R19" t="s">
        <v>38</v>
      </c>
      <c r="S19">
        <v>1</v>
      </c>
      <c r="T19">
        <v>1</v>
      </c>
    </row>
    <row r="20" spans="1:20" x14ac:dyDescent="0.2">
      <c r="A20">
        <v>24197</v>
      </c>
      <c r="B20" s="13">
        <v>36998</v>
      </c>
      <c r="C20" s="13">
        <v>37288</v>
      </c>
      <c r="D20">
        <v>9992868</v>
      </c>
      <c r="E20" t="s">
        <v>36</v>
      </c>
      <c r="F20" s="9">
        <v>73959</v>
      </c>
      <c r="G20" s="9">
        <v>73462.34</v>
      </c>
      <c r="H20">
        <v>6.7850000000000001</v>
      </c>
      <c r="I20" s="10">
        <v>0.33500000000000002</v>
      </c>
      <c r="J20" s="10">
        <f t="shared" si="3"/>
        <v>3.125</v>
      </c>
      <c r="K20">
        <v>2.79</v>
      </c>
      <c r="L20" s="14">
        <f t="shared" si="4"/>
        <v>-231121.875</v>
      </c>
      <c r="M20" s="15">
        <f>((+K20+I20)-H20)*F20</f>
        <v>-270689.94</v>
      </c>
      <c r="N20" s="15">
        <f>((+I20+K20)-H20)*G20</f>
        <v>-268872.16440000001</v>
      </c>
      <c r="O20" t="s">
        <v>39</v>
      </c>
      <c r="P20" t="s">
        <v>31</v>
      </c>
      <c r="Q20" t="s">
        <v>8</v>
      </c>
      <c r="R20" t="s">
        <v>38</v>
      </c>
      <c r="S20">
        <v>1</v>
      </c>
      <c r="T20">
        <v>1</v>
      </c>
    </row>
    <row r="21" spans="1:20" x14ac:dyDescent="0.2">
      <c r="A21">
        <v>24221</v>
      </c>
      <c r="B21" s="13">
        <v>36999</v>
      </c>
      <c r="C21" s="13">
        <v>37288</v>
      </c>
      <c r="D21">
        <v>9993197</v>
      </c>
      <c r="E21" t="s">
        <v>36</v>
      </c>
      <c r="F21" s="9">
        <v>10779</v>
      </c>
      <c r="G21" s="9">
        <v>10706.62</v>
      </c>
      <c r="H21">
        <v>3.7</v>
      </c>
      <c r="I21" s="10">
        <v>0.33500000000000002</v>
      </c>
      <c r="J21" s="10">
        <f t="shared" si="3"/>
        <v>0.33500000000000041</v>
      </c>
      <c r="K21">
        <v>2.79</v>
      </c>
      <c r="L21" s="14">
        <f t="shared" si="4"/>
        <v>-33684.375</v>
      </c>
      <c r="M21" s="15">
        <f>(+I21-H21)*F21</f>
        <v>-36271.334999999999</v>
      </c>
      <c r="N21" s="15">
        <f>(+I21-H21)*G21</f>
        <v>-36027.776300000005</v>
      </c>
      <c r="O21" t="s">
        <v>30</v>
      </c>
      <c r="P21" t="s">
        <v>31</v>
      </c>
      <c r="Q21" t="s">
        <v>37</v>
      </c>
      <c r="R21" t="s">
        <v>38</v>
      </c>
      <c r="S21">
        <v>1</v>
      </c>
      <c r="T21">
        <v>1</v>
      </c>
    </row>
    <row r="22" spans="1:20" x14ac:dyDescent="0.2">
      <c r="A22">
        <v>28280</v>
      </c>
      <c r="B22" s="13">
        <v>37155</v>
      </c>
      <c r="C22" s="13">
        <v>37316</v>
      </c>
      <c r="D22">
        <v>9996801</v>
      </c>
      <c r="E22" t="s">
        <v>33</v>
      </c>
      <c r="F22" s="9">
        <v>86800</v>
      </c>
      <c r="G22" s="9">
        <v>86090.7</v>
      </c>
      <c r="H22">
        <v>-2.2499999999999999E-2</v>
      </c>
      <c r="I22" s="10">
        <v>0.1</v>
      </c>
      <c r="J22" s="10">
        <f t="shared" si="3"/>
        <v>0.1</v>
      </c>
      <c r="K22">
        <v>2.79</v>
      </c>
      <c r="L22" s="14">
        <f t="shared" si="4"/>
        <v>-250852</v>
      </c>
      <c r="M22" s="15">
        <f>(+I22-H22)*F22</f>
        <v>10633</v>
      </c>
      <c r="N22" s="15">
        <f>(+I22-H22)*G22</f>
        <v>10546.11075</v>
      </c>
      <c r="O22" t="s">
        <v>30</v>
      </c>
      <c r="P22" t="s">
        <v>31</v>
      </c>
      <c r="Q22" t="s">
        <v>34</v>
      </c>
      <c r="R22" t="s">
        <v>35</v>
      </c>
      <c r="S22">
        <v>1</v>
      </c>
      <c r="T22">
        <v>1</v>
      </c>
    </row>
    <row r="23" spans="1:20" x14ac:dyDescent="0.2">
      <c r="A23">
        <v>24545</v>
      </c>
      <c r="B23" s="13">
        <v>37018</v>
      </c>
      <c r="C23" s="13">
        <v>37316</v>
      </c>
      <c r="D23">
        <v>9993196</v>
      </c>
      <c r="E23" t="s">
        <v>36</v>
      </c>
      <c r="F23" s="9">
        <v>-68551</v>
      </c>
      <c r="G23" s="9">
        <v>-67990.820000000007</v>
      </c>
      <c r="H23">
        <v>3.7</v>
      </c>
      <c r="I23" s="10">
        <v>7.0000000000000007E-2</v>
      </c>
      <c r="J23" s="10">
        <f t="shared" si="3"/>
        <v>6.999999999999984E-2</v>
      </c>
      <c r="K23">
        <v>2.79</v>
      </c>
      <c r="L23" s="14">
        <f t="shared" si="4"/>
        <v>196055.86</v>
      </c>
      <c r="M23" s="15">
        <f>(+I23-H23)*F23</f>
        <v>248840.13000000003</v>
      </c>
      <c r="N23" s="15">
        <f>(+I23-H23)*G23</f>
        <v>246806.67660000004</v>
      </c>
      <c r="O23" t="s">
        <v>30</v>
      </c>
      <c r="P23" t="s">
        <v>31</v>
      </c>
      <c r="Q23" t="s">
        <v>37</v>
      </c>
      <c r="R23" t="s">
        <v>38</v>
      </c>
      <c r="S23">
        <v>0</v>
      </c>
      <c r="T23">
        <v>1</v>
      </c>
    </row>
    <row r="24" spans="1:20" x14ac:dyDescent="0.2">
      <c r="A24">
        <v>28050</v>
      </c>
      <c r="B24" s="13">
        <v>37140</v>
      </c>
      <c r="C24" s="13">
        <v>37316</v>
      </c>
      <c r="D24">
        <v>9996667</v>
      </c>
      <c r="E24" t="s">
        <v>36</v>
      </c>
      <c r="F24" s="9">
        <v>-55027</v>
      </c>
      <c r="G24" s="9">
        <v>-54577.34</v>
      </c>
      <c r="H24">
        <v>0.27</v>
      </c>
      <c r="I24" s="10">
        <v>7.0000000000000007E-2</v>
      </c>
      <c r="J24" s="10">
        <f t="shared" si="3"/>
        <v>6.9999999999999979E-2</v>
      </c>
      <c r="K24">
        <v>2.79</v>
      </c>
      <c r="L24" s="14">
        <f t="shared" si="4"/>
        <v>157377.22</v>
      </c>
      <c r="M24" s="15">
        <f>(+I24-H24)*F24</f>
        <v>11005.400000000001</v>
      </c>
      <c r="N24" s="15">
        <f>(+I24-H24)*G24</f>
        <v>10915.468000000001</v>
      </c>
      <c r="O24" t="s">
        <v>30</v>
      </c>
      <c r="P24" t="s">
        <v>31</v>
      </c>
      <c r="Q24" t="s">
        <v>37</v>
      </c>
      <c r="R24" t="s">
        <v>38</v>
      </c>
      <c r="S24">
        <v>0</v>
      </c>
      <c r="T24">
        <v>1</v>
      </c>
    </row>
    <row r="25" spans="1:20" x14ac:dyDescent="0.2">
      <c r="A25">
        <v>24196</v>
      </c>
      <c r="B25" s="13">
        <v>36998</v>
      </c>
      <c r="C25" s="13">
        <v>37316</v>
      </c>
      <c r="D25">
        <v>9992868</v>
      </c>
      <c r="E25" t="s">
        <v>36</v>
      </c>
      <c r="F25" s="9">
        <v>84040</v>
      </c>
      <c r="G25" s="9">
        <v>83353.25</v>
      </c>
      <c r="H25">
        <v>6.7850000000000001</v>
      </c>
      <c r="I25" s="10">
        <v>0.32</v>
      </c>
      <c r="J25" s="10">
        <f t="shared" si="3"/>
        <v>3.1100000000000003</v>
      </c>
      <c r="K25">
        <v>2.79</v>
      </c>
      <c r="L25" s="14">
        <f t="shared" si="4"/>
        <v>-261364.4</v>
      </c>
      <c r="M25" s="15">
        <f>((+K25+I25)-H25)*F25</f>
        <v>-308847</v>
      </c>
      <c r="N25" s="15">
        <f>((+I25+K25)-H25)*G25</f>
        <v>-306323.19375000003</v>
      </c>
      <c r="O25" t="s">
        <v>39</v>
      </c>
      <c r="P25" t="s">
        <v>31</v>
      </c>
      <c r="Q25" t="s">
        <v>8</v>
      </c>
      <c r="R25" t="s">
        <v>38</v>
      </c>
      <c r="S25">
        <v>1</v>
      </c>
      <c r="T25">
        <v>1</v>
      </c>
    </row>
    <row r="26" spans="1:20" x14ac:dyDescent="0.2">
      <c r="A26">
        <v>24197</v>
      </c>
      <c r="B26" s="13">
        <v>36998</v>
      </c>
      <c r="C26" s="13">
        <v>37316</v>
      </c>
      <c r="D26">
        <v>9992868</v>
      </c>
      <c r="E26" t="s">
        <v>36</v>
      </c>
      <c r="F26" s="9">
        <v>68227</v>
      </c>
      <c r="G26" s="9">
        <v>67669.47</v>
      </c>
      <c r="H26">
        <v>6.7850000000000001</v>
      </c>
      <c r="I26" s="10">
        <v>0.32</v>
      </c>
      <c r="J26" s="10">
        <f t="shared" si="3"/>
        <v>3.11</v>
      </c>
      <c r="K26">
        <v>2.79</v>
      </c>
      <c r="L26" s="14">
        <f t="shared" si="4"/>
        <v>-212185.97</v>
      </c>
      <c r="M26" s="15">
        <f>((+K26+I26)-H26)*F26</f>
        <v>-250734.22500000001</v>
      </c>
      <c r="N26" s="15">
        <f>((+I26+K26)-H26)*G26</f>
        <v>-248685.30225000001</v>
      </c>
      <c r="O26" t="s">
        <v>39</v>
      </c>
      <c r="P26" t="s">
        <v>31</v>
      </c>
      <c r="Q26" t="s">
        <v>8</v>
      </c>
      <c r="R26" t="s">
        <v>38</v>
      </c>
      <c r="S26">
        <v>1</v>
      </c>
      <c r="T26">
        <v>1</v>
      </c>
    </row>
    <row r="27" spans="1:20" x14ac:dyDescent="0.2">
      <c r="A27">
        <v>24221</v>
      </c>
      <c r="B27" s="13">
        <v>36999</v>
      </c>
      <c r="C27" s="13">
        <v>37316</v>
      </c>
      <c r="D27">
        <v>9993197</v>
      </c>
      <c r="E27" t="s">
        <v>36</v>
      </c>
      <c r="F27" s="9">
        <v>10993</v>
      </c>
      <c r="G27" s="9">
        <v>10903.17</v>
      </c>
      <c r="H27">
        <v>3.7</v>
      </c>
      <c r="I27" s="10">
        <v>0.32</v>
      </c>
      <c r="J27" s="10">
        <f t="shared" si="3"/>
        <v>0.31999999999999984</v>
      </c>
      <c r="K27">
        <v>2.79</v>
      </c>
      <c r="L27" s="14">
        <f t="shared" si="4"/>
        <v>-34188.229999999996</v>
      </c>
      <c r="M27" s="15">
        <f>(+I27-H27)*F27</f>
        <v>-37156.340000000004</v>
      </c>
      <c r="N27" s="15">
        <f>(+I27-H27)*G27</f>
        <v>-36852.714600000007</v>
      </c>
      <c r="O27" t="s">
        <v>30</v>
      </c>
      <c r="P27" t="s">
        <v>31</v>
      </c>
      <c r="Q27" t="s">
        <v>37</v>
      </c>
      <c r="R27" t="s">
        <v>38</v>
      </c>
      <c r="S27">
        <v>1</v>
      </c>
      <c r="T27">
        <v>1</v>
      </c>
    </row>
    <row r="28" spans="1:20" x14ac:dyDescent="0.2">
      <c r="A28">
        <v>24545</v>
      </c>
      <c r="B28" s="13">
        <v>37018</v>
      </c>
      <c r="C28" s="13">
        <v>37347</v>
      </c>
      <c r="D28">
        <v>9993196</v>
      </c>
      <c r="E28" t="s">
        <v>36</v>
      </c>
      <c r="F28" s="9">
        <v>-49718</v>
      </c>
      <c r="G28" s="9">
        <v>-49242.73</v>
      </c>
      <c r="H28">
        <v>3.7</v>
      </c>
      <c r="I28" s="10">
        <v>0</v>
      </c>
      <c r="J28" s="10">
        <f t="shared" si="3"/>
        <v>0</v>
      </c>
      <c r="K28">
        <v>2.77</v>
      </c>
      <c r="L28" s="14">
        <f t="shared" si="4"/>
        <v>137718.86000000002</v>
      </c>
      <c r="M28" s="15">
        <f>(+I28-H28)*F28</f>
        <v>183956.6</v>
      </c>
      <c r="N28" s="15">
        <f>(+I28-H28)*G28</f>
        <v>182198.10100000002</v>
      </c>
      <c r="O28" t="s">
        <v>30</v>
      </c>
      <c r="P28" t="s">
        <v>31</v>
      </c>
      <c r="Q28" t="s">
        <v>37</v>
      </c>
      <c r="R28" t="s">
        <v>38</v>
      </c>
      <c r="S28">
        <v>0</v>
      </c>
      <c r="T28">
        <v>1</v>
      </c>
    </row>
    <row r="29" spans="1:20" x14ac:dyDescent="0.2">
      <c r="A29">
        <v>28050</v>
      </c>
      <c r="B29" s="13">
        <v>37140</v>
      </c>
      <c r="C29" s="13">
        <v>37347</v>
      </c>
      <c r="D29">
        <v>9996667</v>
      </c>
      <c r="E29" t="s">
        <v>36</v>
      </c>
      <c r="F29" s="9">
        <v>-38060</v>
      </c>
      <c r="G29" s="9">
        <v>-37696.17</v>
      </c>
      <c r="H29">
        <v>0.27</v>
      </c>
      <c r="I29" s="10">
        <v>0</v>
      </c>
      <c r="J29" s="10">
        <f t="shared" si="3"/>
        <v>0</v>
      </c>
      <c r="K29">
        <v>2.77</v>
      </c>
      <c r="L29" s="14">
        <f t="shared" si="4"/>
        <v>105426.2</v>
      </c>
      <c r="M29" s="15">
        <f>(+I29-H29)*F29</f>
        <v>10276.200000000001</v>
      </c>
      <c r="N29" s="15">
        <f>(+I29-H29)*G29</f>
        <v>10177.965900000001</v>
      </c>
      <c r="O29" t="s">
        <v>30</v>
      </c>
      <c r="P29" t="s">
        <v>31</v>
      </c>
      <c r="Q29" t="s">
        <v>37</v>
      </c>
      <c r="R29" t="s">
        <v>38</v>
      </c>
      <c r="S29">
        <v>0</v>
      </c>
      <c r="T29">
        <v>1</v>
      </c>
    </row>
    <row r="30" spans="1:20" x14ac:dyDescent="0.2">
      <c r="A30">
        <v>24196</v>
      </c>
      <c r="B30" s="13">
        <v>36998</v>
      </c>
      <c r="C30" s="13">
        <v>37347</v>
      </c>
      <c r="D30">
        <v>9992868</v>
      </c>
      <c r="E30" t="s">
        <v>36</v>
      </c>
      <c r="F30" s="9">
        <v>59495</v>
      </c>
      <c r="G30" s="9">
        <v>58926.27</v>
      </c>
      <c r="H30">
        <v>6.7850000000000001</v>
      </c>
      <c r="I30" s="10">
        <v>0.25</v>
      </c>
      <c r="J30" s="10">
        <f t="shared" si="3"/>
        <v>3.02</v>
      </c>
      <c r="K30">
        <v>2.77</v>
      </c>
      <c r="L30" s="14">
        <f t="shared" si="4"/>
        <v>-179674.9</v>
      </c>
      <c r="M30" s="15">
        <f>((+K30+I30)-H30)*F30</f>
        <v>-223998.67500000002</v>
      </c>
      <c r="N30" s="15">
        <f>((+I30+K30)-H30)*G30</f>
        <v>-221857.40654999999</v>
      </c>
      <c r="O30" t="s">
        <v>39</v>
      </c>
      <c r="P30" t="s">
        <v>31</v>
      </c>
      <c r="Q30" t="s">
        <v>8</v>
      </c>
      <c r="R30" t="s">
        <v>38</v>
      </c>
      <c r="S30">
        <v>1</v>
      </c>
      <c r="T30">
        <v>1</v>
      </c>
    </row>
    <row r="31" spans="1:20" x14ac:dyDescent="0.2">
      <c r="A31">
        <v>24197</v>
      </c>
      <c r="B31" s="13">
        <v>36998</v>
      </c>
      <c r="C31" s="13">
        <v>37347</v>
      </c>
      <c r="D31">
        <v>9992868</v>
      </c>
      <c r="E31" t="s">
        <v>36</v>
      </c>
      <c r="F31" s="9">
        <v>49492</v>
      </c>
      <c r="G31" s="9">
        <v>49018.89</v>
      </c>
      <c r="H31">
        <v>6.7850000000000001</v>
      </c>
      <c r="I31" s="10">
        <v>0.25</v>
      </c>
      <c r="J31" s="10">
        <f t="shared" si="3"/>
        <v>3.02</v>
      </c>
      <c r="K31">
        <v>2.77</v>
      </c>
      <c r="L31" s="14">
        <f t="shared" si="4"/>
        <v>-149465.84</v>
      </c>
      <c r="M31" s="15">
        <f>((+K31+I31)-H31)*F31</f>
        <v>-186337.38</v>
      </c>
      <c r="N31" s="15">
        <f>((+I31+K31)-H31)*G31</f>
        <v>-184556.12085000001</v>
      </c>
      <c r="O31" t="s">
        <v>39</v>
      </c>
      <c r="P31" t="s">
        <v>31</v>
      </c>
      <c r="Q31" t="s">
        <v>8</v>
      </c>
      <c r="R31" t="s">
        <v>38</v>
      </c>
      <c r="S31">
        <v>1</v>
      </c>
      <c r="T31">
        <v>1</v>
      </c>
    </row>
    <row r="32" spans="1:20" x14ac:dyDescent="0.2">
      <c r="A32">
        <v>24221</v>
      </c>
      <c r="B32" s="13">
        <v>36999</v>
      </c>
      <c r="C32" s="13">
        <v>37347</v>
      </c>
      <c r="D32">
        <v>9993197</v>
      </c>
      <c r="E32" t="s">
        <v>36</v>
      </c>
      <c r="F32" s="9">
        <v>8802</v>
      </c>
      <c r="G32" s="9">
        <v>8717.86</v>
      </c>
      <c r="H32">
        <v>3.7</v>
      </c>
      <c r="I32" s="10">
        <v>0.25</v>
      </c>
      <c r="J32" s="10">
        <f t="shared" si="3"/>
        <v>0.25</v>
      </c>
      <c r="K32">
        <v>2.77</v>
      </c>
      <c r="L32" s="14">
        <f t="shared" si="4"/>
        <v>-26582.04</v>
      </c>
      <c r="M32" s="15">
        <f>(+I32-H32)*F32</f>
        <v>-30366.9</v>
      </c>
      <c r="N32" s="15">
        <f>(+I32-H32)*G32</f>
        <v>-30076.617000000002</v>
      </c>
      <c r="O32" t="s">
        <v>30</v>
      </c>
      <c r="P32" t="s">
        <v>31</v>
      </c>
      <c r="Q32" t="s">
        <v>37</v>
      </c>
      <c r="R32" t="s">
        <v>38</v>
      </c>
      <c r="S32">
        <v>1</v>
      </c>
      <c r="T32">
        <v>1</v>
      </c>
    </row>
    <row r="33" spans="1:20" x14ac:dyDescent="0.2">
      <c r="A33">
        <v>24545</v>
      </c>
      <c r="B33" s="13">
        <v>37018</v>
      </c>
      <c r="C33" s="13">
        <v>37377</v>
      </c>
      <c r="D33">
        <v>9993196</v>
      </c>
      <c r="E33" t="s">
        <v>36</v>
      </c>
      <c r="F33" s="9">
        <v>-37361</v>
      </c>
      <c r="G33" s="9">
        <v>-36940.78</v>
      </c>
      <c r="H33">
        <v>3.7</v>
      </c>
      <c r="I33" s="10">
        <v>0.01</v>
      </c>
      <c r="J33" s="10">
        <f t="shared" si="3"/>
        <v>9.9999999999993427E-3</v>
      </c>
      <c r="K33">
        <v>2.82</v>
      </c>
      <c r="L33" s="14">
        <f t="shared" si="4"/>
        <v>105731.62999999999</v>
      </c>
      <c r="M33" s="15">
        <f>(+I33-H33)*F33</f>
        <v>137862.09000000003</v>
      </c>
      <c r="N33" s="15">
        <f>(+I33-H33)*G33</f>
        <v>136311.47820000001</v>
      </c>
      <c r="O33" t="s">
        <v>30</v>
      </c>
      <c r="P33" t="s">
        <v>31</v>
      </c>
      <c r="Q33" t="s">
        <v>37</v>
      </c>
      <c r="R33" t="s">
        <v>38</v>
      </c>
      <c r="S33">
        <v>0</v>
      </c>
      <c r="T33">
        <v>1</v>
      </c>
    </row>
    <row r="34" spans="1:20" x14ac:dyDescent="0.2">
      <c r="A34">
        <v>28050</v>
      </c>
      <c r="B34" s="13">
        <v>37140</v>
      </c>
      <c r="C34" s="13">
        <v>37377</v>
      </c>
      <c r="D34">
        <v>9996667</v>
      </c>
      <c r="E34" t="s">
        <v>36</v>
      </c>
      <c r="F34" s="9">
        <v>-28530</v>
      </c>
      <c r="G34" s="9">
        <v>-28209.11</v>
      </c>
      <c r="H34">
        <v>0.27</v>
      </c>
      <c r="I34" s="10">
        <v>0.01</v>
      </c>
      <c r="J34" s="10">
        <f t="shared" si="3"/>
        <v>1.0000000000000009E-2</v>
      </c>
      <c r="K34">
        <v>2.82</v>
      </c>
      <c r="L34" s="14">
        <f t="shared" si="4"/>
        <v>80739.899999999994</v>
      </c>
      <c r="M34" s="15">
        <f>(+I34-H34)*F34</f>
        <v>7417.8</v>
      </c>
      <c r="N34" s="15">
        <f>(+I34-H34)*G34</f>
        <v>7334.3686000000007</v>
      </c>
      <c r="O34" t="s">
        <v>30</v>
      </c>
      <c r="P34" t="s">
        <v>31</v>
      </c>
      <c r="Q34" t="s">
        <v>37</v>
      </c>
      <c r="R34" t="s">
        <v>38</v>
      </c>
      <c r="S34">
        <v>0</v>
      </c>
      <c r="T34">
        <v>1</v>
      </c>
    </row>
    <row r="35" spans="1:20" x14ac:dyDescent="0.2">
      <c r="A35">
        <v>24196</v>
      </c>
      <c r="B35" s="13">
        <v>36998</v>
      </c>
      <c r="C35" s="13">
        <v>37377</v>
      </c>
      <c r="D35">
        <v>9992868</v>
      </c>
      <c r="E35" t="s">
        <v>36</v>
      </c>
      <c r="F35" s="9">
        <v>43648</v>
      </c>
      <c r="G35" s="9">
        <v>43157.07</v>
      </c>
      <c r="H35">
        <v>6.7850000000000001</v>
      </c>
      <c r="I35" s="10">
        <v>0.26</v>
      </c>
      <c r="J35" s="10">
        <f t="shared" si="3"/>
        <v>3.08</v>
      </c>
      <c r="K35">
        <v>2.82</v>
      </c>
      <c r="L35" s="14">
        <f t="shared" si="4"/>
        <v>-134435.84</v>
      </c>
      <c r="M35" s="15">
        <f>((+K35+I35)-H35)*F35</f>
        <v>-161715.84</v>
      </c>
      <c r="N35" s="15">
        <f>((+I35+K35)-H35)*G35</f>
        <v>-159896.94435000001</v>
      </c>
      <c r="O35" t="s">
        <v>39</v>
      </c>
      <c r="P35" t="s">
        <v>31</v>
      </c>
      <c r="Q35" t="s">
        <v>8</v>
      </c>
      <c r="R35" t="s">
        <v>38</v>
      </c>
      <c r="S35">
        <v>1</v>
      </c>
      <c r="T35">
        <v>1</v>
      </c>
    </row>
    <row r="36" spans="1:20" x14ac:dyDescent="0.2">
      <c r="A36">
        <v>24197</v>
      </c>
      <c r="B36" s="13">
        <v>36998</v>
      </c>
      <c r="C36" s="13">
        <v>37377</v>
      </c>
      <c r="D36">
        <v>9992868</v>
      </c>
      <c r="E36" t="s">
        <v>36</v>
      </c>
      <c r="F36" s="9">
        <v>37189</v>
      </c>
      <c r="G36" s="9">
        <v>36770.720000000001</v>
      </c>
      <c r="H36">
        <v>6.7850000000000001</v>
      </c>
      <c r="I36" s="10">
        <v>0.26</v>
      </c>
      <c r="J36" s="10">
        <f t="shared" si="3"/>
        <v>3.08</v>
      </c>
      <c r="K36">
        <v>2.82</v>
      </c>
      <c r="L36" s="14">
        <f t="shared" si="4"/>
        <v>-114542.12000000001</v>
      </c>
      <c r="M36" s="15">
        <f>((+K36+I36)-H36)*F36</f>
        <v>-137785.245</v>
      </c>
      <c r="N36" s="15">
        <f>((+I36+K36)-H36)*G36</f>
        <v>-136235.51760000002</v>
      </c>
      <c r="O36" t="s">
        <v>39</v>
      </c>
      <c r="P36" t="s">
        <v>31</v>
      </c>
      <c r="Q36" t="s">
        <v>8</v>
      </c>
      <c r="R36" t="s">
        <v>38</v>
      </c>
      <c r="S36">
        <v>1</v>
      </c>
      <c r="T36">
        <v>1</v>
      </c>
    </row>
    <row r="37" spans="1:20" x14ac:dyDescent="0.2">
      <c r="A37">
        <v>24221</v>
      </c>
      <c r="B37" s="13">
        <v>36999</v>
      </c>
      <c r="C37" s="13">
        <v>37377</v>
      </c>
      <c r="D37">
        <v>9993197</v>
      </c>
      <c r="E37" t="s">
        <v>36</v>
      </c>
      <c r="F37" s="9">
        <v>7211</v>
      </c>
      <c r="G37" s="9">
        <v>7129.89</v>
      </c>
      <c r="H37">
        <v>3.7</v>
      </c>
      <c r="I37" s="10">
        <v>0.26</v>
      </c>
      <c r="J37" s="10">
        <f t="shared" si="3"/>
        <v>0.25999999999999979</v>
      </c>
      <c r="K37">
        <v>2.82</v>
      </c>
      <c r="L37" s="14">
        <f t="shared" si="4"/>
        <v>-22209.88</v>
      </c>
      <c r="M37" s="15">
        <f>(+I37-H37)*F37</f>
        <v>-24805.840000000004</v>
      </c>
      <c r="N37" s="15">
        <f>(+I37-H37)*G37</f>
        <v>-24526.821600000003</v>
      </c>
      <c r="O37" t="s">
        <v>30</v>
      </c>
      <c r="P37" t="s">
        <v>31</v>
      </c>
      <c r="Q37" t="s">
        <v>37</v>
      </c>
      <c r="R37" t="s">
        <v>38</v>
      </c>
      <c r="S37">
        <v>1</v>
      </c>
      <c r="T37">
        <v>1</v>
      </c>
    </row>
    <row r="38" spans="1:20" x14ac:dyDescent="0.2">
      <c r="A38">
        <v>24545</v>
      </c>
      <c r="B38" s="13">
        <v>37018</v>
      </c>
      <c r="C38" s="13">
        <v>37408</v>
      </c>
      <c r="D38">
        <v>9993196</v>
      </c>
      <c r="E38" t="s">
        <v>36</v>
      </c>
      <c r="F38" s="9">
        <v>-27845</v>
      </c>
      <c r="G38" s="9">
        <v>-27482.75</v>
      </c>
      <c r="H38">
        <v>3.7</v>
      </c>
      <c r="I38" s="10">
        <v>0.09</v>
      </c>
      <c r="J38" s="10">
        <f t="shared" si="3"/>
        <v>8.9999999999999858E-2</v>
      </c>
      <c r="K38">
        <v>2.87</v>
      </c>
      <c r="L38" s="14">
        <f t="shared" si="4"/>
        <v>82421.2</v>
      </c>
      <c r="M38" s="15">
        <f>(+I38-H38)*F38</f>
        <v>100520.45000000001</v>
      </c>
      <c r="N38" s="15">
        <f>(+I38-H38)*G38</f>
        <v>99212.727500000008</v>
      </c>
      <c r="O38" t="s">
        <v>30</v>
      </c>
      <c r="P38" t="s">
        <v>31</v>
      </c>
      <c r="Q38" t="s">
        <v>37</v>
      </c>
      <c r="R38" t="s">
        <v>38</v>
      </c>
      <c r="S38">
        <v>0</v>
      </c>
      <c r="T38">
        <v>1</v>
      </c>
    </row>
    <row r="39" spans="1:20" x14ac:dyDescent="0.2">
      <c r="A39">
        <v>28050</v>
      </c>
      <c r="B39" s="13">
        <v>37140</v>
      </c>
      <c r="C39" s="13">
        <v>37408</v>
      </c>
      <c r="D39">
        <v>9996667</v>
      </c>
      <c r="E39" t="s">
        <v>36</v>
      </c>
      <c r="F39" s="9">
        <v>-21117</v>
      </c>
      <c r="G39" s="9">
        <v>-20842.28</v>
      </c>
      <c r="H39">
        <v>0.27</v>
      </c>
      <c r="I39" s="10">
        <v>0.09</v>
      </c>
      <c r="J39" s="10">
        <f t="shared" si="3"/>
        <v>0.09</v>
      </c>
      <c r="K39">
        <v>2.87</v>
      </c>
      <c r="L39" s="14">
        <f t="shared" si="4"/>
        <v>62506.32</v>
      </c>
      <c r="M39" s="15">
        <f>(+I39-H39)*F39</f>
        <v>3801.0600000000004</v>
      </c>
      <c r="N39" s="15">
        <f>(+I39-H39)*G39</f>
        <v>3751.6104</v>
      </c>
      <c r="O39" t="s">
        <v>30</v>
      </c>
      <c r="P39" t="s">
        <v>31</v>
      </c>
      <c r="Q39" t="s">
        <v>37</v>
      </c>
      <c r="R39" t="s">
        <v>38</v>
      </c>
      <c r="S39">
        <v>0</v>
      </c>
      <c r="T39">
        <v>1</v>
      </c>
    </row>
    <row r="40" spans="1:20" x14ac:dyDescent="0.2">
      <c r="A40">
        <v>24196</v>
      </c>
      <c r="B40" s="13">
        <v>36998</v>
      </c>
      <c r="C40" s="13">
        <v>37408</v>
      </c>
      <c r="D40">
        <v>9992868</v>
      </c>
      <c r="E40" t="s">
        <v>36</v>
      </c>
      <c r="F40" s="9">
        <v>31733</v>
      </c>
      <c r="G40" s="9">
        <v>31320.17</v>
      </c>
      <c r="H40">
        <v>6.7850000000000001</v>
      </c>
      <c r="I40" s="10">
        <v>0.34</v>
      </c>
      <c r="J40" s="10">
        <f t="shared" si="3"/>
        <v>3.21</v>
      </c>
      <c r="K40">
        <v>2.87</v>
      </c>
      <c r="L40" s="14">
        <f t="shared" si="4"/>
        <v>-101862.93</v>
      </c>
      <c r="M40" s="15">
        <f>((+K40+I40)-H40)*F40</f>
        <v>-113445.47500000001</v>
      </c>
      <c r="N40" s="15">
        <f>((+I40+K40)-H40)*G40</f>
        <v>-111969.60775</v>
      </c>
      <c r="O40" t="s">
        <v>39</v>
      </c>
      <c r="P40" t="s">
        <v>31</v>
      </c>
      <c r="Q40" t="s">
        <v>8</v>
      </c>
      <c r="R40" t="s">
        <v>38</v>
      </c>
      <c r="S40">
        <v>1</v>
      </c>
      <c r="T40">
        <v>1</v>
      </c>
    </row>
    <row r="41" spans="1:20" x14ac:dyDescent="0.2">
      <c r="A41">
        <v>24197</v>
      </c>
      <c r="B41" s="13">
        <v>36998</v>
      </c>
      <c r="C41" s="13">
        <v>37408</v>
      </c>
      <c r="D41">
        <v>9992868</v>
      </c>
      <c r="E41" t="s">
        <v>36</v>
      </c>
      <c r="F41" s="9">
        <v>27722</v>
      </c>
      <c r="G41" s="9">
        <v>27361.35</v>
      </c>
      <c r="H41">
        <v>6.7850000000000001</v>
      </c>
      <c r="I41" s="10">
        <v>0.34</v>
      </c>
      <c r="J41" s="10">
        <f t="shared" si="3"/>
        <v>3.21</v>
      </c>
      <c r="K41">
        <v>2.87</v>
      </c>
      <c r="L41" s="14">
        <f t="shared" si="4"/>
        <v>-88987.62</v>
      </c>
      <c r="M41" s="15">
        <f>((+K41+I41)-H41)*F41</f>
        <v>-99106.150000000009</v>
      </c>
      <c r="N41" s="15">
        <f>((+I41+K41)-H41)*G41</f>
        <v>-97816.826249999998</v>
      </c>
      <c r="O41" t="s">
        <v>39</v>
      </c>
      <c r="P41" t="s">
        <v>31</v>
      </c>
      <c r="Q41" t="s">
        <v>8</v>
      </c>
      <c r="R41" t="s">
        <v>38</v>
      </c>
      <c r="S41">
        <v>1</v>
      </c>
      <c r="T41">
        <v>1</v>
      </c>
    </row>
    <row r="42" spans="1:20" x14ac:dyDescent="0.2">
      <c r="A42">
        <v>24221</v>
      </c>
      <c r="B42" s="13">
        <v>36999</v>
      </c>
      <c r="C42" s="13">
        <v>37408</v>
      </c>
      <c r="D42">
        <v>9993197</v>
      </c>
      <c r="E42" t="s">
        <v>36</v>
      </c>
      <c r="F42" s="9">
        <v>5826</v>
      </c>
      <c r="G42" s="9">
        <v>5750.21</v>
      </c>
      <c r="H42">
        <v>3.7</v>
      </c>
      <c r="I42" s="10">
        <v>0.34</v>
      </c>
      <c r="J42" s="10">
        <f t="shared" ref="J42:J73" si="5">H42+(M42/F42)</f>
        <v>0.33999999999999986</v>
      </c>
      <c r="K42">
        <v>2.87</v>
      </c>
      <c r="L42" s="14">
        <f t="shared" ref="L42:L73" si="6">(+I42+K42)*-F42</f>
        <v>-18701.46</v>
      </c>
      <c r="M42" s="15">
        <f>(+I42-H42)*F42</f>
        <v>-19575.36</v>
      </c>
      <c r="N42" s="15">
        <f>(+I42-H42)*G42</f>
        <v>-19320.705600000001</v>
      </c>
      <c r="O42" t="s">
        <v>30</v>
      </c>
      <c r="P42" t="s">
        <v>31</v>
      </c>
      <c r="Q42" t="s">
        <v>37</v>
      </c>
      <c r="R42" t="s">
        <v>38</v>
      </c>
      <c r="S42">
        <v>1</v>
      </c>
      <c r="T42">
        <v>1</v>
      </c>
    </row>
    <row r="43" spans="1:20" x14ac:dyDescent="0.2">
      <c r="A43">
        <v>24545</v>
      </c>
      <c r="B43" s="13">
        <v>37018</v>
      </c>
      <c r="C43" s="13">
        <v>37438</v>
      </c>
      <c r="D43">
        <v>9993196</v>
      </c>
      <c r="E43" t="s">
        <v>36</v>
      </c>
      <c r="F43" s="9">
        <v>-25359</v>
      </c>
      <c r="G43" s="9">
        <v>-24982.63</v>
      </c>
      <c r="H43">
        <v>3.7</v>
      </c>
      <c r="I43" s="10">
        <v>0.22</v>
      </c>
      <c r="J43" s="10">
        <f t="shared" si="5"/>
        <v>0.22000000000000064</v>
      </c>
      <c r="K43">
        <v>2.93</v>
      </c>
      <c r="L43" s="14">
        <f t="shared" si="6"/>
        <v>79880.850000000006</v>
      </c>
      <c r="M43" s="15">
        <f>(+I43-H43)*F43</f>
        <v>88249.319999999992</v>
      </c>
      <c r="N43" s="15">
        <f>(+I43-H43)*G43</f>
        <v>86939.5524</v>
      </c>
      <c r="O43" t="s">
        <v>30</v>
      </c>
      <c r="P43" t="s">
        <v>31</v>
      </c>
      <c r="Q43" t="s">
        <v>37</v>
      </c>
      <c r="R43" t="s">
        <v>38</v>
      </c>
      <c r="S43">
        <v>0</v>
      </c>
      <c r="T43">
        <v>1</v>
      </c>
    </row>
    <row r="44" spans="1:20" x14ac:dyDescent="0.2">
      <c r="A44">
        <v>28050</v>
      </c>
      <c r="B44" s="13">
        <v>37140</v>
      </c>
      <c r="C44" s="13">
        <v>37438</v>
      </c>
      <c r="D44">
        <v>9996667</v>
      </c>
      <c r="E44" t="s">
        <v>36</v>
      </c>
      <c r="F44" s="9">
        <v>-18850</v>
      </c>
      <c r="G44" s="9">
        <v>-18570.240000000002</v>
      </c>
      <c r="H44">
        <v>0.27</v>
      </c>
      <c r="I44" s="10">
        <v>0.22</v>
      </c>
      <c r="J44" s="10">
        <f t="shared" si="5"/>
        <v>0.22</v>
      </c>
      <c r="K44">
        <v>2.93</v>
      </c>
      <c r="L44" s="14">
        <f t="shared" si="6"/>
        <v>59377.500000000007</v>
      </c>
      <c r="M44" s="15">
        <f>(+I44-H44)*F44</f>
        <v>942.50000000000034</v>
      </c>
      <c r="N44" s="15">
        <f>(+I44-H44)*G44</f>
        <v>928.5120000000004</v>
      </c>
      <c r="O44" t="s">
        <v>30</v>
      </c>
      <c r="P44" t="s">
        <v>31</v>
      </c>
      <c r="Q44" t="s">
        <v>37</v>
      </c>
      <c r="R44" t="s">
        <v>38</v>
      </c>
      <c r="S44">
        <v>0</v>
      </c>
      <c r="T44">
        <v>1</v>
      </c>
    </row>
    <row r="45" spans="1:20" x14ac:dyDescent="0.2">
      <c r="A45">
        <v>24196</v>
      </c>
      <c r="B45" s="13">
        <v>36998</v>
      </c>
      <c r="C45" s="13">
        <v>37438</v>
      </c>
      <c r="D45">
        <v>9992868</v>
      </c>
      <c r="E45" t="s">
        <v>36</v>
      </c>
      <c r="F45" s="9">
        <v>28196</v>
      </c>
      <c r="G45" s="9">
        <v>27777.53</v>
      </c>
      <c r="H45">
        <v>6.7850000000000001</v>
      </c>
      <c r="I45" s="10">
        <v>0.47</v>
      </c>
      <c r="J45" s="10">
        <f t="shared" si="5"/>
        <v>3.4000000000000004</v>
      </c>
      <c r="K45">
        <v>2.93</v>
      </c>
      <c r="L45" s="14">
        <f t="shared" si="6"/>
        <v>-95866.400000000009</v>
      </c>
      <c r="M45" s="15">
        <f>((+K45+I45)-H45)*F45</f>
        <v>-95443.459999999992</v>
      </c>
      <c r="N45" s="15">
        <f>((+I45+K45)-H45)*G45</f>
        <v>-94026.939049999986</v>
      </c>
      <c r="O45" t="s">
        <v>39</v>
      </c>
      <c r="P45" t="s">
        <v>31</v>
      </c>
      <c r="Q45" t="s">
        <v>8</v>
      </c>
      <c r="R45" t="s">
        <v>38</v>
      </c>
      <c r="S45">
        <v>1</v>
      </c>
      <c r="T45">
        <v>1</v>
      </c>
    </row>
    <row r="46" spans="1:20" x14ac:dyDescent="0.2">
      <c r="A46">
        <v>24197</v>
      </c>
      <c r="B46" s="13">
        <v>36998</v>
      </c>
      <c r="C46" s="13">
        <v>37438</v>
      </c>
      <c r="D46">
        <v>9992868</v>
      </c>
      <c r="E46" t="s">
        <v>36</v>
      </c>
      <c r="F46" s="9">
        <v>25245</v>
      </c>
      <c r="G46" s="9">
        <v>24870.32</v>
      </c>
      <c r="H46">
        <v>6.7850000000000001</v>
      </c>
      <c r="I46" s="10">
        <v>0.47</v>
      </c>
      <c r="J46" s="10">
        <f t="shared" si="5"/>
        <v>3.4000000000000004</v>
      </c>
      <c r="K46">
        <v>2.93</v>
      </c>
      <c r="L46" s="14">
        <f t="shared" si="6"/>
        <v>-85833.000000000015</v>
      </c>
      <c r="M46" s="15">
        <f>((+K46+I46)-H46)*F46</f>
        <v>-85454.324999999997</v>
      </c>
      <c r="N46" s="15">
        <f>((+I46+K46)-H46)*G46</f>
        <v>-84186.033199999991</v>
      </c>
      <c r="O46" t="s">
        <v>39</v>
      </c>
      <c r="P46" t="s">
        <v>31</v>
      </c>
      <c r="Q46" t="s">
        <v>8</v>
      </c>
      <c r="R46" t="s">
        <v>38</v>
      </c>
      <c r="S46">
        <v>1</v>
      </c>
      <c r="T46">
        <v>1</v>
      </c>
    </row>
    <row r="47" spans="1:20" x14ac:dyDescent="0.2">
      <c r="A47">
        <v>24221</v>
      </c>
      <c r="B47" s="13">
        <v>36999</v>
      </c>
      <c r="C47" s="13">
        <v>37438</v>
      </c>
      <c r="D47">
        <v>9993197</v>
      </c>
      <c r="E47" t="s">
        <v>36</v>
      </c>
      <c r="F47" s="9">
        <v>5701</v>
      </c>
      <c r="G47" s="9">
        <v>5616.39</v>
      </c>
      <c r="H47">
        <v>3.7</v>
      </c>
      <c r="I47" s="10">
        <v>0.47</v>
      </c>
      <c r="J47" s="10">
        <f t="shared" si="5"/>
        <v>0.46999999999999975</v>
      </c>
      <c r="K47">
        <v>2.93</v>
      </c>
      <c r="L47" s="14">
        <f t="shared" si="6"/>
        <v>-19383.400000000001</v>
      </c>
      <c r="M47" s="15">
        <f>(+I47-H47)*F47</f>
        <v>-18414.230000000003</v>
      </c>
      <c r="N47" s="15">
        <f>(+I47-H47)*G47</f>
        <v>-18140.939700000003</v>
      </c>
      <c r="O47" t="s">
        <v>30</v>
      </c>
      <c r="P47" t="s">
        <v>31</v>
      </c>
      <c r="Q47" t="s">
        <v>37</v>
      </c>
      <c r="R47" t="s">
        <v>38</v>
      </c>
      <c r="S47">
        <v>1</v>
      </c>
      <c r="T47">
        <v>1</v>
      </c>
    </row>
    <row r="48" spans="1:20" x14ac:dyDescent="0.2">
      <c r="A48">
        <v>24545</v>
      </c>
      <c r="B48" s="13">
        <v>37018</v>
      </c>
      <c r="C48" s="13">
        <v>37469</v>
      </c>
      <c r="D48">
        <v>9993196</v>
      </c>
      <c r="E48" t="s">
        <v>36</v>
      </c>
      <c r="F48" s="9">
        <v>-24436</v>
      </c>
      <c r="G48" s="9">
        <v>-24021.21</v>
      </c>
      <c r="H48">
        <v>3.7</v>
      </c>
      <c r="I48" s="10">
        <v>0.22500000000000001</v>
      </c>
      <c r="J48" s="10">
        <f t="shared" si="5"/>
        <v>0.22500000000000009</v>
      </c>
      <c r="K48">
        <v>2.96</v>
      </c>
      <c r="L48" s="14">
        <f t="shared" si="6"/>
        <v>77828.66</v>
      </c>
      <c r="M48" s="15">
        <f>(+I48-H48)*F48</f>
        <v>84915.1</v>
      </c>
      <c r="N48" s="15">
        <f>(+I48-H48)*G48</f>
        <v>83473.704750000004</v>
      </c>
      <c r="O48" t="s">
        <v>30</v>
      </c>
      <c r="P48" t="s">
        <v>31</v>
      </c>
      <c r="Q48" t="s">
        <v>37</v>
      </c>
      <c r="R48" t="s">
        <v>38</v>
      </c>
      <c r="S48">
        <v>0</v>
      </c>
      <c r="T48">
        <v>1</v>
      </c>
    </row>
    <row r="49" spans="1:20" x14ac:dyDescent="0.2">
      <c r="A49">
        <v>28050</v>
      </c>
      <c r="B49" s="13">
        <v>37140</v>
      </c>
      <c r="C49" s="13">
        <v>37469</v>
      </c>
      <c r="D49">
        <v>9996667</v>
      </c>
      <c r="E49" t="s">
        <v>36</v>
      </c>
      <c r="F49" s="9">
        <v>-18065</v>
      </c>
      <c r="G49" s="9">
        <v>-17758.349999999999</v>
      </c>
      <c r="H49">
        <v>0.27</v>
      </c>
      <c r="I49" s="10">
        <v>0.22500000000000001</v>
      </c>
      <c r="J49" s="10">
        <f t="shared" si="5"/>
        <v>0.22500000000000001</v>
      </c>
      <c r="K49">
        <v>2.96</v>
      </c>
      <c r="L49" s="14">
        <f t="shared" si="6"/>
        <v>57537.025000000001</v>
      </c>
      <c r="M49" s="15">
        <f>(+I49-H49)*F49</f>
        <v>812.92500000000018</v>
      </c>
      <c r="N49" s="15">
        <f>(+I49-H49)*G49</f>
        <v>799.12575000000015</v>
      </c>
      <c r="O49" t="s">
        <v>30</v>
      </c>
      <c r="P49" t="s">
        <v>31</v>
      </c>
      <c r="Q49" t="s">
        <v>37</v>
      </c>
      <c r="R49" t="s">
        <v>38</v>
      </c>
      <c r="S49">
        <v>0</v>
      </c>
      <c r="T49">
        <v>1</v>
      </c>
    </row>
    <row r="50" spans="1:20" x14ac:dyDescent="0.2">
      <c r="A50">
        <v>24196</v>
      </c>
      <c r="B50" s="13">
        <v>36998</v>
      </c>
      <c r="C50" s="13">
        <v>37469</v>
      </c>
      <c r="D50">
        <v>9992868</v>
      </c>
      <c r="E50" t="s">
        <v>36</v>
      </c>
      <c r="F50" s="9">
        <v>26472</v>
      </c>
      <c r="G50" s="9">
        <v>26022.65</v>
      </c>
      <c r="H50">
        <v>6.7850000000000001</v>
      </c>
      <c r="I50" s="10">
        <v>0.47499999999999998</v>
      </c>
      <c r="J50" s="10">
        <f t="shared" si="5"/>
        <v>3.4350000000000001</v>
      </c>
      <c r="K50">
        <v>2.96</v>
      </c>
      <c r="L50" s="14">
        <f t="shared" si="6"/>
        <v>-90931.32</v>
      </c>
      <c r="M50" s="15">
        <f>((+K50+I50)-H50)*F50</f>
        <v>-88681.2</v>
      </c>
      <c r="N50" s="15">
        <f>((+I50+K50)-H50)*G50</f>
        <v>-87175.877500000002</v>
      </c>
      <c r="O50" t="s">
        <v>39</v>
      </c>
      <c r="P50" t="s">
        <v>31</v>
      </c>
      <c r="Q50" t="s">
        <v>8</v>
      </c>
      <c r="R50" t="s">
        <v>38</v>
      </c>
      <c r="S50">
        <v>1</v>
      </c>
      <c r="T50">
        <v>1</v>
      </c>
    </row>
    <row r="51" spans="1:20" x14ac:dyDescent="0.2">
      <c r="A51">
        <v>24197</v>
      </c>
      <c r="B51" s="13">
        <v>36998</v>
      </c>
      <c r="C51" s="13">
        <v>37469</v>
      </c>
      <c r="D51">
        <v>9992868</v>
      </c>
      <c r="E51" t="s">
        <v>36</v>
      </c>
      <c r="F51" s="9">
        <v>24327</v>
      </c>
      <c r="G51" s="9">
        <v>23914.06</v>
      </c>
      <c r="H51">
        <v>6.7850000000000001</v>
      </c>
      <c r="I51" s="10">
        <v>0.47499999999999998</v>
      </c>
      <c r="J51" s="10">
        <f t="shared" si="5"/>
        <v>3.4350000000000001</v>
      </c>
      <c r="K51">
        <v>2.96</v>
      </c>
      <c r="L51" s="14">
        <f t="shared" si="6"/>
        <v>-83563.244999999995</v>
      </c>
      <c r="M51" s="15">
        <f>((+K51+I51)-H51)*F51</f>
        <v>-81495.45</v>
      </c>
      <c r="N51" s="15">
        <f>((+I51+K51)-H51)*G51</f>
        <v>-80112.10100000001</v>
      </c>
      <c r="O51" t="s">
        <v>39</v>
      </c>
      <c r="P51" t="s">
        <v>31</v>
      </c>
      <c r="Q51" t="s">
        <v>8</v>
      </c>
      <c r="R51" t="s">
        <v>38</v>
      </c>
      <c r="S51">
        <v>1</v>
      </c>
      <c r="T51">
        <v>1</v>
      </c>
    </row>
    <row r="52" spans="1:20" x14ac:dyDescent="0.2">
      <c r="A52">
        <v>24221</v>
      </c>
      <c r="B52" s="13">
        <v>36999</v>
      </c>
      <c r="C52" s="13">
        <v>37469</v>
      </c>
      <c r="D52">
        <v>9993197</v>
      </c>
      <c r="E52" t="s">
        <v>36</v>
      </c>
      <c r="F52" s="9">
        <v>5888</v>
      </c>
      <c r="G52" s="9">
        <v>5788.05</v>
      </c>
      <c r="H52">
        <v>3.7</v>
      </c>
      <c r="I52" s="10">
        <v>0.47499999999999998</v>
      </c>
      <c r="J52" s="10">
        <f t="shared" si="5"/>
        <v>0.47500000000000009</v>
      </c>
      <c r="K52">
        <v>2.96</v>
      </c>
      <c r="L52" s="14">
        <f t="shared" si="6"/>
        <v>-20225.28</v>
      </c>
      <c r="M52" s="15">
        <f>(+I52-H52)*F52</f>
        <v>-18988.8</v>
      </c>
      <c r="N52" s="15">
        <f>(+I52-H52)*G52</f>
        <v>-18666.46125</v>
      </c>
      <c r="O52" t="s">
        <v>30</v>
      </c>
      <c r="P52" t="s">
        <v>31</v>
      </c>
      <c r="Q52" t="s">
        <v>37</v>
      </c>
      <c r="R52" t="s">
        <v>38</v>
      </c>
      <c r="S52">
        <v>1</v>
      </c>
      <c r="T52">
        <v>1</v>
      </c>
    </row>
    <row r="53" spans="1:20" x14ac:dyDescent="0.2">
      <c r="A53">
        <v>24545</v>
      </c>
      <c r="B53" s="13">
        <v>37018</v>
      </c>
      <c r="C53" s="13">
        <v>37500</v>
      </c>
      <c r="D53">
        <v>9993196</v>
      </c>
      <c r="E53" t="s">
        <v>36</v>
      </c>
      <c r="F53" s="9">
        <v>-25595</v>
      </c>
      <c r="G53" s="9">
        <v>-25103.81</v>
      </c>
      <c r="H53">
        <v>3.7</v>
      </c>
      <c r="I53" s="10">
        <v>0.22500000000000001</v>
      </c>
      <c r="J53" s="10">
        <f t="shared" si="5"/>
        <v>0.22500000000000009</v>
      </c>
      <c r="K53">
        <v>2.96</v>
      </c>
      <c r="L53" s="14">
        <f t="shared" si="6"/>
        <v>81520.074999999997</v>
      </c>
      <c r="M53" s="15">
        <f>(+I53-H53)*F53</f>
        <v>88942.625</v>
      </c>
      <c r="N53" s="15">
        <f>(+I53-H53)*G53</f>
        <v>87235.739750000008</v>
      </c>
      <c r="O53" t="s">
        <v>30</v>
      </c>
      <c r="P53" t="s">
        <v>31</v>
      </c>
      <c r="Q53" t="s">
        <v>37</v>
      </c>
      <c r="R53" t="s">
        <v>38</v>
      </c>
      <c r="S53">
        <v>0</v>
      </c>
      <c r="T53">
        <v>1</v>
      </c>
    </row>
    <row r="54" spans="1:20" x14ac:dyDescent="0.2">
      <c r="A54">
        <v>28050</v>
      </c>
      <c r="B54" s="13">
        <v>37140</v>
      </c>
      <c r="C54" s="13">
        <v>37500</v>
      </c>
      <c r="D54">
        <v>9996667</v>
      </c>
      <c r="E54" t="s">
        <v>36</v>
      </c>
      <c r="F54" s="9">
        <v>-18799</v>
      </c>
      <c r="G54" s="9">
        <v>-18438.23</v>
      </c>
      <c r="H54">
        <v>0.27</v>
      </c>
      <c r="I54" s="10">
        <v>0.22500000000000001</v>
      </c>
      <c r="J54" s="10">
        <f t="shared" si="5"/>
        <v>0.22500000000000001</v>
      </c>
      <c r="K54">
        <v>2.96</v>
      </c>
      <c r="L54" s="14">
        <f t="shared" si="6"/>
        <v>59874.815000000002</v>
      </c>
      <c r="M54" s="15">
        <f>(+I54-H54)*F54</f>
        <v>845.95500000000027</v>
      </c>
      <c r="N54" s="15">
        <f>(+I54-H54)*G54</f>
        <v>829.72035000000017</v>
      </c>
      <c r="O54" t="s">
        <v>30</v>
      </c>
      <c r="P54" t="s">
        <v>31</v>
      </c>
      <c r="Q54" t="s">
        <v>37</v>
      </c>
      <c r="R54" t="s">
        <v>38</v>
      </c>
      <c r="S54">
        <v>0</v>
      </c>
      <c r="T54">
        <v>1</v>
      </c>
    </row>
    <row r="55" spans="1:20" x14ac:dyDescent="0.2">
      <c r="A55">
        <v>24196</v>
      </c>
      <c r="B55" s="13">
        <v>36998</v>
      </c>
      <c r="C55" s="13">
        <v>37500</v>
      </c>
      <c r="D55">
        <v>9992868</v>
      </c>
      <c r="E55" t="s">
        <v>36</v>
      </c>
      <c r="F55" s="9">
        <v>27012</v>
      </c>
      <c r="G55" s="9">
        <v>26493.61</v>
      </c>
      <c r="H55">
        <v>6.7850000000000001</v>
      </c>
      <c r="I55" s="10">
        <v>0.47499999999999998</v>
      </c>
      <c r="J55" s="10">
        <f t="shared" si="5"/>
        <v>3.4350000000000001</v>
      </c>
      <c r="K55">
        <v>2.96</v>
      </c>
      <c r="L55" s="14">
        <f t="shared" si="6"/>
        <v>-92786.22</v>
      </c>
      <c r="M55" s="15">
        <f>((+K55+I55)-H55)*F55</f>
        <v>-90490.2</v>
      </c>
      <c r="N55" s="15">
        <f>((+I55+K55)-H55)*G55</f>
        <v>-88753.593500000003</v>
      </c>
      <c r="O55" t="s">
        <v>39</v>
      </c>
      <c r="P55" t="s">
        <v>31</v>
      </c>
      <c r="Q55" t="s">
        <v>8</v>
      </c>
      <c r="R55" t="s">
        <v>38</v>
      </c>
      <c r="S55">
        <v>1</v>
      </c>
      <c r="T55">
        <v>1</v>
      </c>
    </row>
    <row r="56" spans="1:20" x14ac:dyDescent="0.2">
      <c r="A56">
        <v>24197</v>
      </c>
      <c r="B56" s="13">
        <v>36998</v>
      </c>
      <c r="C56" s="13">
        <v>37500</v>
      </c>
      <c r="D56">
        <v>9992868</v>
      </c>
      <c r="E56" t="s">
        <v>36</v>
      </c>
      <c r="F56" s="9">
        <v>25485</v>
      </c>
      <c r="G56" s="9">
        <v>24995.919999999998</v>
      </c>
      <c r="H56">
        <v>6.7850000000000001</v>
      </c>
      <c r="I56" s="10">
        <v>0.47499999999999998</v>
      </c>
      <c r="J56" s="10">
        <f t="shared" si="5"/>
        <v>3.4350000000000001</v>
      </c>
      <c r="K56">
        <v>2.96</v>
      </c>
      <c r="L56" s="14">
        <f t="shared" si="6"/>
        <v>-87540.975000000006</v>
      </c>
      <c r="M56" s="15">
        <f>((+K56+I56)-H56)*F56</f>
        <v>-85374.75</v>
      </c>
      <c r="N56" s="15">
        <f>((+I56+K56)-H56)*G56</f>
        <v>-83736.331999999995</v>
      </c>
      <c r="O56" t="s">
        <v>39</v>
      </c>
      <c r="P56" t="s">
        <v>31</v>
      </c>
      <c r="Q56" t="s">
        <v>8</v>
      </c>
      <c r="R56" t="s">
        <v>38</v>
      </c>
      <c r="S56">
        <v>1</v>
      </c>
      <c r="T56">
        <v>1</v>
      </c>
    </row>
    <row r="57" spans="1:20" x14ac:dyDescent="0.2">
      <c r="A57">
        <v>24221</v>
      </c>
      <c r="B57" s="13">
        <v>36999</v>
      </c>
      <c r="C57" s="13">
        <v>37500</v>
      </c>
      <c r="D57">
        <v>9993197</v>
      </c>
      <c r="E57" t="s">
        <v>36</v>
      </c>
      <c r="F57" s="9">
        <v>6574</v>
      </c>
      <c r="G57" s="9">
        <v>6447.84</v>
      </c>
      <c r="H57">
        <v>3.7</v>
      </c>
      <c r="I57" s="10">
        <v>0.47499999999999998</v>
      </c>
      <c r="J57" s="10">
        <f t="shared" si="5"/>
        <v>0.47500000000000009</v>
      </c>
      <c r="K57">
        <v>2.96</v>
      </c>
      <c r="L57" s="14">
        <f t="shared" si="6"/>
        <v>-22581.69</v>
      </c>
      <c r="M57" s="15">
        <f>(+I57-H57)*F57</f>
        <v>-21201.15</v>
      </c>
      <c r="N57" s="15">
        <f>(+I57-H57)*G57</f>
        <v>-20794.284</v>
      </c>
      <c r="O57" t="s">
        <v>30</v>
      </c>
      <c r="P57" t="s">
        <v>31</v>
      </c>
      <c r="Q57" t="s">
        <v>37</v>
      </c>
      <c r="R57" t="s">
        <v>38</v>
      </c>
      <c r="S57">
        <v>1</v>
      </c>
      <c r="T57">
        <v>1</v>
      </c>
    </row>
    <row r="58" spans="1:20" x14ac:dyDescent="0.2">
      <c r="A58">
        <v>24545</v>
      </c>
      <c r="B58" s="13">
        <v>37018</v>
      </c>
      <c r="C58" s="13">
        <v>37530</v>
      </c>
      <c r="D58">
        <v>9993196</v>
      </c>
      <c r="E58" t="s">
        <v>36</v>
      </c>
      <c r="F58" s="9">
        <v>-34866</v>
      </c>
      <c r="G58" s="9">
        <v>-34116.58</v>
      </c>
      <c r="H58">
        <v>3.7</v>
      </c>
      <c r="I58" s="10">
        <v>0.115</v>
      </c>
      <c r="J58" s="10">
        <f t="shared" si="5"/>
        <v>0.11500000000000021</v>
      </c>
      <c r="K58">
        <v>2.96</v>
      </c>
      <c r="L58" s="14">
        <f t="shared" si="6"/>
        <v>107212.95000000001</v>
      </c>
      <c r="M58" s="15">
        <f>(+I58-H58)*F58</f>
        <v>124994.61</v>
      </c>
      <c r="N58" s="15">
        <f>(+I58-H58)*G58</f>
        <v>122307.9393</v>
      </c>
      <c r="O58" t="s">
        <v>30</v>
      </c>
      <c r="P58" t="s">
        <v>31</v>
      </c>
      <c r="Q58" t="s">
        <v>37</v>
      </c>
      <c r="R58" t="s">
        <v>38</v>
      </c>
      <c r="S58">
        <v>0</v>
      </c>
      <c r="T58">
        <v>1</v>
      </c>
    </row>
    <row r="59" spans="1:20" x14ac:dyDescent="0.2">
      <c r="A59">
        <v>28050</v>
      </c>
      <c r="B59" s="13">
        <v>37140</v>
      </c>
      <c r="C59" s="13">
        <v>37530</v>
      </c>
      <c r="D59">
        <v>9996667</v>
      </c>
      <c r="E59" t="s">
        <v>36</v>
      </c>
      <c r="F59" s="9">
        <v>-25178</v>
      </c>
      <c r="G59" s="9">
        <v>-24636.82</v>
      </c>
      <c r="H59">
        <v>0.27</v>
      </c>
      <c r="I59" s="10">
        <v>0.115</v>
      </c>
      <c r="J59" s="10">
        <f t="shared" si="5"/>
        <v>0.11499999999999999</v>
      </c>
      <c r="K59">
        <v>2.96</v>
      </c>
      <c r="L59" s="14">
        <f t="shared" si="6"/>
        <v>77422.350000000006</v>
      </c>
      <c r="M59" s="15">
        <f>(+I59-H59)*F59</f>
        <v>3902.5900000000006</v>
      </c>
      <c r="N59" s="15">
        <f>(+I59-H59)*G59</f>
        <v>3818.7071000000005</v>
      </c>
      <c r="O59" t="s">
        <v>30</v>
      </c>
      <c r="P59" t="s">
        <v>31</v>
      </c>
      <c r="Q59" t="s">
        <v>37</v>
      </c>
      <c r="R59" t="s">
        <v>38</v>
      </c>
      <c r="S59">
        <v>0</v>
      </c>
      <c r="T59">
        <v>1</v>
      </c>
    </row>
    <row r="60" spans="1:20" x14ac:dyDescent="0.2">
      <c r="A60">
        <v>24196</v>
      </c>
      <c r="B60" s="13">
        <v>36998</v>
      </c>
      <c r="C60" s="13">
        <v>37530</v>
      </c>
      <c r="D60">
        <v>9992868</v>
      </c>
      <c r="E60" t="s">
        <v>36</v>
      </c>
      <c r="F60" s="9">
        <v>35850</v>
      </c>
      <c r="G60" s="9">
        <v>35079.43</v>
      </c>
      <c r="H60">
        <v>6.7850000000000001</v>
      </c>
      <c r="I60" s="10">
        <v>0.36499999999999999</v>
      </c>
      <c r="J60" s="10">
        <f t="shared" si="5"/>
        <v>3.3250000000000002</v>
      </c>
      <c r="K60">
        <v>2.96</v>
      </c>
      <c r="L60" s="14">
        <f t="shared" si="6"/>
        <v>-119201.25</v>
      </c>
      <c r="M60" s="15">
        <f>((+K60+I60)-H60)*F60</f>
        <v>-124041</v>
      </c>
      <c r="N60" s="15">
        <f>((+I60+K60)-H60)*G60</f>
        <v>-121374.8278</v>
      </c>
      <c r="O60" t="s">
        <v>39</v>
      </c>
      <c r="P60" t="s">
        <v>31</v>
      </c>
      <c r="Q60" t="s">
        <v>8</v>
      </c>
      <c r="R60" t="s">
        <v>38</v>
      </c>
      <c r="S60">
        <v>1</v>
      </c>
      <c r="T60">
        <v>1</v>
      </c>
    </row>
    <row r="61" spans="1:20" x14ac:dyDescent="0.2">
      <c r="A61">
        <v>24197</v>
      </c>
      <c r="B61" s="13">
        <v>36998</v>
      </c>
      <c r="C61" s="13">
        <v>37530</v>
      </c>
      <c r="D61">
        <v>9992868</v>
      </c>
      <c r="E61" t="s">
        <v>36</v>
      </c>
      <c r="F61" s="9">
        <v>34713</v>
      </c>
      <c r="G61" s="9">
        <v>33966.870000000003</v>
      </c>
      <c r="H61">
        <v>6.7850000000000001</v>
      </c>
      <c r="I61" s="10">
        <v>0.36499999999999999</v>
      </c>
      <c r="J61" s="10">
        <f t="shared" si="5"/>
        <v>3.3250000000000002</v>
      </c>
      <c r="K61">
        <v>2.96</v>
      </c>
      <c r="L61" s="14">
        <f t="shared" si="6"/>
        <v>-115420.72500000001</v>
      </c>
      <c r="M61" s="15">
        <f>((+K61+I61)-H61)*F61</f>
        <v>-120106.98</v>
      </c>
      <c r="N61" s="15">
        <f>((+I61+K61)-H61)*G61</f>
        <v>-117525.3702</v>
      </c>
      <c r="O61" t="s">
        <v>39</v>
      </c>
      <c r="P61" t="s">
        <v>31</v>
      </c>
      <c r="Q61" t="s">
        <v>8</v>
      </c>
      <c r="R61" t="s">
        <v>38</v>
      </c>
      <c r="S61">
        <v>1</v>
      </c>
      <c r="T61">
        <v>1</v>
      </c>
    </row>
    <row r="62" spans="1:20" x14ac:dyDescent="0.2">
      <c r="A62">
        <v>24221</v>
      </c>
      <c r="B62" s="13">
        <v>36999</v>
      </c>
      <c r="C62" s="13">
        <v>37530</v>
      </c>
      <c r="D62">
        <v>9993197</v>
      </c>
      <c r="E62" t="s">
        <v>36</v>
      </c>
      <c r="F62" s="9">
        <v>9486</v>
      </c>
      <c r="G62" s="9">
        <v>9282.11</v>
      </c>
      <c r="H62">
        <v>3.7</v>
      </c>
      <c r="I62" s="10">
        <v>0.36499999999999999</v>
      </c>
      <c r="J62" s="10">
        <f t="shared" si="5"/>
        <v>0.36500000000000021</v>
      </c>
      <c r="K62">
        <v>2.96</v>
      </c>
      <c r="L62" s="14">
        <f t="shared" si="6"/>
        <v>-31540.95</v>
      </c>
      <c r="M62" s="15">
        <f>(+I62-H62)*F62</f>
        <v>-31635.81</v>
      </c>
      <c r="N62" s="15">
        <f>(+I62-H62)*G62</f>
        <v>-30955.836850000003</v>
      </c>
      <c r="O62" t="s">
        <v>30</v>
      </c>
      <c r="P62" t="s">
        <v>31</v>
      </c>
      <c r="Q62" t="s">
        <v>37</v>
      </c>
      <c r="R62" t="s">
        <v>38</v>
      </c>
      <c r="S62">
        <v>1</v>
      </c>
      <c r="T62">
        <v>1</v>
      </c>
    </row>
    <row r="63" spans="1:20" x14ac:dyDescent="0.2">
      <c r="A63">
        <v>24545</v>
      </c>
      <c r="B63" s="13">
        <v>37018</v>
      </c>
      <c r="C63" s="13">
        <v>37561</v>
      </c>
      <c r="D63">
        <v>9993196</v>
      </c>
      <c r="E63" t="s">
        <v>36</v>
      </c>
      <c r="F63" s="9">
        <v>-79070</v>
      </c>
      <c r="G63" s="9">
        <v>-77165.14</v>
      </c>
      <c r="H63">
        <v>3.7</v>
      </c>
      <c r="I63" s="10">
        <v>0.14000000000000001</v>
      </c>
      <c r="J63" s="10">
        <f t="shared" si="5"/>
        <v>0.14000000000000012</v>
      </c>
      <c r="K63">
        <v>3.17</v>
      </c>
      <c r="L63" s="14">
        <f t="shared" si="6"/>
        <v>261721.7</v>
      </c>
      <c r="M63" s="15">
        <f>(+I63-H63)*F63</f>
        <v>281489.2</v>
      </c>
      <c r="N63" s="15">
        <f>(+I63-H63)*G63</f>
        <v>274707.89840000001</v>
      </c>
      <c r="O63" t="s">
        <v>30</v>
      </c>
      <c r="P63" t="s">
        <v>31</v>
      </c>
      <c r="Q63" t="s">
        <v>37</v>
      </c>
      <c r="R63" t="s">
        <v>38</v>
      </c>
      <c r="S63">
        <v>0</v>
      </c>
      <c r="T63">
        <v>1</v>
      </c>
    </row>
    <row r="64" spans="1:20" x14ac:dyDescent="0.2">
      <c r="A64">
        <v>28050</v>
      </c>
      <c r="B64" s="13">
        <v>37140</v>
      </c>
      <c r="C64" s="13">
        <v>37561</v>
      </c>
      <c r="D64">
        <v>9996667</v>
      </c>
      <c r="E64" t="s">
        <v>36</v>
      </c>
      <c r="F64" s="9">
        <v>-58557</v>
      </c>
      <c r="G64" s="9">
        <v>-57146.31</v>
      </c>
      <c r="H64">
        <v>0.27</v>
      </c>
      <c r="I64" s="10">
        <v>0.14000000000000001</v>
      </c>
      <c r="J64" s="10">
        <f t="shared" si="5"/>
        <v>0.14000000000000001</v>
      </c>
      <c r="K64">
        <v>3.17</v>
      </c>
      <c r="L64" s="14">
        <f t="shared" si="6"/>
        <v>193823.67</v>
      </c>
      <c r="M64" s="15">
        <f>(+I64-H64)*F64</f>
        <v>7612.41</v>
      </c>
      <c r="N64" s="15">
        <f>(+I64-H64)*G64</f>
        <v>7429.0203000000001</v>
      </c>
      <c r="O64" t="s">
        <v>30</v>
      </c>
      <c r="P64" t="s">
        <v>31</v>
      </c>
      <c r="Q64" t="s">
        <v>37</v>
      </c>
      <c r="R64" t="s">
        <v>38</v>
      </c>
      <c r="S64">
        <v>0</v>
      </c>
      <c r="T64">
        <v>1</v>
      </c>
    </row>
    <row r="65" spans="1:20" x14ac:dyDescent="0.2">
      <c r="A65">
        <v>24196</v>
      </c>
      <c r="B65" s="13">
        <v>36998</v>
      </c>
      <c r="C65" s="13">
        <v>37561</v>
      </c>
      <c r="D65">
        <v>9992868</v>
      </c>
      <c r="E65" t="s">
        <v>36</v>
      </c>
      <c r="F65" s="9">
        <v>79124</v>
      </c>
      <c r="G65" s="9">
        <v>77217.84</v>
      </c>
      <c r="H65">
        <v>6.7850000000000001</v>
      </c>
      <c r="I65" s="10">
        <v>0.39</v>
      </c>
      <c r="J65" s="10">
        <f t="shared" si="5"/>
        <v>3.56</v>
      </c>
      <c r="K65">
        <v>3.17</v>
      </c>
      <c r="L65" s="14">
        <f t="shared" si="6"/>
        <v>-281681.44</v>
      </c>
      <c r="M65" s="15">
        <f>((+K65+I65)-H65)*F65</f>
        <v>-255174.9</v>
      </c>
      <c r="N65" s="15">
        <f>((+I65+K65)-H65)*G65</f>
        <v>-249027.53399999999</v>
      </c>
      <c r="O65" t="s">
        <v>39</v>
      </c>
      <c r="P65" t="s">
        <v>31</v>
      </c>
      <c r="Q65" t="s">
        <v>8</v>
      </c>
      <c r="R65" t="s">
        <v>38</v>
      </c>
      <c r="S65">
        <v>1</v>
      </c>
      <c r="T65">
        <v>1</v>
      </c>
    </row>
    <row r="66" spans="1:20" x14ac:dyDescent="0.2">
      <c r="A66">
        <v>24197</v>
      </c>
      <c r="B66" s="13">
        <v>36998</v>
      </c>
      <c r="C66" s="13">
        <v>37561</v>
      </c>
      <c r="D66">
        <v>9992868</v>
      </c>
      <c r="E66" t="s">
        <v>36</v>
      </c>
      <c r="F66" s="9">
        <v>78736</v>
      </c>
      <c r="G66" s="9">
        <v>76839.179999999993</v>
      </c>
      <c r="H66">
        <v>6.7850000000000001</v>
      </c>
      <c r="I66" s="10">
        <v>0.39</v>
      </c>
      <c r="J66" s="10">
        <f t="shared" si="5"/>
        <v>3.56</v>
      </c>
      <c r="K66">
        <v>3.17</v>
      </c>
      <c r="L66" s="14">
        <f t="shared" si="6"/>
        <v>-280300.16000000003</v>
      </c>
      <c r="M66" s="15">
        <f>((+K66+I66)-H66)*F66</f>
        <v>-253923.6</v>
      </c>
      <c r="N66" s="15">
        <f>((+I66+K66)-H66)*G66</f>
        <v>-247806.35549999998</v>
      </c>
      <c r="O66" t="s">
        <v>39</v>
      </c>
      <c r="P66" t="s">
        <v>31</v>
      </c>
      <c r="Q66" t="s">
        <v>8</v>
      </c>
      <c r="R66" t="s">
        <v>38</v>
      </c>
      <c r="S66">
        <v>1</v>
      </c>
      <c r="T66">
        <v>1</v>
      </c>
    </row>
    <row r="67" spans="1:20" x14ac:dyDescent="0.2">
      <c r="A67">
        <v>24221</v>
      </c>
      <c r="B67" s="13">
        <v>36999</v>
      </c>
      <c r="C67" s="13">
        <v>37561</v>
      </c>
      <c r="D67">
        <v>9993197</v>
      </c>
      <c r="E67" t="s">
        <v>36</v>
      </c>
      <c r="F67" s="9">
        <v>22753</v>
      </c>
      <c r="G67" s="9">
        <v>22204.86</v>
      </c>
      <c r="H67">
        <v>3.7</v>
      </c>
      <c r="I67" s="10">
        <v>0.39</v>
      </c>
      <c r="J67" s="10">
        <f t="shared" si="5"/>
        <v>0.38999999999999968</v>
      </c>
      <c r="K67">
        <v>3.17</v>
      </c>
      <c r="L67" s="14">
        <f t="shared" si="6"/>
        <v>-81000.680000000008</v>
      </c>
      <c r="M67" s="15">
        <f>(+I67-H67)*F67</f>
        <v>-75312.430000000008</v>
      </c>
      <c r="N67" s="15">
        <f>(+I67-H67)*G67</f>
        <v>-73498.08660000001</v>
      </c>
      <c r="O67" t="s">
        <v>30</v>
      </c>
      <c r="P67" t="s">
        <v>31</v>
      </c>
      <c r="Q67" t="s">
        <v>37</v>
      </c>
      <c r="R67" t="s">
        <v>38</v>
      </c>
      <c r="S67">
        <v>1</v>
      </c>
      <c r="T67">
        <v>1</v>
      </c>
    </row>
    <row r="68" spans="1:20" x14ac:dyDescent="0.2">
      <c r="A68">
        <v>24545</v>
      </c>
      <c r="B68" s="13">
        <v>37018</v>
      </c>
      <c r="C68" s="13">
        <v>37591</v>
      </c>
      <c r="D68">
        <v>9993196</v>
      </c>
      <c r="E68" t="s">
        <v>36</v>
      </c>
      <c r="F68" s="9">
        <v>-108735</v>
      </c>
      <c r="G68" s="9">
        <v>-105830.49</v>
      </c>
      <c r="H68">
        <v>3.7</v>
      </c>
      <c r="I68" s="10">
        <v>0.26</v>
      </c>
      <c r="J68" s="10">
        <f t="shared" si="5"/>
        <v>0.25999999999999979</v>
      </c>
      <c r="K68">
        <v>3.33</v>
      </c>
      <c r="L68" s="14">
        <f t="shared" si="6"/>
        <v>390358.64999999997</v>
      </c>
      <c r="M68" s="15">
        <f>(+I68-H68)*F68</f>
        <v>374048.4</v>
      </c>
      <c r="N68" s="15">
        <f>(+I68-H68)*G68</f>
        <v>364056.88560000004</v>
      </c>
      <c r="O68" t="s">
        <v>30</v>
      </c>
      <c r="P68" t="s">
        <v>31</v>
      </c>
      <c r="Q68" t="s">
        <v>37</v>
      </c>
      <c r="R68" t="s">
        <v>38</v>
      </c>
      <c r="S68">
        <v>0</v>
      </c>
      <c r="T68">
        <v>1</v>
      </c>
    </row>
    <row r="69" spans="1:20" x14ac:dyDescent="0.2">
      <c r="A69">
        <v>28050</v>
      </c>
      <c r="B69" s="13">
        <v>37140</v>
      </c>
      <c r="C69" s="13">
        <v>37591</v>
      </c>
      <c r="D69">
        <v>9996667</v>
      </c>
      <c r="E69" t="s">
        <v>36</v>
      </c>
      <c r="F69" s="9">
        <v>-80009</v>
      </c>
      <c r="G69" s="9">
        <v>-77871.81</v>
      </c>
      <c r="H69">
        <v>0.27</v>
      </c>
      <c r="I69" s="10">
        <v>0.26</v>
      </c>
      <c r="J69" s="10">
        <f t="shared" si="5"/>
        <v>0.26</v>
      </c>
      <c r="K69">
        <v>3.33</v>
      </c>
      <c r="L69" s="14">
        <f t="shared" si="6"/>
        <v>287232.31</v>
      </c>
      <c r="M69" s="15">
        <f>(+I69-H69)*F69</f>
        <v>800.09000000000071</v>
      </c>
      <c r="N69" s="15">
        <f>(+I69-H69)*G69</f>
        <v>778.71810000000062</v>
      </c>
      <c r="O69" t="s">
        <v>30</v>
      </c>
      <c r="P69" t="s">
        <v>31</v>
      </c>
      <c r="Q69" t="s">
        <v>37</v>
      </c>
      <c r="R69" t="s">
        <v>38</v>
      </c>
      <c r="S69">
        <v>0</v>
      </c>
      <c r="T69">
        <v>1</v>
      </c>
    </row>
    <row r="70" spans="1:20" x14ac:dyDescent="0.2">
      <c r="A70">
        <v>24196</v>
      </c>
      <c r="B70" s="13">
        <v>36998</v>
      </c>
      <c r="C70" s="13">
        <v>37591</v>
      </c>
      <c r="D70">
        <v>9992868</v>
      </c>
      <c r="E70" t="s">
        <v>36</v>
      </c>
      <c r="F70" s="9">
        <v>105913</v>
      </c>
      <c r="G70" s="9">
        <v>103083.87</v>
      </c>
      <c r="H70">
        <v>6.7850000000000001</v>
      </c>
      <c r="I70" s="10">
        <v>0.51</v>
      </c>
      <c r="J70" s="10">
        <f t="shared" si="5"/>
        <v>3.84</v>
      </c>
      <c r="K70">
        <v>3.33</v>
      </c>
      <c r="L70" s="14">
        <f t="shared" si="6"/>
        <v>-406705.91999999998</v>
      </c>
      <c r="M70" s="15">
        <f>((+K70+I70)-H70)*F70</f>
        <v>-311913.78500000003</v>
      </c>
      <c r="N70" s="15">
        <f>((+I70+K70)-H70)*G70</f>
        <v>-303581.99715000001</v>
      </c>
      <c r="O70" t="s">
        <v>39</v>
      </c>
      <c r="P70" t="s">
        <v>31</v>
      </c>
      <c r="Q70" t="s">
        <v>8</v>
      </c>
      <c r="R70" t="s">
        <v>38</v>
      </c>
      <c r="S70">
        <v>1</v>
      </c>
      <c r="T70">
        <v>1</v>
      </c>
    </row>
    <row r="71" spans="1:20" x14ac:dyDescent="0.2">
      <c r="A71">
        <v>24197</v>
      </c>
      <c r="B71" s="13">
        <v>36998</v>
      </c>
      <c r="C71" s="13">
        <v>37591</v>
      </c>
      <c r="D71">
        <v>9992868</v>
      </c>
      <c r="E71" t="s">
        <v>36</v>
      </c>
      <c r="F71" s="9">
        <v>108264</v>
      </c>
      <c r="G71" s="9">
        <v>105372.07</v>
      </c>
      <c r="H71">
        <v>6.7850000000000001</v>
      </c>
      <c r="I71" s="10">
        <v>0.51</v>
      </c>
      <c r="J71" s="10">
        <f t="shared" si="5"/>
        <v>3.84</v>
      </c>
      <c r="K71">
        <v>3.33</v>
      </c>
      <c r="L71" s="14">
        <f t="shared" si="6"/>
        <v>-415733.76000000001</v>
      </c>
      <c r="M71" s="15">
        <f>((+K71+I71)-H71)*F71</f>
        <v>-318837.48000000004</v>
      </c>
      <c r="N71" s="15">
        <f>((+I71+K71)-H71)*G71</f>
        <v>-310320.74615000008</v>
      </c>
      <c r="O71" t="s">
        <v>39</v>
      </c>
      <c r="P71" t="s">
        <v>31</v>
      </c>
      <c r="Q71" t="s">
        <v>8</v>
      </c>
      <c r="R71" t="s">
        <v>38</v>
      </c>
      <c r="S71">
        <v>1</v>
      </c>
      <c r="T71">
        <v>1</v>
      </c>
    </row>
    <row r="72" spans="1:20" x14ac:dyDescent="0.2">
      <c r="A72">
        <v>24221</v>
      </c>
      <c r="B72" s="13">
        <v>36999</v>
      </c>
      <c r="C72" s="13">
        <v>37591</v>
      </c>
      <c r="D72">
        <v>9993197</v>
      </c>
      <c r="E72" t="s">
        <v>36</v>
      </c>
      <c r="F72" s="9">
        <v>32915</v>
      </c>
      <c r="G72" s="9">
        <v>32035.78</v>
      </c>
      <c r="H72">
        <v>3.7</v>
      </c>
      <c r="I72" s="10">
        <v>0.51</v>
      </c>
      <c r="J72" s="10">
        <f t="shared" si="5"/>
        <v>0.50999999999999979</v>
      </c>
      <c r="K72">
        <v>3.33</v>
      </c>
      <c r="L72" s="14">
        <f t="shared" si="6"/>
        <v>-126393.59999999999</v>
      </c>
      <c r="M72" s="15">
        <f>(+I72-H72)*F72</f>
        <v>-104998.85</v>
      </c>
      <c r="N72" s="15">
        <f>(+I72-H72)*G72</f>
        <v>-102194.13820000002</v>
      </c>
      <c r="O72" t="s">
        <v>30</v>
      </c>
      <c r="P72" t="s">
        <v>31</v>
      </c>
      <c r="Q72" t="s">
        <v>37</v>
      </c>
      <c r="R72" t="s">
        <v>38</v>
      </c>
      <c r="S72">
        <v>1</v>
      </c>
      <c r="T72">
        <v>1</v>
      </c>
    </row>
    <row r="73" spans="1:20" x14ac:dyDescent="0.2">
      <c r="A73">
        <v>24545</v>
      </c>
      <c r="B73" s="13">
        <v>37018</v>
      </c>
      <c r="C73" s="13">
        <v>37622</v>
      </c>
      <c r="D73">
        <v>9993196</v>
      </c>
      <c r="E73" t="s">
        <v>36</v>
      </c>
      <c r="F73" s="9">
        <v>-90596</v>
      </c>
      <c r="G73" s="9">
        <v>-87914.03</v>
      </c>
      <c r="H73">
        <v>3.7</v>
      </c>
      <c r="I73" s="10">
        <v>0.39</v>
      </c>
      <c r="J73" s="10">
        <f t="shared" si="5"/>
        <v>0.39000000000000012</v>
      </c>
      <c r="K73">
        <v>3.48</v>
      </c>
      <c r="L73" s="14">
        <f t="shared" si="6"/>
        <v>350606.52</v>
      </c>
      <c r="M73" s="15">
        <f>(+I73-H73)*F73</f>
        <v>299872.76</v>
      </c>
      <c r="N73" s="15">
        <f>(+I73-H73)*G73</f>
        <v>290995.43930000003</v>
      </c>
      <c r="O73" t="s">
        <v>30</v>
      </c>
      <c r="P73" t="s">
        <v>31</v>
      </c>
      <c r="Q73" t="s">
        <v>37</v>
      </c>
      <c r="R73" t="s">
        <v>38</v>
      </c>
      <c r="S73">
        <v>0</v>
      </c>
      <c r="T73">
        <v>1</v>
      </c>
    </row>
    <row r="74" spans="1:20" x14ac:dyDescent="0.2">
      <c r="A74">
        <v>28050</v>
      </c>
      <c r="B74" s="13">
        <v>37140</v>
      </c>
      <c r="C74" s="13">
        <v>37622</v>
      </c>
      <c r="D74">
        <v>9996667</v>
      </c>
      <c r="E74" t="s">
        <v>36</v>
      </c>
      <c r="F74" s="9">
        <v>-66287</v>
      </c>
      <c r="G74" s="9">
        <v>-64324.66</v>
      </c>
      <c r="H74">
        <v>0.27</v>
      </c>
      <c r="I74" s="10">
        <v>0.39</v>
      </c>
      <c r="J74" s="10">
        <f t="shared" ref="J74:J105" si="7">H74+(M74/F74)</f>
        <v>0.39</v>
      </c>
      <c r="K74">
        <v>3.48</v>
      </c>
      <c r="L74" s="14">
        <f t="shared" ref="L74:L105" si="8">(+I74+K74)*-F74</f>
        <v>256530.69</v>
      </c>
      <c r="M74" s="15">
        <f>(+I74-H74)*F74</f>
        <v>-7954.44</v>
      </c>
      <c r="N74" s="15">
        <f>(+I74-H74)*G74</f>
        <v>-7718.9592000000002</v>
      </c>
      <c r="O74" t="s">
        <v>30</v>
      </c>
      <c r="P74" t="s">
        <v>31</v>
      </c>
      <c r="Q74" t="s">
        <v>37</v>
      </c>
      <c r="R74" t="s">
        <v>38</v>
      </c>
      <c r="S74">
        <v>0</v>
      </c>
      <c r="T74">
        <v>1</v>
      </c>
    </row>
    <row r="75" spans="1:20" s="16" customFormat="1" x14ac:dyDescent="0.2">
      <c r="A75">
        <v>24196</v>
      </c>
      <c r="B75" s="13">
        <v>36998</v>
      </c>
      <c r="C75" s="13">
        <v>37622</v>
      </c>
      <c r="D75">
        <v>9992868</v>
      </c>
      <c r="E75" t="s">
        <v>36</v>
      </c>
      <c r="F75" s="9">
        <v>85782</v>
      </c>
      <c r="G75" s="9">
        <v>83242.539999999994</v>
      </c>
      <c r="H75">
        <v>6.7850000000000001</v>
      </c>
      <c r="I75" s="10">
        <v>0.64</v>
      </c>
      <c r="J75" s="10">
        <f t="shared" si="7"/>
        <v>4.12</v>
      </c>
      <c r="K75">
        <v>3.48</v>
      </c>
      <c r="L75" s="14">
        <f t="shared" si="8"/>
        <v>-353421.84</v>
      </c>
      <c r="M75" s="15">
        <f>((+K75+I75)-H75)*F75</f>
        <v>-228609.03</v>
      </c>
      <c r="N75" s="15">
        <f>((+I75+K75)-H75)*G75</f>
        <v>-221841.36909999998</v>
      </c>
      <c r="O75" t="s">
        <v>39</v>
      </c>
      <c r="P75" t="s">
        <v>31</v>
      </c>
      <c r="Q75" t="s">
        <v>8</v>
      </c>
      <c r="R75" t="s">
        <v>38</v>
      </c>
      <c r="S75">
        <v>1</v>
      </c>
      <c r="T75">
        <v>1</v>
      </c>
    </row>
    <row r="76" spans="1:20" x14ac:dyDescent="0.2">
      <c r="A76">
        <v>24197</v>
      </c>
      <c r="B76" s="13">
        <v>36998</v>
      </c>
      <c r="C76" s="13">
        <v>37622</v>
      </c>
      <c r="D76">
        <v>9992868</v>
      </c>
      <c r="E76" t="s">
        <v>36</v>
      </c>
      <c r="F76" s="9">
        <v>90205</v>
      </c>
      <c r="G76" s="9">
        <v>87534.6</v>
      </c>
      <c r="H76">
        <v>6.7850000000000001</v>
      </c>
      <c r="I76" s="10">
        <v>0.64</v>
      </c>
      <c r="J76" s="10">
        <f t="shared" si="7"/>
        <v>4.12</v>
      </c>
      <c r="K76">
        <v>3.48</v>
      </c>
      <c r="L76" s="14">
        <f t="shared" si="8"/>
        <v>-371644.60000000003</v>
      </c>
      <c r="M76" s="15">
        <f>((+K76+I76)-H76)*F76</f>
        <v>-240396.32500000001</v>
      </c>
      <c r="N76" s="15">
        <f>((+I76+K76)-H76)*G76</f>
        <v>-233279.70900000003</v>
      </c>
      <c r="O76" t="s">
        <v>39</v>
      </c>
      <c r="P76" t="s">
        <v>31</v>
      </c>
      <c r="Q76" t="s">
        <v>8</v>
      </c>
      <c r="R76" t="s">
        <v>38</v>
      </c>
      <c r="S76">
        <v>1</v>
      </c>
      <c r="T76">
        <v>1</v>
      </c>
    </row>
    <row r="77" spans="1:20" x14ac:dyDescent="0.2">
      <c r="A77">
        <v>24221</v>
      </c>
      <c r="B77" s="13">
        <v>36999</v>
      </c>
      <c r="C77" s="13">
        <v>37622</v>
      </c>
      <c r="D77">
        <v>9993197</v>
      </c>
      <c r="E77" t="s">
        <v>36</v>
      </c>
      <c r="F77" s="9">
        <v>29112</v>
      </c>
      <c r="G77" s="9">
        <v>28250.18</v>
      </c>
      <c r="H77">
        <v>3.7</v>
      </c>
      <c r="I77" s="10">
        <v>0.64</v>
      </c>
      <c r="J77" s="10">
        <f t="shared" si="7"/>
        <v>0.64000000000000012</v>
      </c>
      <c r="K77">
        <v>3.48</v>
      </c>
      <c r="L77" s="14">
        <f t="shared" si="8"/>
        <v>-119941.44</v>
      </c>
      <c r="M77" s="15">
        <f>(+I77-H77)*F77</f>
        <v>-89082.72</v>
      </c>
      <c r="N77" s="15">
        <f>(+I77-H77)*G77</f>
        <v>-86445.550799999997</v>
      </c>
      <c r="O77" t="s">
        <v>30</v>
      </c>
      <c r="P77" t="s">
        <v>31</v>
      </c>
      <c r="Q77" t="s">
        <v>37</v>
      </c>
      <c r="R77" t="s">
        <v>38</v>
      </c>
      <c r="S77">
        <v>1</v>
      </c>
      <c r="T77">
        <v>1</v>
      </c>
    </row>
    <row r="78" spans="1:20" x14ac:dyDescent="0.2">
      <c r="A78">
        <v>24545</v>
      </c>
      <c r="B78" s="13">
        <v>37018</v>
      </c>
      <c r="C78" s="13">
        <v>37653</v>
      </c>
      <c r="D78">
        <v>9993196</v>
      </c>
      <c r="E78" t="s">
        <v>36</v>
      </c>
      <c r="F78" s="9">
        <v>-74249</v>
      </c>
      <c r="G78" s="9">
        <v>-71820.3</v>
      </c>
      <c r="H78">
        <v>3.7</v>
      </c>
      <c r="I78" s="10">
        <v>0.28999999999999998</v>
      </c>
      <c r="J78" s="10">
        <f t="shared" si="7"/>
        <v>0.29000000000000004</v>
      </c>
      <c r="K78">
        <v>3.41</v>
      </c>
      <c r="L78" s="14">
        <f t="shared" si="8"/>
        <v>274721.3</v>
      </c>
      <c r="M78" s="15">
        <f>(+I78-H78)*F78</f>
        <v>253189.09</v>
      </c>
      <c r="N78" s="15">
        <f>(+I78-H78)*G78</f>
        <v>244907.22300000003</v>
      </c>
      <c r="O78" t="s">
        <v>30</v>
      </c>
      <c r="P78" t="s">
        <v>31</v>
      </c>
      <c r="Q78" t="s">
        <v>37</v>
      </c>
      <c r="R78" t="s">
        <v>38</v>
      </c>
      <c r="S78">
        <v>0</v>
      </c>
      <c r="T78">
        <v>1</v>
      </c>
    </row>
    <row r="79" spans="1:20" x14ac:dyDescent="0.2">
      <c r="A79">
        <v>28050</v>
      </c>
      <c r="B79" s="13">
        <v>37140</v>
      </c>
      <c r="C79" s="13">
        <v>37653</v>
      </c>
      <c r="D79">
        <v>9996667</v>
      </c>
      <c r="E79" t="s">
        <v>36</v>
      </c>
      <c r="F79" s="9">
        <v>-53601</v>
      </c>
      <c r="G79" s="9">
        <v>-51847.7</v>
      </c>
      <c r="H79">
        <v>0.27</v>
      </c>
      <c r="I79" s="10">
        <v>0.28999999999999998</v>
      </c>
      <c r="J79" s="10">
        <f t="shared" si="7"/>
        <v>0.28999999999999998</v>
      </c>
      <c r="K79">
        <v>3.41</v>
      </c>
      <c r="L79" s="14">
        <f t="shared" si="8"/>
        <v>198323.7</v>
      </c>
      <c r="M79" s="15">
        <f>(+I79-H79)*F79</f>
        <v>-1072.0199999999979</v>
      </c>
      <c r="N79" s="15">
        <f>(+I79-H79)*G79</f>
        <v>-1036.9539999999979</v>
      </c>
      <c r="O79" t="s">
        <v>30</v>
      </c>
      <c r="P79" t="s">
        <v>31</v>
      </c>
      <c r="Q79" t="s">
        <v>37</v>
      </c>
      <c r="R79" t="s">
        <v>38</v>
      </c>
      <c r="S79">
        <v>0</v>
      </c>
      <c r="T79">
        <v>1</v>
      </c>
    </row>
    <row r="80" spans="1:20" x14ac:dyDescent="0.2">
      <c r="A80">
        <v>24196</v>
      </c>
      <c r="B80" s="13">
        <v>36998</v>
      </c>
      <c r="C80" s="13">
        <v>37653</v>
      </c>
      <c r="D80">
        <v>9992868</v>
      </c>
      <c r="E80" t="s">
        <v>36</v>
      </c>
      <c r="F80" s="9">
        <v>68329</v>
      </c>
      <c r="G80" s="9">
        <v>66093.94</v>
      </c>
      <c r="H80">
        <v>6.7850000000000001</v>
      </c>
      <c r="I80" s="10">
        <v>0.54</v>
      </c>
      <c r="J80" s="10">
        <f t="shared" si="7"/>
        <v>3.95</v>
      </c>
      <c r="K80">
        <v>3.41</v>
      </c>
      <c r="L80" s="14">
        <f t="shared" si="8"/>
        <v>-269899.55</v>
      </c>
      <c r="M80" s="15">
        <f>((+K80+I80)-H80)*F80</f>
        <v>-193712.715</v>
      </c>
      <c r="N80" s="15">
        <f>((+I80+K80)-H80)*G80</f>
        <v>-187376.3199</v>
      </c>
      <c r="O80" t="s">
        <v>39</v>
      </c>
      <c r="P80" t="s">
        <v>31</v>
      </c>
      <c r="Q80" t="s">
        <v>8</v>
      </c>
      <c r="R80" t="s">
        <v>38</v>
      </c>
      <c r="S80">
        <v>1</v>
      </c>
      <c r="T80">
        <v>1</v>
      </c>
    </row>
    <row r="81" spans="1:20" x14ac:dyDescent="0.2">
      <c r="A81">
        <v>24197</v>
      </c>
      <c r="B81" s="13">
        <v>36998</v>
      </c>
      <c r="C81" s="13">
        <v>37653</v>
      </c>
      <c r="D81">
        <v>9992868</v>
      </c>
      <c r="E81" t="s">
        <v>36</v>
      </c>
      <c r="F81" s="9">
        <v>73959</v>
      </c>
      <c r="G81" s="9">
        <v>71539.78</v>
      </c>
      <c r="H81">
        <v>6.7850000000000001</v>
      </c>
      <c r="I81" s="10">
        <v>0.54</v>
      </c>
      <c r="J81" s="10">
        <f t="shared" si="7"/>
        <v>3.95</v>
      </c>
      <c r="K81">
        <v>3.41</v>
      </c>
      <c r="L81" s="14">
        <f t="shared" si="8"/>
        <v>-292138.05</v>
      </c>
      <c r="M81" s="15">
        <f>((+K81+I81)-H81)*F81</f>
        <v>-209673.76499999998</v>
      </c>
      <c r="N81" s="15">
        <f>((+I81+K81)-H81)*G81</f>
        <v>-202815.2763</v>
      </c>
      <c r="O81" t="s">
        <v>39</v>
      </c>
      <c r="P81" t="s">
        <v>31</v>
      </c>
      <c r="Q81" t="s">
        <v>8</v>
      </c>
      <c r="R81" t="s">
        <v>38</v>
      </c>
      <c r="S81">
        <v>1</v>
      </c>
      <c r="T81">
        <v>1</v>
      </c>
    </row>
    <row r="82" spans="1:20" x14ac:dyDescent="0.2">
      <c r="A82">
        <v>24221</v>
      </c>
      <c r="B82" s="13">
        <v>36999</v>
      </c>
      <c r="C82" s="13">
        <v>37653</v>
      </c>
      <c r="D82">
        <v>9993197</v>
      </c>
      <c r="E82" t="s">
        <v>36</v>
      </c>
      <c r="F82" s="9">
        <v>24989</v>
      </c>
      <c r="G82" s="9">
        <v>24171.599999999999</v>
      </c>
      <c r="H82">
        <v>3.7</v>
      </c>
      <c r="I82" s="10">
        <v>0.54</v>
      </c>
      <c r="J82" s="10">
        <f t="shared" si="7"/>
        <v>0.54</v>
      </c>
      <c r="K82">
        <v>3.41</v>
      </c>
      <c r="L82" s="14">
        <f t="shared" si="8"/>
        <v>-98706.55</v>
      </c>
      <c r="M82" s="15">
        <f>(+I82-H82)*F82</f>
        <v>-78965.240000000005</v>
      </c>
      <c r="N82" s="15">
        <f>(+I82-H82)*G82</f>
        <v>-76382.255999999994</v>
      </c>
      <c r="O82" t="s">
        <v>30</v>
      </c>
      <c r="P82" t="s">
        <v>31</v>
      </c>
      <c r="Q82" t="s">
        <v>37</v>
      </c>
      <c r="R82" t="s">
        <v>38</v>
      </c>
      <c r="S82">
        <v>1</v>
      </c>
      <c r="T82">
        <v>1</v>
      </c>
    </row>
    <row r="83" spans="1:20" x14ac:dyDescent="0.2">
      <c r="A83">
        <v>24545</v>
      </c>
      <c r="B83" s="13">
        <v>37018</v>
      </c>
      <c r="C83" s="13">
        <v>37681</v>
      </c>
      <c r="D83">
        <v>9993196</v>
      </c>
      <c r="E83" t="s">
        <v>36</v>
      </c>
      <c r="F83" s="9">
        <v>-68521</v>
      </c>
      <c r="G83" s="9">
        <v>-66079.67</v>
      </c>
      <c r="H83">
        <v>3.7</v>
      </c>
      <c r="I83" s="10">
        <v>0.16</v>
      </c>
      <c r="J83" s="10">
        <f t="shared" si="7"/>
        <v>0.16000000000000014</v>
      </c>
      <c r="K83">
        <v>3.29</v>
      </c>
      <c r="L83" s="14">
        <f t="shared" si="8"/>
        <v>236397.45</v>
      </c>
      <c r="M83" s="15">
        <f>(+I83-H83)*F83</f>
        <v>242564.34</v>
      </c>
      <c r="N83" s="15">
        <f>(+I83-H83)*G83</f>
        <v>233922.0318</v>
      </c>
      <c r="O83" t="s">
        <v>30</v>
      </c>
      <c r="P83" t="s">
        <v>31</v>
      </c>
      <c r="Q83" t="s">
        <v>37</v>
      </c>
      <c r="R83" t="s">
        <v>38</v>
      </c>
      <c r="S83">
        <v>0</v>
      </c>
      <c r="T83">
        <v>1</v>
      </c>
    </row>
    <row r="84" spans="1:20" x14ac:dyDescent="0.2">
      <c r="A84">
        <v>28050</v>
      </c>
      <c r="B84" s="13">
        <v>37140</v>
      </c>
      <c r="C84" s="13">
        <v>37681</v>
      </c>
      <c r="D84">
        <v>9996667</v>
      </c>
      <c r="E84" t="s">
        <v>36</v>
      </c>
      <c r="F84" s="9">
        <v>-49195</v>
      </c>
      <c r="G84" s="9">
        <v>-47442.23</v>
      </c>
      <c r="H84">
        <v>0.27</v>
      </c>
      <c r="I84" s="10">
        <v>0.16</v>
      </c>
      <c r="J84" s="10">
        <f t="shared" si="7"/>
        <v>0.16</v>
      </c>
      <c r="K84">
        <v>3.29</v>
      </c>
      <c r="L84" s="14">
        <f t="shared" si="8"/>
        <v>169722.75</v>
      </c>
      <c r="M84" s="15">
        <f>(+I84-H84)*F84</f>
        <v>5411.4500000000007</v>
      </c>
      <c r="N84" s="15">
        <f>(+I84-H84)*G84</f>
        <v>5218.645300000001</v>
      </c>
      <c r="O84" t="s">
        <v>30</v>
      </c>
      <c r="P84" t="s">
        <v>31</v>
      </c>
      <c r="Q84" t="s">
        <v>37</v>
      </c>
      <c r="R84" t="s">
        <v>38</v>
      </c>
      <c r="S84">
        <v>0</v>
      </c>
      <c r="T84">
        <v>1</v>
      </c>
    </row>
    <row r="85" spans="1:20" x14ac:dyDescent="0.2">
      <c r="A85">
        <v>24196</v>
      </c>
      <c r="B85" s="13">
        <v>36998</v>
      </c>
      <c r="C85" s="13">
        <v>37681</v>
      </c>
      <c r="D85">
        <v>9992868</v>
      </c>
      <c r="E85" t="s">
        <v>36</v>
      </c>
      <c r="F85" s="9">
        <v>61381</v>
      </c>
      <c r="G85" s="9">
        <v>59194.06</v>
      </c>
      <c r="H85">
        <v>6.7850000000000001</v>
      </c>
      <c r="I85" s="10">
        <v>0.41</v>
      </c>
      <c r="J85" s="10">
        <f t="shared" si="7"/>
        <v>3.7</v>
      </c>
      <c r="K85">
        <v>3.29</v>
      </c>
      <c r="L85" s="14">
        <f t="shared" si="8"/>
        <v>-227109.7</v>
      </c>
      <c r="M85" s="15">
        <f>((+K85+I85)-H85)*F85</f>
        <v>-189360.38500000001</v>
      </c>
      <c r="N85" s="15">
        <f>((+I85+K85)-H85)*G85</f>
        <v>-182613.67509999999</v>
      </c>
      <c r="O85" t="s">
        <v>39</v>
      </c>
      <c r="P85" t="s">
        <v>31</v>
      </c>
      <c r="Q85" t="s">
        <v>8</v>
      </c>
      <c r="R85" t="s">
        <v>38</v>
      </c>
      <c r="S85">
        <v>1</v>
      </c>
      <c r="T85">
        <v>1</v>
      </c>
    </row>
    <row r="86" spans="1:20" x14ac:dyDescent="0.2">
      <c r="A86">
        <v>24197</v>
      </c>
      <c r="B86" s="13">
        <v>36998</v>
      </c>
      <c r="C86" s="13">
        <v>37681</v>
      </c>
      <c r="D86">
        <v>9992868</v>
      </c>
      <c r="E86" t="s">
        <v>36</v>
      </c>
      <c r="F86" s="9">
        <v>68227</v>
      </c>
      <c r="G86" s="9">
        <v>65796.149999999994</v>
      </c>
      <c r="H86">
        <v>6.7850000000000001</v>
      </c>
      <c r="I86" s="10">
        <v>0.41</v>
      </c>
      <c r="J86" s="10">
        <f t="shared" si="7"/>
        <v>3.7</v>
      </c>
      <c r="K86">
        <v>3.29</v>
      </c>
      <c r="L86" s="14">
        <f t="shared" si="8"/>
        <v>-252439.90000000002</v>
      </c>
      <c r="M86" s="15">
        <f>((+K86+I86)-H86)*F86</f>
        <v>-210480.29499999998</v>
      </c>
      <c r="N86" s="15">
        <f>((+I86+K86)-H86)*G86</f>
        <v>-202981.12274999998</v>
      </c>
      <c r="O86" t="s">
        <v>39</v>
      </c>
      <c r="P86" t="s">
        <v>31</v>
      </c>
      <c r="Q86" t="s">
        <v>8</v>
      </c>
      <c r="R86" t="s">
        <v>38</v>
      </c>
      <c r="S86">
        <v>1</v>
      </c>
      <c r="T86">
        <v>1</v>
      </c>
    </row>
    <row r="87" spans="1:20" x14ac:dyDescent="0.2">
      <c r="A87">
        <v>24221</v>
      </c>
      <c r="B87" s="13">
        <v>36999</v>
      </c>
      <c r="C87" s="13">
        <v>37681</v>
      </c>
      <c r="D87">
        <v>9993197</v>
      </c>
      <c r="E87" t="s">
        <v>36</v>
      </c>
      <c r="F87" s="9">
        <v>23991</v>
      </c>
      <c r="G87" s="9">
        <v>23136.23</v>
      </c>
      <c r="H87">
        <v>3.7</v>
      </c>
      <c r="I87" s="10">
        <v>0.41</v>
      </c>
      <c r="J87" s="10">
        <f t="shared" si="7"/>
        <v>0.41000000000000014</v>
      </c>
      <c r="K87">
        <v>3.29</v>
      </c>
      <c r="L87" s="14">
        <f t="shared" si="8"/>
        <v>-88766.7</v>
      </c>
      <c r="M87" s="15">
        <f>(+I87-H87)*F87</f>
        <v>-78930.39</v>
      </c>
      <c r="N87" s="15">
        <f>(+I87-H87)*G87</f>
        <v>-76118.1967</v>
      </c>
      <c r="O87" t="s">
        <v>30</v>
      </c>
      <c r="P87" t="s">
        <v>31</v>
      </c>
      <c r="Q87" t="s">
        <v>37</v>
      </c>
      <c r="R87" t="s">
        <v>38</v>
      </c>
      <c r="S87">
        <v>1</v>
      </c>
      <c r="T87">
        <v>1</v>
      </c>
    </row>
    <row r="88" spans="1:20" x14ac:dyDescent="0.2">
      <c r="A88">
        <v>24545</v>
      </c>
      <c r="B88" s="13">
        <v>37018</v>
      </c>
      <c r="C88" s="13">
        <v>37712</v>
      </c>
      <c r="D88">
        <v>9993196</v>
      </c>
      <c r="E88" t="s">
        <v>36</v>
      </c>
      <c r="F88" s="9">
        <v>-49698</v>
      </c>
      <c r="G88" s="9">
        <v>-47760.84</v>
      </c>
      <c r="H88">
        <v>3.7</v>
      </c>
      <c r="I88" s="10">
        <v>0.39</v>
      </c>
      <c r="J88" s="10">
        <f t="shared" si="7"/>
        <v>0.39000000000000012</v>
      </c>
      <c r="K88">
        <v>3.12</v>
      </c>
      <c r="L88" s="14">
        <f t="shared" si="8"/>
        <v>174439.98</v>
      </c>
      <c r="M88" s="15">
        <f>(+I88-H88)*F88</f>
        <v>164500.38</v>
      </c>
      <c r="N88" s="15">
        <f>(+I88-H88)*G88</f>
        <v>158088.38039999999</v>
      </c>
      <c r="O88" t="s">
        <v>30</v>
      </c>
      <c r="P88" t="s">
        <v>31</v>
      </c>
      <c r="Q88" t="s">
        <v>37</v>
      </c>
      <c r="R88" t="s">
        <v>38</v>
      </c>
      <c r="S88">
        <v>0</v>
      </c>
      <c r="T88">
        <v>1</v>
      </c>
    </row>
    <row r="89" spans="1:20" x14ac:dyDescent="0.2">
      <c r="A89">
        <v>28050</v>
      </c>
      <c r="B89" s="13">
        <v>37140</v>
      </c>
      <c r="C89" s="13">
        <v>37712</v>
      </c>
      <c r="D89">
        <v>9996667</v>
      </c>
      <c r="E89" t="s">
        <v>36</v>
      </c>
      <c r="F89" s="9">
        <v>-34009</v>
      </c>
      <c r="G89" s="9">
        <v>-32683.37</v>
      </c>
      <c r="H89">
        <v>0.27</v>
      </c>
      <c r="I89" s="10">
        <v>0.39</v>
      </c>
      <c r="J89" s="10">
        <f t="shared" si="7"/>
        <v>0.39</v>
      </c>
      <c r="K89">
        <v>3.12</v>
      </c>
      <c r="L89" s="14">
        <f t="shared" si="8"/>
        <v>119371.59000000001</v>
      </c>
      <c r="M89" s="15">
        <f>(+I89-H89)*F89</f>
        <v>-4081.08</v>
      </c>
      <c r="N89" s="15">
        <f>(+I89-H89)*G89</f>
        <v>-3922.0043999999998</v>
      </c>
      <c r="O89" t="s">
        <v>30</v>
      </c>
      <c r="P89" t="s">
        <v>31</v>
      </c>
      <c r="Q89" t="s">
        <v>37</v>
      </c>
      <c r="R89" t="s">
        <v>38</v>
      </c>
      <c r="S89">
        <v>0</v>
      </c>
      <c r="T89">
        <v>1</v>
      </c>
    </row>
    <row r="90" spans="1:20" x14ac:dyDescent="0.2">
      <c r="A90">
        <v>24196</v>
      </c>
      <c r="B90" s="13">
        <v>36998</v>
      </c>
      <c r="C90" s="13">
        <v>37712</v>
      </c>
      <c r="D90">
        <v>9992868</v>
      </c>
      <c r="E90" t="s">
        <v>36</v>
      </c>
      <c r="F90" s="9">
        <v>43218</v>
      </c>
      <c r="G90" s="9">
        <v>41533.42</v>
      </c>
      <c r="H90">
        <v>6.7850000000000001</v>
      </c>
      <c r="I90" s="10">
        <v>0.64</v>
      </c>
      <c r="J90" s="10">
        <f t="shared" si="7"/>
        <v>3.7600000000000002</v>
      </c>
      <c r="K90">
        <v>3.12</v>
      </c>
      <c r="L90" s="14">
        <f t="shared" si="8"/>
        <v>-162499.68000000002</v>
      </c>
      <c r="M90" s="15">
        <f>((+K90+I90)-H90)*F90</f>
        <v>-130734.45</v>
      </c>
      <c r="N90" s="15">
        <f>((+I90+K90)-H90)*G90</f>
        <v>-125638.5955</v>
      </c>
      <c r="O90" t="s">
        <v>39</v>
      </c>
      <c r="P90" t="s">
        <v>31</v>
      </c>
      <c r="Q90" t="s">
        <v>8</v>
      </c>
      <c r="R90" t="s">
        <v>38</v>
      </c>
      <c r="S90">
        <v>1</v>
      </c>
      <c r="T90">
        <v>1</v>
      </c>
    </row>
    <row r="91" spans="1:20" x14ac:dyDescent="0.2">
      <c r="A91">
        <v>24197</v>
      </c>
      <c r="B91" s="13">
        <v>36998</v>
      </c>
      <c r="C91" s="13">
        <v>37712</v>
      </c>
      <c r="D91">
        <v>9992868</v>
      </c>
      <c r="E91" t="s">
        <v>36</v>
      </c>
      <c r="F91" s="9">
        <v>49492</v>
      </c>
      <c r="G91" s="9">
        <v>47562.87</v>
      </c>
      <c r="H91">
        <v>6.7850000000000001</v>
      </c>
      <c r="I91" s="10">
        <v>0.64</v>
      </c>
      <c r="J91" s="10">
        <f t="shared" si="7"/>
        <v>3.7600000000000002</v>
      </c>
      <c r="K91">
        <v>3.12</v>
      </c>
      <c r="L91" s="14">
        <f t="shared" si="8"/>
        <v>-186089.92</v>
      </c>
      <c r="M91" s="15">
        <f>((+K91+I91)-H91)*F91</f>
        <v>-149713.29999999999</v>
      </c>
      <c r="N91" s="15">
        <f>((+I91+K91)-H91)*G91</f>
        <v>-143877.68175000002</v>
      </c>
      <c r="O91" t="s">
        <v>39</v>
      </c>
      <c r="P91" t="s">
        <v>31</v>
      </c>
      <c r="Q91" t="s">
        <v>8</v>
      </c>
      <c r="R91" t="s">
        <v>38</v>
      </c>
      <c r="S91">
        <v>1</v>
      </c>
      <c r="T91">
        <v>1</v>
      </c>
    </row>
    <row r="92" spans="1:20" x14ac:dyDescent="0.2">
      <c r="A92">
        <v>24221</v>
      </c>
      <c r="B92" s="13">
        <v>36999</v>
      </c>
      <c r="C92" s="13">
        <v>37712</v>
      </c>
      <c r="D92">
        <v>9993197</v>
      </c>
      <c r="E92" t="s">
        <v>36</v>
      </c>
      <c r="F92" s="9">
        <v>18135</v>
      </c>
      <c r="G92" s="9">
        <v>17428.12</v>
      </c>
      <c r="H92">
        <v>3.7</v>
      </c>
      <c r="I92" s="10">
        <v>0.64</v>
      </c>
      <c r="J92" s="10">
        <f t="shared" si="7"/>
        <v>0.64000000000000012</v>
      </c>
      <c r="K92">
        <v>3.12</v>
      </c>
      <c r="L92" s="14">
        <f t="shared" si="8"/>
        <v>-68187.600000000006</v>
      </c>
      <c r="M92" s="15">
        <f>(+I92-H92)*F92</f>
        <v>-55493.1</v>
      </c>
      <c r="N92" s="15">
        <f>(+I92-H92)*G92</f>
        <v>-53330.047200000001</v>
      </c>
      <c r="O92" t="s">
        <v>30</v>
      </c>
      <c r="P92" t="s">
        <v>31</v>
      </c>
      <c r="Q92" t="s">
        <v>37</v>
      </c>
      <c r="R92" t="s">
        <v>38</v>
      </c>
      <c r="S92">
        <v>1</v>
      </c>
      <c r="T92">
        <v>1</v>
      </c>
    </row>
    <row r="93" spans="1:20" x14ac:dyDescent="0.2">
      <c r="A93">
        <v>24545</v>
      </c>
      <c r="B93" s="13">
        <v>37018</v>
      </c>
      <c r="C93" s="13">
        <v>37742</v>
      </c>
      <c r="D93">
        <v>9993196</v>
      </c>
      <c r="E93" t="s">
        <v>36</v>
      </c>
      <c r="F93" s="9">
        <v>-37348</v>
      </c>
      <c r="G93" s="9">
        <v>-35767.53</v>
      </c>
      <c r="H93">
        <v>3.7</v>
      </c>
      <c r="I93" s="10">
        <v>0.39</v>
      </c>
      <c r="J93" s="10">
        <f t="shared" si="7"/>
        <v>0.39000000000000012</v>
      </c>
      <c r="K93">
        <v>3.12</v>
      </c>
      <c r="L93" s="14">
        <f t="shared" si="8"/>
        <v>131091.48000000001</v>
      </c>
      <c r="M93" s="15">
        <f>(+I93-H93)*F93</f>
        <v>123621.88</v>
      </c>
      <c r="N93" s="15">
        <f>(+I93-H93)*G93</f>
        <v>118390.5243</v>
      </c>
      <c r="O93" t="s">
        <v>30</v>
      </c>
      <c r="P93" t="s">
        <v>31</v>
      </c>
      <c r="Q93" t="s">
        <v>37</v>
      </c>
      <c r="R93" t="s">
        <v>38</v>
      </c>
      <c r="S93">
        <v>0</v>
      </c>
      <c r="T93">
        <v>1</v>
      </c>
    </row>
    <row r="94" spans="1:20" x14ac:dyDescent="0.2">
      <c r="A94">
        <v>28050</v>
      </c>
      <c r="B94" s="13">
        <v>37140</v>
      </c>
      <c r="C94" s="13">
        <v>37742</v>
      </c>
      <c r="D94">
        <v>9996667</v>
      </c>
      <c r="E94" t="s">
        <v>36</v>
      </c>
      <c r="F94" s="9">
        <v>-25496</v>
      </c>
      <c r="G94" s="9">
        <v>-24417.08</v>
      </c>
      <c r="H94">
        <v>0.27</v>
      </c>
      <c r="I94" s="10">
        <v>0.39</v>
      </c>
      <c r="J94" s="10">
        <f t="shared" si="7"/>
        <v>0.39</v>
      </c>
      <c r="K94">
        <v>3.12</v>
      </c>
      <c r="L94" s="14">
        <f t="shared" si="8"/>
        <v>89490.96</v>
      </c>
      <c r="M94" s="15">
        <f>(+I94-H94)*F94</f>
        <v>-3059.52</v>
      </c>
      <c r="N94" s="15">
        <f>(+I94-H94)*G94</f>
        <v>-2930.0496000000003</v>
      </c>
      <c r="O94" t="s">
        <v>30</v>
      </c>
      <c r="P94" t="s">
        <v>31</v>
      </c>
      <c r="Q94" t="s">
        <v>37</v>
      </c>
      <c r="R94" t="s">
        <v>38</v>
      </c>
      <c r="S94">
        <v>0</v>
      </c>
      <c r="T94">
        <v>1</v>
      </c>
    </row>
    <row r="95" spans="1:20" x14ac:dyDescent="0.2">
      <c r="A95">
        <v>24196</v>
      </c>
      <c r="B95" s="13">
        <v>36998</v>
      </c>
      <c r="C95" s="13">
        <v>37742</v>
      </c>
      <c r="D95">
        <v>9992868</v>
      </c>
      <c r="E95" t="s">
        <v>36</v>
      </c>
      <c r="F95" s="9">
        <v>31536</v>
      </c>
      <c r="G95" s="9">
        <v>30201.48</v>
      </c>
      <c r="H95">
        <v>6.7850000000000001</v>
      </c>
      <c r="I95" s="10">
        <v>0.64</v>
      </c>
      <c r="J95" s="10">
        <f t="shared" si="7"/>
        <v>3.7600000000000002</v>
      </c>
      <c r="K95">
        <v>3.12</v>
      </c>
      <c r="L95" s="14">
        <f t="shared" si="8"/>
        <v>-118575.36</v>
      </c>
      <c r="M95" s="15">
        <f>((+K95+I95)-H95)*F95</f>
        <v>-95396.4</v>
      </c>
      <c r="N95" s="15">
        <f>((+I95+K95)-H95)*G95</f>
        <v>-91359.476999999999</v>
      </c>
      <c r="O95" t="s">
        <v>39</v>
      </c>
      <c r="P95" t="s">
        <v>31</v>
      </c>
      <c r="Q95" t="s">
        <v>8</v>
      </c>
      <c r="R95" t="s">
        <v>38</v>
      </c>
      <c r="S95">
        <v>1</v>
      </c>
      <c r="T95">
        <v>1</v>
      </c>
    </row>
    <row r="96" spans="1:20" x14ac:dyDescent="0.2">
      <c r="A96">
        <v>24197</v>
      </c>
      <c r="B96" s="13">
        <v>36998</v>
      </c>
      <c r="C96" s="13">
        <v>37742</v>
      </c>
      <c r="D96">
        <v>9992868</v>
      </c>
      <c r="E96" t="s">
        <v>36</v>
      </c>
      <c r="F96" s="9">
        <v>37189</v>
      </c>
      <c r="G96" s="9">
        <v>35615.26</v>
      </c>
      <c r="H96">
        <v>6.7850000000000001</v>
      </c>
      <c r="I96" s="10">
        <v>0.64</v>
      </c>
      <c r="J96" s="10">
        <f t="shared" si="7"/>
        <v>3.7600000000000002</v>
      </c>
      <c r="K96">
        <v>3.12</v>
      </c>
      <c r="L96" s="14">
        <f t="shared" si="8"/>
        <v>-139830.64000000001</v>
      </c>
      <c r="M96" s="15">
        <f>((+K96+I96)-H96)*F96</f>
        <v>-112496.72499999999</v>
      </c>
      <c r="N96" s="15">
        <f>((+I96+K96)-H96)*G96</f>
        <v>-107736.1615</v>
      </c>
      <c r="O96" t="s">
        <v>39</v>
      </c>
      <c r="P96" t="s">
        <v>31</v>
      </c>
      <c r="Q96" t="s">
        <v>8</v>
      </c>
      <c r="R96" t="s">
        <v>38</v>
      </c>
      <c r="S96">
        <v>1</v>
      </c>
      <c r="T96">
        <v>1</v>
      </c>
    </row>
    <row r="97" spans="1:20" x14ac:dyDescent="0.2">
      <c r="A97">
        <v>24221</v>
      </c>
      <c r="B97" s="13">
        <v>36999</v>
      </c>
      <c r="C97" s="13">
        <v>37742</v>
      </c>
      <c r="D97">
        <v>9993197</v>
      </c>
      <c r="E97" t="s">
        <v>36</v>
      </c>
      <c r="F97" s="9">
        <v>14153</v>
      </c>
      <c r="G97" s="9">
        <v>13554.08</v>
      </c>
      <c r="H97">
        <v>3.7</v>
      </c>
      <c r="I97" s="10">
        <v>0.64</v>
      </c>
      <c r="J97" s="10">
        <f t="shared" si="7"/>
        <v>0.64000000000000012</v>
      </c>
      <c r="K97">
        <v>3.12</v>
      </c>
      <c r="L97" s="14">
        <f t="shared" si="8"/>
        <v>-53215.280000000006</v>
      </c>
      <c r="M97" s="15">
        <f>(+I97-H97)*F97</f>
        <v>-43308.18</v>
      </c>
      <c r="N97" s="15">
        <f>(+I97-H97)*G97</f>
        <v>-41475.484799999998</v>
      </c>
      <c r="O97" t="s">
        <v>30</v>
      </c>
      <c r="P97" t="s">
        <v>31</v>
      </c>
      <c r="Q97" t="s">
        <v>37</v>
      </c>
      <c r="R97" t="s">
        <v>38</v>
      </c>
      <c r="S97">
        <v>1</v>
      </c>
      <c r="T97">
        <v>1</v>
      </c>
    </row>
    <row r="98" spans="1:20" x14ac:dyDescent="0.2">
      <c r="A98">
        <v>24545</v>
      </c>
      <c r="B98" s="13">
        <v>37018</v>
      </c>
      <c r="C98" s="13">
        <v>37773</v>
      </c>
      <c r="D98">
        <v>9993196</v>
      </c>
      <c r="E98" t="s">
        <v>36</v>
      </c>
      <c r="F98" s="9">
        <v>-27837</v>
      </c>
      <c r="G98" s="9">
        <v>-26559.59</v>
      </c>
      <c r="H98">
        <v>3.7</v>
      </c>
      <c r="I98" s="10">
        <v>0.39</v>
      </c>
      <c r="J98" s="10">
        <f t="shared" si="7"/>
        <v>0.39000000000000012</v>
      </c>
      <c r="K98">
        <v>3.15</v>
      </c>
      <c r="L98" s="14">
        <f t="shared" si="8"/>
        <v>98542.98</v>
      </c>
      <c r="M98" s="15">
        <f>(+I98-H98)*F98</f>
        <v>92140.47</v>
      </c>
      <c r="N98" s="15">
        <f>(+I98-H98)*G98</f>
        <v>87912.242899999997</v>
      </c>
      <c r="O98" t="s">
        <v>30</v>
      </c>
      <c r="P98" t="s">
        <v>31</v>
      </c>
      <c r="Q98" t="s">
        <v>37</v>
      </c>
      <c r="R98" t="s">
        <v>38</v>
      </c>
      <c r="S98">
        <v>0</v>
      </c>
      <c r="T98">
        <v>1</v>
      </c>
    </row>
    <row r="99" spans="1:20" x14ac:dyDescent="0.2">
      <c r="A99">
        <v>28050</v>
      </c>
      <c r="B99" s="13">
        <v>37140</v>
      </c>
      <c r="C99" s="13">
        <v>37773</v>
      </c>
      <c r="D99">
        <v>9996667</v>
      </c>
      <c r="E99" t="s">
        <v>36</v>
      </c>
      <c r="F99" s="9">
        <v>-18870</v>
      </c>
      <c r="G99" s="9">
        <v>-18004.080000000002</v>
      </c>
      <c r="H99">
        <v>0.27</v>
      </c>
      <c r="I99" s="10">
        <v>0.39</v>
      </c>
      <c r="J99" s="10">
        <f t="shared" si="7"/>
        <v>0.39</v>
      </c>
      <c r="K99">
        <v>3.15</v>
      </c>
      <c r="L99" s="14">
        <f t="shared" si="8"/>
        <v>66799.8</v>
      </c>
      <c r="M99" s="15">
        <f>(+I99-H99)*F99</f>
        <v>-2264.4</v>
      </c>
      <c r="N99" s="15">
        <f>(+I99-H99)*G99</f>
        <v>-2160.4896000000003</v>
      </c>
      <c r="O99" t="s">
        <v>30</v>
      </c>
      <c r="P99" t="s">
        <v>31</v>
      </c>
      <c r="Q99" t="s">
        <v>37</v>
      </c>
      <c r="R99" t="s">
        <v>38</v>
      </c>
      <c r="S99">
        <v>0</v>
      </c>
      <c r="T99">
        <v>1</v>
      </c>
    </row>
    <row r="100" spans="1:20" x14ac:dyDescent="0.2">
      <c r="A100">
        <v>24196</v>
      </c>
      <c r="B100" s="13">
        <v>36998</v>
      </c>
      <c r="C100" s="13">
        <v>37773</v>
      </c>
      <c r="D100">
        <v>9992868</v>
      </c>
      <c r="E100" t="s">
        <v>36</v>
      </c>
      <c r="F100" s="9">
        <v>22793</v>
      </c>
      <c r="G100" s="9">
        <v>21747.06</v>
      </c>
      <c r="H100">
        <v>6.7850000000000001</v>
      </c>
      <c r="I100" s="10">
        <v>0.64</v>
      </c>
      <c r="J100" s="10">
        <f t="shared" si="7"/>
        <v>3.79</v>
      </c>
      <c r="K100">
        <v>3.15</v>
      </c>
      <c r="L100" s="14">
        <f t="shared" si="8"/>
        <v>-86385.47</v>
      </c>
      <c r="M100" s="15">
        <f>((+K100+I100)-H100)*F100</f>
        <v>-68265.035000000003</v>
      </c>
      <c r="N100" s="15">
        <f>((+I100+K100)-H100)*G100</f>
        <v>-65132.444700000007</v>
      </c>
      <c r="O100" t="s">
        <v>39</v>
      </c>
      <c r="P100" t="s">
        <v>31</v>
      </c>
      <c r="Q100" t="s">
        <v>8</v>
      </c>
      <c r="R100" t="s">
        <v>38</v>
      </c>
      <c r="S100">
        <v>1</v>
      </c>
      <c r="T100">
        <v>1</v>
      </c>
    </row>
    <row r="101" spans="1:20" x14ac:dyDescent="0.2">
      <c r="A101">
        <v>24197</v>
      </c>
      <c r="B101" s="13">
        <v>36998</v>
      </c>
      <c r="C101" s="13">
        <v>37773</v>
      </c>
      <c r="D101">
        <v>9992868</v>
      </c>
      <c r="E101" t="s">
        <v>36</v>
      </c>
      <c r="F101" s="9">
        <v>27722</v>
      </c>
      <c r="G101" s="9">
        <v>26449.87</v>
      </c>
      <c r="H101">
        <v>6.7850000000000001</v>
      </c>
      <c r="I101" s="10">
        <v>0.64</v>
      </c>
      <c r="J101" s="10">
        <f t="shared" si="7"/>
        <v>3.79</v>
      </c>
      <c r="K101">
        <v>3.15</v>
      </c>
      <c r="L101" s="14">
        <f t="shared" si="8"/>
        <v>-105066.38</v>
      </c>
      <c r="M101" s="15">
        <f>((+K101+I101)-H101)*F101</f>
        <v>-83027.39</v>
      </c>
      <c r="N101" s="15">
        <f>((+I101+K101)-H101)*G101</f>
        <v>-79217.360650000002</v>
      </c>
      <c r="O101" t="s">
        <v>39</v>
      </c>
      <c r="P101" t="s">
        <v>31</v>
      </c>
      <c r="Q101" t="s">
        <v>8</v>
      </c>
      <c r="R101" t="s">
        <v>38</v>
      </c>
      <c r="S101">
        <v>1</v>
      </c>
      <c r="T101">
        <v>1</v>
      </c>
    </row>
    <row r="102" spans="1:20" x14ac:dyDescent="0.2">
      <c r="A102">
        <v>24221</v>
      </c>
      <c r="B102" s="13">
        <v>36999</v>
      </c>
      <c r="C102" s="13">
        <v>37773</v>
      </c>
      <c r="D102">
        <v>9993197</v>
      </c>
      <c r="E102" t="s">
        <v>36</v>
      </c>
      <c r="F102" s="9">
        <v>10948</v>
      </c>
      <c r="G102" s="9">
        <v>10445.61</v>
      </c>
      <c r="H102">
        <v>3.7</v>
      </c>
      <c r="I102" s="10">
        <v>0.64</v>
      </c>
      <c r="J102" s="10">
        <f t="shared" si="7"/>
        <v>0.64000000000000057</v>
      </c>
      <c r="K102">
        <v>3.15</v>
      </c>
      <c r="L102" s="14">
        <f t="shared" si="8"/>
        <v>-41492.92</v>
      </c>
      <c r="M102" s="15">
        <f>(+I102-H102)*F102</f>
        <v>-33500.879999999997</v>
      </c>
      <c r="N102" s="15">
        <f>(+I102-H102)*G102</f>
        <v>-31963.566600000002</v>
      </c>
      <c r="O102" t="s">
        <v>30</v>
      </c>
      <c r="P102" t="s">
        <v>31</v>
      </c>
      <c r="Q102" t="s">
        <v>37</v>
      </c>
      <c r="R102" t="s">
        <v>38</v>
      </c>
      <c r="S102">
        <v>1</v>
      </c>
      <c r="T102">
        <v>1</v>
      </c>
    </row>
    <row r="103" spans="1:20" x14ac:dyDescent="0.2">
      <c r="A103">
        <v>24545</v>
      </c>
      <c r="B103" s="13">
        <v>37018</v>
      </c>
      <c r="C103" s="13">
        <v>37803</v>
      </c>
      <c r="D103">
        <v>9993196</v>
      </c>
      <c r="E103" t="s">
        <v>36</v>
      </c>
      <c r="F103" s="9">
        <v>-12837</v>
      </c>
      <c r="G103" s="9">
        <v>-12202.31</v>
      </c>
      <c r="H103">
        <v>3.7</v>
      </c>
      <c r="I103" s="10">
        <v>0.39</v>
      </c>
      <c r="J103" s="10">
        <f t="shared" si="7"/>
        <v>0.39000000000000012</v>
      </c>
      <c r="K103">
        <v>3.24</v>
      </c>
      <c r="L103" s="14">
        <f t="shared" si="8"/>
        <v>46598.310000000005</v>
      </c>
      <c r="M103" s="15">
        <f>(+I103-H103)*F103</f>
        <v>42490.47</v>
      </c>
      <c r="N103" s="15">
        <f>(+I103-H103)*G103</f>
        <v>40389.646099999998</v>
      </c>
      <c r="O103" t="s">
        <v>30</v>
      </c>
      <c r="P103" t="s">
        <v>31</v>
      </c>
      <c r="Q103" t="s">
        <v>37</v>
      </c>
      <c r="R103" t="s">
        <v>38</v>
      </c>
      <c r="S103">
        <v>0</v>
      </c>
      <c r="T103">
        <v>1</v>
      </c>
    </row>
    <row r="104" spans="1:20" x14ac:dyDescent="0.2">
      <c r="A104">
        <v>28050</v>
      </c>
      <c r="B104" s="13">
        <v>37140</v>
      </c>
      <c r="C104" s="13">
        <v>37803</v>
      </c>
      <c r="D104">
        <v>9996667</v>
      </c>
      <c r="E104" t="s">
        <v>36</v>
      </c>
      <c r="F104" s="9">
        <v>-1896</v>
      </c>
      <c r="G104" s="9">
        <v>-1802.26</v>
      </c>
      <c r="H104">
        <v>0.27</v>
      </c>
      <c r="I104" s="10">
        <v>0.39</v>
      </c>
      <c r="J104" s="10">
        <f t="shared" si="7"/>
        <v>0.39</v>
      </c>
      <c r="K104">
        <v>3.24</v>
      </c>
      <c r="L104" s="14">
        <f t="shared" si="8"/>
        <v>6882.4800000000005</v>
      </c>
      <c r="M104" s="15">
        <f>(+I104-H104)*F104</f>
        <v>-227.51999999999998</v>
      </c>
      <c r="N104" s="15">
        <f>(+I104-H104)*G104</f>
        <v>-216.27119999999999</v>
      </c>
      <c r="O104" t="s">
        <v>30</v>
      </c>
      <c r="P104" t="s">
        <v>31</v>
      </c>
      <c r="Q104" t="s">
        <v>37</v>
      </c>
      <c r="R104" t="s">
        <v>38</v>
      </c>
      <c r="S104">
        <v>0</v>
      </c>
      <c r="T104">
        <v>1</v>
      </c>
    </row>
    <row r="105" spans="1:20" x14ac:dyDescent="0.2">
      <c r="A105">
        <v>24196</v>
      </c>
      <c r="B105" s="13">
        <v>36998</v>
      </c>
      <c r="C105" s="13">
        <v>37803</v>
      </c>
      <c r="D105">
        <v>9992868</v>
      </c>
      <c r="E105" t="s">
        <v>36</v>
      </c>
      <c r="F105" s="9">
        <v>10195</v>
      </c>
      <c r="G105" s="9">
        <v>9690.93</v>
      </c>
      <c r="H105">
        <v>6.7850000000000001</v>
      </c>
      <c r="I105" s="10">
        <v>0.64</v>
      </c>
      <c r="J105" s="10">
        <f t="shared" si="7"/>
        <v>3.8800000000000003</v>
      </c>
      <c r="K105">
        <v>3.24</v>
      </c>
      <c r="L105" s="14">
        <f t="shared" si="8"/>
        <v>-39556.600000000006</v>
      </c>
      <c r="M105" s="15">
        <f>((+K105+I105)-H105)*F105</f>
        <v>-29616.474999999999</v>
      </c>
      <c r="N105" s="15">
        <f>((+I105+K105)-H105)*G105</f>
        <v>-28152.15165</v>
      </c>
      <c r="O105" t="s">
        <v>39</v>
      </c>
      <c r="P105" t="s">
        <v>31</v>
      </c>
      <c r="Q105" t="s">
        <v>8</v>
      </c>
      <c r="R105" t="s">
        <v>38</v>
      </c>
      <c r="S105">
        <v>1</v>
      </c>
      <c r="T105">
        <v>1</v>
      </c>
    </row>
    <row r="106" spans="1:20" x14ac:dyDescent="0.2">
      <c r="A106">
        <v>24197</v>
      </c>
      <c r="B106" s="13">
        <v>36998</v>
      </c>
      <c r="C106" s="13">
        <v>37803</v>
      </c>
      <c r="D106">
        <v>9992868</v>
      </c>
      <c r="E106" t="s">
        <v>36</v>
      </c>
      <c r="F106" s="9">
        <v>12783</v>
      </c>
      <c r="G106" s="9">
        <v>12150.98</v>
      </c>
      <c r="H106">
        <v>6.7850000000000001</v>
      </c>
      <c r="I106" s="10">
        <v>0.64</v>
      </c>
      <c r="J106" s="10">
        <f t="shared" ref="J106:J115" si="9">H106+(M106/F106)</f>
        <v>3.8800000000000003</v>
      </c>
      <c r="K106">
        <v>3.24</v>
      </c>
      <c r="L106" s="14">
        <f t="shared" ref="L106:L115" si="10">(+I106+K106)*-F106</f>
        <v>-49598.04</v>
      </c>
      <c r="M106" s="15">
        <f>((+K106+I106)-H106)*F106</f>
        <v>-37134.614999999998</v>
      </c>
      <c r="N106" s="15">
        <f>((+I106+K106)-H106)*G106</f>
        <v>-35298.596899999997</v>
      </c>
      <c r="O106" t="s">
        <v>39</v>
      </c>
      <c r="P106" t="s">
        <v>31</v>
      </c>
      <c r="Q106" t="s">
        <v>8</v>
      </c>
      <c r="R106" t="s">
        <v>38</v>
      </c>
      <c r="S106">
        <v>1</v>
      </c>
      <c r="T106">
        <v>1</v>
      </c>
    </row>
    <row r="107" spans="1:20" x14ac:dyDescent="0.2">
      <c r="A107">
        <v>24221</v>
      </c>
      <c r="B107" s="13">
        <v>36999</v>
      </c>
      <c r="C107" s="13">
        <v>37803</v>
      </c>
      <c r="D107">
        <v>9993197</v>
      </c>
      <c r="E107" t="s">
        <v>36</v>
      </c>
      <c r="F107" s="9">
        <v>5217</v>
      </c>
      <c r="G107" s="9">
        <v>4959.0600000000004</v>
      </c>
      <c r="H107">
        <v>3.7</v>
      </c>
      <c r="I107" s="10">
        <v>0.64</v>
      </c>
      <c r="J107" s="10">
        <f t="shared" si="9"/>
        <v>0.64000000000000012</v>
      </c>
      <c r="K107">
        <v>3.24</v>
      </c>
      <c r="L107" s="14">
        <f t="shared" si="10"/>
        <v>-20241.960000000003</v>
      </c>
      <c r="M107" s="15">
        <f>(+I107-H107)*F107</f>
        <v>-15964.02</v>
      </c>
      <c r="N107" s="15">
        <f>(+I107-H107)*G107</f>
        <v>-15174.723600000001</v>
      </c>
      <c r="O107" t="s">
        <v>30</v>
      </c>
      <c r="P107" t="s">
        <v>31</v>
      </c>
      <c r="Q107" t="s">
        <v>37</v>
      </c>
      <c r="R107" t="s">
        <v>38</v>
      </c>
      <c r="S107">
        <v>1</v>
      </c>
      <c r="T107">
        <v>1</v>
      </c>
    </row>
    <row r="108" spans="1:20" x14ac:dyDescent="0.2">
      <c r="A108">
        <v>24545</v>
      </c>
      <c r="B108" s="13">
        <v>37018</v>
      </c>
      <c r="C108" s="13">
        <v>37834</v>
      </c>
      <c r="D108">
        <v>9993196</v>
      </c>
      <c r="E108" t="s">
        <v>36</v>
      </c>
      <c r="F108" s="9">
        <v>-4483</v>
      </c>
      <c r="G108" s="9">
        <v>-4244.49</v>
      </c>
      <c r="H108">
        <v>3.7</v>
      </c>
      <c r="I108" s="10">
        <v>0.39</v>
      </c>
      <c r="J108" s="10">
        <f t="shared" si="9"/>
        <v>0.39000000000000012</v>
      </c>
      <c r="K108">
        <v>3.23</v>
      </c>
      <c r="L108" s="14">
        <f t="shared" si="10"/>
        <v>16228.460000000001</v>
      </c>
      <c r="M108" s="15">
        <f>(+I108-H108)*F108</f>
        <v>14838.73</v>
      </c>
      <c r="N108" s="15">
        <f>(+I108-H108)*G108</f>
        <v>14049.2619</v>
      </c>
      <c r="O108" t="s">
        <v>30</v>
      </c>
      <c r="P108" t="s">
        <v>31</v>
      </c>
      <c r="Q108" t="s">
        <v>37</v>
      </c>
      <c r="R108" t="s">
        <v>38</v>
      </c>
      <c r="S108">
        <v>0</v>
      </c>
      <c r="T108">
        <v>1</v>
      </c>
    </row>
    <row r="109" spans="1:20" x14ac:dyDescent="0.2">
      <c r="A109">
        <v>24196</v>
      </c>
      <c r="B109" s="13">
        <v>36998</v>
      </c>
      <c r="C109" s="13">
        <v>37834</v>
      </c>
      <c r="D109">
        <v>9992868</v>
      </c>
      <c r="E109" t="s">
        <v>36</v>
      </c>
      <c r="F109" s="9">
        <v>3448</v>
      </c>
      <c r="G109" s="9">
        <v>3264.56</v>
      </c>
      <c r="H109">
        <v>6.7850000000000001</v>
      </c>
      <c r="I109" s="10">
        <v>0.64</v>
      </c>
      <c r="J109" s="10">
        <f t="shared" si="9"/>
        <v>3.87</v>
      </c>
      <c r="K109">
        <v>3.23</v>
      </c>
      <c r="L109" s="14">
        <f t="shared" si="10"/>
        <v>-13343.76</v>
      </c>
      <c r="M109" s="15">
        <f>((+K109+I109)-H109)*F109</f>
        <v>-10050.92</v>
      </c>
      <c r="N109" s="15">
        <f>((+I109+K109)-H109)*G109</f>
        <v>-9516.1923999999999</v>
      </c>
      <c r="O109" t="s">
        <v>39</v>
      </c>
      <c r="P109" t="s">
        <v>31</v>
      </c>
      <c r="Q109" t="s">
        <v>8</v>
      </c>
      <c r="R109" t="s">
        <v>38</v>
      </c>
      <c r="S109">
        <v>1</v>
      </c>
      <c r="T109">
        <v>1</v>
      </c>
    </row>
    <row r="110" spans="1:20" x14ac:dyDescent="0.2">
      <c r="A110">
        <v>24197</v>
      </c>
      <c r="B110" s="13">
        <v>36998</v>
      </c>
      <c r="C110" s="13">
        <v>37834</v>
      </c>
      <c r="D110">
        <v>9992868</v>
      </c>
      <c r="E110" t="s">
        <v>36</v>
      </c>
      <c r="F110" s="9">
        <v>4464</v>
      </c>
      <c r="G110" s="9">
        <v>4226.5</v>
      </c>
      <c r="H110">
        <v>6.7850000000000001</v>
      </c>
      <c r="I110" s="10">
        <v>0.64</v>
      </c>
      <c r="J110" s="10">
        <f t="shared" si="9"/>
        <v>3.87</v>
      </c>
      <c r="K110">
        <v>3.23</v>
      </c>
      <c r="L110" s="14">
        <f t="shared" si="10"/>
        <v>-17275.68</v>
      </c>
      <c r="M110" s="15">
        <f>((+K110+I110)-H110)*F110</f>
        <v>-13012.56</v>
      </c>
      <c r="N110" s="15">
        <f>((+I110+K110)-H110)*G110</f>
        <v>-12320.247499999999</v>
      </c>
      <c r="O110" t="s">
        <v>39</v>
      </c>
      <c r="P110" t="s">
        <v>31</v>
      </c>
      <c r="Q110" t="s">
        <v>8</v>
      </c>
      <c r="R110" t="s">
        <v>38</v>
      </c>
      <c r="S110">
        <v>1</v>
      </c>
      <c r="T110">
        <v>1</v>
      </c>
    </row>
    <row r="111" spans="1:20" x14ac:dyDescent="0.2">
      <c r="A111">
        <v>24221</v>
      </c>
      <c r="B111" s="13">
        <v>36999</v>
      </c>
      <c r="C111" s="13">
        <v>37834</v>
      </c>
      <c r="D111">
        <v>9993197</v>
      </c>
      <c r="E111" t="s">
        <v>36</v>
      </c>
      <c r="F111" s="9">
        <v>1884</v>
      </c>
      <c r="G111" s="9">
        <v>1783.77</v>
      </c>
      <c r="H111">
        <v>3.7</v>
      </c>
      <c r="I111" s="10">
        <v>0.64</v>
      </c>
      <c r="J111" s="10">
        <f t="shared" si="9"/>
        <v>0.64000000000000012</v>
      </c>
      <c r="K111">
        <v>3.23</v>
      </c>
      <c r="L111" s="14">
        <f t="shared" si="10"/>
        <v>-7291.08</v>
      </c>
      <c r="M111" s="15">
        <f>(+I111-H111)*F111</f>
        <v>-5765.04</v>
      </c>
      <c r="N111" s="15">
        <f>(+I111-H111)*G111</f>
        <v>-5458.3361999999997</v>
      </c>
      <c r="O111" t="s">
        <v>30</v>
      </c>
      <c r="P111" t="s">
        <v>31</v>
      </c>
      <c r="Q111" t="s">
        <v>37</v>
      </c>
      <c r="R111" t="s">
        <v>38</v>
      </c>
      <c r="S111">
        <v>1</v>
      </c>
      <c r="T111">
        <v>1</v>
      </c>
    </row>
    <row r="112" spans="1:20" x14ac:dyDescent="0.2">
      <c r="A112">
        <v>28422</v>
      </c>
      <c r="B112" s="13">
        <v>37176</v>
      </c>
      <c r="C112" s="13">
        <v>37834</v>
      </c>
      <c r="D112">
        <v>9996668</v>
      </c>
      <c r="E112" t="s">
        <v>36</v>
      </c>
      <c r="F112" s="9">
        <v>7448</v>
      </c>
      <c r="G112" s="9">
        <v>7051.74</v>
      </c>
      <c r="H112">
        <v>0.45500000000000002</v>
      </c>
      <c r="I112" s="10">
        <v>0.64</v>
      </c>
      <c r="J112" s="10">
        <f t="shared" si="9"/>
        <v>0.64</v>
      </c>
      <c r="K112">
        <v>3.23</v>
      </c>
      <c r="L112" s="14">
        <f t="shared" si="10"/>
        <v>-28823.760000000002</v>
      </c>
      <c r="M112" s="15">
        <f>(+I112-H112)*F112</f>
        <v>1377.8799999999999</v>
      </c>
      <c r="N112" s="15">
        <f>(+I112-H112)*G112</f>
        <v>1304.5718999999999</v>
      </c>
      <c r="O112" t="s">
        <v>30</v>
      </c>
      <c r="P112" t="s">
        <v>31</v>
      </c>
      <c r="Q112" t="s">
        <v>37</v>
      </c>
      <c r="R112" t="s">
        <v>38</v>
      </c>
      <c r="S112">
        <v>1</v>
      </c>
      <c r="T112">
        <v>1</v>
      </c>
    </row>
    <row r="113" spans="1:20" x14ac:dyDescent="0.2">
      <c r="A113">
        <v>28422</v>
      </c>
      <c r="B113" s="13">
        <v>37176</v>
      </c>
      <c r="C113" s="13">
        <v>37865</v>
      </c>
      <c r="D113">
        <v>9996668</v>
      </c>
      <c r="E113" t="s">
        <v>36</v>
      </c>
      <c r="F113" s="9">
        <v>10504</v>
      </c>
      <c r="G113" s="9">
        <v>9904.4500000000007</v>
      </c>
      <c r="H113">
        <v>0.45500000000000002</v>
      </c>
      <c r="I113" s="10">
        <v>0.64</v>
      </c>
      <c r="J113" s="10">
        <f t="shared" si="9"/>
        <v>0.64</v>
      </c>
      <c r="K113">
        <v>3.23</v>
      </c>
      <c r="L113" s="14">
        <f t="shared" si="10"/>
        <v>-40650.480000000003</v>
      </c>
      <c r="M113" s="15">
        <f>(+I113-H113)*F113</f>
        <v>1943.24</v>
      </c>
      <c r="N113" s="15">
        <f>(+I113-H113)*G113</f>
        <v>1832.3232500000001</v>
      </c>
      <c r="O113" t="s">
        <v>30</v>
      </c>
      <c r="P113" t="s">
        <v>31</v>
      </c>
      <c r="Q113" t="s">
        <v>37</v>
      </c>
      <c r="R113" t="s">
        <v>38</v>
      </c>
      <c r="S113">
        <v>1</v>
      </c>
      <c r="T113">
        <v>1</v>
      </c>
    </row>
    <row r="114" spans="1:20" x14ac:dyDescent="0.2">
      <c r="A114">
        <v>28422</v>
      </c>
      <c r="B114" s="13">
        <v>37176</v>
      </c>
      <c r="C114" s="13">
        <v>37895</v>
      </c>
      <c r="D114">
        <v>9996668</v>
      </c>
      <c r="E114" t="s">
        <v>36</v>
      </c>
      <c r="F114" s="9">
        <v>9328</v>
      </c>
      <c r="G114" s="9">
        <v>8760.08</v>
      </c>
      <c r="H114">
        <v>0.45500000000000002</v>
      </c>
      <c r="I114" s="10">
        <v>0.64</v>
      </c>
      <c r="J114" s="10">
        <f t="shared" si="9"/>
        <v>0.64</v>
      </c>
      <c r="K114">
        <v>3.27</v>
      </c>
      <c r="L114" s="14">
        <f t="shared" si="10"/>
        <v>-36472.480000000003</v>
      </c>
      <c r="M114" s="15">
        <f>(+I114-H114)*F114</f>
        <v>1725.68</v>
      </c>
      <c r="N114" s="15">
        <f>(+I114-H114)*G114</f>
        <v>1620.6148000000001</v>
      </c>
      <c r="O114" t="s">
        <v>30</v>
      </c>
      <c r="P114" t="s">
        <v>31</v>
      </c>
      <c r="Q114" t="s">
        <v>37</v>
      </c>
      <c r="R114" t="s">
        <v>38</v>
      </c>
      <c r="S114">
        <v>1</v>
      </c>
      <c r="T114">
        <v>1</v>
      </c>
    </row>
    <row r="115" spans="1:20" x14ac:dyDescent="0.2">
      <c r="A115">
        <v>28422</v>
      </c>
      <c r="B115" s="13">
        <v>37176</v>
      </c>
      <c r="C115" s="13">
        <v>37926</v>
      </c>
      <c r="D115">
        <v>9996668</v>
      </c>
      <c r="E115" t="s">
        <v>36</v>
      </c>
      <c r="F115" s="9">
        <v>2881</v>
      </c>
      <c r="G115" s="9">
        <v>2694.16</v>
      </c>
      <c r="H115">
        <v>0.45500000000000002</v>
      </c>
      <c r="I115" s="10">
        <v>0.72</v>
      </c>
      <c r="J115" s="10">
        <f t="shared" si="9"/>
        <v>0.72</v>
      </c>
      <c r="K115">
        <v>3.41</v>
      </c>
      <c r="L115" s="14">
        <f t="shared" si="10"/>
        <v>-11898.529999999999</v>
      </c>
      <c r="M115" s="15">
        <f>(+I115-H115)*F115</f>
        <v>763.46499999999992</v>
      </c>
      <c r="N115" s="15">
        <f>(+I115-H115)*G115</f>
        <v>713.9523999999999</v>
      </c>
      <c r="O115" t="s">
        <v>30</v>
      </c>
      <c r="P115" t="s">
        <v>31</v>
      </c>
      <c r="Q115" t="s">
        <v>37</v>
      </c>
      <c r="R115" t="s">
        <v>38</v>
      </c>
      <c r="S115">
        <v>1</v>
      </c>
      <c r="T115">
        <v>1</v>
      </c>
    </row>
    <row r="117" spans="1:20" x14ac:dyDescent="0.2">
      <c r="L117" s="17" t="s">
        <v>0</v>
      </c>
      <c r="M117" s="12" t="s">
        <v>0</v>
      </c>
      <c r="N117" s="15">
        <f>SUM(N2:N116)</f>
        <v>-4640544.2971749976</v>
      </c>
      <c r="P117" s="17" t="s">
        <v>0</v>
      </c>
    </row>
    <row r="128" spans="1:20" x14ac:dyDescent="0.2">
      <c r="M128" s="18"/>
      <c r="N128" s="18"/>
      <c r="O128" s="15"/>
    </row>
  </sheetData>
  <printOptions gridLines="1"/>
  <pageMargins left="0.24" right="0.17" top="1" bottom="1" header="0.5" footer="0.5"/>
  <pageSetup paperSize="5" scale="80" orientation="landscape" verticalDpi="0" r:id="rId1"/>
  <headerFooter alignWithMargins="0">
    <oddHeader>&amp;LTAB4 - ENA&amp;CLiquidation Value&amp;RPage &amp;P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workbookViewId="0">
      <selection sqref="A1:Y64"/>
    </sheetView>
  </sheetViews>
  <sheetFormatPr defaultRowHeight="12" x14ac:dyDescent="0.2"/>
  <cols>
    <col min="1" max="3" width="9.140625" style="3"/>
    <col min="4" max="4" width="16.140625" style="3" customWidth="1"/>
    <col min="5" max="5" width="12.140625" style="3" customWidth="1"/>
    <col min="6" max="6" width="13.42578125" style="3" customWidth="1"/>
    <col min="7" max="19" width="12.42578125" style="3" customWidth="1"/>
    <col min="20" max="28" width="12.28515625" style="3" customWidth="1"/>
    <col min="29" max="29" width="13.5703125" style="3" customWidth="1"/>
    <col min="30" max="63" width="9.28515625" style="3" customWidth="1"/>
    <col min="64" max="64" width="12.42578125" style="3" customWidth="1"/>
    <col min="65" max="16384" width="9.140625" style="3"/>
  </cols>
  <sheetData>
    <row r="1" spans="1:29" ht="15.75" x14ac:dyDescent="0.25">
      <c r="A1" s="2" t="s">
        <v>0</v>
      </c>
    </row>
    <row r="3" spans="1:29" x14ac:dyDescent="0.2">
      <c r="C3" s="70" t="s">
        <v>40</v>
      </c>
      <c r="D3" s="21"/>
      <c r="E3" s="67" t="s">
        <v>4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</row>
    <row r="4" spans="1:29" x14ac:dyDescent="0.2">
      <c r="C4" s="67" t="s">
        <v>25</v>
      </c>
      <c r="D4" s="67" t="s">
        <v>28</v>
      </c>
      <c r="E4" s="23">
        <v>37226</v>
      </c>
      <c r="F4" s="24">
        <v>37257</v>
      </c>
      <c r="G4" s="24">
        <v>37288</v>
      </c>
      <c r="H4" s="24">
        <v>37316</v>
      </c>
      <c r="I4" s="24">
        <v>37347</v>
      </c>
      <c r="J4" s="24">
        <v>37377</v>
      </c>
      <c r="K4" s="24">
        <v>37408</v>
      </c>
      <c r="L4" s="24">
        <v>37438</v>
      </c>
      <c r="M4" s="24">
        <v>37469</v>
      </c>
      <c r="N4" s="24">
        <v>37500</v>
      </c>
      <c r="O4" s="24">
        <v>37530</v>
      </c>
      <c r="P4" s="24">
        <v>37561</v>
      </c>
      <c r="Q4" s="24">
        <v>37591</v>
      </c>
      <c r="R4" s="24">
        <v>37622</v>
      </c>
      <c r="S4" s="24">
        <v>37653</v>
      </c>
      <c r="T4" s="24">
        <v>37681</v>
      </c>
      <c r="U4" s="24">
        <v>37712</v>
      </c>
      <c r="V4" s="24">
        <v>37742</v>
      </c>
      <c r="W4" s="24">
        <v>37773</v>
      </c>
      <c r="X4" s="24">
        <v>37803</v>
      </c>
      <c r="Y4" s="24">
        <v>37834</v>
      </c>
      <c r="Z4" s="24">
        <v>37865</v>
      </c>
      <c r="AA4" s="24">
        <v>37895</v>
      </c>
      <c r="AB4" s="24">
        <v>37926</v>
      </c>
      <c r="AC4" s="25" t="s">
        <v>9</v>
      </c>
    </row>
    <row r="5" spans="1:29" s="26" customFormat="1" x14ac:dyDescent="0.2">
      <c r="C5" s="27" t="s">
        <v>39</v>
      </c>
      <c r="D5" s="27" t="s">
        <v>38</v>
      </c>
      <c r="E5" s="27">
        <v>251142</v>
      </c>
      <c r="F5" s="28">
        <v>206502</v>
      </c>
      <c r="G5" s="28">
        <v>167064</v>
      </c>
      <c r="H5" s="28">
        <v>152267</v>
      </c>
      <c r="I5" s="28">
        <v>108987</v>
      </c>
      <c r="J5" s="28">
        <v>80837</v>
      </c>
      <c r="K5" s="28">
        <v>59455</v>
      </c>
      <c r="L5" s="28">
        <v>53441</v>
      </c>
      <c r="M5" s="28">
        <v>50799</v>
      </c>
      <c r="N5" s="28">
        <v>52497</v>
      </c>
      <c r="O5" s="28">
        <v>70563</v>
      </c>
      <c r="P5" s="28">
        <v>157860</v>
      </c>
      <c r="Q5" s="28">
        <v>214177</v>
      </c>
      <c r="R5" s="28">
        <v>175987</v>
      </c>
      <c r="S5" s="28">
        <v>142288</v>
      </c>
      <c r="T5" s="28">
        <v>129608</v>
      </c>
      <c r="U5" s="28">
        <v>92710</v>
      </c>
      <c r="V5" s="28">
        <v>68725</v>
      </c>
      <c r="W5" s="28">
        <v>50515</v>
      </c>
      <c r="X5" s="28">
        <v>22978</v>
      </c>
      <c r="Y5" s="28">
        <v>7912</v>
      </c>
      <c r="Z5" s="28"/>
      <c r="AA5" s="28"/>
      <c r="AB5" s="28"/>
      <c r="AC5" s="29">
        <v>2316314</v>
      </c>
    </row>
    <row r="6" spans="1:29" s="26" customFormat="1" x14ac:dyDescent="0.2">
      <c r="C6" s="27" t="s">
        <v>41</v>
      </c>
      <c r="D6" s="30"/>
      <c r="E6" s="27">
        <v>251142</v>
      </c>
      <c r="F6" s="28">
        <v>206502</v>
      </c>
      <c r="G6" s="28">
        <v>167064</v>
      </c>
      <c r="H6" s="28">
        <v>152267</v>
      </c>
      <c r="I6" s="28">
        <v>108987</v>
      </c>
      <c r="J6" s="28">
        <v>80837</v>
      </c>
      <c r="K6" s="28">
        <v>59455</v>
      </c>
      <c r="L6" s="28">
        <v>53441</v>
      </c>
      <c r="M6" s="28">
        <v>50799</v>
      </c>
      <c r="N6" s="28">
        <v>52497</v>
      </c>
      <c r="O6" s="28">
        <v>70563</v>
      </c>
      <c r="P6" s="28">
        <v>157860</v>
      </c>
      <c r="Q6" s="28">
        <v>214177</v>
      </c>
      <c r="R6" s="28">
        <v>175987</v>
      </c>
      <c r="S6" s="28">
        <v>142288</v>
      </c>
      <c r="T6" s="28">
        <v>129608</v>
      </c>
      <c r="U6" s="28">
        <v>92710</v>
      </c>
      <c r="V6" s="28">
        <v>68725</v>
      </c>
      <c r="W6" s="28">
        <v>50515</v>
      </c>
      <c r="X6" s="28">
        <v>22978</v>
      </c>
      <c r="Y6" s="28">
        <v>7912</v>
      </c>
      <c r="Z6" s="28"/>
      <c r="AA6" s="28"/>
      <c r="AB6" s="28"/>
      <c r="AC6" s="29">
        <v>2316314</v>
      </c>
    </row>
    <row r="7" spans="1:29" s="26" customFormat="1" x14ac:dyDescent="0.2">
      <c r="C7" s="27" t="s">
        <v>30</v>
      </c>
      <c r="D7" s="27" t="s">
        <v>32</v>
      </c>
      <c r="E7" s="27">
        <v>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>
        <v>0</v>
      </c>
    </row>
    <row r="8" spans="1:29" s="26" customFormat="1" x14ac:dyDescent="0.2">
      <c r="C8" s="31"/>
      <c r="D8" s="32" t="s">
        <v>35</v>
      </c>
      <c r="E8" s="32">
        <v>86800</v>
      </c>
      <c r="F8" s="26">
        <v>86800</v>
      </c>
      <c r="G8" s="26">
        <v>78400</v>
      </c>
      <c r="H8" s="26">
        <v>86800</v>
      </c>
      <c r="AC8" s="33">
        <v>338800</v>
      </c>
    </row>
    <row r="9" spans="1:29" s="26" customFormat="1" x14ac:dyDescent="0.2">
      <c r="C9" s="31"/>
      <c r="D9" s="32" t="s">
        <v>38</v>
      </c>
      <c r="E9" s="32">
        <v>-186737</v>
      </c>
      <c r="F9" s="26">
        <v>-153181</v>
      </c>
      <c r="G9" s="26">
        <v>-123468</v>
      </c>
      <c r="H9" s="26">
        <v>-112585</v>
      </c>
      <c r="I9" s="26">
        <v>-78976</v>
      </c>
      <c r="J9" s="26">
        <v>-58680</v>
      </c>
      <c r="K9" s="26">
        <v>-43136</v>
      </c>
      <c r="L9" s="26">
        <v>-38508</v>
      </c>
      <c r="M9" s="26">
        <v>-36613</v>
      </c>
      <c r="N9" s="26">
        <v>-37820</v>
      </c>
      <c r="O9" s="26">
        <v>-50558</v>
      </c>
      <c r="P9" s="26">
        <v>-114874</v>
      </c>
      <c r="Q9" s="26">
        <v>-155829</v>
      </c>
      <c r="R9" s="26">
        <v>-127771</v>
      </c>
      <c r="S9" s="26">
        <v>-102861</v>
      </c>
      <c r="T9" s="26">
        <v>-93725</v>
      </c>
      <c r="U9" s="26">
        <v>-65572</v>
      </c>
      <c r="V9" s="26">
        <v>-48691</v>
      </c>
      <c r="W9" s="26">
        <v>-35759</v>
      </c>
      <c r="X9" s="26">
        <v>-9516</v>
      </c>
      <c r="Y9" s="26">
        <v>4849</v>
      </c>
      <c r="Z9" s="26">
        <v>10504</v>
      </c>
      <c r="AA9" s="26">
        <v>9328</v>
      </c>
      <c r="AB9" s="26">
        <v>2881</v>
      </c>
      <c r="AC9" s="33">
        <v>-1647298</v>
      </c>
    </row>
    <row r="10" spans="1:29" s="26" customFormat="1" ht="12.75" customHeight="1" x14ac:dyDescent="0.2">
      <c r="C10" s="27" t="s">
        <v>42</v>
      </c>
      <c r="D10" s="30"/>
      <c r="E10" s="27">
        <v>-99937</v>
      </c>
      <c r="F10" s="28">
        <v>-66381</v>
      </c>
      <c r="G10" s="28">
        <v>-45068</v>
      </c>
      <c r="H10" s="28">
        <v>-25785</v>
      </c>
      <c r="I10" s="28">
        <v>-78976</v>
      </c>
      <c r="J10" s="28">
        <v>-58680</v>
      </c>
      <c r="K10" s="28">
        <v>-43136</v>
      </c>
      <c r="L10" s="28">
        <v>-38508</v>
      </c>
      <c r="M10" s="28">
        <v>-36613</v>
      </c>
      <c r="N10" s="28">
        <v>-37820</v>
      </c>
      <c r="O10" s="28">
        <v>-50558</v>
      </c>
      <c r="P10" s="28">
        <v>-114874</v>
      </c>
      <c r="Q10" s="28">
        <v>-155829</v>
      </c>
      <c r="R10" s="28">
        <v>-127771</v>
      </c>
      <c r="S10" s="28">
        <v>-102861</v>
      </c>
      <c r="T10" s="28">
        <v>-93725</v>
      </c>
      <c r="U10" s="28">
        <v>-65572</v>
      </c>
      <c r="V10" s="28">
        <v>-48691</v>
      </c>
      <c r="W10" s="28">
        <v>-35759</v>
      </c>
      <c r="X10" s="28">
        <v>-9516</v>
      </c>
      <c r="Y10" s="28">
        <v>4849</v>
      </c>
      <c r="Z10" s="28">
        <v>10504</v>
      </c>
      <c r="AA10" s="28">
        <v>9328</v>
      </c>
      <c r="AB10" s="28">
        <v>2881</v>
      </c>
      <c r="AC10" s="29">
        <v>-1308498</v>
      </c>
    </row>
    <row r="11" spans="1:29" s="26" customFormat="1" x14ac:dyDescent="0.2">
      <c r="C11" s="34" t="s">
        <v>9</v>
      </c>
      <c r="D11" s="35"/>
      <c r="E11" s="34">
        <v>151205</v>
      </c>
      <c r="F11" s="36">
        <v>140121</v>
      </c>
      <c r="G11" s="36">
        <v>121996</v>
      </c>
      <c r="H11" s="36">
        <v>126482</v>
      </c>
      <c r="I11" s="36">
        <v>30011</v>
      </c>
      <c r="J11" s="36">
        <v>22157</v>
      </c>
      <c r="K11" s="36">
        <v>16319</v>
      </c>
      <c r="L11" s="36">
        <v>14933</v>
      </c>
      <c r="M11" s="36">
        <v>14186</v>
      </c>
      <c r="N11" s="36">
        <v>14677</v>
      </c>
      <c r="O11" s="36">
        <v>20005</v>
      </c>
      <c r="P11" s="36">
        <v>42986</v>
      </c>
      <c r="Q11" s="36">
        <v>58348</v>
      </c>
      <c r="R11" s="36">
        <v>48216</v>
      </c>
      <c r="S11" s="36">
        <v>39427</v>
      </c>
      <c r="T11" s="36">
        <v>35883</v>
      </c>
      <c r="U11" s="36">
        <v>27138</v>
      </c>
      <c r="V11" s="36">
        <v>20034</v>
      </c>
      <c r="W11" s="36">
        <v>14756</v>
      </c>
      <c r="X11" s="36">
        <v>13462</v>
      </c>
      <c r="Y11" s="36">
        <v>12761</v>
      </c>
      <c r="Z11" s="36">
        <v>10504</v>
      </c>
      <c r="AA11" s="36">
        <v>9328</v>
      </c>
      <c r="AB11" s="36">
        <v>2881</v>
      </c>
      <c r="AC11" s="37">
        <v>1007816</v>
      </c>
    </row>
    <row r="12" spans="1:29" s="26" customFormat="1" hidden="1" x14ac:dyDescent="0.2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s="26" customFormat="1" hidden="1" x14ac:dyDescent="0.2">
      <c r="B13" s="26" t="s">
        <v>43</v>
      </c>
      <c r="C13" s="38"/>
      <c r="D13" s="38"/>
      <c r="E13" s="38" t="s">
        <v>4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s="39" customFormat="1" hidden="1" x14ac:dyDescent="0.2">
      <c r="B14" s="39" t="s">
        <v>25</v>
      </c>
      <c r="C14" s="40" t="s">
        <v>28</v>
      </c>
      <c r="D14" s="40" t="s">
        <v>7</v>
      </c>
      <c r="E14" s="40">
        <v>37226</v>
      </c>
      <c r="F14" s="40">
        <v>37257</v>
      </c>
      <c r="G14" s="40">
        <v>37288</v>
      </c>
      <c r="H14" s="40">
        <v>37316</v>
      </c>
      <c r="I14" s="40">
        <v>37347</v>
      </c>
      <c r="J14" s="40">
        <v>37377</v>
      </c>
      <c r="K14" s="40">
        <v>37408</v>
      </c>
      <c r="L14" s="40">
        <v>37438</v>
      </c>
      <c r="M14" s="40">
        <v>37469</v>
      </c>
      <c r="N14" s="40">
        <v>37500</v>
      </c>
      <c r="O14" s="40">
        <v>37530</v>
      </c>
      <c r="P14" s="40">
        <v>37561</v>
      </c>
      <c r="Q14" s="40">
        <v>37591</v>
      </c>
      <c r="R14" s="40">
        <v>37622</v>
      </c>
      <c r="S14" s="40">
        <v>37653</v>
      </c>
      <c r="T14" s="40">
        <v>37681</v>
      </c>
      <c r="U14" s="40">
        <v>37712</v>
      </c>
      <c r="V14" s="40">
        <v>37742</v>
      </c>
      <c r="W14" s="40">
        <v>37773</v>
      </c>
      <c r="X14" s="40">
        <v>37803</v>
      </c>
      <c r="Y14" s="40">
        <v>37834</v>
      </c>
      <c r="Z14" s="40">
        <v>37865</v>
      </c>
      <c r="AA14" s="40">
        <v>37895</v>
      </c>
      <c r="AB14" s="40">
        <v>37926</v>
      </c>
      <c r="AC14" s="40" t="s">
        <v>9</v>
      </c>
    </row>
    <row r="15" spans="1:29" s="26" customFormat="1" hidden="1" x14ac:dyDescent="0.2">
      <c r="B15" s="26" t="s">
        <v>39</v>
      </c>
      <c r="C15" s="38" t="s">
        <v>38</v>
      </c>
      <c r="D15" s="38">
        <v>1</v>
      </c>
      <c r="E15" s="38">
        <v>2.7160000000000002</v>
      </c>
      <c r="F15" s="38">
        <v>3.0449999999999999</v>
      </c>
      <c r="G15" s="38">
        <v>3.125</v>
      </c>
      <c r="H15" s="38">
        <v>3.11</v>
      </c>
      <c r="I15" s="38">
        <v>3.02</v>
      </c>
      <c r="J15" s="38">
        <v>3.08</v>
      </c>
      <c r="K15" s="38">
        <v>3.21</v>
      </c>
      <c r="L15" s="38">
        <v>3.4</v>
      </c>
      <c r="M15" s="38">
        <v>3.4350000000000001</v>
      </c>
      <c r="N15" s="38">
        <v>3.4350000000000001</v>
      </c>
      <c r="O15" s="38">
        <v>3.3250000000000002</v>
      </c>
      <c r="P15" s="38">
        <v>3.56</v>
      </c>
      <c r="Q15" s="38">
        <v>3.84</v>
      </c>
      <c r="R15" s="38">
        <v>4.12</v>
      </c>
      <c r="S15" s="38">
        <v>3.95</v>
      </c>
      <c r="T15" s="38">
        <v>3.7</v>
      </c>
      <c r="U15" s="38">
        <v>3.76</v>
      </c>
      <c r="V15" s="38">
        <v>3.76</v>
      </c>
      <c r="W15" s="38">
        <v>3.79</v>
      </c>
      <c r="X15" s="38">
        <v>3.88</v>
      </c>
      <c r="Y15" s="38">
        <v>3.87</v>
      </c>
      <c r="Z15" s="38"/>
      <c r="AA15" s="38"/>
      <c r="AB15" s="38"/>
      <c r="AC15" s="38">
        <v>3.3541724241785249</v>
      </c>
    </row>
    <row r="16" spans="1:29" s="26" customFormat="1" hidden="1" x14ac:dyDescent="0.2">
      <c r="C16" s="38" t="s">
        <v>44</v>
      </c>
      <c r="D16" s="38"/>
      <c r="E16" s="38">
        <v>2.7160000000000002</v>
      </c>
      <c r="F16" s="38">
        <v>3.0449999999999999</v>
      </c>
      <c r="G16" s="38">
        <v>3.125</v>
      </c>
      <c r="H16" s="38">
        <v>3.11</v>
      </c>
      <c r="I16" s="38">
        <v>3.02</v>
      </c>
      <c r="J16" s="38">
        <v>3.08</v>
      </c>
      <c r="K16" s="38">
        <v>3.21</v>
      </c>
      <c r="L16" s="38">
        <v>3.4</v>
      </c>
      <c r="M16" s="38">
        <v>3.4350000000000001</v>
      </c>
      <c r="N16" s="38">
        <v>3.4350000000000001</v>
      </c>
      <c r="O16" s="38">
        <v>3.3250000000000002</v>
      </c>
      <c r="P16" s="38">
        <v>3.56</v>
      </c>
      <c r="Q16" s="38">
        <v>3.84</v>
      </c>
      <c r="R16" s="38">
        <v>4.12</v>
      </c>
      <c r="S16" s="38">
        <v>3.95</v>
      </c>
      <c r="T16" s="38">
        <v>3.7</v>
      </c>
      <c r="U16" s="38">
        <v>3.76</v>
      </c>
      <c r="V16" s="38">
        <v>3.76</v>
      </c>
      <c r="W16" s="38">
        <v>3.79</v>
      </c>
      <c r="X16" s="38">
        <v>3.88</v>
      </c>
      <c r="Y16" s="38">
        <v>3.87</v>
      </c>
      <c r="Z16" s="38"/>
      <c r="AA16" s="38"/>
      <c r="AB16" s="38"/>
      <c r="AC16" s="38">
        <v>3.3541724241785249</v>
      </c>
    </row>
    <row r="17" spans="2:29" s="26" customFormat="1" hidden="1" x14ac:dyDescent="0.2">
      <c r="B17" s="26" t="s">
        <v>41</v>
      </c>
      <c r="C17" s="38"/>
      <c r="D17" s="38"/>
      <c r="E17" s="38">
        <v>2.7160000000000002</v>
      </c>
      <c r="F17" s="38">
        <v>3.0449999999999999</v>
      </c>
      <c r="G17" s="38">
        <v>3.125</v>
      </c>
      <c r="H17" s="38">
        <v>3.11</v>
      </c>
      <c r="I17" s="38">
        <v>3.02</v>
      </c>
      <c r="J17" s="38">
        <v>3.08</v>
      </c>
      <c r="K17" s="38">
        <v>3.21</v>
      </c>
      <c r="L17" s="38">
        <v>3.4</v>
      </c>
      <c r="M17" s="38">
        <v>3.4350000000000001</v>
      </c>
      <c r="N17" s="38">
        <v>3.4350000000000001</v>
      </c>
      <c r="O17" s="38">
        <v>3.3250000000000002</v>
      </c>
      <c r="P17" s="38">
        <v>3.56</v>
      </c>
      <c r="Q17" s="38">
        <v>3.84</v>
      </c>
      <c r="R17" s="38">
        <v>4.12</v>
      </c>
      <c r="S17" s="38">
        <v>3.95</v>
      </c>
      <c r="T17" s="38">
        <v>3.7</v>
      </c>
      <c r="U17" s="38">
        <v>3.76</v>
      </c>
      <c r="V17" s="38">
        <v>3.76</v>
      </c>
      <c r="W17" s="38">
        <v>3.79</v>
      </c>
      <c r="X17" s="38">
        <v>3.88</v>
      </c>
      <c r="Y17" s="38">
        <v>3.87</v>
      </c>
      <c r="Z17" s="38"/>
      <c r="AA17" s="38"/>
      <c r="AB17" s="38"/>
      <c r="AC17" s="38">
        <v>3.3541724241785249</v>
      </c>
    </row>
    <row r="18" spans="2:29" s="26" customFormat="1" hidden="1" x14ac:dyDescent="0.2">
      <c r="B18" s="26" t="s">
        <v>30</v>
      </c>
      <c r="C18" s="38" t="s">
        <v>32</v>
      </c>
      <c r="D18" s="38">
        <v>0</v>
      </c>
      <c r="E18" s="38" t="s">
        <v>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>
        <v>-2.4553534838709674</v>
      </c>
    </row>
    <row r="19" spans="2:29" s="26" customFormat="1" hidden="1" x14ac:dyDescent="0.2">
      <c r="C19" s="38"/>
      <c r="D19" s="38">
        <v>1</v>
      </c>
      <c r="E19" s="38" t="s">
        <v>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>
        <v>-2.4552784516129029</v>
      </c>
    </row>
    <row r="20" spans="2:29" s="26" customFormat="1" hidden="1" x14ac:dyDescent="0.2">
      <c r="C20" s="38" t="s">
        <v>45</v>
      </c>
      <c r="D20" s="38"/>
      <c r="E20" s="38" t="s">
        <v>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>
        <v>-2.4553159677419352</v>
      </c>
    </row>
    <row r="21" spans="2:29" s="26" customFormat="1" hidden="1" x14ac:dyDescent="0.2">
      <c r="C21" s="38" t="s">
        <v>35</v>
      </c>
      <c r="D21" s="38">
        <v>1</v>
      </c>
      <c r="E21" s="38" t="s">
        <v>0</v>
      </c>
      <c r="F21" s="38">
        <v>0.1</v>
      </c>
      <c r="G21" s="38">
        <v>0.1</v>
      </c>
      <c r="H21" s="38">
        <v>0.1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>
        <v>-0.54070918778801835</v>
      </c>
    </row>
    <row r="22" spans="2:29" s="26" customFormat="1" hidden="1" x14ac:dyDescent="0.2">
      <c r="C22" s="38" t="s">
        <v>46</v>
      </c>
      <c r="D22" s="38"/>
      <c r="E22" s="38" t="s">
        <v>0</v>
      </c>
      <c r="F22" s="38">
        <v>0.1</v>
      </c>
      <c r="G22" s="38">
        <v>0.1</v>
      </c>
      <c r="H22" s="38">
        <v>0.1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>
        <v>-0.54070918778801835</v>
      </c>
    </row>
    <row r="23" spans="2:29" s="26" customFormat="1" hidden="1" x14ac:dyDescent="0.2">
      <c r="C23" s="38" t="s">
        <v>38</v>
      </c>
      <c r="D23" s="38">
        <v>0</v>
      </c>
      <c r="E23" s="38" t="s">
        <v>0</v>
      </c>
      <c r="F23" s="38">
        <v>9.5000000000000098E-2</v>
      </c>
      <c r="G23" s="38">
        <v>8.5000000000000006E-2</v>
      </c>
      <c r="H23" s="38">
        <v>6.999999999999991E-2</v>
      </c>
      <c r="I23" s="38">
        <v>0</v>
      </c>
      <c r="J23" s="38">
        <v>9.9999999999996758E-3</v>
      </c>
      <c r="K23" s="38">
        <v>8.9999999999999927E-2</v>
      </c>
      <c r="L23" s="38">
        <v>0.22</v>
      </c>
      <c r="M23" s="38">
        <v>0.22500000000000001</v>
      </c>
      <c r="N23" s="38">
        <v>0.22500000000000001</v>
      </c>
      <c r="O23" s="38">
        <v>0.115</v>
      </c>
      <c r="P23" s="38">
        <v>0.14000000000000001</v>
      </c>
      <c r="Q23" s="38">
        <v>0.26</v>
      </c>
      <c r="R23" s="38">
        <v>0.39</v>
      </c>
      <c r="S23" s="38">
        <v>0.28999999999999998</v>
      </c>
      <c r="T23" s="38">
        <v>0.16</v>
      </c>
      <c r="U23" s="38">
        <v>0.39</v>
      </c>
      <c r="V23" s="38">
        <v>0.39</v>
      </c>
      <c r="W23" s="38">
        <v>0.39</v>
      </c>
      <c r="X23" s="38">
        <v>0.39</v>
      </c>
      <c r="Y23" s="38">
        <v>0.39</v>
      </c>
      <c r="Z23" s="38"/>
      <c r="AA23" s="38"/>
      <c r="AB23" s="38"/>
      <c r="AC23" s="38">
        <v>7.1684859553838798E-2</v>
      </c>
    </row>
    <row r="24" spans="2:29" s="26" customFormat="1" hidden="1" x14ac:dyDescent="0.2">
      <c r="C24" s="38"/>
      <c r="D24" s="38">
        <v>1</v>
      </c>
      <c r="E24" s="38" t="s">
        <v>0</v>
      </c>
      <c r="F24" s="38">
        <v>0.34499999999999931</v>
      </c>
      <c r="G24" s="38">
        <v>0.33500000000000002</v>
      </c>
      <c r="H24" s="38">
        <v>0.32</v>
      </c>
      <c r="I24" s="38">
        <v>0.25</v>
      </c>
      <c r="J24" s="38">
        <v>0.26</v>
      </c>
      <c r="K24" s="38">
        <v>0.34</v>
      </c>
      <c r="L24" s="38">
        <v>0.47</v>
      </c>
      <c r="M24" s="38">
        <v>0.47499999999999998</v>
      </c>
      <c r="N24" s="38">
        <v>0.47499999999999998</v>
      </c>
      <c r="O24" s="38">
        <v>0.36499999999999999</v>
      </c>
      <c r="P24" s="38">
        <v>0.39</v>
      </c>
      <c r="Q24" s="38">
        <v>0.51</v>
      </c>
      <c r="R24" s="38">
        <v>0.64</v>
      </c>
      <c r="S24" s="38">
        <v>0.54</v>
      </c>
      <c r="T24" s="38">
        <v>0.41</v>
      </c>
      <c r="U24" s="38">
        <v>0.64</v>
      </c>
      <c r="V24" s="38">
        <v>0.64</v>
      </c>
      <c r="W24" s="38">
        <v>0.64000000000000057</v>
      </c>
      <c r="X24" s="38">
        <v>0.64</v>
      </c>
      <c r="Y24" s="38">
        <v>0.64</v>
      </c>
      <c r="Z24" s="38">
        <v>0.64</v>
      </c>
      <c r="AA24" s="38">
        <v>0.64</v>
      </c>
      <c r="AB24" s="38">
        <v>0.72</v>
      </c>
      <c r="AC24" s="38">
        <v>0.37241028350061633</v>
      </c>
    </row>
    <row r="25" spans="2:29" s="26" customFormat="1" hidden="1" x14ac:dyDescent="0.2">
      <c r="C25" s="38" t="s">
        <v>44</v>
      </c>
      <c r="D25" s="38"/>
      <c r="E25" s="38" t="s">
        <v>0</v>
      </c>
      <c r="F25" s="38">
        <v>0.17833333333333315</v>
      </c>
      <c r="G25" s="38">
        <v>0.16833333333333345</v>
      </c>
      <c r="H25" s="38">
        <v>0.15333333333333321</v>
      </c>
      <c r="I25" s="38">
        <v>8.3333333333333329E-2</v>
      </c>
      <c r="J25" s="38">
        <v>9.3333333333333046E-2</v>
      </c>
      <c r="K25" s="38">
        <v>0.17333333333333331</v>
      </c>
      <c r="L25" s="38">
        <v>0.30333333333333351</v>
      </c>
      <c r="M25" s="38">
        <v>0.30833333333333335</v>
      </c>
      <c r="N25" s="38">
        <v>0.30833333333333335</v>
      </c>
      <c r="O25" s="38">
        <v>0.19833333333333333</v>
      </c>
      <c r="P25" s="38">
        <v>0.22333333333333336</v>
      </c>
      <c r="Q25" s="38">
        <v>0.34333333333333332</v>
      </c>
      <c r="R25" s="38">
        <v>0.47333333333333333</v>
      </c>
      <c r="S25" s="38">
        <v>0.37333333333333335</v>
      </c>
      <c r="T25" s="38">
        <v>0.24333333333333332</v>
      </c>
      <c r="U25" s="38">
        <v>0.47333333333333333</v>
      </c>
      <c r="V25" s="38">
        <v>0.47333333333333333</v>
      </c>
      <c r="W25" s="38">
        <v>0.47333333333333355</v>
      </c>
      <c r="X25" s="38">
        <v>0.47333333333333333</v>
      </c>
      <c r="Y25" s="38">
        <v>0.55666666666666664</v>
      </c>
      <c r="Z25" s="38">
        <v>0.64</v>
      </c>
      <c r="AA25" s="38">
        <v>0.64</v>
      </c>
      <c r="AB25" s="38">
        <v>0.72</v>
      </c>
      <c r="AC25" s="38">
        <v>0.18559600498822423</v>
      </c>
    </row>
    <row r="26" spans="2:29" s="26" customFormat="1" hidden="1" x14ac:dyDescent="0.2">
      <c r="B26" s="26" t="s">
        <v>42</v>
      </c>
      <c r="C26" s="38"/>
      <c r="D26" s="38"/>
      <c r="E26" s="38" t="s">
        <v>0</v>
      </c>
      <c r="F26" s="38">
        <v>0.15875</v>
      </c>
      <c r="G26" s="38">
        <v>0.15125</v>
      </c>
      <c r="H26" s="38">
        <v>0.14000000000000001</v>
      </c>
      <c r="I26" s="38">
        <v>8.3333333333333329E-2</v>
      </c>
      <c r="J26" s="38">
        <v>9.3333333333333046E-2</v>
      </c>
      <c r="K26" s="38">
        <v>0.17333333333333331</v>
      </c>
      <c r="L26" s="38">
        <v>0.30333333333333351</v>
      </c>
      <c r="M26" s="38">
        <v>0.30833333333333335</v>
      </c>
      <c r="N26" s="38">
        <v>0.30833333333333335</v>
      </c>
      <c r="O26" s="38">
        <v>0.19833333333333333</v>
      </c>
      <c r="P26" s="38">
        <v>0.22333333333333336</v>
      </c>
      <c r="Q26" s="38">
        <v>0.34333333333333332</v>
      </c>
      <c r="R26" s="38">
        <v>0.47333333333333333</v>
      </c>
      <c r="S26" s="38">
        <v>0.37333333333333335</v>
      </c>
      <c r="T26" s="38">
        <v>0.24333333333333332</v>
      </c>
      <c r="U26" s="38">
        <v>0.47333333333333333</v>
      </c>
      <c r="V26" s="38">
        <v>0.47333333333333333</v>
      </c>
      <c r="W26" s="38">
        <v>0.47333333333333355</v>
      </c>
      <c r="X26" s="38">
        <v>0.47333333333333333</v>
      </c>
      <c r="Y26" s="38">
        <v>0.55666666666666664</v>
      </c>
      <c r="Z26" s="38">
        <v>0.64</v>
      </c>
      <c r="AA26" s="38">
        <v>0.64</v>
      </c>
      <c r="AB26" s="38">
        <v>0.72</v>
      </c>
      <c r="AC26" s="38">
        <v>7.1887050591484092E-2</v>
      </c>
    </row>
    <row r="27" spans="2:29" s="26" customFormat="1" hidden="1" x14ac:dyDescent="0.2">
      <c r="B27" s="26" t="s">
        <v>9</v>
      </c>
      <c r="C27" s="38"/>
      <c r="D27" s="38"/>
      <c r="E27" s="38" t="s">
        <v>0</v>
      </c>
      <c r="F27" s="38">
        <v>1.1208333333333333</v>
      </c>
      <c r="G27" s="38">
        <v>1.1425000000000001</v>
      </c>
      <c r="H27" s="38">
        <v>1.1299999999999999</v>
      </c>
      <c r="I27" s="38">
        <v>1.258</v>
      </c>
      <c r="J27" s="38">
        <v>1.2879999999999998</v>
      </c>
      <c r="K27" s="38">
        <v>1.3879999999999999</v>
      </c>
      <c r="L27" s="38">
        <v>1.542</v>
      </c>
      <c r="M27" s="38">
        <v>1.5589999999999997</v>
      </c>
      <c r="N27" s="38">
        <v>1.5589999999999997</v>
      </c>
      <c r="O27" s="38">
        <v>1.4490000000000003</v>
      </c>
      <c r="P27" s="38">
        <v>1.5579999999999998</v>
      </c>
      <c r="Q27" s="38">
        <v>1.7419999999999998</v>
      </c>
      <c r="R27" s="38">
        <v>1.9320000000000004</v>
      </c>
      <c r="S27" s="38">
        <v>1.8039999999999998</v>
      </c>
      <c r="T27" s="38">
        <v>1.6260000000000001</v>
      </c>
      <c r="U27" s="38">
        <v>1.7879999999999998</v>
      </c>
      <c r="V27" s="38">
        <v>1.7879999999999998</v>
      </c>
      <c r="W27" s="38">
        <v>1.8</v>
      </c>
      <c r="X27" s="38">
        <v>1.8360000000000003</v>
      </c>
      <c r="Y27" s="38">
        <v>1.8820000000000003</v>
      </c>
      <c r="Z27" s="38">
        <v>0.64</v>
      </c>
      <c r="AA27" s="38">
        <v>0.64</v>
      </c>
      <c r="AB27" s="38">
        <v>0.72</v>
      </c>
      <c r="AC27" s="38">
        <v>1.2811500829656568</v>
      </c>
    </row>
    <row r="28" spans="2:29" hidden="1" x14ac:dyDescent="0.2"/>
    <row r="29" spans="2:29" hidden="1" x14ac:dyDescent="0.2">
      <c r="B29" s="70" t="s">
        <v>43</v>
      </c>
      <c r="C29" s="21"/>
      <c r="D29" s="21"/>
      <c r="E29" s="67" t="s">
        <v>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2"/>
    </row>
    <row r="30" spans="2:29" hidden="1" x14ac:dyDescent="0.2">
      <c r="B30" s="67" t="s">
        <v>25</v>
      </c>
      <c r="C30" s="67" t="s">
        <v>28</v>
      </c>
      <c r="D30" s="67" t="s">
        <v>7</v>
      </c>
      <c r="E30" s="23">
        <v>37226</v>
      </c>
      <c r="F30" s="24">
        <v>37257</v>
      </c>
      <c r="G30" s="24">
        <v>37288</v>
      </c>
      <c r="H30" s="24">
        <v>37316</v>
      </c>
      <c r="I30" s="24">
        <v>37347</v>
      </c>
      <c r="J30" s="24">
        <v>37377</v>
      </c>
      <c r="K30" s="24">
        <v>37408</v>
      </c>
      <c r="L30" s="24">
        <v>37438</v>
      </c>
      <c r="M30" s="24">
        <v>37469</v>
      </c>
      <c r="N30" s="24">
        <v>37500</v>
      </c>
      <c r="O30" s="24">
        <v>37530</v>
      </c>
      <c r="P30" s="24">
        <v>37561</v>
      </c>
      <c r="Q30" s="24">
        <v>37591</v>
      </c>
      <c r="R30" s="24">
        <v>37622</v>
      </c>
      <c r="S30" s="24">
        <v>37653</v>
      </c>
      <c r="T30" s="24">
        <v>37681</v>
      </c>
      <c r="U30" s="24">
        <v>37712</v>
      </c>
      <c r="V30" s="24">
        <v>37742</v>
      </c>
      <c r="W30" s="24">
        <v>37773</v>
      </c>
      <c r="X30" s="24">
        <v>37803</v>
      </c>
      <c r="Y30" s="24">
        <v>37834</v>
      </c>
      <c r="Z30" s="24">
        <v>37865</v>
      </c>
      <c r="AA30" s="24">
        <v>37895</v>
      </c>
      <c r="AB30" s="24">
        <v>37926</v>
      </c>
      <c r="AC30" s="25" t="s">
        <v>9</v>
      </c>
    </row>
    <row r="31" spans="2:29" hidden="1" x14ac:dyDescent="0.2">
      <c r="B31" s="20" t="s">
        <v>39</v>
      </c>
      <c r="C31" s="20" t="s">
        <v>38</v>
      </c>
      <c r="D31" s="20">
        <v>1</v>
      </c>
      <c r="E31" s="41">
        <v>2.2620907748987396E-2</v>
      </c>
      <c r="F31" s="42">
        <v>3.0449999999999999</v>
      </c>
      <c r="G31" s="42">
        <v>3.125</v>
      </c>
      <c r="H31" s="42">
        <v>3.11</v>
      </c>
      <c r="I31" s="42">
        <v>3.02</v>
      </c>
      <c r="J31" s="42">
        <v>3.08</v>
      </c>
      <c r="K31" s="42">
        <v>3.21</v>
      </c>
      <c r="L31" s="42">
        <v>3.4</v>
      </c>
      <c r="M31" s="42">
        <v>3.4350000000000001</v>
      </c>
      <c r="N31" s="42">
        <v>3.4350000000000001</v>
      </c>
      <c r="O31" s="42">
        <v>3.3250000000000002</v>
      </c>
      <c r="P31" s="42">
        <v>3.56</v>
      </c>
      <c r="Q31" s="42">
        <v>3.84</v>
      </c>
      <c r="R31" s="42">
        <v>4.12</v>
      </c>
      <c r="S31" s="42">
        <v>3.95</v>
      </c>
      <c r="T31" s="42">
        <v>3.7</v>
      </c>
      <c r="U31" s="42">
        <v>3.76</v>
      </c>
      <c r="V31" s="42">
        <v>3.76</v>
      </c>
      <c r="W31" s="42">
        <v>3.79</v>
      </c>
      <c r="X31" s="42">
        <v>3.88</v>
      </c>
      <c r="Y31" s="42">
        <v>3.87</v>
      </c>
      <c r="Z31" s="42"/>
      <c r="AA31" s="42"/>
      <c r="AB31" s="42"/>
      <c r="AC31" s="43">
        <v>3.3541724241785249</v>
      </c>
    </row>
    <row r="32" spans="2:29" hidden="1" x14ac:dyDescent="0.2">
      <c r="B32" s="44"/>
      <c r="C32" s="20" t="s">
        <v>44</v>
      </c>
      <c r="D32" s="45"/>
      <c r="E32" s="41">
        <v>2.2620907748987396E-2</v>
      </c>
      <c r="F32" s="42">
        <v>3.0449999999999999</v>
      </c>
      <c r="G32" s="42">
        <v>3.125</v>
      </c>
      <c r="H32" s="42">
        <v>3.11</v>
      </c>
      <c r="I32" s="42">
        <v>3.02</v>
      </c>
      <c r="J32" s="42">
        <v>3.08</v>
      </c>
      <c r="K32" s="42">
        <v>3.21</v>
      </c>
      <c r="L32" s="42">
        <v>3.4</v>
      </c>
      <c r="M32" s="42">
        <v>3.4350000000000001</v>
      </c>
      <c r="N32" s="42">
        <v>3.4350000000000001</v>
      </c>
      <c r="O32" s="42">
        <v>3.3250000000000002</v>
      </c>
      <c r="P32" s="42">
        <v>3.56</v>
      </c>
      <c r="Q32" s="42">
        <v>3.84</v>
      </c>
      <c r="R32" s="42">
        <v>4.12</v>
      </c>
      <c r="S32" s="42">
        <v>3.95</v>
      </c>
      <c r="T32" s="42">
        <v>3.7</v>
      </c>
      <c r="U32" s="42">
        <v>3.76</v>
      </c>
      <c r="V32" s="42">
        <v>3.76</v>
      </c>
      <c r="W32" s="42">
        <v>3.79</v>
      </c>
      <c r="X32" s="42">
        <v>3.88</v>
      </c>
      <c r="Y32" s="42">
        <v>3.87</v>
      </c>
      <c r="Z32" s="42"/>
      <c r="AA32" s="42"/>
      <c r="AB32" s="42"/>
      <c r="AC32" s="43">
        <v>3.3541724241785249</v>
      </c>
    </row>
    <row r="33" spans="2:29" hidden="1" x14ac:dyDescent="0.2">
      <c r="B33" s="20" t="s">
        <v>41</v>
      </c>
      <c r="C33" s="45"/>
      <c r="D33" s="45"/>
      <c r="E33" s="41">
        <v>2.2620907748987396E-2</v>
      </c>
      <c r="F33" s="42">
        <v>3.0449999999999999</v>
      </c>
      <c r="G33" s="42">
        <v>3.125</v>
      </c>
      <c r="H33" s="42">
        <v>3.11</v>
      </c>
      <c r="I33" s="42">
        <v>3.02</v>
      </c>
      <c r="J33" s="42">
        <v>3.08</v>
      </c>
      <c r="K33" s="42">
        <v>3.21</v>
      </c>
      <c r="L33" s="42">
        <v>3.4</v>
      </c>
      <c r="M33" s="42">
        <v>3.4350000000000001</v>
      </c>
      <c r="N33" s="42">
        <v>3.4350000000000001</v>
      </c>
      <c r="O33" s="42">
        <v>3.3250000000000002</v>
      </c>
      <c r="P33" s="42">
        <v>3.56</v>
      </c>
      <c r="Q33" s="42">
        <v>3.84</v>
      </c>
      <c r="R33" s="42">
        <v>4.12</v>
      </c>
      <c r="S33" s="42">
        <v>3.95</v>
      </c>
      <c r="T33" s="42">
        <v>3.7</v>
      </c>
      <c r="U33" s="42">
        <v>3.76</v>
      </c>
      <c r="V33" s="42">
        <v>3.76</v>
      </c>
      <c r="W33" s="42">
        <v>3.79</v>
      </c>
      <c r="X33" s="42">
        <v>3.88</v>
      </c>
      <c r="Y33" s="42">
        <v>3.87</v>
      </c>
      <c r="Z33" s="42"/>
      <c r="AA33" s="42"/>
      <c r="AB33" s="42"/>
      <c r="AC33" s="43">
        <v>3.3541724241785249</v>
      </c>
    </row>
    <row r="34" spans="2:29" hidden="1" x14ac:dyDescent="0.2">
      <c r="B34" s="20" t="s">
        <v>30</v>
      </c>
      <c r="C34" s="20" t="s">
        <v>32</v>
      </c>
      <c r="D34" s="20">
        <v>0</v>
      </c>
      <c r="E34" s="41">
        <v>-2.4553534838709674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3">
        <v>-2.4553534838709674</v>
      </c>
    </row>
    <row r="35" spans="2:29" hidden="1" x14ac:dyDescent="0.2">
      <c r="B35" s="44"/>
      <c r="C35" s="44"/>
      <c r="D35" s="46">
        <v>1</v>
      </c>
      <c r="E35" s="47">
        <v>-2.4552784516129029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9">
        <v>-2.4552784516129029</v>
      </c>
    </row>
    <row r="36" spans="2:29" hidden="1" x14ac:dyDescent="0.2">
      <c r="B36" s="44"/>
      <c r="C36" s="20" t="s">
        <v>45</v>
      </c>
      <c r="D36" s="45"/>
      <c r="E36" s="41">
        <v>-2.4553159677419352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3">
        <v>-2.4553159677419352</v>
      </c>
    </row>
    <row r="37" spans="2:29" hidden="1" x14ac:dyDescent="0.2">
      <c r="B37" s="44"/>
      <c r="C37" s="20" t="s">
        <v>35</v>
      </c>
      <c r="D37" s="20">
        <v>1</v>
      </c>
      <c r="E37" s="41">
        <v>-2.4628367511520737</v>
      </c>
      <c r="F37" s="42">
        <v>0.1</v>
      </c>
      <c r="G37" s="42">
        <v>0.1</v>
      </c>
      <c r="H37" s="42">
        <v>0.1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3">
        <v>-0.54070918778801835</v>
      </c>
    </row>
    <row r="38" spans="2:29" hidden="1" x14ac:dyDescent="0.2">
      <c r="B38" s="44"/>
      <c r="C38" s="20" t="s">
        <v>46</v>
      </c>
      <c r="D38" s="45"/>
      <c r="E38" s="41">
        <v>-2.4628367511520737</v>
      </c>
      <c r="F38" s="42">
        <v>0.1</v>
      </c>
      <c r="G38" s="42">
        <v>0.1</v>
      </c>
      <c r="H38" s="42">
        <v>0.1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3">
        <v>-0.54070918778801835</v>
      </c>
    </row>
    <row r="39" spans="2:29" hidden="1" x14ac:dyDescent="0.2">
      <c r="B39" s="44"/>
      <c r="C39" s="20" t="s">
        <v>38</v>
      </c>
      <c r="D39" s="20">
        <v>0</v>
      </c>
      <c r="E39" s="41">
        <v>-2.6604603791463051</v>
      </c>
      <c r="F39" s="42">
        <v>9.5000000000000098E-2</v>
      </c>
      <c r="G39" s="42">
        <v>8.5000000000000006E-2</v>
      </c>
      <c r="H39" s="42">
        <v>6.999999999999991E-2</v>
      </c>
      <c r="I39" s="42">
        <v>0</v>
      </c>
      <c r="J39" s="42">
        <v>9.9999999999996758E-3</v>
      </c>
      <c r="K39" s="42">
        <v>8.9999999999999927E-2</v>
      </c>
      <c r="L39" s="42">
        <v>0.22</v>
      </c>
      <c r="M39" s="42">
        <v>0.22500000000000001</v>
      </c>
      <c r="N39" s="42">
        <v>0.22500000000000001</v>
      </c>
      <c r="O39" s="42">
        <v>0.115</v>
      </c>
      <c r="P39" s="42">
        <v>0.14000000000000001</v>
      </c>
      <c r="Q39" s="42">
        <v>0.26</v>
      </c>
      <c r="R39" s="42">
        <v>0.39</v>
      </c>
      <c r="S39" s="42">
        <v>0.28999999999999998</v>
      </c>
      <c r="T39" s="42">
        <v>0.16</v>
      </c>
      <c r="U39" s="42">
        <v>0.39</v>
      </c>
      <c r="V39" s="42">
        <v>0.39</v>
      </c>
      <c r="W39" s="42">
        <v>0.39</v>
      </c>
      <c r="X39" s="42">
        <v>0.39</v>
      </c>
      <c r="Y39" s="42">
        <v>0.39</v>
      </c>
      <c r="Z39" s="42"/>
      <c r="AA39" s="42"/>
      <c r="AB39" s="42"/>
      <c r="AC39" s="43">
        <v>7.1684859553838798E-2</v>
      </c>
    </row>
    <row r="40" spans="2:29" hidden="1" x14ac:dyDescent="0.2">
      <c r="B40" s="44"/>
      <c r="C40" s="44"/>
      <c r="D40" s="46">
        <v>1</v>
      </c>
      <c r="E40" s="47">
        <v>-2.6547429124845916</v>
      </c>
      <c r="F40" s="48">
        <v>0.34499999999999931</v>
      </c>
      <c r="G40" s="48">
        <v>0.33500000000000002</v>
      </c>
      <c r="H40" s="48">
        <v>0.32</v>
      </c>
      <c r="I40" s="48">
        <v>0.25</v>
      </c>
      <c r="J40" s="48">
        <v>0.26</v>
      </c>
      <c r="K40" s="48">
        <v>0.34</v>
      </c>
      <c r="L40" s="48">
        <v>0.47</v>
      </c>
      <c r="M40" s="48">
        <v>0.47499999999999998</v>
      </c>
      <c r="N40" s="48">
        <v>0.47499999999999998</v>
      </c>
      <c r="O40" s="48">
        <v>0.36499999999999999</v>
      </c>
      <c r="P40" s="48">
        <v>0.39</v>
      </c>
      <c r="Q40" s="48">
        <v>0.51</v>
      </c>
      <c r="R40" s="48">
        <v>0.64</v>
      </c>
      <c r="S40" s="48">
        <v>0.54</v>
      </c>
      <c r="T40" s="48">
        <v>0.41</v>
      </c>
      <c r="U40" s="48">
        <v>0.64</v>
      </c>
      <c r="V40" s="48">
        <v>0.64</v>
      </c>
      <c r="W40" s="48">
        <v>0.64000000000000057</v>
      </c>
      <c r="X40" s="48">
        <v>0.64</v>
      </c>
      <c r="Y40" s="48">
        <v>0.64</v>
      </c>
      <c r="Z40" s="48">
        <v>0.64</v>
      </c>
      <c r="AA40" s="48">
        <v>0.64</v>
      </c>
      <c r="AB40" s="48">
        <v>0.72</v>
      </c>
      <c r="AC40" s="49">
        <v>0.37241028350061633</v>
      </c>
    </row>
    <row r="41" spans="2:29" hidden="1" x14ac:dyDescent="0.2">
      <c r="B41" s="44"/>
      <c r="C41" s="20" t="s">
        <v>44</v>
      </c>
      <c r="D41" s="45"/>
      <c r="E41" s="41">
        <v>-2.6585545569257341</v>
      </c>
      <c r="F41" s="42">
        <v>0.17833333333333315</v>
      </c>
      <c r="G41" s="42">
        <v>0.16833333333333345</v>
      </c>
      <c r="H41" s="42">
        <v>0.15333333333333321</v>
      </c>
      <c r="I41" s="42">
        <v>8.3333333333333329E-2</v>
      </c>
      <c r="J41" s="42">
        <v>9.3333333333333046E-2</v>
      </c>
      <c r="K41" s="42">
        <v>0.17333333333333331</v>
      </c>
      <c r="L41" s="42">
        <v>0.30333333333333351</v>
      </c>
      <c r="M41" s="42">
        <v>0.30833333333333335</v>
      </c>
      <c r="N41" s="42">
        <v>0.30833333333333335</v>
      </c>
      <c r="O41" s="42">
        <v>0.19833333333333333</v>
      </c>
      <c r="P41" s="42">
        <v>0.22333333333333336</v>
      </c>
      <c r="Q41" s="42">
        <v>0.34333333333333332</v>
      </c>
      <c r="R41" s="42">
        <v>0.47333333333333333</v>
      </c>
      <c r="S41" s="42">
        <v>0.37333333333333335</v>
      </c>
      <c r="T41" s="42">
        <v>0.24333333333333332</v>
      </c>
      <c r="U41" s="42">
        <v>0.47333333333333333</v>
      </c>
      <c r="V41" s="42">
        <v>0.47333333333333333</v>
      </c>
      <c r="W41" s="42">
        <v>0.47333333333333355</v>
      </c>
      <c r="X41" s="42">
        <v>0.47333333333333333</v>
      </c>
      <c r="Y41" s="42">
        <v>0.55666666666666664</v>
      </c>
      <c r="Z41" s="42">
        <v>0.64</v>
      </c>
      <c r="AA41" s="42">
        <v>0.64</v>
      </c>
      <c r="AB41" s="42">
        <v>0.72</v>
      </c>
      <c r="AC41" s="43">
        <v>0.18559600498822423</v>
      </c>
    </row>
    <row r="42" spans="2:29" hidden="1" x14ac:dyDescent="0.2">
      <c r="B42" s="20" t="s">
        <v>42</v>
      </c>
      <c r="C42" s="45"/>
      <c r="D42" s="45"/>
      <c r="E42" s="41">
        <v>-2.5581887262355241</v>
      </c>
      <c r="F42" s="42">
        <v>0.15875</v>
      </c>
      <c r="G42" s="42">
        <v>0.15125</v>
      </c>
      <c r="H42" s="42">
        <v>0.14000000000000001</v>
      </c>
      <c r="I42" s="42">
        <v>8.3333333333333329E-2</v>
      </c>
      <c r="J42" s="42">
        <v>9.3333333333333046E-2</v>
      </c>
      <c r="K42" s="42">
        <v>0.17333333333333331</v>
      </c>
      <c r="L42" s="42">
        <v>0.30333333333333351</v>
      </c>
      <c r="M42" s="42">
        <v>0.30833333333333335</v>
      </c>
      <c r="N42" s="42">
        <v>0.30833333333333335</v>
      </c>
      <c r="O42" s="42">
        <v>0.19833333333333333</v>
      </c>
      <c r="P42" s="42">
        <v>0.22333333333333336</v>
      </c>
      <c r="Q42" s="42">
        <v>0.34333333333333332</v>
      </c>
      <c r="R42" s="42">
        <v>0.47333333333333333</v>
      </c>
      <c r="S42" s="42">
        <v>0.37333333333333335</v>
      </c>
      <c r="T42" s="42">
        <v>0.24333333333333332</v>
      </c>
      <c r="U42" s="42">
        <v>0.47333333333333333</v>
      </c>
      <c r="V42" s="42">
        <v>0.47333333333333333</v>
      </c>
      <c r="W42" s="42">
        <v>0.47333333333333355</v>
      </c>
      <c r="X42" s="42">
        <v>0.47333333333333333</v>
      </c>
      <c r="Y42" s="42">
        <v>0.55666666666666664</v>
      </c>
      <c r="Z42" s="42">
        <v>0.64</v>
      </c>
      <c r="AA42" s="42">
        <v>0.64</v>
      </c>
      <c r="AB42" s="42">
        <v>0.72</v>
      </c>
      <c r="AC42" s="43">
        <v>7.1887050591484092E-2</v>
      </c>
    </row>
    <row r="43" spans="2:29" hidden="1" x14ac:dyDescent="0.2">
      <c r="B43" s="50" t="s">
        <v>9</v>
      </c>
      <c r="C43" s="51"/>
      <c r="D43" s="51"/>
      <c r="E43" s="52">
        <v>-1.9129863177393964</v>
      </c>
      <c r="F43" s="53">
        <v>1.1208333333333333</v>
      </c>
      <c r="G43" s="53">
        <v>1.1425000000000001</v>
      </c>
      <c r="H43" s="53">
        <v>1.1299999999999999</v>
      </c>
      <c r="I43" s="53">
        <v>1.258</v>
      </c>
      <c r="J43" s="53">
        <v>1.2879999999999998</v>
      </c>
      <c r="K43" s="53">
        <v>1.3879999999999999</v>
      </c>
      <c r="L43" s="53">
        <v>1.542</v>
      </c>
      <c r="M43" s="53">
        <v>1.5589999999999997</v>
      </c>
      <c r="N43" s="53">
        <v>1.5589999999999997</v>
      </c>
      <c r="O43" s="53">
        <v>1.4490000000000003</v>
      </c>
      <c r="P43" s="53">
        <v>1.5579999999999998</v>
      </c>
      <c r="Q43" s="53">
        <v>1.7419999999999998</v>
      </c>
      <c r="R43" s="53">
        <v>1.9320000000000004</v>
      </c>
      <c r="S43" s="53">
        <v>1.8039999999999998</v>
      </c>
      <c r="T43" s="53">
        <v>1.6260000000000001</v>
      </c>
      <c r="U43" s="53">
        <v>1.7879999999999998</v>
      </c>
      <c r="V43" s="53">
        <v>1.7879999999999998</v>
      </c>
      <c r="W43" s="53">
        <v>1.8</v>
      </c>
      <c r="X43" s="53">
        <v>1.8360000000000003</v>
      </c>
      <c r="Y43" s="53">
        <v>1.8820000000000003</v>
      </c>
      <c r="Z43" s="53">
        <v>0.64</v>
      </c>
      <c r="AA43" s="53">
        <v>0.64</v>
      </c>
      <c r="AB43" s="53">
        <v>0.72</v>
      </c>
      <c r="AC43" s="54">
        <v>1.2811500829656568</v>
      </c>
    </row>
    <row r="44" spans="2:29" hidden="1" x14ac:dyDescent="0.2"/>
    <row r="46" spans="2:29" x14ac:dyDescent="0.2">
      <c r="C46" s="20" t="s">
        <v>47</v>
      </c>
      <c r="D46" s="21"/>
    </row>
    <row r="47" spans="2:29" s="5" customFormat="1" x14ac:dyDescent="0.2">
      <c r="C47" s="55" t="s">
        <v>25</v>
      </c>
      <c r="D47" s="55" t="s">
        <v>28</v>
      </c>
    </row>
    <row r="48" spans="2:29" s="5" customFormat="1" x14ac:dyDescent="0.2">
      <c r="C48" s="56" t="s">
        <v>39</v>
      </c>
      <c r="D48" s="56" t="s">
        <v>38</v>
      </c>
      <c r="E48" s="5">
        <f>E15*E5</f>
        <v>682101.67200000002</v>
      </c>
      <c r="F48" s="5">
        <f>F15*F5</f>
        <v>628798.59</v>
      </c>
      <c r="G48" s="5">
        <f>G15*G5</f>
        <v>522075</v>
      </c>
      <c r="H48" s="5">
        <f t="shared" ref="H48:AB48" si="0">H15*H5</f>
        <v>473550.37</v>
      </c>
      <c r="I48" s="5">
        <f t="shared" si="0"/>
        <v>329140.74</v>
      </c>
      <c r="J48" s="5">
        <f t="shared" si="0"/>
        <v>248977.96</v>
      </c>
      <c r="K48" s="5">
        <f t="shared" si="0"/>
        <v>190850.55</v>
      </c>
      <c r="L48" s="5">
        <f t="shared" si="0"/>
        <v>181699.4</v>
      </c>
      <c r="M48" s="5">
        <f t="shared" si="0"/>
        <v>174494.565</v>
      </c>
      <c r="N48" s="5">
        <f t="shared" si="0"/>
        <v>180327.19500000001</v>
      </c>
      <c r="O48" s="5">
        <f t="shared" si="0"/>
        <v>234621.97500000001</v>
      </c>
      <c r="P48" s="5">
        <f t="shared" si="0"/>
        <v>561981.6</v>
      </c>
      <c r="Q48" s="5">
        <f t="shared" si="0"/>
        <v>822439.67999999993</v>
      </c>
      <c r="R48" s="5">
        <f t="shared" si="0"/>
        <v>725066.44000000006</v>
      </c>
      <c r="S48" s="5">
        <f t="shared" si="0"/>
        <v>562037.6</v>
      </c>
      <c r="T48" s="5">
        <f t="shared" si="0"/>
        <v>479549.60000000003</v>
      </c>
      <c r="U48" s="5">
        <f t="shared" si="0"/>
        <v>348589.6</v>
      </c>
      <c r="V48" s="5">
        <f t="shared" si="0"/>
        <v>258405.99999999997</v>
      </c>
      <c r="W48" s="5">
        <f t="shared" si="0"/>
        <v>191451.85</v>
      </c>
      <c r="X48" s="5">
        <f t="shared" si="0"/>
        <v>89154.64</v>
      </c>
      <c r="Y48" s="5">
        <f t="shared" si="0"/>
        <v>30619.440000000002</v>
      </c>
      <c r="Z48" s="5">
        <f t="shared" si="0"/>
        <v>0</v>
      </c>
      <c r="AA48" s="5">
        <f t="shared" si="0"/>
        <v>0</v>
      </c>
      <c r="AB48" s="5">
        <f t="shared" si="0"/>
        <v>0</v>
      </c>
      <c r="AC48" s="5">
        <f>SUM(E48:AB48)</f>
        <v>7915934.4669999983</v>
      </c>
    </row>
    <row r="49" spans="1:64" s="5" customFormat="1" x14ac:dyDescent="0.2">
      <c r="C49" s="56" t="s">
        <v>41</v>
      </c>
      <c r="D49" s="57"/>
    </row>
    <row r="50" spans="1:64" s="5" customFormat="1" x14ac:dyDescent="0.2">
      <c r="C50" s="56" t="s">
        <v>30</v>
      </c>
      <c r="D50" s="56" t="s">
        <v>32</v>
      </c>
      <c r="E50" s="5">
        <v>0</v>
      </c>
    </row>
    <row r="51" spans="1:64" s="5" customFormat="1" x14ac:dyDescent="0.2">
      <c r="C51" s="58"/>
      <c r="D51" s="59" t="s">
        <v>35</v>
      </c>
      <c r="E51" s="5">
        <v>0</v>
      </c>
      <c r="F51" s="5">
        <f>F8*F37*$E$51</f>
        <v>0</v>
      </c>
      <c r="G51" s="5">
        <f t="shared" ref="G51:AB52" si="1">G8*G37*$E$51</f>
        <v>0</v>
      </c>
      <c r="H51" s="5">
        <f t="shared" si="1"/>
        <v>0</v>
      </c>
      <c r="I51" s="5">
        <f t="shared" si="1"/>
        <v>0</v>
      </c>
      <c r="J51" s="5">
        <f t="shared" si="1"/>
        <v>0</v>
      </c>
      <c r="K51" s="5">
        <f t="shared" si="1"/>
        <v>0</v>
      </c>
      <c r="L51" s="5">
        <f t="shared" si="1"/>
        <v>0</v>
      </c>
      <c r="M51" s="5">
        <f t="shared" si="1"/>
        <v>0</v>
      </c>
      <c r="N51" s="5">
        <f t="shared" si="1"/>
        <v>0</v>
      </c>
      <c r="O51" s="5">
        <f t="shared" si="1"/>
        <v>0</v>
      </c>
      <c r="P51" s="5">
        <f t="shared" si="1"/>
        <v>0</v>
      </c>
      <c r="Q51" s="5">
        <f t="shared" si="1"/>
        <v>0</v>
      </c>
      <c r="R51" s="5">
        <f t="shared" si="1"/>
        <v>0</v>
      </c>
      <c r="S51" s="5">
        <f t="shared" si="1"/>
        <v>0</v>
      </c>
      <c r="T51" s="5">
        <f t="shared" si="1"/>
        <v>0</v>
      </c>
      <c r="U51" s="5">
        <f t="shared" si="1"/>
        <v>0</v>
      </c>
      <c r="V51" s="5">
        <f t="shared" si="1"/>
        <v>0</v>
      </c>
      <c r="W51" s="5">
        <f t="shared" si="1"/>
        <v>0</v>
      </c>
      <c r="X51" s="5">
        <f t="shared" si="1"/>
        <v>0</v>
      </c>
      <c r="Y51" s="5">
        <f t="shared" si="1"/>
        <v>0</v>
      </c>
      <c r="Z51" s="5">
        <f t="shared" si="1"/>
        <v>0</v>
      </c>
      <c r="AA51" s="5">
        <f t="shared" si="1"/>
        <v>0</v>
      </c>
      <c r="AB51" s="5">
        <f t="shared" si="1"/>
        <v>0</v>
      </c>
      <c r="AC51" s="5">
        <f>SUM(E51:AB51)</f>
        <v>0</v>
      </c>
    </row>
    <row r="52" spans="1:64" s="5" customFormat="1" x14ac:dyDescent="0.2">
      <c r="C52" s="58"/>
      <c r="D52" s="59" t="s">
        <v>38</v>
      </c>
      <c r="E52" s="5">
        <v>0</v>
      </c>
      <c r="F52" s="5">
        <f>F9*F38*$E$51</f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  <c r="O52" s="5">
        <f t="shared" si="1"/>
        <v>0</v>
      </c>
      <c r="P52" s="5">
        <f t="shared" si="1"/>
        <v>0</v>
      </c>
      <c r="Q52" s="5">
        <f t="shared" si="1"/>
        <v>0</v>
      </c>
      <c r="R52" s="5">
        <f t="shared" si="1"/>
        <v>0</v>
      </c>
      <c r="S52" s="5">
        <f t="shared" si="1"/>
        <v>0</v>
      </c>
      <c r="T52" s="5">
        <f t="shared" si="1"/>
        <v>0</v>
      </c>
      <c r="U52" s="5">
        <f t="shared" si="1"/>
        <v>0</v>
      </c>
      <c r="V52" s="5">
        <f t="shared" si="1"/>
        <v>0</v>
      </c>
      <c r="W52" s="5">
        <f t="shared" si="1"/>
        <v>0</v>
      </c>
      <c r="X52" s="5">
        <f t="shared" si="1"/>
        <v>0</v>
      </c>
      <c r="Y52" s="5">
        <f t="shared" si="1"/>
        <v>0</v>
      </c>
      <c r="Z52" s="5">
        <f t="shared" si="1"/>
        <v>0</v>
      </c>
      <c r="AA52" s="5">
        <f t="shared" si="1"/>
        <v>0</v>
      </c>
      <c r="AB52" s="5">
        <f t="shared" si="1"/>
        <v>0</v>
      </c>
      <c r="AC52" s="5">
        <f>SUM(E52:AB52)</f>
        <v>0</v>
      </c>
    </row>
    <row r="53" spans="1:64" s="5" customFormat="1" x14ac:dyDescent="0.2">
      <c r="C53" s="56" t="s">
        <v>42</v>
      </c>
      <c r="D53" s="57"/>
      <c r="E53" s="5" t="s">
        <v>0</v>
      </c>
      <c r="F53" s="5">
        <f>SUM(F51:F52)</f>
        <v>0</v>
      </c>
      <c r="G53" s="5">
        <f t="shared" ref="G53:Y53" si="2">SUM(G51:G52)</f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  <c r="O53" s="5">
        <f t="shared" si="2"/>
        <v>0</v>
      </c>
      <c r="P53" s="5">
        <f t="shared" si="2"/>
        <v>0</v>
      </c>
      <c r="Q53" s="5">
        <f t="shared" si="2"/>
        <v>0</v>
      </c>
      <c r="R53" s="5">
        <f t="shared" si="2"/>
        <v>0</v>
      </c>
      <c r="S53" s="5">
        <f t="shared" si="2"/>
        <v>0</v>
      </c>
      <c r="T53" s="5">
        <f t="shared" si="2"/>
        <v>0</v>
      </c>
      <c r="U53" s="5">
        <f t="shared" si="2"/>
        <v>0</v>
      </c>
      <c r="V53" s="5">
        <f t="shared" si="2"/>
        <v>0</v>
      </c>
      <c r="W53" s="5">
        <f t="shared" si="2"/>
        <v>0</v>
      </c>
      <c r="X53" s="5">
        <f t="shared" si="2"/>
        <v>0</v>
      </c>
      <c r="Y53" s="5">
        <f t="shared" si="2"/>
        <v>0</v>
      </c>
      <c r="AC53" s="5">
        <f>SUM(E53:AB53)</f>
        <v>0</v>
      </c>
    </row>
    <row r="54" spans="1:64" x14ac:dyDescent="0.2">
      <c r="B54" s="26"/>
      <c r="C54" s="34" t="s">
        <v>9</v>
      </c>
      <c r="D54" s="35"/>
      <c r="AC54" s="60">
        <f>SUM(AC48:AC53)</f>
        <v>7915934.4669999983</v>
      </c>
    </row>
    <row r="56" spans="1:64" s="5" customFormat="1" ht="12" customHeight="1" x14ac:dyDescent="0.2">
      <c r="A56" s="61" t="s">
        <v>48</v>
      </c>
      <c r="D56" s="4">
        <v>0.5</v>
      </c>
      <c r="E56" s="5">
        <f>$D$56*E48*(28/31)</f>
        <v>308045.91638709675</v>
      </c>
      <c r="F56" s="5">
        <f t="shared" ref="F56:Y56" si="3">$D$56*F48</f>
        <v>314399.29499999998</v>
      </c>
      <c r="G56" s="5">
        <f t="shared" si="3"/>
        <v>261037.5</v>
      </c>
      <c r="H56" s="5">
        <f t="shared" si="3"/>
        <v>236775.185</v>
      </c>
      <c r="I56" s="5">
        <f t="shared" si="3"/>
        <v>164570.37</v>
      </c>
      <c r="J56" s="5">
        <f t="shared" si="3"/>
        <v>124488.98</v>
      </c>
      <c r="K56" s="5">
        <f t="shared" si="3"/>
        <v>95425.274999999994</v>
      </c>
      <c r="L56" s="5">
        <f t="shared" si="3"/>
        <v>90849.7</v>
      </c>
      <c r="M56" s="5">
        <f t="shared" si="3"/>
        <v>87247.282500000001</v>
      </c>
      <c r="N56" s="5">
        <f t="shared" si="3"/>
        <v>90163.597500000003</v>
      </c>
      <c r="O56" s="5">
        <f t="shared" si="3"/>
        <v>117310.9875</v>
      </c>
      <c r="P56" s="5">
        <f t="shared" si="3"/>
        <v>280990.8</v>
      </c>
      <c r="Q56" s="5">
        <f t="shared" si="3"/>
        <v>411219.83999999997</v>
      </c>
      <c r="R56" s="5">
        <f t="shared" si="3"/>
        <v>362533.22000000003</v>
      </c>
      <c r="S56" s="5">
        <f t="shared" si="3"/>
        <v>281018.8</v>
      </c>
      <c r="T56" s="5">
        <f t="shared" si="3"/>
        <v>239774.80000000002</v>
      </c>
      <c r="U56" s="5">
        <f t="shared" si="3"/>
        <v>174294.8</v>
      </c>
      <c r="V56" s="5">
        <f t="shared" si="3"/>
        <v>129202.99999999999</v>
      </c>
      <c r="W56" s="5">
        <f t="shared" si="3"/>
        <v>95725.925000000003</v>
      </c>
      <c r="X56" s="5">
        <f t="shared" si="3"/>
        <v>44577.32</v>
      </c>
      <c r="Y56" s="5">
        <f t="shared" si="3"/>
        <v>15309.720000000001</v>
      </c>
      <c r="Z56" s="5">
        <f t="shared" ref="Z56:BK56" si="4">$E$77*Z46</f>
        <v>0</v>
      </c>
      <c r="AA56" s="5">
        <f t="shared" si="4"/>
        <v>0</v>
      </c>
      <c r="AB56" s="5">
        <f t="shared" si="4"/>
        <v>0</v>
      </c>
      <c r="AC56" s="5">
        <f t="shared" si="4"/>
        <v>0</v>
      </c>
      <c r="AD56" s="5">
        <f t="shared" si="4"/>
        <v>0</v>
      </c>
      <c r="AE56" s="5">
        <f t="shared" si="4"/>
        <v>0</v>
      </c>
      <c r="AF56" s="5">
        <f t="shared" si="4"/>
        <v>0</v>
      </c>
      <c r="AG56" s="5">
        <f t="shared" si="4"/>
        <v>0</v>
      </c>
      <c r="AH56" s="5">
        <f t="shared" si="4"/>
        <v>0</v>
      </c>
      <c r="AI56" s="5">
        <f t="shared" si="4"/>
        <v>0</v>
      </c>
      <c r="AJ56" s="5">
        <f t="shared" si="4"/>
        <v>0</v>
      </c>
      <c r="AK56" s="5">
        <f t="shared" si="4"/>
        <v>0</v>
      </c>
      <c r="AL56" s="5">
        <f t="shared" si="4"/>
        <v>0</v>
      </c>
      <c r="AM56" s="5">
        <f t="shared" si="4"/>
        <v>0</v>
      </c>
      <c r="AN56" s="5">
        <f t="shared" si="4"/>
        <v>0</v>
      </c>
      <c r="AO56" s="5">
        <f t="shared" si="4"/>
        <v>0</v>
      </c>
      <c r="AP56" s="5">
        <f t="shared" si="4"/>
        <v>0</v>
      </c>
      <c r="AQ56" s="5">
        <f t="shared" si="4"/>
        <v>0</v>
      </c>
      <c r="AR56" s="5">
        <f t="shared" si="4"/>
        <v>0</v>
      </c>
      <c r="AS56" s="5">
        <f t="shared" si="4"/>
        <v>0</v>
      </c>
      <c r="AT56" s="5">
        <f t="shared" si="4"/>
        <v>0</v>
      </c>
      <c r="AU56" s="5">
        <f t="shared" si="4"/>
        <v>0</v>
      </c>
      <c r="AV56" s="5">
        <f t="shared" si="4"/>
        <v>0</v>
      </c>
      <c r="AW56" s="5">
        <f t="shared" si="4"/>
        <v>0</v>
      </c>
      <c r="AX56" s="5">
        <f t="shared" si="4"/>
        <v>0</v>
      </c>
      <c r="AY56" s="5">
        <f t="shared" si="4"/>
        <v>0</v>
      </c>
      <c r="AZ56" s="5">
        <f t="shared" si="4"/>
        <v>0</v>
      </c>
      <c r="BA56" s="5">
        <f t="shared" si="4"/>
        <v>0</v>
      </c>
      <c r="BB56" s="5">
        <f t="shared" si="4"/>
        <v>0</v>
      </c>
      <c r="BC56" s="5">
        <f t="shared" si="4"/>
        <v>0</v>
      </c>
      <c r="BD56" s="5">
        <f t="shared" si="4"/>
        <v>0</v>
      </c>
      <c r="BE56" s="5">
        <f t="shared" si="4"/>
        <v>0</v>
      </c>
      <c r="BF56" s="5">
        <f t="shared" si="4"/>
        <v>0</v>
      </c>
      <c r="BG56" s="5">
        <f t="shared" si="4"/>
        <v>0</v>
      </c>
      <c r="BH56" s="5">
        <f t="shared" si="4"/>
        <v>0</v>
      </c>
      <c r="BI56" s="5">
        <f t="shared" si="4"/>
        <v>0</v>
      </c>
      <c r="BJ56" s="5">
        <f t="shared" si="4"/>
        <v>0</v>
      </c>
      <c r="BK56" s="5">
        <f t="shared" si="4"/>
        <v>0</v>
      </c>
      <c r="BL56" s="5">
        <f>SUM(F56:BK56)</f>
        <v>3616916.3974999995</v>
      </c>
    </row>
    <row r="57" spans="1:64" s="5" customFormat="1" hidden="1" x14ac:dyDescent="0.2">
      <c r="A57" s="61" t="s">
        <v>49</v>
      </c>
      <c r="D57" s="4">
        <v>1</v>
      </c>
      <c r="F57" s="5">
        <f t="shared" ref="F57:Y57" si="5">ABS($D$57*F53)</f>
        <v>0</v>
      </c>
      <c r="G57" s="5">
        <f t="shared" si="5"/>
        <v>0</v>
      </c>
      <c r="H57" s="5">
        <f t="shared" si="5"/>
        <v>0</v>
      </c>
      <c r="I57" s="5">
        <f t="shared" si="5"/>
        <v>0</v>
      </c>
      <c r="J57" s="5">
        <f t="shared" si="5"/>
        <v>0</v>
      </c>
      <c r="K57" s="5">
        <f t="shared" si="5"/>
        <v>0</v>
      </c>
      <c r="L57" s="5">
        <f t="shared" si="5"/>
        <v>0</v>
      </c>
      <c r="M57" s="5">
        <f t="shared" si="5"/>
        <v>0</v>
      </c>
      <c r="N57" s="5">
        <f t="shared" si="5"/>
        <v>0</v>
      </c>
      <c r="O57" s="5">
        <f t="shared" si="5"/>
        <v>0</v>
      </c>
      <c r="P57" s="5">
        <f t="shared" si="5"/>
        <v>0</v>
      </c>
      <c r="Q57" s="5">
        <f t="shared" si="5"/>
        <v>0</v>
      </c>
      <c r="R57" s="5">
        <f t="shared" si="5"/>
        <v>0</v>
      </c>
      <c r="S57" s="5">
        <f t="shared" si="5"/>
        <v>0</v>
      </c>
      <c r="T57" s="5">
        <f t="shared" si="5"/>
        <v>0</v>
      </c>
      <c r="U57" s="5">
        <f t="shared" si="5"/>
        <v>0</v>
      </c>
      <c r="V57" s="5">
        <f t="shared" si="5"/>
        <v>0</v>
      </c>
      <c r="W57" s="5">
        <f t="shared" si="5"/>
        <v>0</v>
      </c>
      <c r="X57" s="5">
        <f t="shared" si="5"/>
        <v>0</v>
      </c>
      <c r="Y57" s="5">
        <f t="shared" si="5"/>
        <v>0</v>
      </c>
      <c r="Z57" s="5">
        <f t="shared" ref="Z57:BK57" si="6">$E$78*Z53</f>
        <v>0</v>
      </c>
      <c r="AA57" s="5">
        <f t="shared" si="6"/>
        <v>0</v>
      </c>
      <c r="AB57" s="5">
        <f t="shared" si="6"/>
        <v>0</v>
      </c>
      <c r="AC57" s="5">
        <f t="shared" si="6"/>
        <v>0</v>
      </c>
      <c r="AD57" s="5">
        <f t="shared" si="6"/>
        <v>0</v>
      </c>
      <c r="AE57" s="5">
        <f t="shared" si="6"/>
        <v>0</v>
      </c>
      <c r="AF57" s="5">
        <f t="shared" si="6"/>
        <v>0</v>
      </c>
      <c r="AG57" s="5">
        <f t="shared" si="6"/>
        <v>0</v>
      </c>
      <c r="AH57" s="5">
        <f t="shared" si="6"/>
        <v>0</v>
      </c>
      <c r="AI57" s="5">
        <f t="shared" si="6"/>
        <v>0</v>
      </c>
      <c r="AJ57" s="5">
        <f t="shared" si="6"/>
        <v>0</v>
      </c>
      <c r="AK57" s="5">
        <f t="shared" si="6"/>
        <v>0</v>
      </c>
      <c r="AL57" s="5">
        <f t="shared" si="6"/>
        <v>0</v>
      </c>
      <c r="AM57" s="5">
        <f t="shared" si="6"/>
        <v>0</v>
      </c>
      <c r="AN57" s="5">
        <f t="shared" si="6"/>
        <v>0</v>
      </c>
      <c r="AO57" s="5">
        <f t="shared" si="6"/>
        <v>0</v>
      </c>
      <c r="AP57" s="5">
        <f t="shared" si="6"/>
        <v>0</v>
      </c>
      <c r="AQ57" s="5">
        <f t="shared" si="6"/>
        <v>0</v>
      </c>
      <c r="AR57" s="5">
        <f t="shared" si="6"/>
        <v>0</v>
      </c>
      <c r="AS57" s="5">
        <f t="shared" si="6"/>
        <v>0</v>
      </c>
      <c r="AT57" s="5">
        <f t="shared" si="6"/>
        <v>0</v>
      </c>
      <c r="AU57" s="5">
        <f t="shared" si="6"/>
        <v>0</v>
      </c>
      <c r="AV57" s="5">
        <f t="shared" si="6"/>
        <v>0</v>
      </c>
      <c r="AW57" s="5">
        <f t="shared" si="6"/>
        <v>0</v>
      </c>
      <c r="AX57" s="5">
        <f t="shared" si="6"/>
        <v>0</v>
      </c>
      <c r="AY57" s="5">
        <f t="shared" si="6"/>
        <v>0</v>
      </c>
      <c r="AZ57" s="5">
        <f t="shared" si="6"/>
        <v>0</v>
      </c>
      <c r="BA57" s="5">
        <f t="shared" si="6"/>
        <v>0</v>
      </c>
      <c r="BB57" s="5">
        <f t="shared" si="6"/>
        <v>0</v>
      </c>
      <c r="BC57" s="5">
        <f t="shared" si="6"/>
        <v>0</v>
      </c>
      <c r="BD57" s="5">
        <f t="shared" si="6"/>
        <v>0</v>
      </c>
      <c r="BE57" s="5">
        <f t="shared" si="6"/>
        <v>0</v>
      </c>
      <c r="BF57" s="5">
        <f t="shared" si="6"/>
        <v>0</v>
      </c>
      <c r="BG57" s="5">
        <f t="shared" si="6"/>
        <v>0</v>
      </c>
      <c r="BH57" s="5">
        <f t="shared" si="6"/>
        <v>0</v>
      </c>
      <c r="BI57" s="5">
        <f t="shared" si="6"/>
        <v>0</v>
      </c>
      <c r="BJ57" s="5">
        <f t="shared" si="6"/>
        <v>0</v>
      </c>
      <c r="BK57" s="5">
        <f t="shared" si="6"/>
        <v>0</v>
      </c>
      <c r="BL57" s="5">
        <f>SUM(F57:BK57)</f>
        <v>0</v>
      </c>
    </row>
    <row r="58" spans="1:64" s="5" customFormat="1" x14ac:dyDescent="0.2">
      <c r="A58" s="61"/>
      <c r="D58" s="3"/>
      <c r="E58" s="5">
        <f>SUM(E56:E57)</f>
        <v>308045.91638709675</v>
      </c>
      <c r="F58" s="5">
        <f>SUM(F56:F57)</f>
        <v>314399.29499999998</v>
      </c>
      <c r="G58" s="5">
        <f t="shared" ref="G58:BK58" si="7">SUM(G56:G57)</f>
        <v>261037.5</v>
      </c>
      <c r="H58" s="5">
        <f t="shared" si="7"/>
        <v>236775.185</v>
      </c>
      <c r="I58" s="5">
        <f t="shared" si="7"/>
        <v>164570.37</v>
      </c>
      <c r="J58" s="5">
        <f t="shared" si="7"/>
        <v>124488.98</v>
      </c>
      <c r="K58" s="5">
        <f t="shared" si="7"/>
        <v>95425.274999999994</v>
      </c>
      <c r="L58" s="5">
        <f t="shared" si="7"/>
        <v>90849.7</v>
      </c>
      <c r="M58" s="5">
        <f t="shared" si="7"/>
        <v>87247.282500000001</v>
      </c>
      <c r="N58" s="5">
        <f t="shared" si="7"/>
        <v>90163.597500000003</v>
      </c>
      <c r="O58" s="5">
        <f t="shared" si="7"/>
        <v>117310.9875</v>
      </c>
      <c r="P58" s="5">
        <f t="shared" si="7"/>
        <v>280990.8</v>
      </c>
      <c r="Q58" s="5">
        <f t="shared" si="7"/>
        <v>411219.83999999997</v>
      </c>
      <c r="R58" s="5">
        <f t="shared" si="7"/>
        <v>362533.22000000003</v>
      </c>
      <c r="S58" s="5">
        <f t="shared" si="7"/>
        <v>281018.8</v>
      </c>
      <c r="T58" s="5">
        <f t="shared" si="7"/>
        <v>239774.80000000002</v>
      </c>
      <c r="U58" s="5">
        <f t="shared" si="7"/>
        <v>174294.8</v>
      </c>
      <c r="V58" s="5">
        <f t="shared" si="7"/>
        <v>129202.99999999999</v>
      </c>
      <c r="W58" s="5">
        <f t="shared" si="7"/>
        <v>95725.925000000003</v>
      </c>
      <c r="X58" s="5">
        <f t="shared" si="7"/>
        <v>44577.32</v>
      </c>
      <c r="Y58" s="5">
        <f t="shared" si="7"/>
        <v>15309.720000000001</v>
      </c>
      <c r="Z58" s="5">
        <f t="shared" si="7"/>
        <v>0</v>
      </c>
      <c r="AA58" s="5">
        <f t="shared" si="7"/>
        <v>0</v>
      </c>
      <c r="AB58" s="5">
        <f t="shared" si="7"/>
        <v>0</v>
      </c>
      <c r="AC58" s="5">
        <f t="shared" si="7"/>
        <v>0</v>
      </c>
      <c r="AD58" s="5">
        <f t="shared" si="7"/>
        <v>0</v>
      </c>
      <c r="AE58" s="5">
        <f t="shared" si="7"/>
        <v>0</v>
      </c>
      <c r="AF58" s="5">
        <f t="shared" si="7"/>
        <v>0</v>
      </c>
      <c r="AG58" s="5">
        <f t="shared" si="7"/>
        <v>0</v>
      </c>
      <c r="AH58" s="5">
        <f t="shared" si="7"/>
        <v>0</v>
      </c>
      <c r="AI58" s="5">
        <f t="shared" si="7"/>
        <v>0</v>
      </c>
      <c r="AJ58" s="5">
        <f t="shared" si="7"/>
        <v>0</v>
      </c>
      <c r="AK58" s="5">
        <f t="shared" si="7"/>
        <v>0</v>
      </c>
      <c r="AL58" s="5">
        <f t="shared" si="7"/>
        <v>0</v>
      </c>
      <c r="AM58" s="5">
        <f t="shared" si="7"/>
        <v>0</v>
      </c>
      <c r="AN58" s="5">
        <f t="shared" si="7"/>
        <v>0</v>
      </c>
      <c r="AO58" s="5">
        <f t="shared" si="7"/>
        <v>0</v>
      </c>
      <c r="AP58" s="5">
        <f t="shared" si="7"/>
        <v>0</v>
      </c>
      <c r="AQ58" s="5">
        <f t="shared" si="7"/>
        <v>0</v>
      </c>
      <c r="AR58" s="5">
        <f t="shared" si="7"/>
        <v>0</v>
      </c>
      <c r="AS58" s="5">
        <f t="shared" si="7"/>
        <v>0</v>
      </c>
      <c r="AT58" s="5">
        <f t="shared" si="7"/>
        <v>0</v>
      </c>
      <c r="AU58" s="5">
        <f t="shared" si="7"/>
        <v>0</v>
      </c>
      <c r="AV58" s="5">
        <f t="shared" si="7"/>
        <v>0</v>
      </c>
      <c r="AW58" s="5">
        <f t="shared" si="7"/>
        <v>0</v>
      </c>
      <c r="AX58" s="5">
        <f t="shared" si="7"/>
        <v>0</v>
      </c>
      <c r="AY58" s="5">
        <f t="shared" si="7"/>
        <v>0</v>
      </c>
      <c r="AZ58" s="5">
        <f t="shared" si="7"/>
        <v>0</v>
      </c>
      <c r="BA58" s="5">
        <f t="shared" si="7"/>
        <v>0</v>
      </c>
      <c r="BB58" s="5">
        <f t="shared" si="7"/>
        <v>0</v>
      </c>
      <c r="BC58" s="5">
        <f t="shared" si="7"/>
        <v>0</v>
      </c>
      <c r="BD58" s="5">
        <f t="shared" si="7"/>
        <v>0</v>
      </c>
      <c r="BE58" s="5">
        <f t="shared" si="7"/>
        <v>0</v>
      </c>
      <c r="BF58" s="5">
        <f t="shared" si="7"/>
        <v>0</v>
      </c>
      <c r="BG58" s="5">
        <f t="shared" si="7"/>
        <v>0</v>
      </c>
      <c r="BH58" s="5">
        <f t="shared" si="7"/>
        <v>0</v>
      </c>
      <c r="BI58" s="5">
        <f t="shared" si="7"/>
        <v>0</v>
      </c>
      <c r="BJ58" s="5">
        <f t="shared" si="7"/>
        <v>0</v>
      </c>
      <c r="BK58" s="5">
        <f t="shared" si="7"/>
        <v>0</v>
      </c>
    </row>
    <row r="59" spans="1:64" s="5" customFormat="1" x14ac:dyDescent="0.2">
      <c r="A59" s="61"/>
      <c r="D59" s="3"/>
    </row>
    <row r="60" spans="1:64" s="5" customFormat="1" x14ac:dyDescent="0.2">
      <c r="A60" s="61" t="s">
        <v>14</v>
      </c>
      <c r="D60" s="3"/>
      <c r="E60" s="5">
        <f>ABS(SUM(E58:$BK58))+E56</f>
        <v>4233008.2302741921</v>
      </c>
      <c r="F60" s="5">
        <f>ABS(SUM(F58:$BK58))+F56</f>
        <v>3931315.6924999994</v>
      </c>
      <c r="G60" s="5">
        <f>ABS(SUM(G58:$BK58))+G56</f>
        <v>3563554.6024999996</v>
      </c>
      <c r="H60" s="5">
        <f>ABS(SUM(H58:$BK58))+H56</f>
        <v>3278254.7874999996</v>
      </c>
      <c r="I60" s="5">
        <f>ABS(SUM(I58:$BK58))+I56</f>
        <v>2969274.7874999996</v>
      </c>
      <c r="J60" s="5">
        <f>ABS(SUM(J58:$BK58))+J56</f>
        <v>2764623.0274999994</v>
      </c>
      <c r="K60" s="5">
        <f>ABS(SUM(K58:$BK58))+K56</f>
        <v>2611070.3424999998</v>
      </c>
      <c r="L60" s="5">
        <f>ABS(SUM(L58:$BK58))+L56</f>
        <v>2511069.4925000002</v>
      </c>
      <c r="M60" s="5">
        <f>ABS(SUM(M58:$BK58))+M56</f>
        <v>2416617.375</v>
      </c>
      <c r="N60" s="5">
        <f>ABS(SUM(N58:$BK58))+N56</f>
        <v>2332286.4075000002</v>
      </c>
      <c r="O60" s="5">
        <f>ABS(SUM(O58:$BK58))+O56</f>
        <v>2269270.2000000002</v>
      </c>
      <c r="P60" s="5">
        <f>ABS(SUM(P58:$BK58))+P56</f>
        <v>2315639.0249999999</v>
      </c>
      <c r="Q60" s="5">
        <f>ABS(SUM(Q58:$BK58))+Q56</f>
        <v>2164877.2650000001</v>
      </c>
      <c r="R60" s="5">
        <f>ABS(SUM(R58:$BK58))+R56</f>
        <v>1704970.8050000002</v>
      </c>
      <c r="S60" s="5">
        <f>ABS(SUM(S58:$BK58))+S56</f>
        <v>1260923.1649999998</v>
      </c>
      <c r="T60" s="5">
        <f>ABS(SUM(T58:$BK58))+T56</f>
        <v>938660.36499999999</v>
      </c>
      <c r="U60" s="5">
        <f>ABS(SUM(U58:$BK58))+U56</f>
        <v>633405.56499999994</v>
      </c>
      <c r="V60" s="5">
        <f>ABS(SUM(V58:$BK58))+V56</f>
        <v>414018.96499999997</v>
      </c>
      <c r="W60" s="5">
        <f>ABS(SUM(W58:$BK58))+W56</f>
        <v>251338.89</v>
      </c>
      <c r="X60" s="5">
        <f>ABS(SUM(X58:$BK58))+X56</f>
        <v>104464.36</v>
      </c>
      <c r="Y60" s="5">
        <f>ABS(SUM(Y58:$BK58))+Y56</f>
        <v>30619.440000000002</v>
      </c>
      <c r="Z60" s="5">
        <f>ABS(SUM(Z58:$BK58))+Z56</f>
        <v>0</v>
      </c>
      <c r="AA60" s="5">
        <f>ABS(SUM(AA58:$BK58))+AA56</f>
        <v>0</v>
      </c>
      <c r="AB60" s="5">
        <f>ABS(SUM(AB58:$BK58))+AB56</f>
        <v>0</v>
      </c>
      <c r="AC60" s="5">
        <f>ABS(SUM(AC58:$BK58))</f>
        <v>0</v>
      </c>
      <c r="AD60" s="5">
        <f>ABS(SUM(AD58:$BK58))</f>
        <v>0</v>
      </c>
      <c r="AE60" s="5">
        <f>ABS(SUM(AE58:$BK58))</f>
        <v>0</v>
      </c>
      <c r="AF60" s="5">
        <f>ABS(SUM(AF58:$BK58))</f>
        <v>0</v>
      </c>
      <c r="AG60" s="5">
        <f>ABS(SUM(AG58:$BK58))</f>
        <v>0</v>
      </c>
      <c r="AH60" s="5">
        <f>ABS(SUM(AH58:$BK58))</f>
        <v>0</v>
      </c>
      <c r="AI60" s="5">
        <f>ABS(SUM(AI58:$BK58))</f>
        <v>0</v>
      </c>
      <c r="AJ60" s="5">
        <f>ABS(SUM(AJ58:$BK58))</f>
        <v>0</v>
      </c>
      <c r="AK60" s="5">
        <f>ABS(SUM(AK58:$BK58))</f>
        <v>0</v>
      </c>
      <c r="AL60" s="5">
        <f>ABS(SUM(AL58:$BK58))</f>
        <v>0</v>
      </c>
      <c r="AM60" s="5">
        <f>ABS(SUM(AM58:$BK58))</f>
        <v>0</v>
      </c>
      <c r="AN60" s="5">
        <f>ABS(SUM(AN58:$BK58))</f>
        <v>0</v>
      </c>
      <c r="AO60" s="5">
        <f>ABS(SUM(AO58:$BK58))</f>
        <v>0</v>
      </c>
      <c r="AP60" s="5">
        <f>ABS(SUM(AP58:$BK58))</f>
        <v>0</v>
      </c>
      <c r="AQ60" s="5">
        <f>ABS(SUM(AQ58:$BK58))</f>
        <v>0</v>
      </c>
      <c r="AR60" s="5">
        <f>ABS(SUM(AR58:$BK58))</f>
        <v>0</v>
      </c>
      <c r="AS60" s="5">
        <f>ABS(SUM(AS58:$BK58))</f>
        <v>0</v>
      </c>
      <c r="AT60" s="5">
        <f>ABS(SUM(AT58:$BK58))</f>
        <v>0</v>
      </c>
      <c r="AU60" s="5">
        <f>ABS(SUM(AU58:$BK58))</f>
        <v>0</v>
      </c>
      <c r="AV60" s="5">
        <f>ABS(SUM(AV58:$BK58))</f>
        <v>0</v>
      </c>
      <c r="AW60" s="5">
        <f>ABS(SUM(AW58:$BK58))</f>
        <v>0</v>
      </c>
      <c r="AX60" s="5">
        <f>ABS(SUM(AX58:$BK58))</f>
        <v>0</v>
      </c>
      <c r="AY60" s="5">
        <f>ABS(SUM(AY58:$BK58))</f>
        <v>0</v>
      </c>
      <c r="AZ60" s="5">
        <f>ABS(SUM(AZ58:$BK58))</f>
        <v>0</v>
      </c>
      <c r="BA60" s="5">
        <f>ABS(SUM(BA58:$BK58))</f>
        <v>0</v>
      </c>
      <c r="BB60" s="5">
        <f>ABS(SUM(BB58:$BK58))</f>
        <v>0</v>
      </c>
      <c r="BC60" s="5">
        <f>ABS(SUM(BC58:$BK58))</f>
        <v>0</v>
      </c>
      <c r="BD60" s="5">
        <f>ABS(SUM(BD58:$BK58))</f>
        <v>0</v>
      </c>
      <c r="BE60" s="5">
        <f>ABS(SUM(BE58:$BK58))</f>
        <v>0</v>
      </c>
      <c r="BF60" s="5">
        <f>ABS(SUM(BF58:$BK58))</f>
        <v>0</v>
      </c>
      <c r="BG60" s="5">
        <f>ABS(SUM(BG58:$BK58))</f>
        <v>0</v>
      </c>
      <c r="BH60" s="5">
        <f>ABS(SUM(BH58:$BK58))</f>
        <v>0</v>
      </c>
      <c r="BI60" s="5">
        <f>ABS(SUM(BI58:$BK58))</f>
        <v>0</v>
      </c>
      <c r="BJ60" s="5">
        <f>ABS(SUM(BJ58:$BK58))</f>
        <v>0</v>
      </c>
      <c r="BK60" s="5">
        <f>ABS(SUM(BK58:$BK58))</f>
        <v>0</v>
      </c>
    </row>
    <row r="61" spans="1:64" s="5" customFormat="1" x14ac:dyDescent="0.2">
      <c r="A61" s="62" t="s">
        <v>10</v>
      </c>
      <c r="D61" s="6">
        <v>0.25</v>
      </c>
      <c r="E61" s="5">
        <f t="shared" ref="E61:AJ61" si="8">$D61*(E60/12)</f>
        <v>88187.671464045663</v>
      </c>
      <c r="F61" s="5">
        <f t="shared" si="8"/>
        <v>81902.410260416655</v>
      </c>
      <c r="G61" s="5">
        <f t="shared" si="8"/>
        <v>74240.720885416653</v>
      </c>
      <c r="H61" s="5">
        <f t="shared" si="8"/>
        <v>68296.974739583326</v>
      </c>
      <c r="I61" s="5">
        <f t="shared" si="8"/>
        <v>61859.89140624999</v>
      </c>
      <c r="J61" s="5">
        <f t="shared" si="8"/>
        <v>57596.313072916651</v>
      </c>
      <c r="K61" s="5">
        <f t="shared" si="8"/>
        <v>54397.298802083329</v>
      </c>
      <c r="L61" s="5">
        <f t="shared" si="8"/>
        <v>52313.947760416668</v>
      </c>
      <c r="M61" s="5">
        <f t="shared" si="8"/>
        <v>50346.1953125</v>
      </c>
      <c r="N61" s="5">
        <f t="shared" si="8"/>
        <v>48589.300156250007</v>
      </c>
      <c r="O61" s="5">
        <f t="shared" si="8"/>
        <v>47276.462500000001</v>
      </c>
      <c r="P61" s="5">
        <f t="shared" si="8"/>
        <v>48242.479687499996</v>
      </c>
      <c r="Q61" s="5">
        <f t="shared" si="8"/>
        <v>45101.6096875</v>
      </c>
      <c r="R61" s="5">
        <f t="shared" si="8"/>
        <v>35520.225104166668</v>
      </c>
      <c r="S61" s="5">
        <f t="shared" si="8"/>
        <v>26269.232604166664</v>
      </c>
      <c r="T61" s="5">
        <f t="shared" si="8"/>
        <v>19555.424270833333</v>
      </c>
      <c r="U61" s="5">
        <f t="shared" si="8"/>
        <v>13195.949270833333</v>
      </c>
      <c r="V61" s="5">
        <f t="shared" si="8"/>
        <v>8625.395104166666</v>
      </c>
      <c r="W61" s="5">
        <f t="shared" si="8"/>
        <v>5236.2268750000003</v>
      </c>
      <c r="X61" s="5">
        <f t="shared" si="8"/>
        <v>2176.3408333333332</v>
      </c>
      <c r="Y61" s="5">
        <f t="shared" si="8"/>
        <v>637.90500000000009</v>
      </c>
      <c r="Z61" s="5">
        <f t="shared" si="8"/>
        <v>0</v>
      </c>
      <c r="AA61" s="5">
        <f t="shared" si="8"/>
        <v>0</v>
      </c>
      <c r="AB61" s="5">
        <f t="shared" si="8"/>
        <v>0</v>
      </c>
      <c r="AC61" s="5">
        <f t="shared" si="8"/>
        <v>0</v>
      </c>
      <c r="AD61" s="5">
        <f t="shared" si="8"/>
        <v>0</v>
      </c>
      <c r="AE61" s="5">
        <f t="shared" si="8"/>
        <v>0</v>
      </c>
      <c r="AF61" s="5">
        <f t="shared" si="8"/>
        <v>0</v>
      </c>
      <c r="AG61" s="5">
        <f t="shared" si="8"/>
        <v>0</v>
      </c>
      <c r="AH61" s="5">
        <f t="shared" si="8"/>
        <v>0</v>
      </c>
      <c r="AI61" s="5">
        <f t="shared" si="8"/>
        <v>0</v>
      </c>
      <c r="AJ61" s="5">
        <f t="shared" si="8"/>
        <v>0</v>
      </c>
      <c r="AK61" s="5">
        <f t="shared" ref="AK61:BK61" si="9">$D61*(AK60/12)</f>
        <v>0</v>
      </c>
      <c r="AL61" s="5">
        <f t="shared" si="9"/>
        <v>0</v>
      </c>
      <c r="AM61" s="5">
        <f t="shared" si="9"/>
        <v>0</v>
      </c>
      <c r="AN61" s="5">
        <f t="shared" si="9"/>
        <v>0</v>
      </c>
      <c r="AO61" s="5">
        <f t="shared" si="9"/>
        <v>0</v>
      </c>
      <c r="AP61" s="5">
        <f t="shared" si="9"/>
        <v>0</v>
      </c>
      <c r="AQ61" s="5">
        <f t="shared" si="9"/>
        <v>0</v>
      </c>
      <c r="AR61" s="5">
        <f t="shared" si="9"/>
        <v>0</v>
      </c>
      <c r="AS61" s="5">
        <f t="shared" si="9"/>
        <v>0</v>
      </c>
      <c r="AT61" s="5">
        <f t="shared" si="9"/>
        <v>0</v>
      </c>
      <c r="AU61" s="5">
        <f t="shared" si="9"/>
        <v>0</v>
      </c>
      <c r="AV61" s="5">
        <f t="shared" si="9"/>
        <v>0</v>
      </c>
      <c r="AW61" s="5">
        <f t="shared" si="9"/>
        <v>0</v>
      </c>
      <c r="AX61" s="5">
        <f t="shared" si="9"/>
        <v>0</v>
      </c>
      <c r="AY61" s="5">
        <f t="shared" si="9"/>
        <v>0</v>
      </c>
      <c r="AZ61" s="5">
        <f t="shared" si="9"/>
        <v>0</v>
      </c>
      <c r="BA61" s="5">
        <f t="shared" si="9"/>
        <v>0</v>
      </c>
      <c r="BB61" s="5">
        <f t="shared" si="9"/>
        <v>0</v>
      </c>
      <c r="BC61" s="5">
        <f t="shared" si="9"/>
        <v>0</v>
      </c>
      <c r="BD61" s="5">
        <f t="shared" si="9"/>
        <v>0</v>
      </c>
      <c r="BE61" s="5">
        <f t="shared" si="9"/>
        <v>0</v>
      </c>
      <c r="BF61" s="5">
        <f t="shared" si="9"/>
        <v>0</v>
      </c>
      <c r="BG61" s="5">
        <f t="shared" si="9"/>
        <v>0</v>
      </c>
      <c r="BH61" s="5">
        <f t="shared" si="9"/>
        <v>0</v>
      </c>
      <c r="BI61" s="5">
        <f t="shared" si="9"/>
        <v>0</v>
      </c>
      <c r="BJ61" s="5">
        <f t="shared" si="9"/>
        <v>0</v>
      </c>
      <c r="BK61" s="5">
        <f t="shared" si="9"/>
        <v>0</v>
      </c>
    </row>
    <row r="62" spans="1:64" s="5" customFormat="1" x14ac:dyDescent="0.2">
      <c r="A62" s="62" t="s">
        <v>11</v>
      </c>
      <c r="D62" s="6">
        <v>0.03</v>
      </c>
      <c r="E62" s="5">
        <f t="shared" ref="E62:AJ62" si="10">E61/(1+$D62/12)^E65</f>
        <v>88187.671464045663</v>
      </c>
      <c r="F62" s="5">
        <f t="shared" si="10"/>
        <v>81698.164848295914</v>
      </c>
      <c r="G62" s="5">
        <f t="shared" si="10"/>
        <v>73870.904668917894</v>
      </c>
      <c r="H62" s="5">
        <f t="shared" si="10"/>
        <v>67787.297934065064</v>
      </c>
      <c r="I62" s="5">
        <f t="shared" si="10"/>
        <v>61245.139488421366</v>
      </c>
      <c r="J62" s="5">
        <f t="shared" si="10"/>
        <v>56881.727472656232</v>
      </c>
      <c r="K62" s="5">
        <f t="shared" si="10"/>
        <v>53588.431634287554</v>
      </c>
      <c r="L62" s="5">
        <f t="shared" si="10"/>
        <v>51407.540380200378</v>
      </c>
      <c r="M62" s="5">
        <f t="shared" si="10"/>
        <v>49350.505546200067</v>
      </c>
      <c r="N62" s="5">
        <f t="shared" si="10"/>
        <v>47509.582307562108</v>
      </c>
      <c r="O62" s="5">
        <f t="shared" si="10"/>
        <v>46110.641019875904</v>
      </c>
      <c r="P62" s="5">
        <f t="shared" si="10"/>
        <v>46935.497807686181</v>
      </c>
      <c r="Q62" s="5">
        <f t="shared" si="10"/>
        <v>43770.294301921254</v>
      </c>
      <c r="R62" s="5">
        <f t="shared" si="10"/>
        <v>34385.769893670054</v>
      </c>
      <c r="S62" s="5">
        <f t="shared" si="10"/>
        <v>25366.821211542581</v>
      </c>
      <c r="T62" s="5">
        <f t="shared" si="10"/>
        <v>18836.556967959226</v>
      </c>
      <c r="U62" s="5">
        <f t="shared" si="10"/>
        <v>12679.161586670172</v>
      </c>
      <c r="V62" s="5">
        <f t="shared" si="10"/>
        <v>8266.9348678740025</v>
      </c>
      <c r="W62" s="5">
        <f t="shared" si="10"/>
        <v>5006.1008236410744</v>
      </c>
      <c r="X62" s="5">
        <f t="shared" si="10"/>
        <v>2075.5044361983823</v>
      </c>
      <c r="Y62" s="5">
        <f t="shared" si="10"/>
        <v>606.83186875330409</v>
      </c>
      <c r="Z62" s="5">
        <f t="shared" si="10"/>
        <v>0</v>
      </c>
      <c r="AA62" s="5">
        <f t="shared" si="10"/>
        <v>0</v>
      </c>
      <c r="AB62" s="5">
        <f t="shared" si="10"/>
        <v>0</v>
      </c>
      <c r="AC62" s="5">
        <f t="shared" si="10"/>
        <v>0</v>
      </c>
      <c r="AD62" s="5">
        <f t="shared" si="10"/>
        <v>0</v>
      </c>
      <c r="AE62" s="5">
        <f t="shared" si="10"/>
        <v>0</v>
      </c>
      <c r="AF62" s="5">
        <f t="shared" si="10"/>
        <v>0</v>
      </c>
      <c r="AG62" s="5">
        <f t="shared" si="10"/>
        <v>0</v>
      </c>
      <c r="AH62" s="5">
        <f t="shared" si="10"/>
        <v>0</v>
      </c>
      <c r="AI62" s="5">
        <f t="shared" si="10"/>
        <v>0</v>
      </c>
      <c r="AJ62" s="5">
        <f t="shared" si="10"/>
        <v>0</v>
      </c>
      <c r="AK62" s="5">
        <f t="shared" ref="AK62:BK62" si="11">AK61/(1+$D62/12)^AK65</f>
        <v>0</v>
      </c>
      <c r="AL62" s="5">
        <f t="shared" si="11"/>
        <v>0</v>
      </c>
      <c r="AM62" s="5">
        <f t="shared" si="11"/>
        <v>0</v>
      </c>
      <c r="AN62" s="5">
        <f t="shared" si="11"/>
        <v>0</v>
      </c>
      <c r="AO62" s="5">
        <f t="shared" si="11"/>
        <v>0</v>
      </c>
      <c r="AP62" s="5">
        <f t="shared" si="11"/>
        <v>0</v>
      </c>
      <c r="AQ62" s="5">
        <f t="shared" si="11"/>
        <v>0</v>
      </c>
      <c r="AR62" s="5">
        <f t="shared" si="11"/>
        <v>0</v>
      </c>
      <c r="AS62" s="5">
        <f t="shared" si="11"/>
        <v>0</v>
      </c>
      <c r="AT62" s="5">
        <f t="shared" si="11"/>
        <v>0</v>
      </c>
      <c r="AU62" s="5">
        <f t="shared" si="11"/>
        <v>0</v>
      </c>
      <c r="AV62" s="5">
        <f t="shared" si="11"/>
        <v>0</v>
      </c>
      <c r="AW62" s="5">
        <f t="shared" si="11"/>
        <v>0</v>
      </c>
      <c r="AX62" s="5">
        <f t="shared" si="11"/>
        <v>0</v>
      </c>
      <c r="AY62" s="5">
        <f t="shared" si="11"/>
        <v>0</v>
      </c>
      <c r="AZ62" s="5">
        <f t="shared" si="11"/>
        <v>0</v>
      </c>
      <c r="BA62" s="5">
        <f t="shared" si="11"/>
        <v>0</v>
      </c>
      <c r="BB62" s="5">
        <f t="shared" si="11"/>
        <v>0</v>
      </c>
      <c r="BC62" s="5">
        <f t="shared" si="11"/>
        <v>0</v>
      </c>
      <c r="BD62" s="5">
        <f t="shared" si="11"/>
        <v>0</v>
      </c>
      <c r="BE62" s="5">
        <f t="shared" si="11"/>
        <v>0</v>
      </c>
      <c r="BF62" s="5">
        <f t="shared" si="11"/>
        <v>0</v>
      </c>
      <c r="BG62" s="5">
        <f t="shared" si="11"/>
        <v>0</v>
      </c>
      <c r="BH62" s="5">
        <f t="shared" si="11"/>
        <v>0</v>
      </c>
      <c r="BI62" s="5">
        <f t="shared" si="11"/>
        <v>0</v>
      </c>
      <c r="BJ62" s="5">
        <f t="shared" si="11"/>
        <v>0</v>
      </c>
      <c r="BK62" s="5">
        <f t="shared" si="11"/>
        <v>0</v>
      </c>
    </row>
    <row r="63" spans="1:64" s="5" customFormat="1" x14ac:dyDescent="0.2">
      <c r="A63" s="7" t="s">
        <v>12</v>
      </c>
      <c r="B63" s="63"/>
      <c r="C63" s="63"/>
      <c r="D63" s="7"/>
      <c r="E63" s="64">
        <f>SUM(E62:AB62)</f>
        <v>875567.08053044451</v>
      </c>
      <c r="F63" s="65" t="s">
        <v>0</v>
      </c>
    </row>
    <row r="64" spans="1:64" s="66" customFormat="1" ht="12.75" x14ac:dyDescent="0.2">
      <c r="A64" t="s">
        <v>15</v>
      </c>
      <c r="B64" s="3"/>
      <c r="C64" s="3"/>
      <c r="D64" s="3"/>
      <c r="E64" s="3"/>
    </row>
    <row r="65" spans="5:63" hidden="1" x14ac:dyDescent="0.2">
      <c r="E65" s="3">
        <v>0</v>
      </c>
      <c r="F65" s="3">
        <v>1</v>
      </c>
      <c r="G65" s="3">
        <f>F65+1</f>
        <v>2</v>
      </c>
      <c r="H65" s="3">
        <f t="shared" ref="H65:BK65" si="12">G65+1</f>
        <v>3</v>
      </c>
      <c r="I65" s="3">
        <f t="shared" si="12"/>
        <v>4</v>
      </c>
      <c r="J65" s="3">
        <f t="shared" si="12"/>
        <v>5</v>
      </c>
      <c r="K65" s="3">
        <f t="shared" si="12"/>
        <v>6</v>
      </c>
      <c r="L65" s="3">
        <f t="shared" si="12"/>
        <v>7</v>
      </c>
      <c r="M65" s="3">
        <f t="shared" si="12"/>
        <v>8</v>
      </c>
      <c r="N65" s="3">
        <f t="shared" si="12"/>
        <v>9</v>
      </c>
      <c r="O65" s="3">
        <f t="shared" si="12"/>
        <v>10</v>
      </c>
      <c r="P65" s="3">
        <f t="shared" si="12"/>
        <v>11</v>
      </c>
      <c r="Q65" s="3">
        <f t="shared" si="12"/>
        <v>12</v>
      </c>
      <c r="R65" s="3">
        <f t="shared" si="12"/>
        <v>13</v>
      </c>
      <c r="S65" s="3">
        <f t="shared" si="12"/>
        <v>14</v>
      </c>
      <c r="T65" s="3">
        <f t="shared" si="12"/>
        <v>15</v>
      </c>
      <c r="U65" s="3">
        <f t="shared" si="12"/>
        <v>16</v>
      </c>
      <c r="V65" s="3">
        <f t="shared" si="12"/>
        <v>17</v>
      </c>
      <c r="W65" s="3">
        <f t="shared" si="12"/>
        <v>18</v>
      </c>
      <c r="X65" s="3">
        <f t="shared" si="12"/>
        <v>19</v>
      </c>
      <c r="Y65" s="3">
        <f t="shared" si="12"/>
        <v>20</v>
      </c>
      <c r="Z65" s="3">
        <f t="shared" si="12"/>
        <v>21</v>
      </c>
      <c r="AA65" s="3">
        <f t="shared" si="12"/>
        <v>22</v>
      </c>
      <c r="AB65" s="3">
        <f t="shared" si="12"/>
        <v>23</v>
      </c>
      <c r="AC65" s="3">
        <f t="shared" si="12"/>
        <v>24</v>
      </c>
      <c r="AD65" s="3">
        <f t="shared" si="12"/>
        <v>25</v>
      </c>
      <c r="AE65" s="3">
        <f t="shared" si="12"/>
        <v>26</v>
      </c>
      <c r="AF65" s="3">
        <f t="shared" si="12"/>
        <v>27</v>
      </c>
      <c r="AG65" s="3">
        <f t="shared" si="12"/>
        <v>28</v>
      </c>
      <c r="AH65" s="3">
        <f t="shared" si="12"/>
        <v>29</v>
      </c>
      <c r="AI65" s="3">
        <f t="shared" si="12"/>
        <v>30</v>
      </c>
      <c r="AJ65" s="3">
        <f t="shared" si="12"/>
        <v>31</v>
      </c>
      <c r="AK65" s="3">
        <f t="shared" si="12"/>
        <v>32</v>
      </c>
      <c r="AL65" s="3">
        <f t="shared" si="12"/>
        <v>33</v>
      </c>
      <c r="AM65" s="3">
        <f t="shared" si="12"/>
        <v>34</v>
      </c>
      <c r="AN65" s="3">
        <f t="shared" si="12"/>
        <v>35</v>
      </c>
      <c r="AO65" s="3">
        <f t="shared" si="12"/>
        <v>36</v>
      </c>
      <c r="AP65" s="3">
        <f t="shared" si="12"/>
        <v>37</v>
      </c>
      <c r="AQ65" s="3">
        <f t="shared" si="12"/>
        <v>38</v>
      </c>
      <c r="AR65" s="3">
        <f t="shared" si="12"/>
        <v>39</v>
      </c>
      <c r="AS65" s="3">
        <f t="shared" si="12"/>
        <v>40</v>
      </c>
      <c r="AT65" s="3">
        <f t="shared" si="12"/>
        <v>41</v>
      </c>
      <c r="AU65" s="3">
        <f t="shared" si="12"/>
        <v>42</v>
      </c>
      <c r="AV65" s="3">
        <f t="shared" si="12"/>
        <v>43</v>
      </c>
      <c r="AW65" s="3">
        <f t="shared" si="12"/>
        <v>44</v>
      </c>
      <c r="AX65" s="3">
        <f t="shared" si="12"/>
        <v>45</v>
      </c>
      <c r="AY65" s="3">
        <f t="shared" si="12"/>
        <v>46</v>
      </c>
      <c r="AZ65" s="3">
        <f t="shared" si="12"/>
        <v>47</v>
      </c>
      <c r="BA65" s="3">
        <f t="shared" si="12"/>
        <v>48</v>
      </c>
      <c r="BB65" s="3">
        <f t="shared" si="12"/>
        <v>49</v>
      </c>
      <c r="BC65" s="3">
        <f t="shared" si="12"/>
        <v>50</v>
      </c>
      <c r="BD65" s="3">
        <f t="shared" si="12"/>
        <v>51</v>
      </c>
      <c r="BE65" s="3">
        <f t="shared" si="12"/>
        <v>52</v>
      </c>
      <c r="BF65" s="3">
        <f t="shared" si="12"/>
        <v>53</v>
      </c>
      <c r="BG65" s="3">
        <f t="shared" si="12"/>
        <v>54</v>
      </c>
      <c r="BH65" s="3">
        <f t="shared" si="12"/>
        <v>55</v>
      </c>
      <c r="BI65" s="3">
        <f t="shared" si="12"/>
        <v>56</v>
      </c>
      <c r="BJ65" s="3">
        <f t="shared" si="12"/>
        <v>57</v>
      </c>
      <c r="BK65" s="3">
        <f t="shared" si="12"/>
        <v>58</v>
      </c>
    </row>
  </sheetData>
  <pageMargins left="0.75" right="0.75" top="0.49" bottom="0.54" header="0.5" footer="0.5"/>
  <pageSetup paperSize="5" scale="80" orientation="landscape" verticalDpi="0" r:id="rId3"/>
  <headerFooter alignWithMargins="0">
    <oddHeader>&amp;LTAB4 - ENA&amp;C&amp;9Replacement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0" sqref="B10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2" spans="1:6" x14ac:dyDescent="0.2">
      <c r="A2" t="s">
        <v>0</v>
      </c>
    </row>
    <row r="3" spans="1:6" s="69" customFormat="1" ht="25.5" x14ac:dyDescent="0.2">
      <c r="B3" s="69" t="s">
        <v>53</v>
      </c>
      <c r="C3" s="69" t="s">
        <v>52</v>
      </c>
      <c r="E3" s="69" t="s">
        <v>13</v>
      </c>
    </row>
    <row r="4" spans="1:6" x14ac:dyDescent="0.2">
      <c r="A4" t="s">
        <v>50</v>
      </c>
      <c r="B4" s="68">
        <v>7828899.6500000004</v>
      </c>
      <c r="C4" s="8">
        <v>-1437465.24</v>
      </c>
      <c r="E4" s="8">
        <f>SUM(B4:C4)</f>
        <v>6391434.4100000001</v>
      </c>
      <c r="F4" t="s">
        <v>51</v>
      </c>
    </row>
    <row r="13" spans="1:6" s="1" customFormat="1" x14ac:dyDescent="0.2"/>
  </sheetData>
  <pageMargins left="0.75" right="0.75" top="1" bottom="1" header="0.5" footer="0.5"/>
  <pageSetup orientation="landscape" verticalDpi="0" r:id="rId1"/>
  <headerFooter alignWithMargins="0">
    <oddHeader>&amp;LTAB 4 - ENA 
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LiquidationValue</vt:lpstr>
      <vt:lpstr>Replacement Cost</vt:lpstr>
      <vt:lpstr>ARAP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Felienne</cp:lastModifiedBy>
  <cp:lastPrinted>2002-01-02T23:15:12Z</cp:lastPrinted>
  <dcterms:created xsi:type="dcterms:W3CDTF">2002-01-02T12:21:55Z</dcterms:created>
  <dcterms:modified xsi:type="dcterms:W3CDTF">2014-09-04T17:45:20Z</dcterms:modified>
</cp:coreProperties>
</file>