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/>
  </bookViews>
  <sheets>
    <sheet name="Report" sheetId="8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Report!$A$1:$AG$89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/>
</workbook>
</file>

<file path=xl/calcChain.xml><?xml version="1.0" encoding="utf-8"?>
<calcChain xmlns="http://schemas.openxmlformats.org/spreadsheetml/2006/main">
  <c r="A4" i="8" l="1"/>
  <c r="C5" i="8"/>
  <c r="E5" i="8"/>
  <c r="G5" i="8"/>
  <c r="I5" i="8"/>
  <c r="K5" i="8"/>
  <c r="M5" i="8"/>
  <c r="O5" i="8"/>
  <c r="Q5" i="8"/>
  <c r="S5" i="8"/>
  <c r="U5" i="8"/>
  <c r="W5" i="8"/>
  <c r="Y5" i="8"/>
  <c r="AA5" i="8"/>
  <c r="AC5" i="8"/>
  <c r="AE5" i="8"/>
  <c r="AG5" i="8"/>
  <c r="C6" i="8"/>
  <c r="E6" i="8"/>
  <c r="G6" i="8"/>
  <c r="I6" i="8"/>
  <c r="K6" i="8"/>
  <c r="M6" i="8"/>
  <c r="O6" i="8"/>
  <c r="Q6" i="8"/>
  <c r="S6" i="8"/>
  <c r="U6" i="8"/>
  <c r="W6" i="8"/>
  <c r="Y6" i="8"/>
  <c r="AA6" i="8"/>
  <c r="AC6" i="8"/>
  <c r="AE6" i="8"/>
  <c r="A7" i="8"/>
  <c r="C8" i="8"/>
  <c r="E8" i="8"/>
  <c r="G8" i="8"/>
  <c r="I8" i="8"/>
  <c r="K8" i="8"/>
  <c r="M8" i="8"/>
  <c r="O8" i="8"/>
  <c r="Q8" i="8"/>
  <c r="S8" i="8"/>
  <c r="U8" i="8"/>
  <c r="W8" i="8"/>
  <c r="Y8" i="8"/>
  <c r="AA8" i="8"/>
  <c r="AC8" i="8"/>
  <c r="AE8" i="8"/>
  <c r="A12" i="8"/>
  <c r="C13" i="8"/>
  <c r="E13" i="8"/>
  <c r="G13" i="8"/>
  <c r="I13" i="8"/>
  <c r="K13" i="8"/>
  <c r="M13" i="8"/>
  <c r="O13" i="8"/>
  <c r="Q13" i="8"/>
  <c r="S13" i="8"/>
  <c r="U13" i="8"/>
  <c r="W13" i="8"/>
  <c r="Y13" i="8"/>
  <c r="AA13" i="8"/>
  <c r="AC13" i="8"/>
  <c r="AE13" i="8"/>
  <c r="C14" i="8"/>
  <c r="E14" i="8"/>
  <c r="G14" i="8"/>
  <c r="I14" i="8"/>
  <c r="AG14" i="8" s="1"/>
  <c r="K14" i="8"/>
  <c r="M14" i="8"/>
  <c r="O14" i="8"/>
  <c r="Q14" i="8"/>
  <c r="S14" i="8"/>
  <c r="U14" i="8"/>
  <c r="W14" i="8"/>
  <c r="Y14" i="8"/>
  <c r="AA14" i="8"/>
  <c r="AC14" i="8"/>
  <c r="AE14" i="8"/>
  <c r="C15" i="8"/>
  <c r="E15" i="8"/>
  <c r="G15" i="8"/>
  <c r="I15" i="8"/>
  <c r="AG15" i="8" s="1"/>
  <c r="K15" i="8"/>
  <c r="M15" i="8"/>
  <c r="O15" i="8"/>
  <c r="Q15" i="8"/>
  <c r="S15" i="8"/>
  <c r="U15" i="8"/>
  <c r="W15" i="8"/>
  <c r="Y15" i="8"/>
  <c r="AA15" i="8"/>
  <c r="AC15" i="8"/>
  <c r="AE15" i="8"/>
  <c r="C19" i="8"/>
  <c r="E19" i="8"/>
  <c r="G19" i="8"/>
  <c r="I19" i="8"/>
  <c r="AG19" i="8" s="1"/>
  <c r="K19" i="8"/>
  <c r="M19" i="8"/>
  <c r="O19" i="8"/>
  <c r="Q19" i="8"/>
  <c r="S19" i="8"/>
  <c r="U19" i="8"/>
  <c r="W19" i="8"/>
  <c r="Y19" i="8"/>
  <c r="AA19" i="8"/>
  <c r="AC19" i="8"/>
  <c r="AE19" i="8"/>
  <c r="C20" i="8"/>
  <c r="E20" i="8"/>
  <c r="G20" i="8"/>
  <c r="I20" i="8"/>
  <c r="AG20" i="8" s="1"/>
  <c r="K20" i="8"/>
  <c r="M20" i="8"/>
  <c r="O20" i="8"/>
  <c r="Q20" i="8"/>
  <c r="S20" i="8"/>
  <c r="U20" i="8"/>
  <c r="W20" i="8"/>
  <c r="Y20" i="8"/>
  <c r="AA20" i="8"/>
  <c r="AC20" i="8"/>
  <c r="AE20" i="8"/>
  <c r="C21" i="8"/>
  <c r="E21" i="8"/>
  <c r="G21" i="8"/>
  <c r="I21" i="8"/>
  <c r="AG21" i="8" s="1"/>
  <c r="K21" i="8"/>
  <c r="M21" i="8"/>
  <c r="O21" i="8"/>
  <c r="O28" i="8" s="1"/>
  <c r="Q21" i="8"/>
  <c r="S21" i="8"/>
  <c r="U21" i="8"/>
  <c r="W21" i="8"/>
  <c r="Y21" i="8"/>
  <c r="Y28" i="8" s="1"/>
  <c r="AA21" i="8"/>
  <c r="AC21" i="8"/>
  <c r="AE21" i="8"/>
  <c r="AE28" i="8" s="1"/>
  <c r="A23" i="8"/>
  <c r="C24" i="8"/>
  <c r="E24" i="8"/>
  <c r="G24" i="8"/>
  <c r="AG24" i="8" s="1"/>
  <c r="I24" i="8"/>
  <c r="K24" i="8"/>
  <c r="M24" i="8"/>
  <c r="O24" i="8"/>
  <c r="Q24" i="8"/>
  <c r="S24" i="8"/>
  <c r="U24" i="8"/>
  <c r="W24" i="8"/>
  <c r="Y24" i="8"/>
  <c r="AA24" i="8"/>
  <c r="AC24" i="8"/>
  <c r="AE24" i="8"/>
  <c r="C25" i="8"/>
  <c r="E25" i="8"/>
  <c r="G25" i="8"/>
  <c r="AG25" i="8" s="1"/>
  <c r="I25" i="8"/>
  <c r="K25" i="8"/>
  <c r="M25" i="8"/>
  <c r="O25" i="8"/>
  <c r="Q25" i="8"/>
  <c r="S25" i="8"/>
  <c r="U25" i="8"/>
  <c r="W25" i="8"/>
  <c r="W26" i="8" s="1"/>
  <c r="W28" i="8" s="1"/>
  <c r="Y25" i="8"/>
  <c r="AA25" i="8"/>
  <c r="AC25" i="8"/>
  <c r="AE25" i="8"/>
  <c r="C26" i="8"/>
  <c r="E26" i="8"/>
  <c r="I26" i="8"/>
  <c r="K26" i="8"/>
  <c r="M26" i="8"/>
  <c r="M28" i="8" s="1"/>
  <c r="O26" i="8"/>
  <c r="Q26" i="8"/>
  <c r="Q28" i="8" s="1"/>
  <c r="S26" i="8"/>
  <c r="U26" i="8"/>
  <c r="Y26" i="8"/>
  <c r="AA26" i="8"/>
  <c r="AC26" i="8"/>
  <c r="AC28" i="8" s="1"/>
  <c r="AE26" i="8"/>
  <c r="A28" i="8"/>
  <c r="C28" i="8"/>
  <c r="E28" i="8"/>
  <c r="K28" i="8"/>
  <c r="S28" i="8"/>
  <c r="U28" i="8"/>
  <c r="AA28" i="8"/>
  <c r="A32" i="8"/>
  <c r="C33" i="8"/>
  <c r="AG33" i="8" s="1"/>
  <c r="AG36" i="8" s="1"/>
  <c r="E33" i="8"/>
  <c r="G33" i="8"/>
  <c r="I33" i="8"/>
  <c r="K33" i="8"/>
  <c r="M33" i="8"/>
  <c r="O33" i="8"/>
  <c r="Q33" i="8"/>
  <c r="S33" i="8"/>
  <c r="U33" i="8"/>
  <c r="W33" i="8"/>
  <c r="Y33" i="8"/>
  <c r="AA33" i="8"/>
  <c r="AC33" i="8"/>
  <c r="AE33" i="8"/>
  <c r="C34" i="8"/>
  <c r="AG34" i="8" s="1"/>
  <c r="E34" i="8"/>
  <c r="G34" i="8"/>
  <c r="F61" i="8" s="1"/>
  <c r="I34" i="8"/>
  <c r="H61" i="8" s="1"/>
  <c r="K34" i="8"/>
  <c r="M34" i="8"/>
  <c r="O34" i="8"/>
  <c r="Q34" i="8"/>
  <c r="P61" i="8" s="1"/>
  <c r="S34" i="8"/>
  <c r="U34" i="8"/>
  <c r="W34" i="8"/>
  <c r="V61" i="8" s="1"/>
  <c r="Y34" i="8"/>
  <c r="AA34" i="8"/>
  <c r="AC34" i="8"/>
  <c r="AB61" i="8" s="1"/>
  <c r="AE34" i="8"/>
  <c r="C35" i="8"/>
  <c r="AG35" i="8" s="1"/>
  <c r="E35" i="8"/>
  <c r="G35" i="8"/>
  <c r="I35" i="8"/>
  <c r="K35" i="8"/>
  <c r="M35" i="8"/>
  <c r="O35" i="8"/>
  <c r="Q35" i="8"/>
  <c r="S35" i="8"/>
  <c r="U35" i="8"/>
  <c r="W35" i="8"/>
  <c r="Y35" i="8"/>
  <c r="AA35" i="8"/>
  <c r="AC35" i="8"/>
  <c r="AE35" i="8"/>
  <c r="C36" i="8"/>
  <c r="C63" i="8" s="1"/>
  <c r="E36" i="8"/>
  <c r="G36" i="8"/>
  <c r="I36" i="8"/>
  <c r="I63" i="8" s="1"/>
  <c r="K36" i="8"/>
  <c r="M36" i="8"/>
  <c r="O36" i="8"/>
  <c r="Q36" i="8"/>
  <c r="S36" i="8"/>
  <c r="S63" i="8" s="1"/>
  <c r="U36" i="8"/>
  <c r="W36" i="8"/>
  <c r="Y36" i="8"/>
  <c r="Y63" i="8" s="1"/>
  <c r="Y89" i="8" s="1"/>
  <c r="AA36" i="8"/>
  <c r="AC36" i="8"/>
  <c r="AE36" i="8"/>
  <c r="A38" i="8"/>
  <c r="C39" i="8"/>
  <c r="E39" i="8"/>
  <c r="G39" i="8"/>
  <c r="G53" i="8" s="1"/>
  <c r="G63" i="8" s="1"/>
  <c r="I39" i="8"/>
  <c r="K39" i="8"/>
  <c r="M39" i="8"/>
  <c r="M75" i="8" s="1"/>
  <c r="O39" i="8"/>
  <c r="Q39" i="8"/>
  <c r="Q75" i="8" s="1"/>
  <c r="S39" i="8"/>
  <c r="U39" i="8"/>
  <c r="W39" i="8"/>
  <c r="W53" i="8" s="1"/>
  <c r="W63" i="8" s="1"/>
  <c r="Y39" i="8"/>
  <c r="AA39" i="8"/>
  <c r="AC39" i="8"/>
  <c r="AC75" i="8" s="1"/>
  <c r="AE39" i="8"/>
  <c r="C41" i="8"/>
  <c r="E41" i="8"/>
  <c r="G41" i="8"/>
  <c r="G50" i="8" s="1"/>
  <c r="G54" i="8" s="1"/>
  <c r="I41" i="8"/>
  <c r="K41" i="8"/>
  <c r="M41" i="8"/>
  <c r="M77" i="8" s="1"/>
  <c r="O41" i="8"/>
  <c r="Q41" i="8"/>
  <c r="Q77" i="8" s="1"/>
  <c r="S41" i="8"/>
  <c r="U41" i="8"/>
  <c r="W41" i="8"/>
  <c r="W50" i="8" s="1"/>
  <c r="W54" i="8" s="1"/>
  <c r="Y41" i="8"/>
  <c r="AA41" i="8"/>
  <c r="AC41" i="8"/>
  <c r="AC77" i="8" s="1"/>
  <c r="AE41" i="8"/>
  <c r="C42" i="8"/>
  <c r="E42" i="8"/>
  <c r="G42" i="8"/>
  <c r="AG42" i="8" s="1"/>
  <c r="I42" i="8"/>
  <c r="K42" i="8"/>
  <c r="M42" i="8"/>
  <c r="M78" i="8" s="1"/>
  <c r="O42" i="8"/>
  <c r="Q42" i="8"/>
  <c r="Q78" i="8" s="1"/>
  <c r="S42" i="8"/>
  <c r="U42" i="8"/>
  <c r="W42" i="8"/>
  <c r="W78" i="8" s="1"/>
  <c r="Y42" i="8"/>
  <c r="AA42" i="8"/>
  <c r="AC42" i="8"/>
  <c r="AC78" i="8" s="1"/>
  <c r="AE42" i="8"/>
  <c r="C43" i="8"/>
  <c r="E43" i="8"/>
  <c r="G43" i="8"/>
  <c r="AG43" i="8" s="1"/>
  <c r="I43" i="8"/>
  <c r="K43" i="8"/>
  <c r="M43" i="8"/>
  <c r="M79" i="8" s="1"/>
  <c r="O43" i="8"/>
  <c r="Q43" i="8"/>
  <c r="Q79" i="8" s="1"/>
  <c r="S43" i="8"/>
  <c r="U43" i="8"/>
  <c r="W43" i="8"/>
  <c r="W79" i="8" s="1"/>
  <c r="Y43" i="8"/>
  <c r="AA43" i="8"/>
  <c r="AC43" i="8"/>
  <c r="AC79" i="8" s="1"/>
  <c r="AE43" i="8"/>
  <c r="C44" i="8"/>
  <c r="E44" i="8"/>
  <c r="G44" i="8"/>
  <c r="AG44" i="8" s="1"/>
  <c r="I44" i="8"/>
  <c r="K44" i="8"/>
  <c r="M44" i="8"/>
  <c r="M80" i="8" s="1"/>
  <c r="O44" i="8"/>
  <c r="Q44" i="8"/>
  <c r="Q80" i="8" s="1"/>
  <c r="S44" i="8"/>
  <c r="U44" i="8"/>
  <c r="W44" i="8"/>
  <c r="W80" i="8" s="1"/>
  <c r="Y44" i="8"/>
  <c r="AA44" i="8"/>
  <c r="AC44" i="8"/>
  <c r="AC80" i="8" s="1"/>
  <c r="AE44" i="8"/>
  <c r="C45" i="8"/>
  <c r="E45" i="8"/>
  <c r="G45" i="8"/>
  <c r="AG45" i="8" s="1"/>
  <c r="I45" i="8"/>
  <c r="K45" i="8"/>
  <c r="M45" i="8"/>
  <c r="M81" i="8" s="1"/>
  <c r="O45" i="8"/>
  <c r="Q45" i="8"/>
  <c r="Q81" i="8" s="1"/>
  <c r="S45" i="8"/>
  <c r="U45" i="8"/>
  <c r="W45" i="8"/>
  <c r="W81" i="8" s="1"/>
  <c r="Y45" i="8"/>
  <c r="AA45" i="8"/>
  <c r="AC45" i="8"/>
  <c r="AC81" i="8" s="1"/>
  <c r="AE45" i="8"/>
  <c r="C46" i="8"/>
  <c r="E46" i="8"/>
  <c r="G46" i="8"/>
  <c r="AG46" i="8" s="1"/>
  <c r="I46" i="8"/>
  <c r="K46" i="8"/>
  <c r="M46" i="8"/>
  <c r="M82" i="8" s="1"/>
  <c r="O46" i="8"/>
  <c r="Q46" i="8"/>
  <c r="Q82" i="8" s="1"/>
  <c r="S46" i="8"/>
  <c r="U46" i="8"/>
  <c r="W46" i="8"/>
  <c r="W82" i="8" s="1"/>
  <c r="Y46" i="8"/>
  <c r="AA46" i="8"/>
  <c r="AC46" i="8"/>
  <c r="AC82" i="8" s="1"/>
  <c r="AE46" i="8"/>
  <c r="C47" i="8"/>
  <c r="E47" i="8"/>
  <c r="G47" i="8"/>
  <c r="AG47" i="8" s="1"/>
  <c r="I47" i="8"/>
  <c r="K47" i="8"/>
  <c r="M47" i="8"/>
  <c r="M83" i="8" s="1"/>
  <c r="O47" i="8"/>
  <c r="Q47" i="8"/>
  <c r="Q83" i="8" s="1"/>
  <c r="S47" i="8"/>
  <c r="U47" i="8"/>
  <c r="W47" i="8"/>
  <c r="W83" i="8" s="1"/>
  <c r="Y47" i="8"/>
  <c r="AA47" i="8"/>
  <c r="AC47" i="8"/>
  <c r="AC83" i="8" s="1"/>
  <c r="AE47" i="8"/>
  <c r="AG48" i="8"/>
  <c r="C49" i="8"/>
  <c r="AG49" i="8" s="1"/>
  <c r="E49" i="8"/>
  <c r="E85" i="8" s="1"/>
  <c r="G49" i="8"/>
  <c r="I49" i="8"/>
  <c r="K49" i="8"/>
  <c r="M49" i="8"/>
  <c r="M85" i="8" s="1"/>
  <c r="O49" i="8"/>
  <c r="O85" i="8" s="1"/>
  <c r="O86" i="8" s="1"/>
  <c r="Q49" i="8"/>
  <c r="S49" i="8"/>
  <c r="U49" i="8"/>
  <c r="U85" i="8" s="1"/>
  <c r="U86" i="8" s="1"/>
  <c r="W49" i="8"/>
  <c r="Y49" i="8"/>
  <c r="AA49" i="8"/>
  <c r="AC49" i="8"/>
  <c r="AC85" i="8" s="1"/>
  <c r="AE49" i="8"/>
  <c r="AE85" i="8" s="1"/>
  <c r="AE86" i="8" s="1"/>
  <c r="C50" i="8"/>
  <c r="E50" i="8"/>
  <c r="E53" i="8" s="1"/>
  <c r="E63" i="8" s="1"/>
  <c r="I50" i="8"/>
  <c r="K50" i="8"/>
  <c r="O50" i="8"/>
  <c r="S50" i="8"/>
  <c r="U50" i="8"/>
  <c r="U53" i="8" s="1"/>
  <c r="U63" i="8" s="1"/>
  <c r="Y50" i="8"/>
  <c r="AA50" i="8"/>
  <c r="AE50" i="8"/>
  <c r="C51" i="8"/>
  <c r="AG51" i="8" s="1"/>
  <c r="E51" i="8"/>
  <c r="D61" i="8" s="1"/>
  <c r="G51" i="8"/>
  <c r="I51" i="8"/>
  <c r="K51" i="8"/>
  <c r="M51" i="8"/>
  <c r="M87" i="8" s="1"/>
  <c r="O51" i="8"/>
  <c r="O87" i="8" s="1"/>
  <c r="Q51" i="8"/>
  <c r="S51" i="8"/>
  <c r="U51" i="8"/>
  <c r="T61" i="8" s="1"/>
  <c r="W51" i="8"/>
  <c r="Y51" i="8"/>
  <c r="AA51" i="8"/>
  <c r="AC51" i="8"/>
  <c r="AC87" i="8" s="1"/>
  <c r="AE51" i="8"/>
  <c r="AE87" i="8" s="1"/>
  <c r="C52" i="8"/>
  <c r="AG52" i="8" s="1"/>
  <c r="E52" i="8"/>
  <c r="E88" i="8" s="1"/>
  <c r="G52" i="8"/>
  <c r="I52" i="8"/>
  <c r="K52" i="8"/>
  <c r="M52" i="8"/>
  <c r="M88" i="8" s="1"/>
  <c r="O52" i="8"/>
  <c r="O88" i="8" s="1"/>
  <c r="Q52" i="8"/>
  <c r="S52" i="8"/>
  <c r="U52" i="8"/>
  <c r="U88" i="8" s="1"/>
  <c r="W52" i="8"/>
  <c r="Y52" i="8"/>
  <c r="AA52" i="8"/>
  <c r="AC52" i="8"/>
  <c r="AC88" i="8" s="1"/>
  <c r="AE52" i="8"/>
  <c r="AE88" i="8" s="1"/>
  <c r="C53" i="8"/>
  <c r="I53" i="8"/>
  <c r="K53" i="8"/>
  <c r="O53" i="8"/>
  <c r="O63" i="8" s="1"/>
  <c r="S53" i="8"/>
  <c r="Y53" i="8"/>
  <c r="AA53" i="8"/>
  <c r="AA63" i="8" s="1"/>
  <c r="C54" i="8"/>
  <c r="I54" i="8"/>
  <c r="K54" i="8"/>
  <c r="O54" i="8"/>
  <c r="S54" i="8"/>
  <c r="Y54" i="8"/>
  <c r="AA54" i="8"/>
  <c r="AE54" i="8"/>
  <c r="A55" i="8"/>
  <c r="C56" i="8"/>
  <c r="AG56" i="8" s="1"/>
  <c r="E56" i="8"/>
  <c r="G56" i="8"/>
  <c r="I56" i="8"/>
  <c r="K56" i="8"/>
  <c r="M56" i="8"/>
  <c r="O56" i="8"/>
  <c r="Q56" i="8"/>
  <c r="S56" i="8"/>
  <c r="U56" i="8"/>
  <c r="W56" i="8"/>
  <c r="Y56" i="8"/>
  <c r="AA56" i="8"/>
  <c r="AC56" i="8"/>
  <c r="AE56" i="8"/>
  <c r="C57" i="8"/>
  <c r="AG57" i="8" s="1"/>
  <c r="E57" i="8"/>
  <c r="G57" i="8"/>
  <c r="I57" i="8"/>
  <c r="K57" i="8"/>
  <c r="M57" i="8"/>
  <c r="O57" i="8"/>
  <c r="Q57" i="8"/>
  <c r="S57" i="8"/>
  <c r="U57" i="8"/>
  <c r="W57" i="8"/>
  <c r="Y57" i="8"/>
  <c r="AA57" i="8"/>
  <c r="AC57" i="8"/>
  <c r="AE57" i="8"/>
  <c r="C58" i="8"/>
  <c r="AG58" i="8" s="1"/>
  <c r="E58" i="8"/>
  <c r="G58" i="8"/>
  <c r="I58" i="8"/>
  <c r="K58" i="8"/>
  <c r="M58" i="8"/>
  <c r="O58" i="8"/>
  <c r="Q58" i="8"/>
  <c r="S58" i="8"/>
  <c r="U58" i="8"/>
  <c r="W58" i="8"/>
  <c r="Y58" i="8"/>
  <c r="AA58" i="8"/>
  <c r="AC58" i="8"/>
  <c r="AE58" i="8"/>
  <c r="C60" i="8"/>
  <c r="C69" i="8" s="1"/>
  <c r="E60" i="8"/>
  <c r="G60" i="8"/>
  <c r="G69" i="8" s="1"/>
  <c r="I60" i="8"/>
  <c r="K60" i="8"/>
  <c r="M60" i="8"/>
  <c r="M69" i="8" s="1"/>
  <c r="O60" i="8"/>
  <c r="Q60" i="8"/>
  <c r="Q69" i="8" s="1"/>
  <c r="S60" i="8"/>
  <c r="S69" i="8" s="1"/>
  <c r="S72" i="8" s="1"/>
  <c r="U60" i="8"/>
  <c r="W60" i="8"/>
  <c r="W69" i="8" s="1"/>
  <c r="Y60" i="8"/>
  <c r="AA60" i="8"/>
  <c r="AC60" i="8"/>
  <c r="AC69" i="8" s="1"/>
  <c r="AE60" i="8"/>
  <c r="B61" i="8"/>
  <c r="C61" i="8"/>
  <c r="E61" i="8"/>
  <c r="G61" i="8"/>
  <c r="G70" i="8" s="1"/>
  <c r="I61" i="8"/>
  <c r="J61" i="8"/>
  <c r="K61" i="8"/>
  <c r="M61" i="8"/>
  <c r="M70" i="8" s="1"/>
  <c r="O61" i="8"/>
  <c r="O70" i="8" s="1"/>
  <c r="O72" i="8" s="1"/>
  <c r="Q61" i="8"/>
  <c r="Q70" i="8" s="1"/>
  <c r="R61" i="8"/>
  <c r="S61" i="8"/>
  <c r="U61" i="8"/>
  <c r="W61" i="8"/>
  <c r="W70" i="8" s="1"/>
  <c r="Y61" i="8"/>
  <c r="AA61" i="8"/>
  <c r="AG61" i="8" s="1"/>
  <c r="AC61" i="8"/>
  <c r="AC70" i="8" s="1"/>
  <c r="AE61" i="8"/>
  <c r="C62" i="8"/>
  <c r="E62" i="8"/>
  <c r="G62" i="8"/>
  <c r="AG62" i="8" s="1"/>
  <c r="I62" i="8"/>
  <c r="K62" i="8"/>
  <c r="M62" i="8"/>
  <c r="M71" i="8" s="1"/>
  <c r="O62" i="8"/>
  <c r="Q62" i="8"/>
  <c r="Q71" i="8" s="1"/>
  <c r="S62" i="8"/>
  <c r="U62" i="8"/>
  <c r="W62" i="8"/>
  <c r="W71" i="8" s="1"/>
  <c r="Y62" i="8"/>
  <c r="AA62" i="8"/>
  <c r="AC62" i="8"/>
  <c r="AC71" i="8" s="1"/>
  <c r="AE62" i="8"/>
  <c r="K63" i="8"/>
  <c r="J67" i="8" s="1"/>
  <c r="AG66" i="8"/>
  <c r="A68" i="8"/>
  <c r="E69" i="8"/>
  <c r="I69" i="8"/>
  <c r="K69" i="8"/>
  <c r="O69" i="8"/>
  <c r="U69" i="8"/>
  <c r="Y69" i="8"/>
  <c r="AA69" i="8"/>
  <c r="AE69" i="8"/>
  <c r="C70" i="8"/>
  <c r="E70" i="8"/>
  <c r="I70" i="8"/>
  <c r="K70" i="8"/>
  <c r="S70" i="8"/>
  <c r="U70" i="8"/>
  <c r="Y70" i="8"/>
  <c r="AA70" i="8"/>
  <c r="AE70" i="8"/>
  <c r="C71" i="8"/>
  <c r="E71" i="8"/>
  <c r="I71" i="8"/>
  <c r="K71" i="8"/>
  <c r="O71" i="8"/>
  <c r="S71" i="8"/>
  <c r="U71" i="8"/>
  <c r="Y71" i="8"/>
  <c r="AA71" i="8"/>
  <c r="AE71" i="8"/>
  <c r="E72" i="8"/>
  <c r="I72" i="8"/>
  <c r="K72" i="8"/>
  <c r="U72" i="8"/>
  <c r="Y72" i="8"/>
  <c r="AA72" i="8"/>
  <c r="AE72" i="8"/>
  <c r="C75" i="8"/>
  <c r="E75" i="8"/>
  <c r="I75" i="8"/>
  <c r="K75" i="8"/>
  <c r="J89" i="8" s="1"/>
  <c r="O75" i="8"/>
  <c r="S75" i="8"/>
  <c r="U75" i="8"/>
  <c r="Y75" i="8"/>
  <c r="AA75" i="8"/>
  <c r="AE75" i="8"/>
  <c r="C77" i="8"/>
  <c r="E77" i="8"/>
  <c r="I77" i="8"/>
  <c r="K77" i="8"/>
  <c r="O77" i="8"/>
  <c r="S77" i="8"/>
  <c r="U77" i="8"/>
  <c r="Y77" i="8"/>
  <c r="AA77" i="8"/>
  <c r="AE77" i="8"/>
  <c r="C78" i="8"/>
  <c r="E78" i="8"/>
  <c r="I78" i="8"/>
  <c r="K78" i="8"/>
  <c r="O78" i="8"/>
  <c r="S78" i="8"/>
  <c r="U78" i="8"/>
  <c r="Y78" i="8"/>
  <c r="AA78" i="8"/>
  <c r="AE78" i="8"/>
  <c r="C79" i="8"/>
  <c r="E79" i="8"/>
  <c r="I79" i="8"/>
  <c r="K79" i="8"/>
  <c r="O79" i="8"/>
  <c r="S79" i="8"/>
  <c r="U79" i="8"/>
  <c r="Y79" i="8"/>
  <c r="AA79" i="8"/>
  <c r="AE79" i="8"/>
  <c r="C80" i="8"/>
  <c r="E80" i="8"/>
  <c r="I80" i="8"/>
  <c r="K80" i="8"/>
  <c r="O80" i="8"/>
  <c r="S80" i="8"/>
  <c r="U80" i="8"/>
  <c r="Y80" i="8"/>
  <c r="AA80" i="8"/>
  <c r="AE80" i="8"/>
  <c r="C81" i="8"/>
  <c r="E81" i="8"/>
  <c r="I81" i="8"/>
  <c r="K81" i="8"/>
  <c r="O81" i="8"/>
  <c r="S81" i="8"/>
  <c r="U81" i="8"/>
  <c r="Y81" i="8"/>
  <c r="AA81" i="8"/>
  <c r="AE81" i="8"/>
  <c r="C82" i="8"/>
  <c r="E82" i="8"/>
  <c r="I82" i="8"/>
  <c r="K82" i="8"/>
  <c r="O82" i="8"/>
  <c r="S82" i="8"/>
  <c r="U82" i="8"/>
  <c r="Y82" i="8"/>
  <c r="AA82" i="8"/>
  <c r="AE82" i="8"/>
  <c r="C83" i="8"/>
  <c r="E83" i="8"/>
  <c r="I83" i="8"/>
  <c r="K83" i="8"/>
  <c r="O83" i="8"/>
  <c r="S83" i="8"/>
  <c r="U83" i="8"/>
  <c r="Y83" i="8"/>
  <c r="AA83" i="8"/>
  <c r="AE83" i="8"/>
  <c r="C84" i="8"/>
  <c r="E84" i="8"/>
  <c r="AG84" i="8" s="1"/>
  <c r="G84" i="8"/>
  <c r="I84" i="8"/>
  <c r="K84" i="8"/>
  <c r="M84" i="8"/>
  <c r="O84" i="8"/>
  <c r="Q84" i="8"/>
  <c r="S84" i="8"/>
  <c r="U84" i="8"/>
  <c r="W84" i="8"/>
  <c r="Y84" i="8"/>
  <c r="AA84" i="8"/>
  <c r="AC84" i="8"/>
  <c r="AE84" i="8"/>
  <c r="C85" i="8"/>
  <c r="G85" i="8"/>
  <c r="I85" i="8"/>
  <c r="K85" i="8"/>
  <c r="Q85" i="8"/>
  <c r="S85" i="8"/>
  <c r="W85" i="8"/>
  <c r="Y85" i="8"/>
  <c r="AA85" i="8"/>
  <c r="C86" i="8"/>
  <c r="I86" i="8"/>
  <c r="K86" i="8"/>
  <c r="S86" i="8"/>
  <c r="Y86" i="8"/>
  <c r="AA86" i="8"/>
  <c r="C87" i="8"/>
  <c r="G87" i="8"/>
  <c r="I87" i="8"/>
  <c r="K87" i="8"/>
  <c r="Q87" i="8"/>
  <c r="S87" i="8"/>
  <c r="W87" i="8"/>
  <c r="Y87" i="8"/>
  <c r="AA87" i="8"/>
  <c r="C88" i="8"/>
  <c r="G88" i="8"/>
  <c r="I88" i="8"/>
  <c r="K88" i="8"/>
  <c r="Q88" i="8"/>
  <c r="S88" i="8"/>
  <c r="W88" i="8"/>
  <c r="Y88" i="8"/>
  <c r="AA88" i="8"/>
  <c r="K89" i="8"/>
  <c r="C132" i="8"/>
  <c r="AA132" i="8"/>
  <c r="AG75" i="8" l="1"/>
  <c r="I89" i="8"/>
  <c r="H67" i="8"/>
  <c r="H63" i="8"/>
  <c r="AG71" i="8"/>
  <c r="AC72" i="8"/>
  <c r="M72" i="8"/>
  <c r="AG85" i="8"/>
  <c r="E86" i="8"/>
  <c r="W89" i="8"/>
  <c r="V63" i="8"/>
  <c r="V67" i="8"/>
  <c r="G89" i="8"/>
  <c r="F63" i="8"/>
  <c r="F67" i="8"/>
  <c r="AG88" i="8"/>
  <c r="AG83" i="8"/>
  <c r="AG79" i="8"/>
  <c r="X89" i="8"/>
  <c r="AG70" i="8"/>
  <c r="D63" i="8"/>
  <c r="D67" i="8"/>
  <c r="E89" i="8"/>
  <c r="R67" i="8"/>
  <c r="S89" i="8"/>
  <c r="R89" i="8" s="1"/>
  <c r="R63" i="8"/>
  <c r="C89" i="8"/>
  <c r="B89" i="8" s="1"/>
  <c r="B67" i="8"/>
  <c r="B63" i="8"/>
  <c r="AG82" i="8"/>
  <c r="W72" i="8"/>
  <c r="AG13" i="8"/>
  <c r="Z63" i="8"/>
  <c r="AA89" i="8"/>
  <c r="Z89" i="8" s="1"/>
  <c r="Z67" i="8"/>
  <c r="T63" i="8"/>
  <c r="T67" i="8"/>
  <c r="U89" i="8"/>
  <c r="Q86" i="8"/>
  <c r="AG81" i="8"/>
  <c r="AG69" i="8"/>
  <c r="C72" i="8"/>
  <c r="O89" i="8"/>
  <c r="N89" i="8" s="1"/>
  <c r="N63" i="8"/>
  <c r="N67" i="8"/>
  <c r="H89" i="8"/>
  <c r="Q72" i="8"/>
  <c r="AC86" i="8"/>
  <c r="M86" i="8"/>
  <c r="U54" i="8"/>
  <c r="E54" i="8"/>
  <c r="Z61" i="8"/>
  <c r="AG60" i="8"/>
  <c r="I28" i="8"/>
  <c r="D89" i="8"/>
  <c r="G83" i="8"/>
  <c r="G82" i="8"/>
  <c r="G81" i="8"/>
  <c r="G80" i="8"/>
  <c r="AG80" i="8" s="1"/>
  <c r="G79" i="8"/>
  <c r="G78" i="8"/>
  <c r="AG78" i="8" s="1"/>
  <c r="W77" i="8"/>
  <c r="W86" i="8" s="1"/>
  <c r="G77" i="8"/>
  <c r="G86" i="8" s="1"/>
  <c r="W75" i="8"/>
  <c r="G75" i="8"/>
  <c r="G71" i="8"/>
  <c r="G72" i="8" s="1"/>
  <c r="J63" i="8"/>
  <c r="Q50" i="8"/>
  <c r="Q54" i="8" s="1"/>
  <c r="E87" i="8"/>
  <c r="AE53" i="8"/>
  <c r="AE63" i="8" s="1"/>
  <c r="AG41" i="8"/>
  <c r="AG50" i="8" s="1"/>
  <c r="AG54" i="8" s="1"/>
  <c r="G26" i="8"/>
  <c r="N61" i="8"/>
  <c r="AC50" i="8"/>
  <c r="M50" i="8"/>
  <c r="AG39" i="8"/>
  <c r="AG53" i="8" s="1"/>
  <c r="AD61" i="8"/>
  <c r="U87" i="8"/>
  <c r="T89" i="8" s="1"/>
  <c r="L61" i="8"/>
  <c r="AD63" i="8" l="1"/>
  <c r="AD67" i="8"/>
  <c r="AE89" i="8"/>
  <c r="AG87" i="8"/>
  <c r="AG72" i="8"/>
  <c r="AG77" i="8"/>
  <c r="AG86" i="8" s="1"/>
  <c r="AG89" i="8" s="1"/>
  <c r="AC53" i="8"/>
  <c r="AC63" i="8" s="1"/>
  <c r="AC54" i="8"/>
  <c r="M53" i="8"/>
  <c r="M63" i="8" s="1"/>
  <c r="M54" i="8"/>
  <c r="Q53" i="8"/>
  <c r="Q63" i="8" s="1"/>
  <c r="AG26" i="8"/>
  <c r="G28" i="8"/>
  <c r="AG28" i="8" s="1"/>
  <c r="F89" i="8"/>
  <c r="V89" i="8"/>
  <c r="AB67" i="8" l="1"/>
  <c r="AB63" i="8"/>
  <c r="AC89" i="8"/>
  <c r="AB89" i="8" s="1"/>
  <c r="Q89" i="8"/>
  <c r="P89" i="8" s="1"/>
  <c r="P63" i="8"/>
  <c r="P67" i="8"/>
  <c r="L67" i="8"/>
  <c r="M89" i="8"/>
  <c r="L89" i="8" s="1"/>
  <c r="L63" i="8"/>
  <c r="AG63" i="8"/>
</calcChain>
</file>

<file path=xl/sharedStrings.xml><?xml version="1.0" encoding="utf-8"?>
<sst xmlns="http://schemas.openxmlformats.org/spreadsheetml/2006/main" count="108" uniqueCount="82">
  <si>
    <t>ENRON CAPITAL &amp; TRADE RESOURCES</t>
  </si>
  <si>
    <t>DAILY POSITION STATEMENT</t>
  </si>
  <si>
    <t>RISK BOOKS</t>
  </si>
  <si>
    <t>TOTAL</t>
  </si>
  <si>
    <t>Post ID: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</si>
  <si>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</si>
  <si>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</si>
  <si>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</si>
  <si>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</si>
  <si>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</si>
  <si>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</si>
  <si>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</si>
  <si>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</si>
  <si>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</si>
  <si>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</si>
  <si>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</si>
  <si>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</si>
  <si>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</si>
  <si>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</si>
  <si>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</si>
  <si>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</si>
  <si>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</si>
  <si>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</si>
  <si>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</si>
  <si>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</si>
  <si>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</si>
  <si>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</si>
  <si>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</si>
  <si>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</si>
  <si>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</si>
  <si>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</si>
  <si>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</si>
  <si>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</si>
  <si>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</si>
  <si>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Month to Date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</si>
  <si>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</si>
  <si>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</si>
  <si>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</si>
  <si>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</si>
  <si>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</si>
  <si>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</si>
  <si>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</si>
  <si>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>LTD Through December 31, 1999</t>
  </si>
  <si>
    <t xml:space="preserve">     Prudence </t>
  </si>
  <si>
    <t>Income (Loss) from Today's....</t>
  </si>
  <si>
    <t xml:space="preserve"> </t>
  </si>
  <si>
    <t xml:space="preserve">     Total Income (Loss)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</si>
  <si>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</si>
  <si>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</si>
  <si>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</si>
  <si>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Deals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</si>
  <si>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</si>
  <si>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</si>
  <si>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</si>
  <si>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</si>
  <si>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</si>
  <si>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</si>
  <si>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</si>
  <si>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</si>
  <si>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</si>
  <si>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</si>
  <si>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</si>
  <si>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 xml:space="preserve">   Zero Out-LTD Gross recognized as of prior day</t>
  </si>
  <si>
    <t xml:space="preserve">   Zero Out-Prior Day Origination</t>
  </si>
  <si>
    <t xml:space="preserve">   Zero Out-Prior Day Hedge Management</t>
  </si>
  <si>
    <t xml:space="preserve">         Zero Out-Prior Day Change in New Deals</t>
  </si>
  <si>
    <t xml:space="preserve">         Zero Out-Prior Day Change in Price</t>
  </si>
  <si>
    <t xml:space="preserve">         Zero Out-Prior Day Change in Basis Price</t>
  </si>
  <si>
    <t xml:space="preserve">         Zero Out-Prior Day Change in Index Price</t>
  </si>
  <si>
    <t xml:space="preserve">         Zero Out-Prior Day Gamma</t>
  </si>
  <si>
    <t xml:space="preserve">         Zero Out-Prior Day Change in Implied Volatility</t>
  </si>
  <si>
    <t xml:space="preserve">         Zero Out-Prior Day Theta</t>
  </si>
  <si>
    <t xml:space="preserve">         Zero Out-Prior Day Change in Time</t>
  </si>
  <si>
    <t xml:space="preserve">         Zero Out-Prior Day  Broker Fees</t>
  </si>
  <si>
    <t xml:space="preserve">   Zero Out-Prior Day Hedge Management - Total</t>
  </si>
  <si>
    <t xml:space="preserve">   Zero Out-Prior Day Prudency</t>
  </si>
  <si>
    <t xml:space="preserve">   Zero Out-Prior Day Other</t>
  </si>
  <si>
    <t>DO NOT REMOVE</t>
  </si>
  <si>
    <t>Intra Month Fees</t>
  </si>
  <si>
    <t>Curr MTD</t>
  </si>
  <si>
    <t>Curr Day</t>
  </si>
  <si>
    <t>Prio MTD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</si>
</sst>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 &quot;mmmm\ dd\,\ yyyy"/>
    <numFmt numFmtId="165" formatCode="&quot;Through &quot;mmmm\ dd\,\ yyyy"/>
    <numFmt numFmtId="166" formatCode="#,##0.000_);[Red]\(#,##0.000\)"/>
    <numFmt numFmtId="167" formatCode="#,##0.0_);\(#,##0.0\)"/>
    <numFmt numFmtId="168" formatCode="&quot;Change since &quot;mmmm\ dd\,\ yyyy"/>
    <numFmt numFmtId="169" formatCode="&quot;LTD Through &quot;mmmm\ dd\,\ yyyy"/>
    <numFmt numFmtId="170" formatCode="&quot;MTD Through &quot;mmmm\ dd\,\ yyyy"/>
    <numFmt numFmtId="171" formatCode=";;;"/>
    <numFmt numFmtId="172" formatCode="&quot;YTD Through &quot;mmmm\ dd\,\ yyyy"/>
    <numFmt numFmtId="173" formatCode="dd\-mmm\-yy_)"/>
    <numFmt numFmtId="174" formatCode="General_)"/>
  </numFmts>
  <fonts count="18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7"/>
      <color indexed="10"/>
      <name val="Times New Roman"/>
      <family val="1"/>
    </font>
    <font>
      <sz val="10"/>
      <name val="Times New Roman"/>
      <family val="1"/>
    </font>
    <font>
      <sz val="10"/>
      <color indexed="39"/>
      <name val="Times New Roman"/>
      <family val="1"/>
    </font>
    <font>
      <b/>
      <sz val="10"/>
      <color indexed="39"/>
      <name val="Times New Roman"/>
      <family val="1"/>
    </font>
    <font>
      <b/>
      <i/>
      <sz val="10"/>
      <name val="Times New Roman"/>
      <family val="1"/>
    </font>
    <font>
      <b/>
      <sz val="18"/>
      <color indexed="10"/>
      <name val="Times New Roman"/>
      <family val="1"/>
    </font>
    <font>
      <b/>
      <sz val="10"/>
      <name val="Times New Roman"/>
    </font>
    <font>
      <u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Arial"/>
    </font>
    <font>
      <sz val="10"/>
      <name val="Times New Roman"/>
    </font>
    <font>
      <sz val="12"/>
      <color indexed="8"/>
      <name val="Times New Roman"/>
      <family val="1"/>
    </font>
    <font>
      <sz val="10"/>
      <name val="Tms Rmn"/>
    </font>
    <font>
      <sz val="10"/>
      <name val="Courier"/>
    </font>
  </fonts>
  <fills count="7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63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40" fontId="1" fillId="0" borderId="0" applyNumberFormat="0" applyFont="0" applyFill="0" applyBorder="0" applyAlignment="0" applyProtection="0"/>
    <xf numFmtId="8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14" fontId="5" fillId="0" borderId="0" xfId="0" applyNumberFormat="1" applyFont="1"/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/>
    <xf numFmtId="22" fontId="5" fillId="0" borderId="0" xfId="0" applyNumberFormat="1" applyFont="1"/>
    <xf numFmtId="164" fontId="8" fillId="0" borderId="0" xfId="0" quotePrefix="1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2" fillId="0" borderId="0" xfId="0" applyFont="1"/>
    <xf numFmtId="37" fontId="2" fillId="0" borderId="0" xfId="0" applyNumberFormat="1" applyFont="1" applyBorder="1" applyAlignment="1">
      <alignment horizontal="center"/>
    </xf>
    <xf numFmtId="37" fontId="2" fillId="0" borderId="1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Continuous"/>
    </xf>
    <xf numFmtId="0" fontId="5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165" fontId="8" fillId="0" borderId="0" xfId="0" quotePrefix="1" applyNumberFormat="1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quotePrefix="1" applyFont="1" applyAlignment="1">
      <alignment horizontal="left"/>
    </xf>
    <xf numFmtId="167" fontId="5" fillId="0" borderId="3" xfId="0" applyNumberFormat="1" applyFont="1" applyFill="1" applyBorder="1" applyProtection="1"/>
    <xf numFmtId="167" fontId="5" fillId="0" borderId="0" xfId="0" applyNumberFormat="1" applyFont="1" applyFill="1" applyBorder="1" applyProtection="1"/>
    <xf numFmtId="0" fontId="2" fillId="2" borderId="0" xfId="0" applyFont="1" applyFill="1" applyAlignment="1">
      <alignment horizontal="left"/>
    </xf>
    <xf numFmtId="167" fontId="2" fillId="3" borderId="3" xfId="0" applyNumberFormat="1" applyFont="1" applyFill="1" applyBorder="1" applyProtection="1"/>
    <xf numFmtId="167" fontId="2" fillId="0" borderId="3" xfId="0" applyNumberFormat="1" applyFont="1" applyFill="1" applyBorder="1" applyProtection="1"/>
    <xf numFmtId="167" fontId="2" fillId="3" borderId="0" xfId="0" applyNumberFormat="1" applyFont="1" applyFill="1" applyBorder="1" applyProtection="1"/>
    <xf numFmtId="167" fontId="5" fillId="0" borderId="0" xfId="0" applyNumberFormat="1" applyFont="1"/>
    <xf numFmtId="0" fontId="5" fillId="0" borderId="0" xfId="0" applyFont="1" applyAlignment="1">
      <alignment horizontal="left"/>
    </xf>
    <xf numFmtId="167" fontId="5" fillId="0" borderId="0" xfId="0" applyNumberFormat="1" applyFont="1" applyProtection="1"/>
    <xf numFmtId="167" fontId="5" fillId="0" borderId="3" xfId="0" applyNumberFormat="1" applyFont="1" applyBorder="1" applyProtection="1"/>
    <xf numFmtId="167" fontId="5" fillId="0" borderId="0" xfId="0" applyNumberFormat="1" applyFont="1" applyBorder="1" applyProtection="1"/>
    <xf numFmtId="168" fontId="5" fillId="0" borderId="0" xfId="0" quotePrefix="1" applyNumberFormat="1" applyFont="1" applyAlignment="1">
      <alignment horizontal="left"/>
    </xf>
    <xf numFmtId="0" fontId="12" fillId="0" borderId="0" xfId="0" applyFont="1" applyAlignment="1">
      <alignment horizontal="left"/>
    </xf>
    <xf numFmtId="169" fontId="8" fillId="0" borderId="0" xfId="0" quotePrefix="1" applyNumberFormat="1" applyFont="1" applyAlignment="1">
      <alignment horizontal="left"/>
    </xf>
    <xf numFmtId="5" fontId="5" fillId="0" borderId="3" xfId="0" applyNumberFormat="1" applyFont="1" applyBorder="1" applyProtection="1"/>
    <xf numFmtId="5" fontId="5" fillId="0" borderId="0" xfId="0" applyNumberFormat="1" applyFont="1" applyBorder="1" applyProtection="1"/>
    <xf numFmtId="5" fontId="5" fillId="0" borderId="0" xfId="0" applyNumberFormat="1" applyFont="1" applyProtection="1"/>
    <xf numFmtId="170" fontId="8" fillId="0" borderId="0" xfId="0" quotePrefix="1" applyNumberFormat="1" applyFont="1" applyAlignment="1">
      <alignment horizontal="left"/>
    </xf>
    <xf numFmtId="38" fontId="5" fillId="0" borderId="3" xfId="0" applyNumberFormat="1" applyFont="1" applyFill="1" applyBorder="1" applyProtection="1"/>
    <xf numFmtId="0" fontId="2" fillId="1" borderId="0" xfId="0" applyFont="1" applyFill="1" applyAlignment="1">
      <alignment horizontal="left"/>
    </xf>
    <xf numFmtId="5" fontId="2" fillId="3" borderId="3" xfId="0" applyNumberFormat="1" applyFont="1" applyFill="1" applyBorder="1" applyProtection="1"/>
    <xf numFmtId="5" fontId="2" fillId="0" borderId="3" xfId="0" applyNumberFormat="1" applyFont="1" applyFill="1" applyBorder="1" applyProtection="1"/>
    <xf numFmtId="5" fontId="2" fillId="3" borderId="0" xfId="0" applyNumberFormat="1" applyFont="1" applyFill="1" applyBorder="1" applyProtection="1"/>
    <xf numFmtId="0" fontId="2" fillId="4" borderId="0" xfId="0" applyFont="1" applyFill="1"/>
    <xf numFmtId="5" fontId="2" fillId="4" borderId="0" xfId="0" applyNumberFormat="1" applyFont="1" applyFill="1" applyProtection="1"/>
    <xf numFmtId="0" fontId="13" fillId="4" borderId="0" xfId="0" applyFont="1" applyFill="1"/>
    <xf numFmtId="0" fontId="2" fillId="4" borderId="0" xfId="0" applyFont="1" applyFill="1" applyBorder="1"/>
    <xf numFmtId="38" fontId="5" fillId="0" borderId="0" xfId="0" applyNumberFormat="1" applyFont="1" applyBorder="1" applyProtection="1"/>
    <xf numFmtId="38" fontId="5" fillId="0" borderId="0" xfId="0" applyNumberFormat="1" applyFont="1"/>
    <xf numFmtId="169" fontId="8" fillId="0" borderId="0" xfId="0" applyNumberFormat="1" applyFont="1" applyAlignment="1">
      <alignment horizontal="left"/>
    </xf>
    <xf numFmtId="5" fontId="5" fillId="0" borderId="0" xfId="0" applyNumberFormat="1" applyFont="1"/>
    <xf numFmtId="171" fontId="5" fillId="0" borderId="0" xfId="0" applyNumberFormat="1" applyFont="1" applyProtection="1"/>
    <xf numFmtId="38" fontId="5" fillId="0" borderId="0" xfId="0" applyNumberFormat="1" applyFont="1" applyProtection="1"/>
    <xf numFmtId="172" fontId="8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5" fontId="5" fillId="3" borderId="3" xfId="0" applyNumberFormat="1" applyFont="1" applyFill="1" applyBorder="1" applyProtection="1"/>
    <xf numFmtId="5" fontId="5" fillId="3" borderId="0" xfId="0" applyNumberFormat="1" applyFont="1" applyFill="1" applyBorder="1" applyProtection="1"/>
    <xf numFmtId="0" fontId="5" fillId="0" borderId="0" xfId="0" applyFont="1" applyBorder="1"/>
    <xf numFmtId="0" fontId="8" fillId="0" borderId="0" xfId="0" applyFont="1"/>
    <xf numFmtId="5" fontId="10" fillId="0" borderId="3" xfId="0" applyNumberFormat="1" applyFont="1" applyBorder="1"/>
    <xf numFmtId="5" fontId="10" fillId="0" borderId="0" xfId="0" applyNumberFormat="1" applyFont="1" applyBorder="1"/>
    <xf numFmtId="37" fontId="5" fillId="0" borderId="0" xfId="0" applyNumberFormat="1" applyFont="1" applyBorder="1"/>
    <xf numFmtId="5" fontId="5" fillId="0" borderId="0" xfId="0" applyNumberFormat="1" applyFont="1" applyBorder="1"/>
    <xf numFmtId="0" fontId="2" fillId="5" borderId="0" xfId="0" applyFont="1" applyFill="1" applyAlignment="1">
      <alignment horizontal="left"/>
    </xf>
    <xf numFmtId="5" fontId="2" fillId="5" borderId="3" xfId="0" applyNumberFormat="1" applyFont="1" applyFill="1" applyBorder="1"/>
    <xf numFmtId="5" fontId="2" fillId="5" borderId="0" xfId="0" applyNumberFormat="1" applyFont="1" applyFill="1" applyBorder="1"/>
    <xf numFmtId="5" fontId="2" fillId="5" borderId="3" xfId="0" applyNumberFormat="1" applyFont="1" applyFill="1" applyBorder="1" applyProtection="1"/>
    <xf numFmtId="0" fontId="10" fillId="5" borderId="0" xfId="0" applyFont="1" applyFill="1" applyAlignment="1">
      <alignment horizontal="left"/>
    </xf>
    <xf numFmtId="5" fontId="2" fillId="5" borderId="0" xfId="0" applyNumberFormat="1" applyFont="1" applyFill="1" applyBorder="1" applyProtection="1"/>
    <xf numFmtId="38" fontId="15" fillId="0" borderId="0" xfId="2" applyNumberFormat="1" applyFont="1"/>
    <xf numFmtId="5" fontId="5" fillId="4" borderId="0" xfId="0" applyNumberFormat="1" applyFont="1" applyFill="1" applyProtection="1"/>
    <xf numFmtId="5" fontId="5" fillId="4" borderId="3" xfId="0" applyNumberFormat="1" applyFont="1" applyFill="1" applyBorder="1" applyProtection="1"/>
    <xf numFmtId="5" fontId="5" fillId="4" borderId="0" xfId="0" applyNumberFormat="1" applyFont="1" applyFill="1" applyBorder="1" applyProtection="1"/>
    <xf numFmtId="5" fontId="14" fillId="4" borderId="3" xfId="0" applyNumberFormat="1" applyFont="1" applyFill="1" applyBorder="1" applyProtection="1"/>
    <xf numFmtId="5" fontId="14" fillId="4" borderId="0" xfId="0" applyNumberFormat="1" applyFont="1" applyFill="1" applyBorder="1" applyProtection="1"/>
    <xf numFmtId="5" fontId="2" fillId="6" borderId="0" xfId="0" applyNumberFormat="1" applyFont="1" applyFill="1" applyBorder="1" applyProtection="1"/>
    <xf numFmtId="173" fontId="5" fillId="0" borderId="0" xfId="0" applyNumberFormat="1" applyFont="1" applyProtection="1"/>
    <xf numFmtId="0" fontId="5" fillId="0" borderId="4" xfId="0" applyFont="1" applyBorder="1" applyAlignment="1">
      <alignment horizontal="centerContinuous"/>
    </xf>
    <xf numFmtId="0" fontId="5" fillId="0" borderId="5" xfId="0" applyFont="1" applyBorder="1" applyAlignment="1">
      <alignment horizontal="centerContinuous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Continuous"/>
    </xf>
    <xf numFmtId="37" fontId="5" fillId="0" borderId="8" xfId="0" applyNumberFormat="1" applyFont="1" applyBorder="1"/>
    <xf numFmtId="1" fontId="4" fillId="0" borderId="0" xfId="1" applyNumberFormat="1" applyFont="1" applyBorder="1" applyAlignment="1">
      <alignment horizontal="centerContinuous"/>
    </xf>
    <xf numFmtId="38" fontId="5" fillId="0" borderId="0" xfId="1" applyNumberFormat="1" applyFont="1"/>
    <xf numFmtId="38" fontId="6" fillId="0" borderId="0" xfId="1" applyNumberFormat="1" applyFont="1"/>
    <xf numFmtId="38" fontId="6" fillId="0" borderId="0" xfId="1" applyNumberFormat="1" applyFont="1" applyBorder="1" applyAlignment="1">
      <alignment horizontal="right"/>
    </xf>
    <xf numFmtId="38" fontId="5" fillId="0" borderId="0" xfId="1" applyNumberFormat="1" applyFont="1" applyBorder="1"/>
    <xf numFmtId="38" fontId="2" fillId="0" borderId="0" xfId="1" applyNumberFormat="1" applyFont="1"/>
    <xf numFmtId="0" fontId="5" fillId="0" borderId="0" xfId="1" applyNumberFormat="1" applyFont="1"/>
    <xf numFmtId="166" fontId="5" fillId="0" borderId="3" xfId="1" applyNumberFormat="1" applyFont="1" applyBorder="1"/>
    <xf numFmtId="166" fontId="5" fillId="0" borderId="0" xfId="1" applyNumberFormat="1" applyFont="1" applyBorder="1"/>
    <xf numFmtId="38" fontId="2" fillId="2" borderId="0" xfId="1" applyNumberFormat="1" applyFont="1" applyFill="1" applyProtection="1"/>
    <xf numFmtId="38" fontId="5" fillId="0" borderId="0" xfId="1" applyNumberFormat="1" applyFont="1" applyProtection="1"/>
    <xf numFmtId="40" fontId="5" fillId="0" borderId="0" xfId="1" applyFont="1"/>
    <xf numFmtId="38" fontId="2" fillId="0" borderId="0" xfId="1" applyNumberFormat="1" applyFont="1" applyProtection="1"/>
    <xf numFmtId="38" fontId="5" fillId="1" borderId="0" xfId="1" applyNumberFormat="1" applyFont="1" applyFill="1" applyProtection="1"/>
    <xf numFmtId="38" fontId="5" fillId="2" borderId="0" xfId="1" applyNumberFormat="1" applyFont="1" applyFill="1" applyProtection="1"/>
    <xf numFmtId="38" fontId="2" fillId="4" borderId="0" xfId="1" applyNumberFormat="1" applyFont="1" applyFill="1" applyProtection="1"/>
    <xf numFmtId="40" fontId="2" fillId="4" borderId="0" xfId="1" applyFont="1" applyFill="1"/>
    <xf numFmtId="6" fontId="5" fillId="0" borderId="0" xfId="3" applyNumberFormat="1" applyFont="1" applyBorder="1"/>
    <xf numFmtId="40" fontId="5" fillId="0" borderId="0" xfId="1" applyNumberFormat="1" applyFont="1" applyBorder="1"/>
    <xf numFmtId="38" fontId="2" fillId="5" borderId="0" xfId="1" applyNumberFormat="1" applyFont="1" applyFill="1"/>
    <xf numFmtId="38" fontId="14" fillId="5" borderId="0" xfId="1" applyNumberFormat="1" applyFont="1" applyFill="1" applyProtection="1"/>
    <xf numFmtId="40" fontId="5" fillId="5" borderId="0" xfId="1" applyFont="1" applyFill="1"/>
    <xf numFmtId="38" fontId="5" fillId="0" borderId="9" xfId="1" applyNumberFormat="1" applyFont="1" applyBorder="1"/>
    <xf numFmtId="38" fontId="5" fillId="0" borderId="10" xfId="1" applyNumberFormat="1" applyFont="1" applyBorder="1"/>
    <xf numFmtId="38" fontId="5" fillId="0" borderId="11" xfId="1" applyNumberFormat="1" applyFont="1" applyBorder="1"/>
  </cellXfs>
  <cellStyles count="4">
    <cellStyle name="Comma_MgmtWe0900" xfId="1"/>
    <cellStyle name="Comma_Report" xfId="2"/>
    <cellStyle name="Currency_MgmtWe0900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900/Regions/MgmtWe09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Orig Sched"/>
      <sheetName val="Reconciliation"/>
      <sheetName val="Daily Macros"/>
      <sheetName val="Monthly Macros"/>
    </sheetNames>
    <sheetDataSet>
      <sheetData sheetId="0"/>
      <sheetData sheetId="1">
        <row r="4">
          <cell r="A4" t="str">
            <v>META ID-65456</v>
          </cell>
        </row>
      </sheetData>
      <sheetData sheetId="2"/>
      <sheetData sheetId="3">
        <row r="3">
          <cell r="B3" t="str">
            <v>Mgmt-West</v>
          </cell>
          <cell r="C3" t="str">
            <v>Price</v>
          </cell>
        </row>
        <row r="5">
          <cell r="B5">
            <v>36787</v>
          </cell>
        </row>
        <row r="6">
          <cell r="B6">
            <v>890334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4.1227066300000004E-2</v>
          </cell>
          <cell r="Y16">
            <v>0</v>
          </cell>
        </row>
        <row r="17">
          <cell r="R17">
            <v>4.1227066300000004E-2</v>
          </cell>
          <cell r="Y17">
            <v>0</v>
          </cell>
        </row>
        <row r="19">
          <cell r="E19">
            <v>-99098759.654799998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-116015648.72669999</v>
          </cell>
        </row>
        <row r="31">
          <cell r="M31">
            <v>0</v>
          </cell>
        </row>
        <row r="32">
          <cell r="M32">
            <v>4147178.4601000003</v>
          </cell>
        </row>
        <row r="36">
          <cell r="E36">
            <v>4146839.2479000003</v>
          </cell>
        </row>
        <row r="47">
          <cell r="B47">
            <v>17475892.313999999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-560495.1078</v>
          </cell>
        </row>
        <row r="54">
          <cell r="B54">
            <v>-0.22169999987818301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-916.9292999999999</v>
          </cell>
        </row>
        <row r="59">
          <cell r="B59">
            <v>1256.1415000000002</v>
          </cell>
        </row>
        <row r="60">
          <cell r="B60">
            <v>0</v>
          </cell>
        </row>
        <row r="62">
          <cell r="B62">
            <v>1152.6535000000001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</row>
      </sheetData>
      <sheetData sheetId="4">
        <row r="3">
          <cell r="B3" t="str">
            <v>Mgmt-West</v>
          </cell>
          <cell r="C3" t="str">
            <v>Basis</v>
          </cell>
        </row>
        <row r="6">
          <cell r="B6">
            <v>890335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-128.70784910270001</v>
          </cell>
          <cell r="Y16">
            <v>0</v>
          </cell>
        </row>
        <row r="17">
          <cell r="R17">
            <v>-1.4157863401296999</v>
          </cell>
          <cell r="Y17">
            <v>0</v>
          </cell>
        </row>
        <row r="19">
          <cell r="E19">
            <v>59919246.646900006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113544306.97280002</v>
          </cell>
        </row>
        <row r="31">
          <cell r="M31">
            <v>0</v>
          </cell>
        </row>
        <row r="32">
          <cell r="M32">
            <v>11383365.4956</v>
          </cell>
        </row>
        <row r="36">
          <cell r="E36">
            <v>11203060.187100001</v>
          </cell>
        </row>
        <row r="47">
          <cell r="B47">
            <v>0</v>
          </cell>
        </row>
        <row r="48">
          <cell r="B48">
            <v>-55063722.17149999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380311.15269999998</v>
          </cell>
        </row>
        <row r="54">
          <cell r="B54">
            <v>898532.81689999998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25824.117000000006</v>
          </cell>
        </row>
        <row r="59">
          <cell r="B59">
            <v>154481.19149999999</v>
          </cell>
        </row>
        <row r="60">
          <cell r="B60">
            <v>0</v>
          </cell>
        </row>
        <row r="62">
          <cell r="B62">
            <v>-20487.354800000001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5">
        <row r="3">
          <cell r="B3" t="str">
            <v>Mgmt-West</v>
          </cell>
          <cell r="C3" t="str">
            <v>Gas Daily</v>
          </cell>
        </row>
        <row r="6">
          <cell r="B6">
            <v>890646</v>
          </cell>
        </row>
        <row r="14">
          <cell r="S14">
            <v>0</v>
          </cell>
          <cell r="T14">
            <v>0</v>
          </cell>
        </row>
        <row r="15">
          <cell r="R15">
            <v>1.1000000000000001E-2</v>
          </cell>
        </row>
        <row r="16">
          <cell r="R16">
            <v>1.6765825552000002</v>
          </cell>
          <cell r="Y16">
            <v>0</v>
          </cell>
        </row>
        <row r="17">
          <cell r="R17">
            <v>1.8442408107200003E-2</v>
          </cell>
          <cell r="Y17">
            <v>0</v>
          </cell>
        </row>
        <row r="19">
          <cell r="E19">
            <v>606671.0281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-2280435.1987000001</v>
          </cell>
        </row>
        <row r="31">
          <cell r="M31">
            <v>0</v>
          </cell>
        </row>
        <row r="32">
          <cell r="M32">
            <v>-1850503.9177000001</v>
          </cell>
        </row>
        <row r="36">
          <cell r="E36">
            <v>-1850099.1175000002</v>
          </cell>
        </row>
        <row r="47">
          <cell r="B47">
            <v>1795431.0033000002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-94374</v>
          </cell>
        </row>
        <row r="54">
          <cell r="B54">
            <v>1186227.4761000001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5.8911000000000007</v>
          </cell>
        </row>
        <row r="59">
          <cell r="B59">
            <v>-410.69129999999996</v>
          </cell>
        </row>
        <row r="60">
          <cell r="B60">
            <v>0</v>
          </cell>
        </row>
        <row r="62">
          <cell r="B62">
            <v>226.52739999999997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G67">
            <v>0</v>
          </cell>
          <cell r="H67">
            <v>0</v>
          </cell>
          <cell r="J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6">
        <row r="3">
          <cell r="B3" t="str">
            <v>Northwest</v>
          </cell>
          <cell r="C3" t="str">
            <v>Price</v>
          </cell>
        </row>
        <row r="6">
          <cell r="B6">
            <v>890336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-7.0000000000000006E-10</v>
          </cell>
          <cell r="Y16">
            <v>0</v>
          </cell>
        </row>
        <row r="17">
          <cell r="R17">
            <v>-7.6999999999999999E-12</v>
          </cell>
          <cell r="Y17">
            <v>0</v>
          </cell>
        </row>
        <row r="19">
          <cell r="E19">
            <v>-1114447.4685000002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-1111344.4567</v>
          </cell>
        </row>
        <row r="31">
          <cell r="M31">
            <v>0</v>
          </cell>
        </row>
        <row r="32">
          <cell r="M32">
            <v>34060.994299999998</v>
          </cell>
        </row>
        <row r="36">
          <cell r="E36">
            <v>37165.284</v>
          </cell>
        </row>
        <row r="47">
          <cell r="B47">
            <v>2.5000000000000001E-3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416.50350000000003</v>
          </cell>
        </row>
        <row r="59">
          <cell r="B59">
            <v>-3520.7931999999996</v>
          </cell>
        </row>
        <row r="60">
          <cell r="B60">
            <v>0</v>
          </cell>
        </row>
        <row r="62">
          <cell r="B62">
            <v>1.2753999999999999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7">
        <row r="3">
          <cell r="B3" t="str">
            <v>Northwest</v>
          </cell>
          <cell r="C3" t="str">
            <v>Basis</v>
          </cell>
        </row>
        <row r="6">
          <cell r="B6">
            <v>890337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1.0586614499</v>
          </cell>
          <cell r="Y16">
            <v>0</v>
          </cell>
        </row>
        <row r="17">
          <cell r="R17">
            <v>1.0586614499</v>
          </cell>
          <cell r="Y17">
            <v>0</v>
          </cell>
        </row>
        <row r="19">
          <cell r="E19">
            <v>2328223.8052000003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3834598.3325999998</v>
          </cell>
        </row>
        <row r="31">
          <cell r="M31">
            <v>0</v>
          </cell>
        </row>
        <row r="32">
          <cell r="M32">
            <v>397618.18280000007</v>
          </cell>
        </row>
        <row r="36">
          <cell r="E36">
            <v>389343.2986000001</v>
          </cell>
        </row>
        <row r="47">
          <cell r="B47">
            <v>0</v>
          </cell>
        </row>
        <row r="48">
          <cell r="B48">
            <v>-1456476.2271000003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-64635.849899999987</v>
          </cell>
        </row>
        <row r="54">
          <cell r="B54">
            <v>7124.8858000002801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1386.6100000000001</v>
          </cell>
        </row>
        <row r="59">
          <cell r="B59">
            <v>6888.2742000000007</v>
          </cell>
        </row>
        <row r="60">
          <cell r="B60">
            <v>0</v>
          </cell>
        </row>
        <row r="62">
          <cell r="B62">
            <v>-662.27230000000009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</row>
      </sheetData>
      <sheetData sheetId="8">
        <row r="3">
          <cell r="B3" t="str">
            <v>Northwest</v>
          </cell>
          <cell r="C3" t="str">
            <v>Gas Daily</v>
          </cell>
        </row>
        <row r="6">
          <cell r="B6">
            <v>890647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-71632.579500000007</v>
          </cell>
        </row>
        <row r="36">
          <cell r="E36">
            <v>-71632.579500000007</v>
          </cell>
        </row>
        <row r="47">
          <cell r="B47">
            <v>0</v>
          </cell>
        </row>
        <row r="48">
          <cell r="B48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9">
        <row r="3">
          <cell r="B3" t="str">
            <v>Southwest</v>
          </cell>
          <cell r="C3" t="str">
            <v>Price</v>
          </cell>
        </row>
        <row r="6">
          <cell r="B6">
            <v>890338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-21865.825499999999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-21849.821099999997</v>
          </cell>
        </row>
        <row r="31">
          <cell r="M31">
            <v>0</v>
          </cell>
        </row>
        <row r="32">
          <cell r="M32">
            <v>-414350.87969999999</v>
          </cell>
        </row>
        <row r="36">
          <cell r="E36">
            <v>-414334.92</v>
          </cell>
        </row>
        <row r="47">
          <cell r="B47">
            <v>1E-4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-1.8500000000000009E-2</v>
          </cell>
        </row>
        <row r="59">
          <cell r="B59">
            <v>-15.941200000000002</v>
          </cell>
        </row>
        <row r="60">
          <cell r="B60">
            <v>0</v>
          </cell>
        </row>
        <row r="62">
          <cell r="B62">
            <v>-4.48E-2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N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10">
        <row r="3">
          <cell r="B3" t="str">
            <v>Southwest</v>
          </cell>
          <cell r="C3" t="str">
            <v>Basis</v>
          </cell>
        </row>
        <row r="6">
          <cell r="B6">
            <v>890339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-16.5138137458</v>
          </cell>
          <cell r="Y16">
            <v>0</v>
          </cell>
        </row>
        <row r="17">
          <cell r="R17">
            <v>-0.18165195120379998</v>
          </cell>
          <cell r="Y17">
            <v>0</v>
          </cell>
        </row>
        <row r="19">
          <cell r="E19">
            <v>5574918.1366999997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12394168.944700001</v>
          </cell>
        </row>
        <row r="31">
          <cell r="M31">
            <v>0</v>
          </cell>
        </row>
        <row r="32">
          <cell r="M32">
            <v>1039770.9467999999</v>
          </cell>
        </row>
        <row r="36">
          <cell r="E36">
            <v>1012942.656</v>
          </cell>
        </row>
        <row r="47">
          <cell r="B47">
            <v>0</v>
          </cell>
        </row>
        <row r="48">
          <cell r="B48">
            <v>-7019676.4347999999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46330.446400000001</v>
          </cell>
        </row>
        <row r="54">
          <cell r="B54">
            <v>130975.68560000043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5355.4245999999994</v>
          </cell>
        </row>
        <row r="59">
          <cell r="B59">
            <v>21472.866199999997</v>
          </cell>
        </row>
        <row r="60">
          <cell r="B60">
            <v>0</v>
          </cell>
        </row>
        <row r="62">
          <cell r="B62">
            <v>-3708.7959999999994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P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11">
        <row r="3">
          <cell r="B3" t="str">
            <v>Southwest</v>
          </cell>
          <cell r="C3" t="str">
            <v>Gas Daily</v>
          </cell>
        </row>
        <row r="6">
          <cell r="B6">
            <v>890648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0.91926604490000019</v>
          </cell>
          <cell r="Y16">
            <v>0</v>
          </cell>
        </row>
        <row r="17">
          <cell r="R17">
            <v>0.91926604490000019</v>
          </cell>
          <cell r="Y17">
            <v>0</v>
          </cell>
        </row>
        <row r="19">
          <cell r="E19">
            <v>-59276.131500000003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-394467.76170000003</v>
          </cell>
        </row>
        <row r="31">
          <cell r="M31">
            <v>0</v>
          </cell>
        </row>
        <row r="32">
          <cell r="M32">
            <v>-103300.87060000001</v>
          </cell>
        </row>
        <row r="36">
          <cell r="E36">
            <v>-103223.33440000001</v>
          </cell>
        </row>
        <row r="47">
          <cell r="B47">
            <v>178111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-1268.8333999999995</v>
          </cell>
        </row>
        <row r="54">
          <cell r="B54">
            <v>158400.01500000001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1.0102</v>
          </cell>
        </row>
        <row r="59">
          <cell r="B59">
            <v>-78.546399999999991</v>
          </cell>
        </row>
        <row r="60">
          <cell r="B60">
            <v>0</v>
          </cell>
        </row>
        <row r="62">
          <cell r="B62">
            <v>26.996199999999998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2">
        <row r="3">
          <cell r="B3" t="str">
            <v>Permian</v>
          </cell>
          <cell r="C3" t="str">
            <v>Price</v>
          </cell>
        </row>
        <row r="6">
          <cell r="B6">
            <v>890340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0.46389906730000002</v>
          </cell>
          <cell r="Y16">
            <v>0</v>
          </cell>
        </row>
        <row r="17">
          <cell r="R17">
            <v>0.46389906730000002</v>
          </cell>
          <cell r="Y17">
            <v>0</v>
          </cell>
        </row>
        <row r="19">
          <cell r="E19">
            <v>304736.6923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194468.76610000001</v>
          </cell>
        </row>
        <row r="31">
          <cell r="M31">
            <v>0</v>
          </cell>
        </row>
        <row r="32">
          <cell r="M32">
            <v>-822735.63040000002</v>
          </cell>
        </row>
        <row r="36">
          <cell r="E36">
            <v>-823165.72140000004</v>
          </cell>
        </row>
        <row r="47">
          <cell r="B47">
            <v>224190.02440000005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-114469.3349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2.6177999999999999</v>
          </cell>
        </row>
        <row r="59">
          <cell r="B59">
            <v>427.47319999999996</v>
          </cell>
        </row>
        <row r="60">
          <cell r="B60">
            <v>0</v>
          </cell>
        </row>
        <row r="62">
          <cell r="B62">
            <v>117.14570000000001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3">
        <row r="3">
          <cell r="B3" t="str">
            <v>Permian</v>
          </cell>
          <cell r="C3" t="str">
            <v>Basis</v>
          </cell>
        </row>
        <row r="6">
          <cell r="B6">
            <v>890341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-1.0824311575000001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1681638.7796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2742314.5525000002</v>
          </cell>
        </row>
        <row r="31">
          <cell r="M31">
            <v>0</v>
          </cell>
        </row>
        <row r="32">
          <cell r="M32">
            <v>-14588.002899999996</v>
          </cell>
        </row>
        <row r="36">
          <cell r="E36">
            <v>-13656.267099999995</v>
          </cell>
        </row>
        <row r="47">
          <cell r="B47">
            <v>0</v>
          </cell>
        </row>
        <row r="48">
          <cell r="B48">
            <v>-1286593.4437999998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226980.95750000002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-15.175799999999995</v>
          </cell>
        </row>
        <row r="59">
          <cell r="B59">
            <v>-916.56000000000017</v>
          </cell>
        </row>
        <row r="60">
          <cell r="B60">
            <v>0</v>
          </cell>
        </row>
        <row r="62">
          <cell r="B62">
            <v>-131.55079999999998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4">
        <row r="3">
          <cell r="B3" t="str">
            <v>Permian</v>
          </cell>
          <cell r="C3" t="str">
            <v>Gas Daily</v>
          </cell>
        </row>
        <row r="6">
          <cell r="B6">
            <v>890650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-49675</v>
          </cell>
        </row>
        <row r="36">
          <cell r="E36">
            <v>-49675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5">
        <row r="3">
          <cell r="B3" t="str">
            <v>San Juan</v>
          </cell>
          <cell r="C3" t="str">
            <v>Price</v>
          </cell>
        </row>
        <row r="6">
          <cell r="B6">
            <v>890342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15972.9347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-16497.021400000001</v>
          </cell>
        </row>
        <row r="31">
          <cell r="M31">
            <v>0</v>
          </cell>
        </row>
        <row r="32">
          <cell r="M32">
            <v>-304156.15110000002</v>
          </cell>
        </row>
        <row r="36">
          <cell r="E36">
            <v>-304217.89240000001</v>
          </cell>
        </row>
        <row r="47">
          <cell r="B47">
            <v>-1E-4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32408.2585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0.44600000000000012</v>
          </cell>
        </row>
        <row r="59">
          <cell r="B59">
            <v>61.295300000000005</v>
          </cell>
        </row>
        <row r="60">
          <cell r="B60">
            <v>0</v>
          </cell>
        </row>
        <row r="62">
          <cell r="B62">
            <v>-4.3600000000000014E-2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6">
        <row r="3">
          <cell r="B3" t="str">
            <v>San Juan</v>
          </cell>
          <cell r="C3" t="str">
            <v>Basis</v>
          </cell>
        </row>
        <row r="6">
          <cell r="B6">
            <v>890343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-1.9433081804000003</v>
          </cell>
          <cell r="Y16">
            <v>0</v>
          </cell>
        </row>
        <row r="17">
          <cell r="R17">
            <v>-2.1376389984400002E-2</v>
          </cell>
          <cell r="Y17">
            <v>0</v>
          </cell>
        </row>
        <row r="19">
          <cell r="E19">
            <v>2479863.7132000001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5589274.9298</v>
          </cell>
        </row>
        <row r="31">
          <cell r="M31">
            <v>0</v>
          </cell>
        </row>
        <row r="32">
          <cell r="M32">
            <v>-103425.0432</v>
          </cell>
        </row>
        <row r="36">
          <cell r="E36">
            <v>-114191.8233</v>
          </cell>
        </row>
        <row r="47">
          <cell r="B47">
            <v>0</v>
          </cell>
        </row>
        <row r="48">
          <cell r="B48">
            <v>-3285010.1268000002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167372.20760000002</v>
          </cell>
        </row>
        <row r="54">
          <cell r="B54">
            <v>-1050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1791.7158000000002</v>
          </cell>
        </row>
        <row r="59">
          <cell r="B59">
            <v>8975.0643</v>
          </cell>
        </row>
        <row r="60">
          <cell r="B60">
            <v>0</v>
          </cell>
        </row>
        <row r="62">
          <cell r="B62">
            <v>-1490.0775000000001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7">
        <row r="3">
          <cell r="B3" t="str">
            <v>San Juan</v>
          </cell>
          <cell r="C3" t="str">
            <v>Gas Daily</v>
          </cell>
        </row>
        <row r="6">
          <cell r="B6">
            <v>890343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53400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116625</v>
          </cell>
        </row>
        <row r="36">
          <cell r="E36">
            <v>116625</v>
          </cell>
        </row>
        <row r="47">
          <cell r="B47">
            <v>38800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14550</v>
          </cell>
        </row>
        <row r="54">
          <cell r="B54">
            <v>50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134"/>
  <sheetViews>
    <sheetView showGridLines="0" tabSelected="1" topLeftCell="AA64" zoomScale="85" zoomScaleNormal="100" workbookViewId="0">
      <selection activeCell="C134" sqref="C134"/>
    </sheetView>
  </sheetViews>
  <sheetFormatPr defaultRowHeight="12.75" x14ac:dyDescent="0.2"/>
  <cols>
    <col min="1" max="1" width="37" style="3" customWidth="1"/>
    <col min="2" max="2" width="15.5703125" style="89" customWidth="1"/>
    <col min="3" max="3" width="15.5703125" style="3" customWidth="1"/>
    <col min="4" max="4" width="11" style="89" bestFit="1" customWidth="1"/>
    <col min="5" max="5" width="13.7109375" style="3" bestFit="1" customWidth="1"/>
    <col min="6" max="6" width="8.5703125" style="89" bestFit="1" customWidth="1"/>
    <col min="7" max="7" width="12.85546875" style="3" bestFit="1" customWidth="1"/>
    <col min="8" max="8" width="8" style="89" customWidth="1"/>
    <col min="9" max="9" width="13.28515625" style="3" bestFit="1" customWidth="1"/>
    <col min="10" max="10" width="7.85546875" style="89" customWidth="1"/>
    <col min="11" max="11" width="12.5703125" style="3" bestFit="1" customWidth="1"/>
    <col min="12" max="12" width="10" style="89" bestFit="1" customWidth="1"/>
    <col min="13" max="13" width="11.5703125" style="3" bestFit="1" customWidth="1"/>
    <col min="14" max="14" width="9.42578125" style="89" bestFit="1" customWidth="1"/>
    <col min="15" max="15" width="12" style="4" bestFit="1" customWidth="1"/>
    <col min="16" max="16" width="9.85546875" style="90" bestFit="1" customWidth="1"/>
    <col min="17" max="17" width="12.85546875" style="4" bestFit="1" customWidth="1"/>
    <col min="18" max="18" width="7.5703125" style="4" customWidth="1"/>
    <col min="19" max="19" width="13.7109375" style="4" customWidth="1"/>
    <col min="20" max="20" width="7.5703125" style="4" customWidth="1"/>
    <col min="21" max="21" width="12.7109375" style="4" customWidth="1"/>
    <col min="22" max="22" width="9.140625" style="3"/>
    <col min="23" max="23" width="12.7109375" style="3" customWidth="1"/>
    <col min="24" max="24" width="9.140625" style="3"/>
    <col min="25" max="25" width="12.7109375" style="3" customWidth="1"/>
    <col min="26" max="26" width="10.5703125" style="89" customWidth="1"/>
    <col min="27" max="27" width="13.5703125" style="3" customWidth="1"/>
    <col min="28" max="28" width="8.5703125" style="89" customWidth="1"/>
    <col min="29" max="29" width="14.42578125" style="3" customWidth="1"/>
    <col min="30" max="30" width="9.5703125" style="3" customWidth="1"/>
    <col min="31" max="31" width="14.42578125" style="3" customWidth="1"/>
    <col min="32" max="32" width="9.42578125" style="89" customWidth="1"/>
    <col min="33" max="33" width="14.5703125" style="3" customWidth="1"/>
    <col min="34" max="34" width="7.85546875" style="3" customWidth="1"/>
    <col min="35" max="35" width="14.28515625" style="3" customWidth="1"/>
    <col min="36" max="37" width="9.140625" style="3"/>
    <col min="38" max="38" width="22.140625" style="3" customWidth="1"/>
    <col min="39" max="16384" width="9.140625" style="3"/>
  </cols>
  <sheetData>
    <row r="1" spans="1:38" ht="15" customHeight="1" x14ac:dyDescent="0.3">
      <c r="A1" s="1" t="s">
        <v>0</v>
      </c>
      <c r="B1" s="2"/>
      <c r="C1"/>
      <c r="D1" s="88"/>
      <c r="Z1" s="2"/>
      <c r="AA1"/>
      <c r="AL1" s="5"/>
    </row>
    <row r="2" spans="1:38" x14ac:dyDescent="0.2">
      <c r="A2" s="1" t="s">
        <v>1</v>
      </c>
      <c r="C2" s="6"/>
      <c r="E2" s="6"/>
      <c r="G2" s="6"/>
      <c r="I2" s="6"/>
      <c r="K2" s="6"/>
      <c r="M2" s="6"/>
      <c r="O2" s="7"/>
      <c r="P2" s="91"/>
      <c r="Q2" s="7"/>
      <c r="R2" s="7"/>
      <c r="S2" s="7"/>
      <c r="T2" s="7"/>
      <c r="U2" s="7"/>
      <c r="V2" s="6"/>
      <c r="W2" s="6"/>
      <c r="X2" s="6"/>
      <c r="Y2" s="6"/>
      <c r="AA2" s="6"/>
      <c r="AC2" s="6"/>
      <c r="AD2" s="6"/>
      <c r="AE2" s="6"/>
      <c r="AF2" s="92"/>
      <c r="AG2" s="8"/>
      <c r="AL2" s="9"/>
    </row>
    <row r="3" spans="1:38" x14ac:dyDescent="0.2">
      <c r="A3" s="1" t="s">
        <v>2</v>
      </c>
    </row>
    <row r="4" spans="1:38" ht="13.5" x14ac:dyDescent="0.25">
      <c r="A4" s="10">
        <f>'[1]Roll-1'!B5</f>
        <v>36787</v>
      </c>
      <c r="C4" s="11"/>
      <c r="E4" s="11"/>
      <c r="G4" s="11"/>
      <c r="I4" s="11"/>
      <c r="K4" s="11"/>
      <c r="M4" s="11"/>
      <c r="O4" s="12"/>
      <c r="Q4" s="12"/>
      <c r="R4" s="13"/>
      <c r="S4" s="12"/>
      <c r="T4" s="13"/>
      <c r="U4" s="12"/>
      <c r="V4" s="14"/>
      <c r="W4" s="11"/>
      <c r="X4" s="14"/>
      <c r="Y4" s="11"/>
      <c r="AA4" s="11"/>
      <c r="AC4" s="11"/>
      <c r="AD4" s="14"/>
      <c r="AE4" s="11"/>
      <c r="AG4" s="11"/>
    </row>
    <row r="5" spans="1:38" s="15" customFormat="1" x14ac:dyDescent="0.2">
      <c r="B5" s="93"/>
      <c r="C5" s="16" t="str">
        <f>'[1]Roll-1'!$B3</f>
        <v>Mgmt-West</v>
      </c>
      <c r="D5" s="93"/>
      <c r="E5" s="16" t="str">
        <f>'[1]Roll-2'!$B3</f>
        <v>Mgmt-West</v>
      </c>
      <c r="F5" s="93"/>
      <c r="G5" s="16" t="str">
        <f>'[1]Roll-3'!$B3</f>
        <v>Mgmt-West</v>
      </c>
      <c r="H5" s="93"/>
      <c r="I5" s="16" t="str">
        <f>'[1]Roll-4'!$B3</f>
        <v>Northwest</v>
      </c>
      <c r="J5" s="93"/>
      <c r="K5" s="16" t="str">
        <f>'[1]Roll-5'!$B3</f>
        <v>Northwest</v>
      </c>
      <c r="L5" s="93"/>
      <c r="M5" s="16" t="str">
        <f>'[1]Roll-6'!$B3</f>
        <v>Northwest</v>
      </c>
      <c r="N5" s="93"/>
      <c r="O5" s="16" t="str">
        <f>'[1]Roll-7'!$B3</f>
        <v>Southwest</v>
      </c>
      <c r="P5" s="93"/>
      <c r="Q5" s="16" t="str">
        <f>'[1]Roll-8'!$B3</f>
        <v>Southwest</v>
      </c>
      <c r="R5" s="93"/>
      <c r="S5" s="16" t="str">
        <f>'[1]Roll-9'!$B3</f>
        <v>Southwest</v>
      </c>
      <c r="T5" s="93"/>
      <c r="U5" s="16" t="str">
        <f>'[1]Roll-10'!$B3</f>
        <v>Permian</v>
      </c>
      <c r="V5" s="16"/>
      <c r="W5" s="16" t="str">
        <f>'[1]Roll-11'!$B3</f>
        <v>Permian</v>
      </c>
      <c r="X5" s="16"/>
      <c r="Y5" s="16" t="str">
        <f>'[1]Roll-12'!$B3</f>
        <v>Permian</v>
      </c>
      <c r="Z5" s="93"/>
      <c r="AA5" s="16" t="str">
        <f>'[1]Roll-13'!$B3</f>
        <v>San Juan</v>
      </c>
      <c r="AB5" s="93"/>
      <c r="AC5" s="16" t="str">
        <f>'[1]Roll-14'!$B3</f>
        <v>San Juan</v>
      </c>
      <c r="AD5" s="16"/>
      <c r="AE5" s="16" t="str">
        <f>'[1]Roll-15'!$B3</f>
        <v>San Juan</v>
      </c>
      <c r="AF5" s="93"/>
      <c r="AG5" s="16" t="str">
        <f>'[1]Roll-1'!B3</f>
        <v>Mgmt-West</v>
      </c>
    </row>
    <row r="6" spans="1:38" s="15" customFormat="1" ht="12.75" customHeight="1" thickBot="1" x14ac:dyDescent="0.25">
      <c r="B6" s="93"/>
      <c r="C6" s="17" t="str">
        <f>'[1]Roll-1'!$C3</f>
        <v>Price</v>
      </c>
      <c r="D6" s="93"/>
      <c r="E6" s="17" t="str">
        <f>'[1]Roll-2'!$C3</f>
        <v>Basis</v>
      </c>
      <c r="F6" s="93"/>
      <c r="G6" s="17" t="str">
        <f>'[1]Roll-3'!$C3</f>
        <v>Gas Daily</v>
      </c>
      <c r="H6" s="93"/>
      <c r="I6" s="17" t="str">
        <f>'[1]Roll-4'!$C3</f>
        <v>Price</v>
      </c>
      <c r="J6" s="93"/>
      <c r="K6" s="17" t="str">
        <f>'[1]Roll-5'!$C3</f>
        <v>Basis</v>
      </c>
      <c r="L6" s="93"/>
      <c r="M6" s="17" t="str">
        <f>'[1]Roll-6'!$C3</f>
        <v>Gas Daily</v>
      </c>
      <c r="N6" s="93"/>
      <c r="O6" s="17" t="str">
        <f>'[1]Roll-7'!$C3</f>
        <v>Price</v>
      </c>
      <c r="P6" s="93"/>
      <c r="Q6" s="17" t="str">
        <f>'[1]Roll-8'!$C3</f>
        <v>Basis</v>
      </c>
      <c r="R6" s="93"/>
      <c r="S6" s="17" t="str">
        <f>'[1]Roll-9'!$C3</f>
        <v>Gas Daily</v>
      </c>
      <c r="T6" s="93"/>
      <c r="U6" s="17" t="str">
        <f>'[1]Roll-10'!$C3</f>
        <v>Price</v>
      </c>
      <c r="V6" s="16"/>
      <c r="W6" s="17" t="str">
        <f>'[1]Roll-11'!$C3</f>
        <v>Basis</v>
      </c>
      <c r="X6" s="16"/>
      <c r="Y6" s="17" t="str">
        <f>'[1]Roll-12'!$C3</f>
        <v>Gas Daily</v>
      </c>
      <c r="Z6" s="93"/>
      <c r="AA6" s="17" t="str">
        <f>'[1]Roll-13'!$C3</f>
        <v>Price</v>
      </c>
      <c r="AB6" s="93"/>
      <c r="AC6" s="17" t="str">
        <f>'[1]Roll-14'!$C3</f>
        <v>Basis</v>
      </c>
      <c r="AD6" s="16"/>
      <c r="AE6" s="17" t="str">
        <f>'[1]Roll-15'!$C3</f>
        <v>Gas Daily</v>
      </c>
      <c r="AF6" s="93"/>
      <c r="AG6" s="17" t="s">
        <v>3</v>
      </c>
    </row>
    <row r="7" spans="1:38" ht="19.5" customHeight="1" thickBot="1" x14ac:dyDescent="0.35">
      <c r="A7" s="18" t="str">
        <f>+[1]Input!A4</f>
        <v>META ID-65456</v>
      </c>
      <c r="C7" s="19"/>
      <c r="E7" s="19"/>
      <c r="G7" s="19"/>
      <c r="I7" s="19"/>
      <c r="K7" s="19"/>
      <c r="M7" s="19"/>
      <c r="O7" s="19"/>
      <c r="P7" s="89"/>
      <c r="Q7" s="19"/>
      <c r="R7" s="89"/>
      <c r="S7" s="19"/>
      <c r="T7" s="89"/>
      <c r="U7" s="19"/>
      <c r="V7" s="19"/>
      <c r="W7" s="19"/>
      <c r="X7" s="19"/>
      <c r="Y7" s="19"/>
      <c r="AA7" s="19"/>
      <c r="AC7" s="19"/>
      <c r="AD7" s="19"/>
      <c r="AE7" s="19"/>
      <c r="AG7" s="19"/>
    </row>
    <row r="8" spans="1:38" x14ac:dyDescent="0.2">
      <c r="A8"/>
      <c r="B8" s="20" t="s">
        <v>4</v>
      </c>
      <c r="C8" s="21">
        <f>'[1]Roll-1'!$B6</f>
        <v>890334</v>
      </c>
      <c r="E8" s="21">
        <f>'[1]Roll-2'!$B6</f>
        <v>890335</v>
      </c>
      <c r="G8" s="21">
        <f>'[1]Roll-3'!$B6</f>
        <v>890646</v>
      </c>
      <c r="I8" s="21">
        <f>'[1]Roll-4'!$B6</f>
        <v>890336</v>
      </c>
      <c r="K8" s="21">
        <f>'[1]Roll-5'!$B6</f>
        <v>890337</v>
      </c>
      <c r="M8" s="21">
        <f>'[1]Roll-6'!$B6</f>
        <v>890647</v>
      </c>
      <c r="O8" s="21">
        <f>'[1]Roll-7'!$B6</f>
        <v>890338</v>
      </c>
      <c r="P8" s="89"/>
      <c r="Q8" s="21">
        <f>'[1]Roll-8'!$B6</f>
        <v>890339</v>
      </c>
      <c r="R8" s="89"/>
      <c r="S8" s="21">
        <f>'[1]Roll-9'!$B6</f>
        <v>890648</v>
      </c>
      <c r="T8" s="89"/>
      <c r="U8" s="21">
        <f>'[1]Roll-10'!$B6</f>
        <v>890340</v>
      </c>
      <c r="V8" s="21"/>
      <c r="W8" s="21">
        <f>'[1]Roll-11'!$B6</f>
        <v>890341</v>
      </c>
      <c r="X8" s="21"/>
      <c r="Y8" s="21">
        <f>'[1]Roll-12'!$B6</f>
        <v>890650</v>
      </c>
      <c r="Z8" s="20"/>
      <c r="AA8" s="21">
        <f>'[1]Roll-13'!$B6</f>
        <v>890342</v>
      </c>
      <c r="AC8" s="21">
        <f>'[1]Roll-14'!$B6</f>
        <v>890343</v>
      </c>
      <c r="AD8" s="21"/>
      <c r="AE8" s="21">
        <f>'[1]Roll-15'!$B6</f>
        <v>890343</v>
      </c>
      <c r="AG8" s="21"/>
    </row>
    <row r="9" spans="1:38" x14ac:dyDescent="0.2">
      <c r="C9" s="19"/>
      <c r="E9" s="19"/>
      <c r="G9" s="19"/>
      <c r="H9" s="94"/>
      <c r="I9" s="21"/>
      <c r="K9" s="19"/>
      <c r="M9" s="19"/>
      <c r="O9" s="19"/>
      <c r="P9" s="89"/>
      <c r="Q9" s="19"/>
      <c r="R9" s="89"/>
      <c r="S9" s="21"/>
      <c r="T9" s="89"/>
      <c r="U9" s="19"/>
      <c r="V9" s="19"/>
      <c r="W9" s="19"/>
      <c r="X9" s="19"/>
      <c r="Y9" s="19"/>
      <c r="AA9" s="19"/>
      <c r="AC9" s="19"/>
      <c r="AD9" s="19"/>
      <c r="AE9" s="19"/>
      <c r="AG9" s="19"/>
    </row>
    <row r="10" spans="1:38" x14ac:dyDescent="0.2">
      <c r="A10" s="22" t="s">
        <v>5</v>
      </c>
      <c r="O10" s="3"/>
      <c r="P10" s="89"/>
      <c r="Q10" s="3"/>
      <c r="R10" s="89"/>
      <c r="S10" s="3"/>
      <c r="T10" s="89"/>
      <c r="U10" s="3"/>
    </row>
    <row r="11" spans="1:38" ht="12" customHeight="1" x14ac:dyDescent="0.2">
      <c r="A11" s="22"/>
      <c r="O11" s="3"/>
      <c r="P11" s="89"/>
      <c r="Q11" s="3"/>
      <c r="R11" s="89"/>
      <c r="S11" s="3"/>
      <c r="T11" s="89"/>
      <c r="U11" s="3"/>
    </row>
    <row r="12" spans="1:38" ht="13.5" x14ac:dyDescent="0.25">
      <c r="A12" s="23">
        <f>A4</f>
        <v>36787</v>
      </c>
      <c r="O12" s="3"/>
      <c r="P12" s="89"/>
      <c r="Q12" s="3"/>
      <c r="R12" s="89"/>
      <c r="S12" s="3"/>
      <c r="T12" s="89"/>
      <c r="U12" s="3"/>
    </row>
    <row r="13" spans="1:38" x14ac:dyDescent="0.2">
      <c r="A13" s="24" t="s">
        <v>6</v>
      </c>
      <c r="C13" s="95">
        <f>'[1]Roll-1'!$R15</f>
        <v>1</v>
      </c>
      <c r="E13" s="95">
        <f>'[1]Roll-2'!$R15</f>
        <v>1.0999999999999999E-2</v>
      </c>
      <c r="G13" s="95">
        <f>'[1]Roll-3'!$R15</f>
        <v>1.1000000000000001E-2</v>
      </c>
      <c r="I13" s="95">
        <f>'[1]Roll-4'!$R15</f>
        <v>1.0999999999999999E-2</v>
      </c>
      <c r="K13" s="95">
        <f>'[1]Roll-5'!$R15</f>
        <v>1</v>
      </c>
      <c r="M13" s="95">
        <f>'[1]Roll-6'!$R15</f>
        <v>0</v>
      </c>
      <c r="O13" s="95">
        <f>'[1]Roll-7'!$R15</f>
        <v>0</v>
      </c>
      <c r="P13" s="89"/>
      <c r="Q13" s="95">
        <f>'[1]Roll-8'!$R15</f>
        <v>1.0999999999999999E-2</v>
      </c>
      <c r="R13" s="89"/>
      <c r="S13" s="95">
        <f>'[1]Roll-9'!$R15</f>
        <v>1</v>
      </c>
      <c r="T13" s="89"/>
      <c r="U13" s="95">
        <f>'[1]Roll-10'!$R15</f>
        <v>1</v>
      </c>
      <c r="V13" s="96"/>
      <c r="W13" s="95">
        <f>'[1]Roll-11'!$R15</f>
        <v>0</v>
      </c>
      <c r="X13" s="96"/>
      <c r="Y13" s="95">
        <f>'[1]Roll-12'!$R15</f>
        <v>0</v>
      </c>
      <c r="AA13" s="95">
        <f>'[1]Roll-13'!$R15</f>
        <v>0</v>
      </c>
      <c r="AC13" s="95">
        <f>'[1]Roll-14'!$R15</f>
        <v>1.0999999999999999E-2</v>
      </c>
      <c r="AD13" s="96"/>
      <c r="AE13" s="95">
        <f>'[1]Roll-15'!$R15</f>
        <v>0</v>
      </c>
      <c r="AG13" s="95">
        <f>IF(AG14=0,0,AG15/AG14)</f>
        <v>-6.1259979224062601E-3</v>
      </c>
      <c r="AI13" s="25"/>
    </row>
    <row r="14" spans="1:38" x14ac:dyDescent="0.2">
      <c r="A14" s="24" t="s">
        <v>7</v>
      </c>
      <c r="C14" s="26">
        <f>+'[1]Roll-1'!$R16</f>
        <v>4.1227066300000004E-2</v>
      </c>
      <c r="E14" s="26">
        <f>+'[1]Roll-2'!$R16</f>
        <v>-128.70784910270001</v>
      </c>
      <c r="G14" s="26">
        <f>+'[1]Roll-3'!$R16</f>
        <v>1.6765825552000002</v>
      </c>
      <c r="I14" s="26">
        <f>+'[1]Roll-4'!$R16</f>
        <v>-7.0000000000000006E-10</v>
      </c>
      <c r="K14" s="26">
        <f>+'[1]Roll-5'!$R16</f>
        <v>1.0586614499</v>
      </c>
      <c r="M14" s="26">
        <f>+'[1]Roll-6'!$R16</f>
        <v>0</v>
      </c>
      <c r="O14" s="26">
        <f>+'[1]Roll-7'!$R16</f>
        <v>0</v>
      </c>
      <c r="P14" s="89"/>
      <c r="Q14" s="26">
        <f>+'[1]Roll-8'!$R16</f>
        <v>-16.5138137458</v>
      </c>
      <c r="R14" s="89"/>
      <c r="S14" s="26">
        <f>+'[1]Roll-9'!$R16</f>
        <v>0.91926604490000019</v>
      </c>
      <c r="T14" s="89"/>
      <c r="U14" s="26">
        <f>+'[1]Roll-10'!$R16</f>
        <v>0.46389906730000002</v>
      </c>
      <c r="V14" s="27"/>
      <c r="W14" s="26">
        <f>+'[1]Roll-11'!$R16</f>
        <v>-1.0824311575000001</v>
      </c>
      <c r="X14" s="27"/>
      <c r="Y14" s="26">
        <f>+'[1]Roll-12'!$R16</f>
        <v>0</v>
      </c>
      <c r="AA14" s="26">
        <f>+'[1]Roll-13'!$R16</f>
        <v>0</v>
      </c>
      <c r="AC14" s="26">
        <f>+'[1]Roll-14'!$R16</f>
        <v>-1.9433081804000003</v>
      </c>
      <c r="AD14" s="27"/>
      <c r="AE14" s="26">
        <f>+'[1]Roll-15'!$R16</f>
        <v>0</v>
      </c>
      <c r="AG14" s="26">
        <f>C14+E14+G14+I14+K14+M14+O14+Q14+S14+U14+W14+Y14+AA14+AC14</f>
        <v>-144.08776600350001</v>
      </c>
      <c r="AI14" s="25"/>
    </row>
    <row r="15" spans="1:38" x14ac:dyDescent="0.2">
      <c r="A15" s="28" t="s">
        <v>8</v>
      </c>
      <c r="B15" s="97"/>
      <c r="C15" s="29">
        <f>'[1]Roll-1'!$R17</f>
        <v>4.1227066300000004E-2</v>
      </c>
      <c r="D15" s="97"/>
      <c r="E15" s="29">
        <f>'[1]Roll-2'!$R17</f>
        <v>-1.4157863401296999</v>
      </c>
      <c r="F15" s="97"/>
      <c r="G15" s="29">
        <f>'[1]Roll-3'!$R17</f>
        <v>1.8442408107200003E-2</v>
      </c>
      <c r="H15" s="97"/>
      <c r="I15" s="29">
        <f>'[1]Roll-4'!$R17</f>
        <v>-7.6999999999999999E-12</v>
      </c>
      <c r="J15" s="97"/>
      <c r="K15" s="29">
        <f>'[1]Roll-5'!$R17</f>
        <v>1.0586614499</v>
      </c>
      <c r="L15" s="97"/>
      <c r="M15" s="30">
        <f>'[1]Roll-6'!$R17</f>
        <v>0</v>
      </c>
      <c r="N15" s="97"/>
      <c r="O15" s="30">
        <f>'[1]Roll-7'!$R17</f>
        <v>0</v>
      </c>
      <c r="P15" s="97"/>
      <c r="Q15" s="30">
        <f>'[1]Roll-8'!$R17</f>
        <v>-0.18165195120379998</v>
      </c>
      <c r="R15" s="97"/>
      <c r="S15" s="30">
        <f>'[1]Roll-9'!$R17</f>
        <v>0.91926604490000019</v>
      </c>
      <c r="T15" s="97"/>
      <c r="U15" s="30">
        <f>'[1]Roll-10'!$R17</f>
        <v>0.46389906730000002</v>
      </c>
      <c r="V15" s="97"/>
      <c r="W15" s="30">
        <f>'[1]Roll-11'!$R17</f>
        <v>0</v>
      </c>
      <c r="X15" s="97"/>
      <c r="Y15" s="30">
        <f>'[1]Roll-12'!$R17</f>
        <v>0</v>
      </c>
      <c r="Z15" s="97"/>
      <c r="AA15" s="29">
        <f>'[1]Roll-13'!$R17</f>
        <v>0</v>
      </c>
      <c r="AB15" s="97"/>
      <c r="AC15" s="29">
        <f>'[1]Roll-14'!$R17</f>
        <v>-2.1376389984400002E-2</v>
      </c>
      <c r="AD15" s="31"/>
      <c r="AE15" s="29">
        <f>'[1]Roll-15'!$R17</f>
        <v>0</v>
      </c>
      <c r="AF15" s="97"/>
      <c r="AG15" s="26">
        <f>C15+E15+G15+I15+K15+M15+O15+Q15+S15+U15+W15+Y15+AA15+AC15</f>
        <v>0.8826813551816004</v>
      </c>
      <c r="AH15" s="32"/>
      <c r="AI15" s="25"/>
    </row>
    <row r="16" spans="1:38" x14ac:dyDescent="0.2">
      <c r="A16" s="33" t="s">
        <v>9</v>
      </c>
      <c r="C16" s="34"/>
      <c r="E16" s="34"/>
      <c r="G16" s="34"/>
      <c r="I16" s="34"/>
      <c r="K16" s="34"/>
      <c r="M16" s="34"/>
      <c r="O16" s="34"/>
      <c r="P16" s="89"/>
      <c r="Q16" s="34"/>
      <c r="R16" s="89"/>
      <c r="S16" s="34"/>
      <c r="T16" s="89"/>
      <c r="U16" s="34"/>
      <c r="V16" s="34"/>
      <c r="W16" s="34"/>
      <c r="X16" s="34"/>
      <c r="Y16" s="34"/>
      <c r="AA16" s="34"/>
      <c r="AC16" s="34"/>
      <c r="AD16" s="34"/>
      <c r="AE16" s="34"/>
      <c r="AG16" s="34"/>
      <c r="AI16" s="25"/>
    </row>
    <row r="17" spans="1:33" x14ac:dyDescent="0.2">
      <c r="A17" s="33" t="s">
        <v>10</v>
      </c>
      <c r="O17" s="3"/>
      <c r="P17" s="89"/>
      <c r="Q17" s="3"/>
      <c r="R17" s="89"/>
      <c r="S17" s="3"/>
      <c r="T17" s="89"/>
      <c r="U17" s="3"/>
    </row>
    <row r="18" spans="1:33" x14ac:dyDescent="0.2">
      <c r="A18" s="33"/>
      <c r="C18" s="34"/>
      <c r="E18" s="34"/>
      <c r="G18" s="34"/>
      <c r="I18" s="34"/>
      <c r="K18" s="34"/>
      <c r="M18" s="34"/>
      <c r="O18" s="34"/>
      <c r="P18" s="89"/>
      <c r="Q18" s="34"/>
      <c r="R18" s="89"/>
      <c r="S18" s="34"/>
      <c r="T18" s="89"/>
      <c r="U18" s="34"/>
      <c r="V18" s="34"/>
      <c r="W18" s="34"/>
      <c r="X18" s="34"/>
      <c r="Y18" s="34"/>
      <c r="AA18" s="34"/>
      <c r="AC18" s="34"/>
      <c r="AD18" s="34"/>
      <c r="AE18" s="34"/>
      <c r="AG18" s="34"/>
    </row>
    <row r="19" spans="1:33" x14ac:dyDescent="0.2">
      <c r="A19" s="33" t="s">
        <v>11</v>
      </c>
      <c r="C19" s="35">
        <f>'[1]Roll-1'!$S14+'[1]Roll-1'!$Y16</f>
        <v>0</v>
      </c>
      <c r="E19" s="35">
        <f>'[1]Roll-2'!$S14+'[1]Roll-2'!$Y16</f>
        <v>0</v>
      </c>
      <c r="G19" s="35">
        <f>'[1]Roll-3'!$S14+'[1]Roll-3'!$Y16</f>
        <v>0</v>
      </c>
      <c r="I19" s="35">
        <f>'[1]Roll-4'!$S14+'[1]Roll-4'!$Y16</f>
        <v>0</v>
      </c>
      <c r="K19" s="35">
        <f>'[1]Roll-5'!$S14+'[1]Roll-5'!$Y16</f>
        <v>0</v>
      </c>
      <c r="M19" s="35">
        <f>'[1]Roll-6'!$S14+'[1]Roll-6'!$Y16</f>
        <v>0</v>
      </c>
      <c r="O19" s="35">
        <f>'[1]Roll-7'!$S14+'[1]Roll-7'!$Y16</f>
        <v>0</v>
      </c>
      <c r="P19" s="89"/>
      <c r="Q19" s="35">
        <f>'[1]Roll-8'!$S14+'[1]Roll-8'!$Y16</f>
        <v>0</v>
      </c>
      <c r="R19" s="89"/>
      <c r="S19" s="35">
        <f>'[1]Roll-9'!$S14+'[1]Roll-9'!$Y16</f>
        <v>0</v>
      </c>
      <c r="T19" s="89"/>
      <c r="U19" s="35">
        <f>'[1]Roll-10'!$S14+'[1]Roll-10'!$Y16</f>
        <v>0</v>
      </c>
      <c r="V19" s="36"/>
      <c r="W19" s="35">
        <f>'[1]Roll-11'!$S14+'[1]Roll-11'!$Y16</f>
        <v>0</v>
      </c>
      <c r="X19" s="36"/>
      <c r="Y19" s="35">
        <f>'[1]Roll-12'!$S14+'[1]Roll-12'!$Y16</f>
        <v>0</v>
      </c>
      <c r="AA19" s="35">
        <f>'[1]Roll-13'!$S14+'[1]Roll-13'!$Y16</f>
        <v>0</v>
      </c>
      <c r="AC19" s="35">
        <f>'[1]Roll-14'!$S14+'[1]Roll-14'!$Y16</f>
        <v>0</v>
      </c>
      <c r="AD19" s="36"/>
      <c r="AE19" s="35">
        <f>'[1]Roll-15'!$S14+'[1]Roll-15'!$Y16</f>
        <v>0</v>
      </c>
      <c r="AG19" s="26">
        <f>C19+E19+G19+I19+K19+M19+O19+Q19+S19+U19+W19+Y19+AA19+AC19</f>
        <v>0</v>
      </c>
    </row>
    <row r="20" spans="1:33" x14ac:dyDescent="0.2">
      <c r="A20" s="33" t="s">
        <v>12</v>
      </c>
      <c r="C20" s="35">
        <f>'[1]Roll-1'!$T14+'[1]Roll-1'!$Y17</f>
        <v>0</v>
      </c>
      <c r="E20" s="35">
        <f>'[1]Roll-2'!$T14+'[1]Roll-2'!$Y17</f>
        <v>0</v>
      </c>
      <c r="G20" s="35">
        <f>'[1]Roll-3'!$T14+'[1]Roll-3'!$Y17</f>
        <v>0</v>
      </c>
      <c r="I20" s="35">
        <f>'[1]Roll-4'!$T14+'[1]Roll-4'!$Y17</f>
        <v>0</v>
      </c>
      <c r="K20" s="35">
        <f>'[1]Roll-5'!$T14+'[1]Roll-5'!$Y17</f>
        <v>0</v>
      </c>
      <c r="M20" s="35">
        <f>'[1]Roll-6'!$T14+'[1]Roll-6'!$Y17</f>
        <v>0</v>
      </c>
      <c r="O20" s="35">
        <f>'[1]Roll-7'!$T14+'[1]Roll-7'!$Y17</f>
        <v>0</v>
      </c>
      <c r="P20" s="89"/>
      <c r="Q20" s="35">
        <f>'[1]Roll-8'!$T14+'[1]Roll-8'!$Y17</f>
        <v>0</v>
      </c>
      <c r="R20" s="89"/>
      <c r="S20" s="35">
        <f>'[1]Roll-9'!$T14+'[1]Roll-9'!$Y17</f>
        <v>0</v>
      </c>
      <c r="T20" s="89"/>
      <c r="U20" s="35">
        <f>'[1]Roll-10'!$T14+'[1]Roll-10'!$Y17</f>
        <v>0</v>
      </c>
      <c r="V20" s="36"/>
      <c r="W20" s="35">
        <f>'[1]Roll-11'!$T14+'[1]Roll-11'!$Y17</f>
        <v>0</v>
      </c>
      <c r="X20" s="36"/>
      <c r="Y20" s="35">
        <f>'[1]Roll-12'!$T14+'[1]Roll-12'!$Y17</f>
        <v>0</v>
      </c>
      <c r="AA20" s="35">
        <f>'[1]Roll-13'!$T14+'[1]Roll-13'!$Y17</f>
        <v>0</v>
      </c>
      <c r="AC20" s="35">
        <f>'[1]Roll-14'!$T14+'[1]Roll-14'!$Y17</f>
        <v>0</v>
      </c>
      <c r="AD20" s="36"/>
      <c r="AE20" s="35">
        <f>'[1]Roll-15'!$T14+'[1]Roll-15'!$Y17</f>
        <v>0</v>
      </c>
      <c r="AG20" s="26">
        <f>C20+E20+G20+I20+K20+M20+O20+Q20+S20+U20+W20+Y20+AA20+AC20</f>
        <v>0</v>
      </c>
    </row>
    <row r="21" spans="1:33" x14ac:dyDescent="0.2">
      <c r="A21" s="33" t="s">
        <v>13</v>
      </c>
      <c r="B21" s="98"/>
      <c r="C21" s="35">
        <f>SUM(C19:C20)</f>
        <v>0</v>
      </c>
      <c r="D21" s="98"/>
      <c r="E21" s="35">
        <f>SUM(E19:E20)</f>
        <v>0</v>
      </c>
      <c r="F21" s="98"/>
      <c r="G21" s="35">
        <f>SUM(G19:G20)</f>
        <v>0</v>
      </c>
      <c r="H21" s="98"/>
      <c r="I21" s="35">
        <f>SUM(I19:I20)</f>
        <v>0</v>
      </c>
      <c r="J21" s="98"/>
      <c r="K21" s="35">
        <f>SUM(K19:K20)</f>
        <v>0</v>
      </c>
      <c r="L21" s="98"/>
      <c r="M21" s="35">
        <f>SUM(M19:M20)</f>
        <v>0</v>
      </c>
      <c r="N21" s="98"/>
      <c r="O21" s="35">
        <f>SUM(O19:O20)</f>
        <v>0</v>
      </c>
      <c r="P21" s="98"/>
      <c r="Q21" s="35">
        <f>SUM(Q19:Q20)</f>
        <v>0</v>
      </c>
      <c r="R21" s="98"/>
      <c r="S21" s="35">
        <f>SUM(S19:S20)</f>
        <v>0</v>
      </c>
      <c r="T21" s="98"/>
      <c r="U21" s="35">
        <f>SUM(U19:U20)</f>
        <v>0</v>
      </c>
      <c r="V21" s="36"/>
      <c r="W21" s="35">
        <f>SUM(W19:W20)</f>
        <v>0</v>
      </c>
      <c r="X21" s="36"/>
      <c r="Y21" s="35">
        <f>SUM(Y19:Y20)</f>
        <v>0</v>
      </c>
      <c r="Z21" s="98"/>
      <c r="AA21" s="35">
        <f>SUM(AA19:AA20)</f>
        <v>0</v>
      </c>
      <c r="AB21" s="98"/>
      <c r="AC21" s="35">
        <f>SUM(AC19:AC20)</f>
        <v>0</v>
      </c>
      <c r="AD21" s="36"/>
      <c r="AE21" s="35">
        <f>SUM(AE19:AE20)</f>
        <v>0</v>
      </c>
      <c r="AF21" s="98"/>
      <c r="AG21" s="26">
        <f>C21+E21+G21+I21+K21+M21+O21+Q21+S21+U21+W21+Y21+AA21+AC21</f>
        <v>0</v>
      </c>
    </row>
    <row r="22" spans="1:33" x14ac:dyDescent="0.2">
      <c r="C22" s="34"/>
      <c r="E22" s="34"/>
      <c r="G22" s="34"/>
      <c r="I22" s="34"/>
      <c r="K22" s="34"/>
      <c r="M22" s="34"/>
      <c r="O22" s="34"/>
      <c r="P22" s="89"/>
      <c r="Q22" s="34"/>
      <c r="R22" s="89"/>
      <c r="S22" s="34"/>
      <c r="T22" s="89"/>
      <c r="U22" s="34"/>
      <c r="V22" s="34"/>
      <c r="W22" s="34"/>
      <c r="X22" s="34"/>
      <c r="Y22" s="34"/>
      <c r="AA22" s="34"/>
      <c r="AC22" s="34"/>
      <c r="AD22" s="34"/>
      <c r="AE22" s="34"/>
      <c r="AG22" s="34"/>
    </row>
    <row r="23" spans="1:33" ht="13.5" x14ac:dyDescent="0.25">
      <c r="A23" s="23">
        <f>EOMONTH(A4,-1)</f>
        <v>36769</v>
      </c>
      <c r="O23" s="3"/>
      <c r="P23" s="89"/>
      <c r="Q23" s="3"/>
      <c r="R23" s="89"/>
      <c r="S23" s="3"/>
      <c r="T23" s="89"/>
      <c r="U23" s="3"/>
    </row>
    <row r="24" spans="1:33" x14ac:dyDescent="0.2">
      <c r="A24" s="33" t="s">
        <v>11</v>
      </c>
      <c r="C24" s="35">
        <f>'[1]Roll-1'!$S24+'[1]Roll-1'!$Y16</f>
        <v>0</v>
      </c>
      <c r="E24" s="35">
        <f>'[1]Roll-2'!$S24+'[1]Roll-2'!$Y16</f>
        <v>0</v>
      </c>
      <c r="G24" s="35">
        <f>'[1]Roll-3'!$S24+'[1]Roll-3'!$Y16</f>
        <v>0</v>
      </c>
      <c r="I24" s="35">
        <f>'[1]Roll-4'!$S24+'[1]Roll-4'!$Y16</f>
        <v>0</v>
      </c>
      <c r="K24" s="35">
        <f>'[1]Roll-5'!$S24+'[1]Roll-5'!$Y16</f>
        <v>0</v>
      </c>
      <c r="M24" s="35">
        <f>'[1]Roll-6'!$S24+'[1]Roll-6'!$Y16</f>
        <v>0</v>
      </c>
      <c r="O24" s="35">
        <f>'[1]Roll-7'!$S24+'[1]Roll-7'!$Y16</f>
        <v>0</v>
      </c>
      <c r="P24" s="89"/>
      <c r="Q24" s="35">
        <f>'[1]Roll-8'!$S24+'[1]Roll-8'!$Y16</f>
        <v>0</v>
      </c>
      <c r="R24" s="89"/>
      <c r="S24" s="35">
        <f>'[1]Roll-9'!$S24+'[1]Roll-9'!$Y16</f>
        <v>0</v>
      </c>
      <c r="T24" s="89"/>
      <c r="U24" s="35">
        <f>'[1]Roll-10'!$S24+'[1]Roll-10'!$Y16</f>
        <v>0</v>
      </c>
      <c r="V24" s="36"/>
      <c r="W24" s="35">
        <f>'[1]Roll-11'!$S24+'[1]Roll-11'!$Y16</f>
        <v>0</v>
      </c>
      <c r="X24" s="36"/>
      <c r="Y24" s="35">
        <f>'[1]Roll-12'!$S24+'[1]Roll-12'!$Y16</f>
        <v>0</v>
      </c>
      <c r="AA24" s="35">
        <f>'[1]Roll-13'!$S24+'[1]Roll-13'!$Y16</f>
        <v>0</v>
      </c>
      <c r="AC24" s="35">
        <f>'[1]Roll-14'!$S24+'[1]Roll-14'!$Y16</f>
        <v>0</v>
      </c>
      <c r="AD24" s="36"/>
      <c r="AE24" s="35">
        <f>'[1]Roll-15'!$S24+'[1]Roll-15'!$Y16</f>
        <v>0</v>
      </c>
      <c r="AG24" s="26">
        <f>C24+E24+G24+I24+K24+M24+O24+Q24+S24+U24+W24+Y24+AA24+AC24</f>
        <v>0</v>
      </c>
    </row>
    <row r="25" spans="1:33" x14ac:dyDescent="0.2">
      <c r="A25" s="33" t="s">
        <v>12</v>
      </c>
      <c r="C25" s="35">
        <f>'[1]Roll-1'!$T24+'[1]Roll-1'!$Y17</f>
        <v>0</v>
      </c>
      <c r="E25" s="35">
        <f>'[1]Roll-2'!$T24+'[1]Roll-2'!$Y17</f>
        <v>0</v>
      </c>
      <c r="G25" s="35">
        <f>'[1]Roll-3'!$T24+'[1]Roll-3'!$Y17</f>
        <v>0</v>
      </c>
      <c r="I25" s="35">
        <f>'[1]Roll-4'!$T24+'[1]Roll-4'!$Y17</f>
        <v>0</v>
      </c>
      <c r="K25" s="35">
        <f>'[1]Roll-5'!$T24+'[1]Roll-5'!$Y17</f>
        <v>0</v>
      </c>
      <c r="M25" s="35">
        <f>'[1]Roll-6'!$T24+'[1]Roll-6'!$Y17</f>
        <v>0</v>
      </c>
      <c r="O25" s="35">
        <f>'[1]Roll-7'!$T24+'[1]Roll-7'!$Y17</f>
        <v>0</v>
      </c>
      <c r="P25" s="89"/>
      <c r="Q25" s="35">
        <f>'[1]Roll-8'!$T24+'[1]Roll-8'!$Y17</f>
        <v>0</v>
      </c>
      <c r="R25" s="89"/>
      <c r="S25" s="35">
        <f>'[1]Roll-9'!$T24+'[1]Roll-9'!$Y17</f>
        <v>0</v>
      </c>
      <c r="T25" s="89"/>
      <c r="U25" s="35">
        <f>'[1]Roll-10'!$T24+'[1]Roll-10'!$Y17</f>
        <v>0</v>
      </c>
      <c r="V25" s="36"/>
      <c r="W25" s="35">
        <f>'[1]Roll-11'!$T24+'[1]Roll-11'!$Y17</f>
        <v>0</v>
      </c>
      <c r="X25" s="36"/>
      <c r="Y25" s="35">
        <f>'[1]Roll-12'!$T24+'[1]Roll-12'!$Y17</f>
        <v>0</v>
      </c>
      <c r="AA25" s="35">
        <f>'[1]Roll-13'!$T24+'[1]Roll-13'!$Y17</f>
        <v>0</v>
      </c>
      <c r="AC25" s="35">
        <f>'[1]Roll-14'!$T24+'[1]Roll-14'!$Y17</f>
        <v>0</v>
      </c>
      <c r="AD25" s="36"/>
      <c r="AE25" s="35">
        <f>'[1]Roll-15'!$T24+'[1]Roll-15'!$Y17</f>
        <v>0</v>
      </c>
      <c r="AG25" s="26">
        <f>C25+E25+G25+I25+K25+M25+O25+Q25+S25+U25+W25+Y25+AA25+AC25</f>
        <v>0</v>
      </c>
    </row>
    <row r="26" spans="1:33" x14ac:dyDescent="0.2">
      <c r="A26" s="33" t="s">
        <v>13</v>
      </c>
      <c r="B26" s="98"/>
      <c r="C26" s="35">
        <f>SUM(C24:C25)</f>
        <v>0</v>
      </c>
      <c r="D26" s="98"/>
      <c r="E26" s="35">
        <f>SUM(E24:E25)</f>
        <v>0</v>
      </c>
      <c r="F26" s="98"/>
      <c r="G26" s="35">
        <f>SUM(G24:G25)</f>
        <v>0</v>
      </c>
      <c r="H26" s="98"/>
      <c r="I26" s="35">
        <f>SUM(I24:I25)</f>
        <v>0</v>
      </c>
      <c r="J26" s="98"/>
      <c r="K26" s="35">
        <f>SUM(K24:K25)</f>
        <v>0</v>
      </c>
      <c r="L26" s="98"/>
      <c r="M26" s="35">
        <f>SUM(M24:M25)</f>
        <v>0</v>
      </c>
      <c r="N26" s="98"/>
      <c r="O26" s="35">
        <f>SUM(O24:O25)</f>
        <v>0</v>
      </c>
      <c r="P26" s="98"/>
      <c r="Q26" s="35">
        <f>SUM(Q24:Q25)</f>
        <v>0</v>
      </c>
      <c r="R26" s="98"/>
      <c r="S26" s="35">
        <f>SUM(S24:S25)</f>
        <v>0</v>
      </c>
      <c r="T26" s="98"/>
      <c r="U26" s="35">
        <f>SUM(U24:U25)</f>
        <v>0</v>
      </c>
      <c r="V26" s="36"/>
      <c r="W26" s="35">
        <f>SUM(W24:W25)</f>
        <v>0</v>
      </c>
      <c r="X26" s="36"/>
      <c r="Y26" s="35">
        <f>SUM(Y24:Y25)</f>
        <v>0</v>
      </c>
      <c r="Z26" s="98"/>
      <c r="AA26" s="35">
        <f>SUM(AA24:AA25)</f>
        <v>0</v>
      </c>
      <c r="AB26" s="98"/>
      <c r="AC26" s="35">
        <f>SUM(AC24:AC25)</f>
        <v>0</v>
      </c>
      <c r="AD26" s="36"/>
      <c r="AE26" s="35">
        <f>SUM(AE24:AE25)</f>
        <v>0</v>
      </c>
      <c r="AF26" s="98"/>
      <c r="AG26" s="26">
        <f>C26+E26+G26+I26+K26+M26+O26+Q26+S26+U26+W26+Y26+AA26+AC26</f>
        <v>0</v>
      </c>
    </row>
    <row r="27" spans="1:33" x14ac:dyDescent="0.2">
      <c r="B27" s="98"/>
      <c r="D27" s="98"/>
      <c r="F27" s="98"/>
      <c r="H27" s="98"/>
      <c r="J27" s="98"/>
      <c r="L27" s="98"/>
      <c r="N27" s="98"/>
      <c r="O27" s="3"/>
      <c r="P27" s="98"/>
      <c r="Q27" s="3"/>
      <c r="R27" s="98"/>
      <c r="S27" s="3"/>
      <c r="T27" s="98"/>
      <c r="U27" s="3"/>
      <c r="Z27" s="98"/>
      <c r="AB27" s="98"/>
      <c r="AF27" s="98"/>
    </row>
    <row r="28" spans="1:33" x14ac:dyDescent="0.2">
      <c r="A28" s="37">
        <f>EOMONTH(A4,-1)</f>
        <v>36769</v>
      </c>
      <c r="B28" s="98"/>
      <c r="C28" s="35">
        <f>-C26+C21</f>
        <v>0</v>
      </c>
      <c r="D28" s="98"/>
      <c r="E28" s="35">
        <f>-E26+E21</f>
        <v>0</v>
      </c>
      <c r="F28" s="98"/>
      <c r="G28" s="35">
        <f>-G26+G21</f>
        <v>0</v>
      </c>
      <c r="H28" s="98"/>
      <c r="I28" s="35">
        <f>-I26+I21</f>
        <v>0</v>
      </c>
      <c r="J28" s="98"/>
      <c r="K28" s="35">
        <f>-K26+K21</f>
        <v>0</v>
      </c>
      <c r="L28" s="98"/>
      <c r="M28" s="35">
        <f>-M26+M21</f>
        <v>0</v>
      </c>
      <c r="N28" s="98"/>
      <c r="O28" s="35">
        <f>-O26+O21</f>
        <v>0</v>
      </c>
      <c r="P28" s="98"/>
      <c r="Q28" s="35">
        <f>-Q26+Q21</f>
        <v>0</v>
      </c>
      <c r="R28" s="98"/>
      <c r="S28" s="35">
        <f>-S26+S21</f>
        <v>0</v>
      </c>
      <c r="T28" s="98"/>
      <c r="U28" s="35">
        <f>-U26+U21</f>
        <v>0</v>
      </c>
      <c r="V28" s="36"/>
      <c r="W28" s="35">
        <f>-W26+W21</f>
        <v>0</v>
      </c>
      <c r="X28" s="36"/>
      <c r="Y28" s="35">
        <f>-Y26+Y21</f>
        <v>0</v>
      </c>
      <c r="Z28" s="98"/>
      <c r="AA28" s="35">
        <f>-AA26+AA21</f>
        <v>0</v>
      </c>
      <c r="AB28" s="98"/>
      <c r="AC28" s="35">
        <f>-AC26+AC21</f>
        <v>0</v>
      </c>
      <c r="AD28" s="36"/>
      <c r="AE28" s="35">
        <f>-AE26+AE21</f>
        <v>0</v>
      </c>
      <c r="AF28" s="98"/>
      <c r="AG28" s="26">
        <f>C28+E28+G28+I28+K28+M28+O28+Q28+S28+U28+W28+Y28+AA28+AC28</f>
        <v>0</v>
      </c>
    </row>
    <row r="29" spans="1:33" x14ac:dyDescent="0.2">
      <c r="B29" s="98"/>
      <c r="D29" s="98"/>
      <c r="F29" s="98"/>
      <c r="H29" s="98"/>
      <c r="J29" s="98"/>
      <c r="L29" s="98"/>
      <c r="N29" s="98"/>
      <c r="O29" s="3"/>
      <c r="P29" s="98"/>
      <c r="Q29" s="3"/>
      <c r="R29" s="98"/>
      <c r="S29" s="3"/>
      <c r="T29" s="98"/>
      <c r="U29" s="3"/>
      <c r="Z29" s="98"/>
      <c r="AB29" s="98"/>
      <c r="AF29" s="98"/>
    </row>
    <row r="30" spans="1:33" x14ac:dyDescent="0.2">
      <c r="A30" s="38" t="s">
        <v>14</v>
      </c>
      <c r="B30" s="98"/>
      <c r="D30" s="98"/>
      <c r="F30" s="98"/>
      <c r="H30" s="98"/>
      <c r="J30" s="98"/>
      <c r="L30" s="98"/>
      <c r="N30" s="98"/>
      <c r="O30" s="3"/>
      <c r="P30" s="98"/>
      <c r="Q30" s="3"/>
      <c r="R30" s="98"/>
      <c r="S30" s="3"/>
      <c r="T30" s="98"/>
      <c r="U30" s="3"/>
      <c r="Z30" s="98"/>
      <c r="AB30" s="98"/>
      <c r="AF30" s="98"/>
    </row>
    <row r="31" spans="1:33" x14ac:dyDescent="0.2">
      <c r="B31" s="98"/>
      <c r="D31" s="98"/>
      <c r="F31" s="98"/>
      <c r="H31" s="98"/>
      <c r="J31" s="98"/>
      <c r="L31" s="98"/>
      <c r="N31" s="98"/>
      <c r="O31" s="3"/>
      <c r="P31" s="98"/>
      <c r="Q31" s="3"/>
      <c r="R31" s="98"/>
      <c r="S31" s="3"/>
      <c r="T31" s="98"/>
      <c r="U31" s="3"/>
      <c r="Z31" s="98"/>
      <c r="AB31" s="98"/>
      <c r="AF31" s="98"/>
    </row>
    <row r="32" spans="1:33" ht="13.5" x14ac:dyDescent="0.25">
      <c r="A32" s="39">
        <f>EOMONTH(A4,-1)</f>
        <v>36769</v>
      </c>
      <c r="B32" s="98"/>
      <c r="C32" s="34"/>
      <c r="D32" s="98"/>
      <c r="E32" s="34"/>
      <c r="F32" s="98"/>
      <c r="G32" s="34"/>
      <c r="H32" s="98"/>
      <c r="I32" s="34"/>
      <c r="J32" s="98"/>
      <c r="K32" s="34"/>
      <c r="L32" s="98"/>
      <c r="M32" s="34"/>
      <c r="N32" s="98"/>
      <c r="O32" s="34"/>
      <c r="P32" s="98"/>
      <c r="Q32" s="34"/>
      <c r="R32" s="98"/>
      <c r="S32" s="34"/>
      <c r="T32" s="98"/>
      <c r="U32" s="34"/>
      <c r="V32" s="34"/>
      <c r="W32" s="34"/>
      <c r="X32" s="34"/>
      <c r="Y32" s="34"/>
      <c r="Z32" s="98"/>
      <c r="AA32" s="34"/>
      <c r="AB32" s="98"/>
      <c r="AC32" s="34"/>
      <c r="AD32" s="34"/>
      <c r="AE32" s="34"/>
      <c r="AF32" s="98"/>
      <c r="AG32" s="34"/>
    </row>
    <row r="33" spans="1:34" x14ac:dyDescent="0.2">
      <c r="A33" s="33" t="s">
        <v>15</v>
      </c>
      <c r="B33" s="98"/>
      <c r="C33" s="40">
        <f>'[1]Roll-1'!$M30</f>
        <v>-116015648.72669999</v>
      </c>
      <c r="D33" s="98"/>
      <c r="E33" s="40">
        <f>'[1]Roll-2'!$M30</f>
        <v>113544306.97280002</v>
      </c>
      <c r="F33" s="98"/>
      <c r="G33" s="40">
        <f>'[1]Roll-3'!$M30</f>
        <v>-2280435.1987000001</v>
      </c>
      <c r="H33" s="98"/>
      <c r="I33" s="40">
        <f>'[1]Roll-4'!$M30</f>
        <v>-1111344.4567</v>
      </c>
      <c r="J33" s="98"/>
      <c r="K33" s="40">
        <f>'[1]Roll-5'!$M30</f>
        <v>3834598.3325999998</v>
      </c>
      <c r="L33" s="98"/>
      <c r="M33" s="40">
        <f>'[1]Roll-6'!$M30</f>
        <v>0</v>
      </c>
      <c r="N33" s="98"/>
      <c r="O33" s="40">
        <f>'[1]Roll-7'!$M30</f>
        <v>-21849.821099999997</v>
      </c>
      <c r="P33" s="98"/>
      <c r="Q33" s="40">
        <f>'[1]Roll-8'!$M30</f>
        <v>12394168.944700001</v>
      </c>
      <c r="R33" s="98"/>
      <c r="S33" s="40">
        <f>'[1]Roll-9'!$M30</f>
        <v>-394467.76170000003</v>
      </c>
      <c r="T33" s="98"/>
      <c r="U33" s="40">
        <f>'[1]Roll-10'!$M30</f>
        <v>194468.76610000001</v>
      </c>
      <c r="V33" s="41"/>
      <c r="W33" s="40">
        <f>'[1]Roll-11'!$M30</f>
        <v>2742314.5525000002</v>
      </c>
      <c r="X33" s="41"/>
      <c r="Y33" s="40">
        <f>'[1]Roll-12'!$M30</f>
        <v>0</v>
      </c>
      <c r="Z33" s="98"/>
      <c r="AA33" s="40">
        <f>'[1]Roll-13'!$M30</f>
        <v>-16497.021400000001</v>
      </c>
      <c r="AB33" s="98"/>
      <c r="AC33" s="40">
        <f>'[1]Roll-14'!$M30</f>
        <v>5589274.9298</v>
      </c>
      <c r="AD33" s="41"/>
      <c r="AE33" s="40">
        <f>'[1]Roll-15'!$M30</f>
        <v>0</v>
      </c>
      <c r="AF33" s="98"/>
      <c r="AG33" s="26">
        <f>C33+E33+G33+I33+K33+M33+O33+Q33+S33+U33+W33+Y33+AA33+AC33</f>
        <v>18458889.512200024</v>
      </c>
      <c r="AH33" s="99"/>
    </row>
    <row r="34" spans="1:34" x14ac:dyDescent="0.2">
      <c r="A34" s="33" t="s">
        <v>16</v>
      </c>
      <c r="B34" s="98"/>
      <c r="C34" s="40">
        <f>'[1]Roll-1'!$M31</f>
        <v>0</v>
      </c>
      <c r="D34" s="98"/>
      <c r="E34" s="40">
        <f>'[1]Roll-2'!$M31</f>
        <v>0</v>
      </c>
      <c r="F34" s="98"/>
      <c r="G34" s="40">
        <f>'[1]Roll-3'!$M31</f>
        <v>0</v>
      </c>
      <c r="H34" s="98"/>
      <c r="I34" s="40">
        <f>'[1]Roll-4'!$M31</f>
        <v>0</v>
      </c>
      <c r="J34" s="98"/>
      <c r="K34" s="40">
        <f>'[1]Roll-5'!$M31</f>
        <v>0</v>
      </c>
      <c r="L34" s="98"/>
      <c r="M34" s="40">
        <f>'[1]Roll-6'!$M31</f>
        <v>0</v>
      </c>
      <c r="N34" s="98"/>
      <c r="O34" s="40">
        <f>'[1]Roll-7'!$M31</f>
        <v>0</v>
      </c>
      <c r="P34" s="98"/>
      <c r="Q34" s="40">
        <f>'[1]Roll-8'!$M31</f>
        <v>0</v>
      </c>
      <c r="R34" s="98"/>
      <c r="S34" s="40">
        <f>'[1]Roll-9'!$M31</f>
        <v>0</v>
      </c>
      <c r="T34" s="98"/>
      <c r="U34" s="40">
        <f>'[1]Roll-10'!$M31</f>
        <v>0</v>
      </c>
      <c r="V34" s="41"/>
      <c r="W34" s="40">
        <f>'[1]Roll-11'!$M31</f>
        <v>0</v>
      </c>
      <c r="X34" s="41"/>
      <c r="Y34" s="40">
        <f>'[1]Roll-12'!$M31</f>
        <v>0</v>
      </c>
      <c r="Z34" s="98"/>
      <c r="AA34" s="40">
        <f>'[1]Roll-13'!$M31</f>
        <v>0</v>
      </c>
      <c r="AB34" s="98"/>
      <c r="AC34" s="40">
        <f>'[1]Roll-14'!$M31</f>
        <v>0</v>
      </c>
      <c r="AD34" s="41"/>
      <c r="AE34" s="40">
        <f>'[1]Roll-15'!$M31</f>
        <v>0</v>
      </c>
      <c r="AF34" s="98"/>
      <c r="AG34" s="26">
        <f>C34+E34+G34+I34+K34+M34+O34+Q34+S34+U34+W34+Y34+AA34+AC34</f>
        <v>0</v>
      </c>
      <c r="AH34" s="99"/>
    </row>
    <row r="35" spans="1:34" x14ac:dyDescent="0.2">
      <c r="A35" s="33" t="s">
        <v>17</v>
      </c>
      <c r="B35" s="98"/>
      <c r="C35" s="40">
        <f>'[1]Roll-1'!$M32</f>
        <v>4147178.4601000003</v>
      </c>
      <c r="D35" s="98"/>
      <c r="E35" s="40">
        <f>'[1]Roll-2'!$M32</f>
        <v>11383365.4956</v>
      </c>
      <c r="F35" s="98"/>
      <c r="G35" s="40">
        <f>'[1]Roll-3'!$M32</f>
        <v>-1850503.9177000001</v>
      </c>
      <c r="H35" s="98"/>
      <c r="I35" s="40">
        <f>'[1]Roll-4'!$M32</f>
        <v>34060.994299999998</v>
      </c>
      <c r="J35" s="98"/>
      <c r="K35" s="40">
        <f>'[1]Roll-5'!$M32</f>
        <v>397618.18280000007</v>
      </c>
      <c r="L35" s="98"/>
      <c r="M35" s="40">
        <f>'[1]Roll-6'!$M32</f>
        <v>-71632.579500000007</v>
      </c>
      <c r="N35" s="98"/>
      <c r="O35" s="40">
        <f>'[1]Roll-7'!$M32</f>
        <v>-414350.87969999999</v>
      </c>
      <c r="P35" s="98"/>
      <c r="Q35" s="40">
        <f>'[1]Roll-8'!$M32</f>
        <v>1039770.9467999999</v>
      </c>
      <c r="R35" s="98"/>
      <c r="S35" s="40">
        <f>'[1]Roll-9'!$M32</f>
        <v>-103300.87060000001</v>
      </c>
      <c r="T35" s="98"/>
      <c r="U35" s="40">
        <f>'[1]Roll-10'!$M32</f>
        <v>-822735.63040000002</v>
      </c>
      <c r="V35" s="41"/>
      <c r="W35" s="40">
        <f>'[1]Roll-11'!$M32</f>
        <v>-14588.002899999996</v>
      </c>
      <c r="X35" s="41"/>
      <c r="Y35" s="40">
        <f>'[1]Roll-12'!$M32</f>
        <v>-49675</v>
      </c>
      <c r="Z35" s="98"/>
      <c r="AA35" s="40">
        <f>'[1]Roll-13'!$M32</f>
        <v>-304156.15110000002</v>
      </c>
      <c r="AB35" s="98"/>
      <c r="AC35" s="40">
        <f>'[1]Roll-14'!$M32</f>
        <v>-103425.0432</v>
      </c>
      <c r="AD35" s="41"/>
      <c r="AE35" s="40">
        <f>'[1]Roll-15'!$M32</f>
        <v>116625</v>
      </c>
      <c r="AF35" s="98"/>
      <c r="AG35" s="26">
        <f>C35+E35+G35+I35+K35+M35+O35+Q35+S35+U35+W35+Y35+AA35+AC35</f>
        <v>13267626.0045</v>
      </c>
      <c r="AH35" s="99"/>
    </row>
    <row r="36" spans="1:34" x14ac:dyDescent="0.2">
      <c r="A36" s="33" t="s">
        <v>18</v>
      </c>
      <c r="B36" s="98"/>
      <c r="C36" s="40">
        <f>SUM(C33:C35)</f>
        <v>-111868470.2666</v>
      </c>
      <c r="D36" s="98"/>
      <c r="E36" s="40">
        <f>SUM(E33:E35)</f>
        <v>124927672.46840002</v>
      </c>
      <c r="F36" s="98"/>
      <c r="G36" s="40">
        <f>SUM(G33:G35)</f>
        <v>-4130939.1164000002</v>
      </c>
      <c r="H36" s="98"/>
      <c r="I36" s="40">
        <f>SUM(I33:I35)</f>
        <v>-1077283.4624000001</v>
      </c>
      <c r="J36" s="98"/>
      <c r="K36" s="40">
        <f>SUM(K33:K35)</f>
        <v>4232216.5153999999</v>
      </c>
      <c r="L36" s="98"/>
      <c r="M36" s="40">
        <f>SUM(M33:M35)</f>
        <v>-71632.579500000007</v>
      </c>
      <c r="N36" s="98"/>
      <c r="O36" s="40">
        <f>SUM(O33:O35)</f>
        <v>-436200.70079999999</v>
      </c>
      <c r="P36" s="98"/>
      <c r="Q36" s="40">
        <f>SUM(Q33:Q35)</f>
        <v>13433939.8915</v>
      </c>
      <c r="R36" s="98"/>
      <c r="S36" s="40">
        <f>SUM(S33:S35)</f>
        <v>-497768.63230000006</v>
      </c>
      <c r="T36" s="98"/>
      <c r="U36" s="40">
        <f>SUM(U33:U35)</f>
        <v>-628266.86430000002</v>
      </c>
      <c r="V36" s="41"/>
      <c r="W36" s="40">
        <f>SUM(W33:W35)</f>
        <v>2727726.5496</v>
      </c>
      <c r="X36" s="41"/>
      <c r="Y36" s="40">
        <f>SUM(Y33:Y35)</f>
        <v>-49675</v>
      </c>
      <c r="Z36" s="98"/>
      <c r="AA36" s="40">
        <f>SUM(AA33:AA35)</f>
        <v>-320653.17250000004</v>
      </c>
      <c r="AB36" s="98"/>
      <c r="AC36" s="40">
        <f>SUM(AC33:AC35)</f>
        <v>5485849.8865999999</v>
      </c>
      <c r="AD36" s="41"/>
      <c r="AE36" s="40">
        <f>SUM(AE33:AE35)</f>
        <v>116625</v>
      </c>
      <c r="AF36" s="98"/>
      <c r="AG36" s="40">
        <f>SUM(AG33:AG35)</f>
        <v>31726515.516700022</v>
      </c>
      <c r="AH36" s="99"/>
    </row>
    <row r="37" spans="1:34" x14ac:dyDescent="0.2">
      <c r="B37" s="98"/>
      <c r="C37" s="42"/>
      <c r="D37" s="98"/>
      <c r="E37" s="42"/>
      <c r="F37" s="98"/>
      <c r="G37" s="42"/>
      <c r="H37" s="98"/>
      <c r="I37" s="42"/>
      <c r="J37" s="98"/>
      <c r="K37" s="42"/>
      <c r="L37" s="98"/>
      <c r="M37" s="42"/>
      <c r="N37" s="98"/>
      <c r="O37" s="42"/>
      <c r="P37" s="98"/>
      <c r="Q37" s="42"/>
      <c r="R37" s="98"/>
      <c r="S37" s="42"/>
      <c r="T37" s="98"/>
      <c r="U37" s="42"/>
      <c r="V37" s="42"/>
      <c r="W37" s="42"/>
      <c r="X37" s="42"/>
      <c r="Y37" s="42"/>
      <c r="Z37" s="98"/>
      <c r="AA37" s="42"/>
      <c r="AB37" s="98"/>
      <c r="AC37" s="42"/>
      <c r="AD37" s="42"/>
      <c r="AE37" s="42"/>
      <c r="AF37" s="98"/>
      <c r="AG37" s="42"/>
      <c r="AH37" s="99"/>
    </row>
    <row r="38" spans="1:34" ht="13.5" x14ac:dyDescent="0.25">
      <c r="A38" s="43">
        <f>A4</f>
        <v>36787</v>
      </c>
      <c r="B38" s="98"/>
      <c r="D38" s="98"/>
      <c r="F38" s="98"/>
      <c r="H38" s="98"/>
      <c r="J38" s="98"/>
      <c r="L38" s="98"/>
      <c r="N38" s="98"/>
      <c r="O38" s="3"/>
      <c r="P38" s="98"/>
      <c r="Q38" s="3"/>
      <c r="R38" s="98"/>
      <c r="S38" s="3"/>
      <c r="T38" s="98"/>
      <c r="U38" s="3"/>
      <c r="Z38" s="98"/>
      <c r="AB38" s="98"/>
      <c r="AF38" s="98"/>
      <c r="AH38" s="99"/>
    </row>
    <row r="39" spans="1:34" x14ac:dyDescent="0.2">
      <c r="A39" s="33" t="s">
        <v>19</v>
      </c>
      <c r="B39" s="100"/>
      <c r="C39" s="40">
        <f>+'[1]Roll-1'!$B60</f>
        <v>0</v>
      </c>
      <c r="D39" s="100"/>
      <c r="E39" s="40">
        <f>+'[1]Roll-2'!$B60</f>
        <v>0</v>
      </c>
      <c r="F39" s="100"/>
      <c r="G39" s="40">
        <f>+'[1]Roll-3'!$B60</f>
        <v>0</v>
      </c>
      <c r="H39" s="100"/>
      <c r="I39" s="40">
        <f>+'[1]Roll-4'!$B60</f>
        <v>0</v>
      </c>
      <c r="J39" s="100"/>
      <c r="K39" s="40">
        <f>+'[1]Roll-5'!$B60</f>
        <v>0</v>
      </c>
      <c r="L39" s="100"/>
      <c r="M39" s="40">
        <f>+'[1]Roll-6'!$B60</f>
        <v>0</v>
      </c>
      <c r="N39" s="100"/>
      <c r="O39" s="40">
        <f>+'[1]Roll-7'!$B60</f>
        <v>0</v>
      </c>
      <c r="P39" s="100"/>
      <c r="Q39" s="40">
        <f>+'[1]Roll-8'!$B60</f>
        <v>0</v>
      </c>
      <c r="R39" s="100"/>
      <c r="S39" s="40">
        <f>+'[1]Roll-9'!$B60</f>
        <v>0</v>
      </c>
      <c r="T39" s="100"/>
      <c r="U39" s="40">
        <f>+'[1]Roll-10'!$B60</f>
        <v>0</v>
      </c>
      <c r="V39" s="41"/>
      <c r="W39" s="40">
        <f>+'[1]Roll-11'!$B60</f>
        <v>0</v>
      </c>
      <c r="X39" s="41"/>
      <c r="Y39" s="40">
        <f>+'[1]Roll-12'!$B60</f>
        <v>0</v>
      </c>
      <c r="Z39" s="100"/>
      <c r="AA39" s="40">
        <f>+'[1]Roll-13'!$B60</f>
        <v>0</v>
      </c>
      <c r="AB39" s="100"/>
      <c r="AC39" s="40">
        <f>+'[1]Roll-14'!$B60</f>
        <v>0</v>
      </c>
      <c r="AD39" s="41"/>
      <c r="AE39" s="40">
        <f>+'[1]Roll-15'!$B60</f>
        <v>0</v>
      </c>
      <c r="AF39" s="100"/>
      <c r="AG39" s="44">
        <f>C39+E39+G39+I39+K39+M39+O39+Q39+S39+U39+W39+Y39+AA39+AC39</f>
        <v>0</v>
      </c>
      <c r="AH39" s="99"/>
    </row>
    <row r="40" spans="1:34" x14ac:dyDescent="0.2">
      <c r="A40" s="33" t="s">
        <v>20</v>
      </c>
      <c r="B40" s="98"/>
      <c r="C40" s="42"/>
      <c r="D40" s="98"/>
      <c r="E40" s="42"/>
      <c r="F40" s="98"/>
      <c r="G40" s="42"/>
      <c r="H40" s="98"/>
      <c r="I40" s="42"/>
      <c r="J40" s="98"/>
      <c r="K40" s="42"/>
      <c r="L40" s="98"/>
      <c r="M40" s="42"/>
      <c r="N40" s="98"/>
      <c r="O40" s="42"/>
      <c r="P40" s="98"/>
      <c r="Q40" s="42"/>
      <c r="R40" s="98"/>
      <c r="S40" s="42"/>
      <c r="T40" s="98"/>
      <c r="U40" s="42"/>
      <c r="V40" s="42"/>
      <c r="W40" s="42"/>
      <c r="X40" s="42"/>
      <c r="Y40" s="42"/>
      <c r="Z40" s="98"/>
      <c r="AA40" s="42"/>
      <c r="AB40" s="98"/>
      <c r="AC40" s="42"/>
      <c r="AD40" s="42"/>
      <c r="AE40" s="42"/>
      <c r="AF40" s="98"/>
      <c r="AG40" s="42"/>
      <c r="AH40" s="99"/>
    </row>
    <row r="41" spans="1:34" x14ac:dyDescent="0.2">
      <c r="A41" s="33" t="s">
        <v>21</v>
      </c>
      <c r="B41" s="98"/>
      <c r="C41" s="41">
        <f>('[1]Roll-1'!$B53)</f>
        <v>-560495.1078</v>
      </c>
      <c r="D41" s="98"/>
      <c r="E41" s="41">
        <f>('[1]Roll-2'!$B53)</f>
        <v>380311.15269999998</v>
      </c>
      <c r="F41" s="98"/>
      <c r="G41" s="41">
        <f>('[1]Roll-3'!$B53)</f>
        <v>-94374</v>
      </c>
      <c r="H41" s="98"/>
      <c r="I41" s="41">
        <f>('[1]Roll-4'!$B53)</f>
        <v>0</v>
      </c>
      <c r="J41" s="98"/>
      <c r="K41" s="41">
        <f>('[1]Roll-5'!$B53)</f>
        <v>-64635.849899999987</v>
      </c>
      <c r="L41" s="98"/>
      <c r="M41" s="41">
        <f>('[1]Roll-6'!$B53)</f>
        <v>0</v>
      </c>
      <c r="N41" s="98"/>
      <c r="O41" s="41">
        <f>('[1]Roll-7'!$B53)</f>
        <v>0</v>
      </c>
      <c r="P41" s="98"/>
      <c r="Q41" s="41">
        <f>'[1]Roll-8'!$B53</f>
        <v>46330.446400000001</v>
      </c>
      <c r="R41" s="98"/>
      <c r="S41" s="41">
        <f>'[1]Roll-9'!$B53</f>
        <v>-1268.8333999999995</v>
      </c>
      <c r="T41" s="98"/>
      <c r="U41" s="41">
        <f>('[1]Roll-10'!$B53)</f>
        <v>-114469.3349</v>
      </c>
      <c r="V41" s="41"/>
      <c r="W41" s="41">
        <f>('[1]Roll-11'!$B53)</f>
        <v>226980.95750000002</v>
      </c>
      <c r="X41" s="41"/>
      <c r="Y41" s="41">
        <f>('[1]Roll-12'!$B53)</f>
        <v>0</v>
      </c>
      <c r="Z41" s="98"/>
      <c r="AA41" s="41">
        <f>('[1]Roll-13'!$B53)</f>
        <v>32408.2585</v>
      </c>
      <c r="AB41" s="98"/>
      <c r="AC41" s="41">
        <f>('[1]Roll-14'!$B53)</f>
        <v>167372.20760000002</v>
      </c>
      <c r="AD41" s="41"/>
      <c r="AE41" s="41">
        <f>('[1]Roll-15'!$B53)</f>
        <v>14550</v>
      </c>
      <c r="AF41" s="98"/>
      <c r="AG41" s="41">
        <f t="shared" ref="AG41:AG49" si="0">C41+E41+G41+I41+K41+M41+O41+Q41+S41+U41+W41+Y41+AA41+AC41+AE41</f>
        <v>32709.896700000041</v>
      </c>
      <c r="AH41" s="99"/>
    </row>
    <row r="42" spans="1:34" x14ac:dyDescent="0.2">
      <c r="A42" s="33" t="s">
        <v>22</v>
      </c>
      <c r="B42" s="98"/>
      <c r="C42" s="41">
        <f>('[1]Roll-1'!$B47+'[1]Roll-1'!$B51+'[1]Roll-1'!$B54+'[1]Roll-1'!$B52)</f>
        <v>17475892.092299998</v>
      </c>
      <c r="D42" s="98"/>
      <c r="E42" s="41">
        <f>('[1]Roll-2'!$B47)</f>
        <v>0</v>
      </c>
      <c r="F42" s="98"/>
      <c r="G42" s="41">
        <f>('[1]Roll-3'!B47+'[1]Roll-3'!B51+'[1]Roll-3'!B50+'[1]Roll-3'!B52+'[1]Roll-3'!B54)</f>
        <v>2981658.4794000005</v>
      </c>
      <c r="H42" s="98"/>
      <c r="I42" s="41">
        <f>('[1]Roll-4'!$B47+'[1]Roll-4'!$B54)</f>
        <v>2.5000000000000001E-3</v>
      </c>
      <c r="J42" s="98"/>
      <c r="K42" s="41">
        <f>('[1]Roll-5'!$B47)</f>
        <v>0</v>
      </c>
      <c r="L42" s="98"/>
      <c r="M42" s="41">
        <f>('[1]Roll-6'!$B47+'[1]Roll-6'!$B51+'[1]Roll-6'!$B54+'[1]Roll-6'!$B52)</f>
        <v>0</v>
      </c>
      <c r="N42" s="98"/>
      <c r="O42" s="41">
        <f>('[1]Roll-7'!$B47+'[1]Roll-7'!$B51+'[1]Roll-7'!$B54+'[1]Roll-7'!$B52)</f>
        <v>1E-4</v>
      </c>
      <c r="P42" s="98"/>
      <c r="Q42" s="41">
        <f>'[1]Roll-8'!$B47</f>
        <v>0</v>
      </c>
      <c r="R42" s="98"/>
      <c r="S42" s="41">
        <f>'[1]Roll-9'!$B47+'[1]Roll-9'!$B54</f>
        <v>336511.01500000001</v>
      </c>
      <c r="T42" s="98"/>
      <c r="U42" s="41">
        <f>('[1]Roll-10'!$B47+'[1]Roll-10'!$B51+'[1]Roll-10'!$B54+'[1]Roll-10'!$B52)</f>
        <v>224190.02440000005</v>
      </c>
      <c r="V42" s="41"/>
      <c r="W42" s="41">
        <f>('[1]Roll-11'!$B47+'[1]Roll-11'!$B51+'[1]Roll-11'!$B52)</f>
        <v>0</v>
      </c>
      <c r="X42" s="41"/>
      <c r="Y42" s="41">
        <f>('[1]Roll-12'!$B47+'[1]Roll-12'!$B51+'[1]Roll-12'!$B54+'[1]Roll-12'!$B52)</f>
        <v>0</v>
      </c>
      <c r="Z42" s="98"/>
      <c r="AA42" s="41">
        <f>('[1]Roll-13'!$B47+'[1]Roll-13'!$B51+'[1]Roll-13'!$B54+'[1]Roll-13'!$B52)</f>
        <v>-1E-4</v>
      </c>
      <c r="AB42" s="98"/>
      <c r="AC42" s="41">
        <f>('[1]Roll-14'!$B47+'[1]Roll-14'!$B51+'[1]Roll-14'!$B52)</f>
        <v>0</v>
      </c>
      <c r="AD42" s="41"/>
      <c r="AE42" s="41">
        <f>('[1]Roll-15'!$B47+'[1]Roll-15'!$B51+'[1]Roll-15'!$B54+'[1]Roll-15'!$B52)</f>
        <v>38850</v>
      </c>
      <c r="AF42" s="98"/>
      <c r="AG42" s="41">
        <f t="shared" si="0"/>
        <v>21057101.613600001</v>
      </c>
      <c r="AH42" s="99"/>
    </row>
    <row r="43" spans="1:34" x14ac:dyDescent="0.2">
      <c r="A43" s="33" t="s">
        <v>23</v>
      </c>
      <c r="B43" s="98"/>
      <c r="C43" s="41">
        <f>+'[1]Roll-1'!$B48</f>
        <v>0</v>
      </c>
      <c r="D43" s="98"/>
      <c r="E43" s="41">
        <f>('[1]Roll-2'!$B48+'[1]Roll-2'!$B52+'[1]Roll-2'!$B54+'[1]Roll-2'!$B51)</f>
        <v>-54165189.35459999</v>
      </c>
      <c r="F43" s="98"/>
      <c r="G43" s="41">
        <f>('[1]Roll-3'!$B48)</f>
        <v>0</v>
      </c>
      <c r="H43" s="98"/>
      <c r="I43" s="41">
        <f>('[1]Roll-4'!$B48)</f>
        <v>0</v>
      </c>
      <c r="J43" s="98"/>
      <c r="K43" s="41">
        <f>('[1]Roll-5'!$B48+'[1]Roll-5'!$B52+'[1]Roll-5'!$B54+'[1]Roll-5'!$B51)</f>
        <v>-1449351.3413</v>
      </c>
      <c r="L43" s="98"/>
      <c r="M43" s="41">
        <f>+'[1]Roll-6'!$B48</f>
        <v>0</v>
      </c>
      <c r="N43" s="98"/>
      <c r="O43" s="41">
        <f>+'[1]Roll-7'!$B48</f>
        <v>0</v>
      </c>
      <c r="P43" s="98"/>
      <c r="Q43" s="41">
        <f>('[1]Roll-8'!$B48+'[1]Roll-8'!$B52+'[1]Roll-8'!$B54+'[1]Roll-8'!$B51)</f>
        <v>-6888700.7491999995</v>
      </c>
      <c r="R43" s="98"/>
      <c r="S43" s="41">
        <f>('[1]Roll-9'!$B48+'[1]Roll-9'!$B52+'[1]Roll-9'!$B51)</f>
        <v>0</v>
      </c>
      <c r="T43" s="98"/>
      <c r="U43" s="41">
        <f>+'[1]Roll-10'!$B48</f>
        <v>0</v>
      </c>
      <c r="V43" s="41"/>
      <c r="W43" s="41">
        <f>(+'[1]Roll-11'!$B48+'[1]Roll-11'!B54)</f>
        <v>-1286593.4437999998</v>
      </c>
      <c r="X43" s="41"/>
      <c r="Y43" s="41">
        <f>+'[1]Roll-12'!$B48</f>
        <v>0</v>
      </c>
      <c r="Z43" s="98"/>
      <c r="AA43" s="41">
        <f>+'[1]Roll-13'!$B48</f>
        <v>0</v>
      </c>
      <c r="AB43" s="98"/>
      <c r="AC43" s="41">
        <f>(+'[1]Roll-14'!$B48+'[1]Roll-14'!B54)</f>
        <v>-3286060.1268000002</v>
      </c>
      <c r="AD43" s="41"/>
      <c r="AE43" s="41">
        <f>+'[1]Roll-15'!$B48</f>
        <v>0</v>
      </c>
      <c r="AF43" s="98"/>
      <c r="AG43" s="41">
        <f t="shared" si="0"/>
        <v>-67075895.015699998</v>
      </c>
      <c r="AH43" s="99"/>
    </row>
    <row r="44" spans="1:34" x14ac:dyDescent="0.2">
      <c r="A44" s="33" t="s">
        <v>24</v>
      </c>
      <c r="B44" s="98"/>
      <c r="C44" s="41">
        <f>('[1]Roll-1'!$B50+'[1]Roll-1'!$B49)</f>
        <v>0</v>
      </c>
      <c r="D44" s="98"/>
      <c r="E44" s="41">
        <f>('[1]Roll-2'!$B50+'[1]Roll-2'!$B49)</f>
        <v>0</v>
      </c>
      <c r="F44" s="98"/>
      <c r="G44" s="41">
        <f>('[1]Roll-3'!$B49)</f>
        <v>0</v>
      </c>
      <c r="H44" s="98"/>
      <c r="I44" s="41">
        <f>('[1]Roll-4'!$B49+'[1]Roll-4'!$B51+'[1]Roll-4'!$B52)</f>
        <v>0</v>
      </c>
      <c r="J44" s="98"/>
      <c r="K44" s="41">
        <f>('[1]Roll-5'!$B49)</f>
        <v>0</v>
      </c>
      <c r="L44" s="98"/>
      <c r="M44" s="41">
        <f>'[1]Roll-6'!$B48</f>
        <v>0</v>
      </c>
      <c r="N44" s="98"/>
      <c r="O44" s="41">
        <f>'[1]Roll-7'!$B49</f>
        <v>0</v>
      </c>
      <c r="P44" s="98"/>
      <c r="Q44" s="41">
        <f>'[1]Roll-8'!$B49</f>
        <v>0</v>
      </c>
      <c r="R44" s="98"/>
      <c r="S44" s="41">
        <f>'[1]Roll-9'!$B49</f>
        <v>0</v>
      </c>
      <c r="T44" s="98"/>
      <c r="U44" s="41">
        <f>'[1]Roll-10'!$B49</f>
        <v>0</v>
      </c>
      <c r="V44" s="41"/>
      <c r="W44" s="41">
        <f>'[1]Roll-11'!$B49</f>
        <v>0</v>
      </c>
      <c r="X44" s="41"/>
      <c r="Y44" s="41">
        <f>'[1]Roll-12'!$B49</f>
        <v>0</v>
      </c>
      <c r="Z44" s="98"/>
      <c r="AA44" s="41">
        <f>('[1]Roll-13'!$B50+'[1]Roll-13'!$B49)</f>
        <v>0</v>
      </c>
      <c r="AB44" s="98"/>
      <c r="AC44" s="41">
        <f>('[1]Roll-14'!$B50+'[1]Roll-14'!$B49)</f>
        <v>0</v>
      </c>
      <c r="AD44" s="41"/>
      <c r="AE44" s="41">
        <f>('[1]Roll-15'!$B50+'[1]Roll-15'!$B49)</f>
        <v>0</v>
      </c>
      <c r="AF44" s="98"/>
      <c r="AG44" s="41">
        <f t="shared" si="0"/>
        <v>0</v>
      </c>
      <c r="AH44" s="99"/>
    </row>
    <row r="45" spans="1:34" x14ac:dyDescent="0.2">
      <c r="A45" s="33" t="s">
        <v>25</v>
      </c>
      <c r="B45" s="98"/>
      <c r="C45" s="41">
        <f>+'[1]Roll-1'!$B55</f>
        <v>0</v>
      </c>
      <c r="D45" s="98"/>
      <c r="E45" s="41">
        <f>+'[1]Roll-2'!$B55</f>
        <v>0</v>
      </c>
      <c r="F45" s="98"/>
      <c r="G45" s="41">
        <f>+'[1]Roll-3'!$B55</f>
        <v>0</v>
      </c>
      <c r="H45" s="98"/>
      <c r="I45" s="41">
        <f>+'[1]Roll-4'!$B55</f>
        <v>0</v>
      </c>
      <c r="J45" s="98"/>
      <c r="K45" s="41">
        <f>+'[1]Roll-5'!$B55</f>
        <v>0</v>
      </c>
      <c r="L45" s="98"/>
      <c r="M45" s="41">
        <f>+'[1]Roll-6'!$B55</f>
        <v>0</v>
      </c>
      <c r="N45" s="98"/>
      <c r="O45" s="41">
        <f>+'[1]Roll-7'!$B55</f>
        <v>0</v>
      </c>
      <c r="P45" s="98"/>
      <c r="Q45" s="41">
        <f>+'[1]Roll-8'!$B55</f>
        <v>0</v>
      </c>
      <c r="R45" s="98"/>
      <c r="S45" s="41">
        <f>+'[1]Roll-9'!$B55</f>
        <v>0</v>
      </c>
      <c r="T45" s="98"/>
      <c r="U45" s="41">
        <f>+'[1]Roll-10'!$B55</f>
        <v>0</v>
      </c>
      <c r="V45" s="41"/>
      <c r="W45" s="41">
        <f>+'[1]Roll-11'!$B55</f>
        <v>0</v>
      </c>
      <c r="X45" s="41"/>
      <c r="Y45" s="41">
        <f>+'[1]Roll-12'!$B55</f>
        <v>0</v>
      </c>
      <c r="Z45" s="98"/>
      <c r="AA45" s="41">
        <f>+'[1]Roll-13'!$B55</f>
        <v>0</v>
      </c>
      <c r="AB45" s="98"/>
      <c r="AC45" s="41">
        <f>+'[1]Roll-14'!$B55</f>
        <v>0</v>
      </c>
      <c r="AD45" s="41"/>
      <c r="AE45" s="41">
        <f>+'[1]Roll-15'!$B55</f>
        <v>0</v>
      </c>
      <c r="AF45" s="98"/>
      <c r="AG45" s="41">
        <f t="shared" si="0"/>
        <v>0</v>
      </c>
      <c r="AH45" s="99"/>
    </row>
    <row r="46" spans="1:34" x14ac:dyDescent="0.2">
      <c r="A46" s="33" t="s">
        <v>26</v>
      </c>
      <c r="B46" s="98"/>
      <c r="C46" s="41">
        <f>+'[1]Roll-1'!$B56</f>
        <v>0</v>
      </c>
      <c r="D46" s="98"/>
      <c r="E46" s="41">
        <f>+'[1]Roll-2'!$B56</f>
        <v>0</v>
      </c>
      <c r="F46" s="98"/>
      <c r="G46" s="41">
        <f>+'[1]Roll-3'!$B56</f>
        <v>0</v>
      </c>
      <c r="H46" s="98"/>
      <c r="I46" s="41">
        <f>+'[1]Roll-4'!$B56</f>
        <v>0</v>
      </c>
      <c r="J46" s="98"/>
      <c r="K46" s="41">
        <f>+'[1]Roll-5'!$B56</f>
        <v>0</v>
      </c>
      <c r="L46" s="98"/>
      <c r="M46" s="41">
        <f>+'[1]Roll-6'!$B56</f>
        <v>0</v>
      </c>
      <c r="N46" s="98"/>
      <c r="O46" s="41">
        <f>+'[1]Roll-7'!$B56</f>
        <v>0</v>
      </c>
      <c r="P46" s="98"/>
      <c r="Q46" s="41">
        <f>+'[1]Roll-8'!$B56</f>
        <v>0</v>
      </c>
      <c r="R46" s="98"/>
      <c r="S46" s="41">
        <f>+'[1]Roll-9'!$B56</f>
        <v>0</v>
      </c>
      <c r="T46" s="98"/>
      <c r="U46" s="41">
        <f>+'[1]Roll-10'!$B56</f>
        <v>0</v>
      </c>
      <c r="V46" s="41"/>
      <c r="W46" s="41">
        <f>+'[1]Roll-11'!$B56</f>
        <v>0</v>
      </c>
      <c r="X46" s="41"/>
      <c r="Y46" s="41">
        <f>+'[1]Roll-12'!$B56</f>
        <v>0</v>
      </c>
      <c r="Z46" s="98"/>
      <c r="AA46" s="41">
        <f>+'[1]Roll-13'!$B56</f>
        <v>0</v>
      </c>
      <c r="AB46" s="98"/>
      <c r="AC46" s="41">
        <f>+'[1]Roll-14'!$B56</f>
        <v>0</v>
      </c>
      <c r="AD46" s="41"/>
      <c r="AE46" s="41">
        <f>+'[1]Roll-15'!$B56</f>
        <v>0</v>
      </c>
      <c r="AF46" s="98"/>
      <c r="AG46" s="41">
        <f t="shared" si="0"/>
        <v>0</v>
      </c>
      <c r="AH46" s="99"/>
    </row>
    <row r="47" spans="1:34" x14ac:dyDescent="0.2">
      <c r="A47" s="33" t="s">
        <v>27</v>
      </c>
      <c r="B47" s="98"/>
      <c r="C47" s="41">
        <f>+'[1]Roll-1'!$B57</f>
        <v>0</v>
      </c>
      <c r="D47" s="98"/>
      <c r="E47" s="41">
        <f>+'[1]Roll-2'!$B57</f>
        <v>0</v>
      </c>
      <c r="F47" s="98"/>
      <c r="G47" s="41">
        <f>+'[1]Roll-3'!$B57</f>
        <v>0</v>
      </c>
      <c r="H47" s="98"/>
      <c r="I47" s="41">
        <f>+'[1]Roll-4'!$B57</f>
        <v>0</v>
      </c>
      <c r="J47" s="98"/>
      <c r="K47" s="41">
        <f>+'[1]Roll-5'!$B57</f>
        <v>0</v>
      </c>
      <c r="L47" s="98"/>
      <c r="M47" s="41">
        <f>+'[1]Roll-6'!$B57</f>
        <v>0</v>
      </c>
      <c r="N47" s="98"/>
      <c r="O47" s="41">
        <f>+'[1]Roll-7'!$B57</f>
        <v>0</v>
      </c>
      <c r="P47" s="98"/>
      <c r="Q47" s="41">
        <f>+'[1]Roll-8'!$B57</f>
        <v>0</v>
      </c>
      <c r="R47" s="98"/>
      <c r="S47" s="41">
        <f>+'[1]Roll-9'!$B57</f>
        <v>0</v>
      </c>
      <c r="T47" s="98"/>
      <c r="U47" s="41">
        <f>+'[1]Roll-10'!$B57</f>
        <v>0</v>
      </c>
      <c r="V47" s="41"/>
      <c r="W47" s="41">
        <f>+'[1]Roll-11'!$B57</f>
        <v>0</v>
      </c>
      <c r="X47" s="41"/>
      <c r="Y47" s="41">
        <f>+'[1]Roll-12'!$B57</f>
        <v>0</v>
      </c>
      <c r="Z47" s="98"/>
      <c r="AA47" s="41">
        <f>+'[1]Roll-13'!$B57</f>
        <v>0</v>
      </c>
      <c r="AB47" s="98"/>
      <c r="AC47" s="41">
        <f>+'[1]Roll-14'!$B57</f>
        <v>0</v>
      </c>
      <c r="AD47" s="41"/>
      <c r="AE47" s="41">
        <f>+'[1]Roll-15'!$B57</f>
        <v>0</v>
      </c>
      <c r="AF47" s="98"/>
      <c r="AG47" s="41">
        <f t="shared" si="0"/>
        <v>0</v>
      </c>
      <c r="AH47" s="99"/>
    </row>
    <row r="48" spans="1:34" x14ac:dyDescent="0.2">
      <c r="A48" s="33" t="s">
        <v>28</v>
      </c>
      <c r="B48" s="98"/>
      <c r="C48" s="41">
        <v>0</v>
      </c>
      <c r="D48" s="98"/>
      <c r="E48" s="41">
        <v>0</v>
      </c>
      <c r="F48" s="98"/>
      <c r="G48" s="41">
        <v>0</v>
      </c>
      <c r="H48" s="98"/>
      <c r="I48" s="41">
        <v>0</v>
      </c>
      <c r="J48" s="98"/>
      <c r="K48" s="41">
        <v>0</v>
      </c>
      <c r="L48" s="98"/>
      <c r="M48" s="41">
        <v>0</v>
      </c>
      <c r="N48" s="98"/>
      <c r="O48" s="41">
        <v>0</v>
      </c>
      <c r="P48" s="98"/>
      <c r="Q48" s="41">
        <v>0</v>
      </c>
      <c r="R48" s="98"/>
      <c r="S48" s="41">
        <v>0</v>
      </c>
      <c r="T48" s="98"/>
      <c r="U48" s="41">
        <v>0</v>
      </c>
      <c r="V48" s="41"/>
      <c r="W48" s="41">
        <v>0</v>
      </c>
      <c r="X48" s="41"/>
      <c r="Y48" s="41">
        <v>0</v>
      </c>
      <c r="Z48" s="98"/>
      <c r="AA48" s="41">
        <v>0</v>
      </c>
      <c r="AB48" s="98"/>
      <c r="AC48" s="41">
        <v>0</v>
      </c>
      <c r="AD48" s="41"/>
      <c r="AE48" s="41">
        <v>0</v>
      </c>
      <c r="AF48" s="98"/>
      <c r="AG48" s="41">
        <f t="shared" si="0"/>
        <v>0</v>
      </c>
      <c r="AH48" s="99"/>
    </row>
    <row r="49" spans="1:38" ht="14.25" customHeight="1" x14ac:dyDescent="0.2">
      <c r="A49" s="33" t="s">
        <v>29</v>
      </c>
      <c r="B49" s="98"/>
      <c r="C49" s="41">
        <f>'[1]Roll-1'!$B67</f>
        <v>0</v>
      </c>
      <c r="D49" s="98"/>
      <c r="E49" s="41">
        <f>'[1]Roll-2'!$B67</f>
        <v>0</v>
      </c>
      <c r="F49" s="98"/>
      <c r="G49" s="41">
        <f>'[1]Roll-3'!$B67</f>
        <v>0</v>
      </c>
      <c r="H49" s="98"/>
      <c r="I49" s="41">
        <f>'[1]Roll-4'!$B67</f>
        <v>0</v>
      </c>
      <c r="J49" s="98"/>
      <c r="K49" s="41">
        <f>'[1]Roll-5'!$B67</f>
        <v>0</v>
      </c>
      <c r="L49" s="98"/>
      <c r="M49" s="41">
        <f>'[1]Roll-6'!$B67</f>
        <v>0</v>
      </c>
      <c r="N49" s="98"/>
      <c r="O49" s="41">
        <f>'[1]Roll-7'!$B67</f>
        <v>0</v>
      </c>
      <c r="P49" s="98"/>
      <c r="Q49" s="41">
        <f>'[1]Roll-8'!$B67</f>
        <v>0</v>
      </c>
      <c r="R49" s="98"/>
      <c r="S49" s="41">
        <f>'[1]Roll-9'!$B67</f>
        <v>0</v>
      </c>
      <c r="T49" s="98"/>
      <c r="U49" s="41">
        <f>'[1]Roll-10'!$B67</f>
        <v>0</v>
      </c>
      <c r="V49" s="41"/>
      <c r="W49" s="41">
        <f>'[1]Roll-11'!$B67</f>
        <v>0</v>
      </c>
      <c r="X49" s="41"/>
      <c r="Y49" s="41">
        <f>'[1]Roll-12'!$B67</f>
        <v>0</v>
      </c>
      <c r="Z49" s="98"/>
      <c r="AA49" s="41">
        <f>'[1]Roll-13'!$B67</f>
        <v>0</v>
      </c>
      <c r="AB49" s="98"/>
      <c r="AC49" s="41">
        <f>'[1]Roll-14'!$B67</f>
        <v>0</v>
      </c>
      <c r="AD49" s="41"/>
      <c r="AE49" s="41">
        <f>'[1]Roll-15'!$B67</f>
        <v>0</v>
      </c>
      <c r="AF49" s="98"/>
      <c r="AG49" s="41">
        <f t="shared" si="0"/>
        <v>0</v>
      </c>
      <c r="AH49" s="99"/>
    </row>
    <row r="50" spans="1:38" ht="14.25" customHeight="1" x14ac:dyDescent="0.2">
      <c r="A50" s="45" t="s">
        <v>30</v>
      </c>
      <c r="B50" s="101"/>
      <c r="C50" s="46">
        <f>SUM(C41:C49)</f>
        <v>16915396.984499998</v>
      </c>
      <c r="D50" s="101"/>
      <c r="E50" s="46">
        <f>SUM(E41:E49)</f>
        <v>-53784878.20189999</v>
      </c>
      <c r="F50" s="101"/>
      <c r="G50" s="46">
        <f>SUM(G41:G49)</f>
        <v>2887284.4794000005</v>
      </c>
      <c r="H50" s="101"/>
      <c r="I50" s="46">
        <f>SUM(I41:I49)</f>
        <v>2.5000000000000001E-3</v>
      </c>
      <c r="J50" s="101"/>
      <c r="K50" s="47">
        <f>SUM(K41:K49)</f>
        <v>-1513987.1912</v>
      </c>
      <c r="L50" s="101"/>
      <c r="M50" s="47">
        <f>SUM(M41:M49)</f>
        <v>0</v>
      </c>
      <c r="N50" s="101"/>
      <c r="O50" s="47">
        <f>SUM(O41:O49)</f>
        <v>1E-4</v>
      </c>
      <c r="P50" s="101"/>
      <c r="Q50" s="47">
        <f>SUM(Q41:Q49)</f>
        <v>-6842370.3027999997</v>
      </c>
      <c r="R50" s="101"/>
      <c r="S50" s="47">
        <f>SUM(S41:S49)</f>
        <v>335242.18160000001</v>
      </c>
      <c r="T50" s="101"/>
      <c r="U50" s="47">
        <f>SUM(U41:U49)</f>
        <v>109720.68950000005</v>
      </c>
      <c r="V50" s="101"/>
      <c r="W50" s="47">
        <f>SUM(W41:W49)</f>
        <v>-1059612.4862999998</v>
      </c>
      <c r="X50" s="101"/>
      <c r="Y50" s="47">
        <f>SUM(Y41:Y49)</f>
        <v>0</v>
      </c>
      <c r="Z50" s="101"/>
      <c r="AA50" s="46">
        <f>SUM(AA41:AA49)</f>
        <v>32408.258399999999</v>
      </c>
      <c r="AB50" s="101"/>
      <c r="AC50" s="46">
        <f>SUM(AC41:AC49)</f>
        <v>-3118687.9192000004</v>
      </c>
      <c r="AD50" s="48"/>
      <c r="AE50" s="46">
        <f>SUM(AE41:AE49)</f>
        <v>53400</v>
      </c>
      <c r="AF50" s="101"/>
      <c r="AG50" s="46">
        <f>SUM(AG41:AG49)</f>
        <v>-45986083.505400002</v>
      </c>
      <c r="AH50" s="99"/>
    </row>
    <row r="51" spans="1:38" ht="14.25" customHeight="1" x14ac:dyDescent="0.2">
      <c r="A51" s="33" t="s">
        <v>31</v>
      </c>
      <c r="B51" s="98"/>
      <c r="C51" s="40">
        <f>+'[1]Roll-1'!$B63</f>
        <v>0</v>
      </c>
      <c r="D51" s="98"/>
      <c r="E51" s="40">
        <f>+'[1]Roll-2'!$B63</f>
        <v>0</v>
      </c>
      <c r="F51" s="98"/>
      <c r="G51" s="40">
        <f>+'[1]Roll-3'!$B63</f>
        <v>0</v>
      </c>
      <c r="H51" s="98"/>
      <c r="I51" s="40">
        <f>+'[1]Roll-4'!$B63</f>
        <v>0</v>
      </c>
      <c r="J51" s="98"/>
      <c r="K51" s="40">
        <f>+'[1]Roll-5'!$B63</f>
        <v>0</v>
      </c>
      <c r="L51" s="98"/>
      <c r="M51" s="40">
        <f>+'[1]Roll-6'!$B63</f>
        <v>0</v>
      </c>
      <c r="N51" s="98"/>
      <c r="O51" s="40">
        <f>+'[1]Roll-7'!$B63</f>
        <v>0</v>
      </c>
      <c r="P51" s="98"/>
      <c r="Q51" s="40">
        <f>+'[1]Roll-8'!$B63</f>
        <v>0</v>
      </c>
      <c r="R51" s="98"/>
      <c r="S51" s="40">
        <f>+'[1]Roll-9'!$B63</f>
        <v>0</v>
      </c>
      <c r="T51" s="98"/>
      <c r="U51" s="40">
        <f>+'[1]Roll-10'!$B63</f>
        <v>0</v>
      </c>
      <c r="V51" s="98"/>
      <c r="W51" s="40">
        <f>+'[1]Roll-11'!$B63</f>
        <v>0</v>
      </c>
      <c r="X51" s="98"/>
      <c r="Y51" s="40">
        <f>+'[1]Roll-12'!$B63</f>
        <v>0</v>
      </c>
      <c r="Z51" s="98"/>
      <c r="AA51" s="40">
        <f>+'[1]Roll-13'!$B63</f>
        <v>0</v>
      </c>
      <c r="AB51" s="98"/>
      <c r="AC51" s="40">
        <f>+'[1]Roll-14'!$B63</f>
        <v>0</v>
      </c>
      <c r="AD51" s="41"/>
      <c r="AE51" s="40">
        <f>+'[1]Roll-15'!$B63</f>
        <v>0</v>
      </c>
      <c r="AF51" s="98"/>
      <c r="AG51" s="46">
        <f>C51+E51+G51+I51+K51+M51+O51+Q51+S51+U51+W51+Y51+AA51+AC51</f>
        <v>0</v>
      </c>
      <c r="AH51" s="99"/>
    </row>
    <row r="52" spans="1:38" x14ac:dyDescent="0.2">
      <c r="A52" s="33" t="s">
        <v>32</v>
      </c>
      <c r="B52" s="98"/>
      <c r="C52" s="40">
        <f>(+'[1]Roll-1'!$B62+'[1]Roll-1'!$B70+'[1]Roll-1'!$B66)</f>
        <v>1152.6535000000001</v>
      </c>
      <c r="D52" s="98"/>
      <c r="E52" s="40">
        <f>(+'[1]Roll-2'!$B62+'[1]Roll-2'!$B70+'[1]Roll-2'!$B66)</f>
        <v>-20487.354800000001</v>
      </c>
      <c r="F52" s="98"/>
      <c r="G52" s="40">
        <f>(+'[1]Roll-3'!$B62+'[1]Roll-3'!$B70+'[1]Roll-3'!$B66)</f>
        <v>226.52739999999997</v>
      </c>
      <c r="H52" s="98"/>
      <c r="I52" s="40">
        <f>(+'[1]Roll-4'!$B62+'[1]Roll-4'!$B70+'[1]Roll-4'!$B66)</f>
        <v>1.2753999999999999</v>
      </c>
      <c r="J52" s="98"/>
      <c r="K52" s="40">
        <f>(+'[1]Roll-5'!$B62+'[1]Roll-5'!$B70+'[1]Roll-5'!$B66)</f>
        <v>-662.27230000000009</v>
      </c>
      <c r="L52" s="98"/>
      <c r="M52" s="40">
        <f>(+'[1]Roll-6'!$B62+'[1]Roll-6'!$B70+'[1]Roll-6'!$B66)</f>
        <v>0</v>
      </c>
      <c r="N52" s="98"/>
      <c r="O52" s="40">
        <f>(+'[1]Roll-7'!$B62+'[1]Roll-7'!$B70+'[1]Roll-7'!$B66)</f>
        <v>-4.48E-2</v>
      </c>
      <c r="P52" s="98"/>
      <c r="Q52" s="40">
        <f>(+'[1]Roll-8'!$B62+'[1]Roll-8'!$B70+'[1]Roll-8'!$B66)</f>
        <v>-3708.7959999999994</v>
      </c>
      <c r="R52" s="98"/>
      <c r="S52" s="40">
        <f>(+'[1]Roll-9'!$B62+'[1]Roll-9'!$B70+'[1]Roll-9'!$B66)</f>
        <v>26.996199999999998</v>
      </c>
      <c r="T52" s="98"/>
      <c r="U52" s="40">
        <f>(+'[1]Roll-10'!$B62+'[1]Roll-10'!$B70+'[1]Roll-10'!$B66)</f>
        <v>117.14570000000001</v>
      </c>
      <c r="V52" s="98"/>
      <c r="W52" s="40">
        <f>(+'[1]Roll-11'!$B62+'[1]Roll-11'!$B70+'[1]Roll-11'!$B66)</f>
        <v>-131.55079999999998</v>
      </c>
      <c r="X52" s="98"/>
      <c r="Y52" s="40">
        <f>(+'[1]Roll-12'!$B62+'[1]Roll-12'!$B70+'[1]Roll-12'!$B66)</f>
        <v>0</v>
      </c>
      <c r="Z52" s="98"/>
      <c r="AA52" s="40">
        <f>(+'[1]Roll-13'!$B62+'[1]Roll-13'!$B70+'[1]Roll-13'!$B66)</f>
        <v>-4.3600000000000014E-2</v>
      </c>
      <c r="AB52" s="98"/>
      <c r="AC52" s="40">
        <f>(+'[1]Roll-14'!$B62+'[1]Roll-14'!$B70+'[1]Roll-14'!$B66)</f>
        <v>-1490.0775000000001</v>
      </c>
      <c r="AD52" s="41"/>
      <c r="AE52" s="40">
        <f>(+'[1]Roll-15'!$B62+'[1]Roll-15'!$B70+'[1]Roll-15'!$B66)</f>
        <v>0</v>
      </c>
      <c r="AF52" s="98"/>
      <c r="AG52" s="46">
        <f>C52+E52+G52+I52+K52+M52+O52+Q52+S52+U52+W52+Y52+AA52+AC52+AE52</f>
        <v>-24955.5416</v>
      </c>
      <c r="AH52" s="99"/>
    </row>
    <row r="53" spans="1:38" x14ac:dyDescent="0.2">
      <c r="A53" s="45" t="s">
        <v>33</v>
      </c>
      <c r="B53" s="102"/>
      <c r="C53" s="46">
        <f>C39+C50+C51+C52</f>
        <v>16916549.637999997</v>
      </c>
      <c r="D53" s="102"/>
      <c r="E53" s="46">
        <f>E39+E50+E51+E52</f>
        <v>-53805365.556699991</v>
      </c>
      <c r="F53" s="102"/>
      <c r="G53" s="46">
        <f>G39+G50+G51+G52</f>
        <v>2887511.0068000006</v>
      </c>
      <c r="H53" s="102"/>
      <c r="I53" s="46">
        <f>I39+I50+I51+I52</f>
        <v>1.2778999999999998</v>
      </c>
      <c r="J53" s="102"/>
      <c r="K53" s="47">
        <f>K39+K50+K51+K52</f>
        <v>-1514649.4635000001</v>
      </c>
      <c r="L53" s="102"/>
      <c r="M53" s="47">
        <f>M39+M50+M51+M52</f>
        <v>0</v>
      </c>
      <c r="N53" s="102"/>
      <c r="O53" s="47">
        <f>O39+O50+O51+O52</f>
        <v>-4.4699999999999997E-2</v>
      </c>
      <c r="P53" s="102"/>
      <c r="Q53" s="47">
        <f>Q39+Q50+Q51+Q52</f>
        <v>-6846079.0987999998</v>
      </c>
      <c r="R53" s="102"/>
      <c r="S53" s="47">
        <f>S39+S50+S51+S52</f>
        <v>335269.1778</v>
      </c>
      <c r="T53" s="102"/>
      <c r="U53" s="47">
        <f>U39+U50+U51+U52</f>
        <v>109837.83520000005</v>
      </c>
      <c r="V53" s="102"/>
      <c r="W53" s="47">
        <f>W39+W50+W51+W52</f>
        <v>-1059744.0370999998</v>
      </c>
      <c r="X53" s="102"/>
      <c r="Y53" s="47">
        <f>Y39+Y50+Y51+Y52</f>
        <v>0</v>
      </c>
      <c r="Z53" s="102"/>
      <c r="AA53" s="46">
        <f>AA39+AA50+AA51+AA52</f>
        <v>32408.214799999998</v>
      </c>
      <c r="AB53" s="102"/>
      <c r="AC53" s="46">
        <f>AC39+AC50+AC51+AC52</f>
        <v>-3120177.9967000005</v>
      </c>
      <c r="AD53" s="48"/>
      <c r="AE53" s="46">
        <f>AE39+AE50+AE51+AE52</f>
        <v>53400</v>
      </c>
      <c r="AF53" s="102"/>
      <c r="AG53" s="46">
        <f>AG39+AG50+AG51+AG52</f>
        <v>-46011039.046999998</v>
      </c>
      <c r="AH53" s="99"/>
    </row>
    <row r="54" spans="1:38" s="49" customFormat="1" x14ac:dyDescent="0.2">
      <c r="A54" s="49" t="s">
        <v>34</v>
      </c>
      <c r="B54" s="103"/>
      <c r="C54" s="50">
        <f>+C50</f>
        <v>16915396.984499998</v>
      </c>
      <c r="D54" s="103"/>
      <c r="E54" s="50">
        <f>+E50</f>
        <v>-53784878.20189999</v>
      </c>
      <c r="F54" s="103"/>
      <c r="G54" s="50">
        <f>+G50</f>
        <v>2887284.4794000005</v>
      </c>
      <c r="H54" s="103"/>
      <c r="I54" s="50">
        <f>+I50</f>
        <v>2.5000000000000001E-3</v>
      </c>
      <c r="J54" s="103"/>
      <c r="K54" s="50">
        <f>+K50</f>
        <v>-1513987.1912</v>
      </c>
      <c r="L54" s="103"/>
      <c r="M54" s="50">
        <f>+M50</f>
        <v>0</v>
      </c>
      <c r="N54" s="103"/>
      <c r="O54" s="50">
        <f>+O50</f>
        <v>1E-4</v>
      </c>
      <c r="P54" s="103"/>
      <c r="Q54" s="50">
        <f>+Q50</f>
        <v>-6842370.3027999997</v>
      </c>
      <c r="R54" s="103"/>
      <c r="S54" s="50">
        <f>+S50</f>
        <v>335242.18160000001</v>
      </c>
      <c r="T54" s="103"/>
      <c r="U54" s="50">
        <f>+U50</f>
        <v>109720.68950000005</v>
      </c>
      <c r="V54" s="50"/>
      <c r="W54" s="50">
        <f>+W50</f>
        <v>-1059612.4862999998</v>
      </c>
      <c r="X54" s="50"/>
      <c r="Y54" s="50">
        <f>+Y50</f>
        <v>0</v>
      </c>
      <c r="Z54" s="103"/>
      <c r="AA54" s="50">
        <f>+AA50</f>
        <v>32408.258399999999</v>
      </c>
      <c r="AB54" s="103"/>
      <c r="AC54" s="50">
        <f>+AC50</f>
        <v>-3118687.9192000004</v>
      </c>
      <c r="AD54" s="50"/>
      <c r="AE54" s="50">
        <f>+AE50</f>
        <v>53400</v>
      </c>
      <c r="AF54" s="103"/>
      <c r="AG54" s="50">
        <f>+AG50</f>
        <v>-45986083.505400002</v>
      </c>
      <c r="AH54" s="104"/>
      <c r="AI54" s="51"/>
      <c r="AJ54" s="52"/>
      <c r="AK54" s="52"/>
      <c r="AL54" s="52"/>
    </row>
    <row r="55" spans="1:38" ht="13.5" x14ac:dyDescent="0.25">
      <c r="A55" s="39">
        <f>A4</f>
        <v>36787</v>
      </c>
      <c r="O55" s="3"/>
      <c r="P55" s="89"/>
      <c r="Q55" s="3"/>
      <c r="R55" s="89"/>
      <c r="S55" s="3"/>
      <c r="T55" s="89"/>
      <c r="U55" s="3"/>
      <c r="AH55" s="99"/>
    </row>
    <row r="56" spans="1:38" x14ac:dyDescent="0.2">
      <c r="A56" s="33" t="s">
        <v>35</v>
      </c>
      <c r="B56" s="98"/>
      <c r="C56" s="40">
        <f>+('[1]Roll-1'!$E19)</f>
        <v>-99098759.654799998</v>
      </c>
      <c r="D56" s="98"/>
      <c r="E56" s="40">
        <f>+('[1]Roll-2'!$E19)</f>
        <v>59919246.646900006</v>
      </c>
      <c r="F56" s="98"/>
      <c r="G56" s="40">
        <f>+('[1]Roll-3'!$E19)</f>
        <v>606671.0281</v>
      </c>
      <c r="H56" s="98"/>
      <c r="I56" s="40">
        <f>+('[1]Roll-4'!$E19)</f>
        <v>-1114447.4685000002</v>
      </c>
      <c r="J56" s="98"/>
      <c r="K56" s="40">
        <f>+('[1]Roll-5'!$E19)</f>
        <v>2328223.8052000003</v>
      </c>
      <c r="L56" s="98"/>
      <c r="M56" s="40">
        <f>+('[1]Roll-6'!$E19)</f>
        <v>0</v>
      </c>
      <c r="N56" s="98"/>
      <c r="O56" s="40">
        <f>+('[1]Roll-7'!$E19)</f>
        <v>-21865.825499999999</v>
      </c>
      <c r="P56" s="98"/>
      <c r="Q56" s="40">
        <f>'[1]Roll-8'!$E19</f>
        <v>5574918.1366999997</v>
      </c>
      <c r="R56" s="98"/>
      <c r="S56" s="40">
        <f>'[1]Roll-9'!$E19</f>
        <v>-59276.131500000003</v>
      </c>
      <c r="T56" s="98"/>
      <c r="U56" s="40">
        <f>+('[1]Roll-10'!$E19)</f>
        <v>304736.6923</v>
      </c>
      <c r="V56" s="41"/>
      <c r="W56" s="40">
        <f>+('[1]Roll-11'!$E19)</f>
        <v>1681638.7796</v>
      </c>
      <c r="X56" s="41"/>
      <c r="Y56" s="40">
        <f>+('[1]Roll-12'!$E19)</f>
        <v>0</v>
      </c>
      <c r="Z56" s="98"/>
      <c r="AA56" s="40">
        <f>+('[1]Roll-13'!$E19)</f>
        <v>15972.9347</v>
      </c>
      <c r="AB56" s="98"/>
      <c r="AC56" s="40">
        <f>+('[1]Roll-14'!$E19)</f>
        <v>2479863.7132000001</v>
      </c>
      <c r="AD56" s="41"/>
      <c r="AE56" s="40">
        <f>+('[1]Roll-15'!$E19)</f>
        <v>53400</v>
      </c>
      <c r="AF56" s="98"/>
      <c r="AG56" s="46">
        <f>C56+E56+G56+I56+K56+M56+O56+Q56+S56+U56+W56+Y56+AA56+AC56</f>
        <v>-27383077.34359999</v>
      </c>
      <c r="AH56" s="99"/>
    </row>
    <row r="57" spans="1:38" x14ac:dyDescent="0.2">
      <c r="A57" s="33" t="s">
        <v>36</v>
      </c>
      <c r="B57" s="98"/>
      <c r="C57" s="40">
        <f>('[1]Roll-1'!$B58)</f>
        <v>-916.9292999999999</v>
      </c>
      <c r="D57" s="98"/>
      <c r="E57" s="40">
        <f>('[1]Roll-2'!$B58)</f>
        <v>25824.117000000006</v>
      </c>
      <c r="F57" s="98"/>
      <c r="G57" s="40">
        <f>('[1]Roll-3'!$B58)</f>
        <v>5.8911000000000007</v>
      </c>
      <c r="H57" s="98"/>
      <c r="I57" s="40">
        <f>('[1]Roll-4'!$B58)</f>
        <v>416.50350000000003</v>
      </c>
      <c r="J57" s="98"/>
      <c r="K57" s="40">
        <f>('[1]Roll-5'!$B58)</f>
        <v>1386.6100000000001</v>
      </c>
      <c r="L57" s="98"/>
      <c r="M57" s="40">
        <f>('[1]Roll-6'!$B58)</f>
        <v>0</v>
      </c>
      <c r="N57" s="98"/>
      <c r="O57" s="40">
        <f>('[1]Roll-7'!$B58)</f>
        <v>-1.8500000000000009E-2</v>
      </c>
      <c r="P57" s="98"/>
      <c r="Q57" s="40">
        <f>('[1]Roll-8'!$B58)</f>
        <v>5355.4245999999994</v>
      </c>
      <c r="R57" s="98"/>
      <c r="S57" s="40">
        <f>('[1]Roll-9'!$B58)</f>
        <v>1.0102</v>
      </c>
      <c r="T57" s="98"/>
      <c r="U57" s="40">
        <f>('[1]Roll-10'!$B58)</f>
        <v>2.6177999999999999</v>
      </c>
      <c r="V57" s="41"/>
      <c r="W57" s="40">
        <f>('[1]Roll-11'!$B58)</f>
        <v>-15.175799999999995</v>
      </c>
      <c r="X57" s="41"/>
      <c r="Y57" s="40">
        <f>('[1]Roll-12'!$B58)</f>
        <v>0</v>
      </c>
      <c r="Z57" s="98"/>
      <c r="AA57" s="40">
        <f>('[1]Roll-13'!$B58)</f>
        <v>0.44600000000000012</v>
      </c>
      <c r="AB57" s="98"/>
      <c r="AC57" s="40">
        <f>('[1]Roll-14'!$B58)</f>
        <v>1791.7158000000002</v>
      </c>
      <c r="AD57" s="41"/>
      <c r="AE57" s="40">
        <f>('[1]Roll-15'!$B58)</f>
        <v>0</v>
      </c>
      <c r="AF57" s="98"/>
      <c r="AG57" s="46">
        <f>C57+E57+G57+I57+K57+M57+O57+Q57+S57+U57+W57+Y57+AA57+AC57</f>
        <v>33852.212400000004</v>
      </c>
      <c r="AH57" s="99"/>
    </row>
    <row r="58" spans="1:38" x14ac:dyDescent="0.2">
      <c r="A58" s="33" t="s">
        <v>37</v>
      </c>
      <c r="B58" s="98"/>
      <c r="C58" s="40">
        <f>('[1]Roll-1'!$B59)</f>
        <v>1256.1415000000002</v>
      </c>
      <c r="D58" s="98"/>
      <c r="E58" s="40">
        <f>('[1]Roll-2'!$B59)</f>
        <v>154481.19149999999</v>
      </c>
      <c r="F58" s="98"/>
      <c r="G58" s="40">
        <f>('[1]Roll-3'!$B59)</f>
        <v>-410.69129999999996</v>
      </c>
      <c r="H58" s="98"/>
      <c r="I58" s="40">
        <f>('[1]Roll-4'!$B59)</f>
        <v>-3520.7931999999996</v>
      </c>
      <c r="J58" s="98"/>
      <c r="K58" s="40">
        <f>('[1]Roll-5'!$B59)</f>
        <v>6888.2742000000007</v>
      </c>
      <c r="L58" s="98"/>
      <c r="M58" s="40">
        <f>('[1]Roll-6'!$B59)</f>
        <v>0</v>
      </c>
      <c r="N58" s="98"/>
      <c r="O58" s="40">
        <f>('[1]Roll-7'!$B59)</f>
        <v>-15.941200000000002</v>
      </c>
      <c r="P58" s="98"/>
      <c r="Q58" s="40">
        <f>('[1]Roll-8'!$B59)</f>
        <v>21472.866199999997</v>
      </c>
      <c r="R58" s="98"/>
      <c r="S58" s="40">
        <f>('[1]Roll-9'!$B59)</f>
        <v>-78.546399999999991</v>
      </c>
      <c r="T58" s="98"/>
      <c r="U58" s="40">
        <f>('[1]Roll-10'!$B59)</f>
        <v>427.47319999999996</v>
      </c>
      <c r="V58" s="41"/>
      <c r="W58" s="40">
        <f>('[1]Roll-11'!$B59)</f>
        <v>-916.56000000000017</v>
      </c>
      <c r="X58" s="41"/>
      <c r="Y58" s="40">
        <f>('[1]Roll-12'!$B59)</f>
        <v>0</v>
      </c>
      <c r="Z58" s="98"/>
      <c r="AA58" s="40">
        <f>('[1]Roll-13'!$B59)</f>
        <v>61.295300000000005</v>
      </c>
      <c r="AB58" s="98"/>
      <c r="AC58" s="40">
        <f>('[1]Roll-14'!$B59)</f>
        <v>8975.0643</v>
      </c>
      <c r="AD58" s="41"/>
      <c r="AE58" s="40">
        <f>('[1]Roll-15'!$B59)</f>
        <v>0</v>
      </c>
      <c r="AF58" s="98"/>
      <c r="AG58" s="46">
        <f>C58+E58+G58+I58+K58+M58+O58+Q58+S58+U58+W58+Y58+AA58+AC58</f>
        <v>188619.77410000001</v>
      </c>
      <c r="AH58" s="99"/>
    </row>
    <row r="59" spans="1:38" x14ac:dyDescent="0.2">
      <c r="A59" s="33"/>
      <c r="B59" s="98"/>
      <c r="C59" s="41"/>
      <c r="D59" s="98"/>
      <c r="E59" s="41"/>
      <c r="F59" s="98"/>
      <c r="G59" s="41"/>
      <c r="H59" s="98"/>
      <c r="I59" s="41"/>
      <c r="J59" s="98"/>
      <c r="K59" s="41"/>
      <c r="L59" s="98"/>
      <c r="M59" s="41"/>
      <c r="N59" s="98"/>
      <c r="O59" s="41"/>
      <c r="P59" s="98"/>
      <c r="Q59" s="41"/>
      <c r="R59" s="98"/>
      <c r="S59" s="41"/>
      <c r="T59" s="98"/>
      <c r="U59" s="41"/>
      <c r="V59" s="41"/>
      <c r="W59" s="41"/>
      <c r="X59" s="41"/>
      <c r="Y59" s="41"/>
      <c r="Z59" s="98"/>
      <c r="AA59" s="41"/>
      <c r="AB59" s="98"/>
      <c r="AC59" s="41"/>
      <c r="AD59" s="41"/>
      <c r="AE59" s="41"/>
      <c r="AF59" s="98"/>
      <c r="AG59" s="53"/>
      <c r="AH59" s="99"/>
    </row>
    <row r="60" spans="1:38" x14ac:dyDescent="0.2">
      <c r="A60" s="33" t="s">
        <v>38</v>
      </c>
      <c r="B60" s="98"/>
      <c r="C60" s="40">
        <f>C56</f>
        <v>-99098759.654799998</v>
      </c>
      <c r="D60" s="98"/>
      <c r="E60" s="40">
        <f>E56</f>
        <v>59919246.646900006</v>
      </c>
      <c r="F60" s="98"/>
      <c r="G60" s="40">
        <f>G56</f>
        <v>606671.0281</v>
      </c>
      <c r="H60" s="98"/>
      <c r="I60" s="40">
        <f>I56</f>
        <v>-1114447.4685000002</v>
      </c>
      <c r="J60" s="98"/>
      <c r="K60" s="40">
        <f>K56</f>
        <v>2328223.8052000003</v>
      </c>
      <c r="L60" s="98"/>
      <c r="M60" s="40">
        <f>M56</f>
        <v>0</v>
      </c>
      <c r="N60" s="98"/>
      <c r="O60" s="40">
        <f>O56</f>
        <v>-21865.825499999999</v>
      </c>
      <c r="P60" s="98"/>
      <c r="Q60" s="40">
        <f>Q56</f>
        <v>5574918.1366999997</v>
      </c>
      <c r="R60" s="98"/>
      <c r="S60" s="40">
        <f>S56</f>
        <v>-59276.131500000003</v>
      </c>
      <c r="T60" s="98"/>
      <c r="U60" s="40">
        <f>U56</f>
        <v>304736.6923</v>
      </c>
      <c r="V60" s="41"/>
      <c r="W60" s="40">
        <f>W56</f>
        <v>1681638.7796</v>
      </c>
      <c r="X60" s="41"/>
      <c r="Y60" s="40">
        <f>Y56-SUM(Y57:Y58)</f>
        <v>0</v>
      </c>
      <c r="Z60" s="98"/>
      <c r="AA60" s="40">
        <f>AA56</f>
        <v>15972.9347</v>
      </c>
      <c r="AB60" s="98"/>
      <c r="AC60" s="40">
        <f>AC56</f>
        <v>2479863.7132000001</v>
      </c>
      <c r="AD60" s="41"/>
      <c r="AE60" s="40">
        <f>AE56</f>
        <v>53400</v>
      </c>
      <c r="AF60" s="98"/>
      <c r="AG60" s="46">
        <f>C60+E60+G60+I60+K60+M60+O60+Q60+S60+U60+W60+Y60+AA60+AC60</f>
        <v>-27383077.34359999</v>
      </c>
      <c r="AH60" s="99"/>
    </row>
    <row r="61" spans="1:38" x14ac:dyDescent="0.2">
      <c r="A61" s="33" t="s">
        <v>39</v>
      </c>
      <c r="B61" s="98">
        <f>C34+C51-C61</f>
        <v>0</v>
      </c>
      <c r="C61" s="40">
        <f>+'[1]Roll-1'!$E26</f>
        <v>0</v>
      </c>
      <c r="D61" s="98">
        <f>E34+E51-E61</f>
        <v>0</v>
      </c>
      <c r="E61" s="40">
        <f>+'[1]Roll-2'!$E26</f>
        <v>0</v>
      </c>
      <c r="F61" s="98">
        <f>G34+G51-G61</f>
        <v>0</v>
      </c>
      <c r="G61" s="40">
        <f>+'[1]Roll-3'!$E26</f>
        <v>0</v>
      </c>
      <c r="H61" s="98">
        <f>I34+I51-I61</f>
        <v>0</v>
      </c>
      <c r="I61" s="40">
        <f>+'[1]Roll-4'!$E26</f>
        <v>0</v>
      </c>
      <c r="J61" s="98">
        <f>K34+K51-K61</f>
        <v>0</v>
      </c>
      <c r="K61" s="40">
        <f>+'[1]Roll-5'!$E26</f>
        <v>0</v>
      </c>
      <c r="L61" s="98">
        <f>M34+M51-M61</f>
        <v>0</v>
      </c>
      <c r="M61" s="40">
        <f>+'[1]Roll-6'!$E26</f>
        <v>0</v>
      </c>
      <c r="N61" s="98">
        <f>O34+O51-O61</f>
        <v>0</v>
      </c>
      <c r="O61" s="40">
        <f>+'[1]Roll-7'!$E26</f>
        <v>0</v>
      </c>
      <c r="P61" s="98">
        <f>Q34+Q51-Q61</f>
        <v>0</v>
      </c>
      <c r="Q61" s="40">
        <f>+'[1]Roll-8'!$E26</f>
        <v>0</v>
      </c>
      <c r="R61" s="98">
        <f>S34+S51-S61</f>
        <v>0</v>
      </c>
      <c r="S61" s="40">
        <f>+'[1]Roll-9'!$E26</f>
        <v>0</v>
      </c>
      <c r="T61" s="98">
        <f>U34+U51-U61</f>
        <v>0</v>
      </c>
      <c r="U61" s="40">
        <f>+'[1]Roll-10'!$E26</f>
        <v>0</v>
      </c>
      <c r="V61" s="98">
        <f>W34+W51-W61</f>
        <v>0</v>
      </c>
      <c r="W61" s="40">
        <f>+'[1]Roll-11'!$E26</f>
        <v>0</v>
      </c>
      <c r="X61" s="41"/>
      <c r="Y61" s="40">
        <f>+'[1]Roll-12'!$E26</f>
        <v>0</v>
      </c>
      <c r="Z61" s="98">
        <f>AA34+AA51-AA61</f>
        <v>0</v>
      </c>
      <c r="AA61" s="40">
        <f>+'[1]Roll-13'!$E26</f>
        <v>0</v>
      </c>
      <c r="AB61" s="98">
        <f>AC34+AC51-AC61</f>
        <v>0</v>
      </c>
      <c r="AC61" s="40">
        <f>+'[1]Roll-14'!$E26</f>
        <v>0</v>
      </c>
      <c r="AD61" s="98">
        <f>AE34+AE51-AE61</f>
        <v>0</v>
      </c>
      <c r="AE61" s="40">
        <f>+'[1]Roll-15'!$E26</f>
        <v>0</v>
      </c>
      <c r="AF61" s="98"/>
      <c r="AG61" s="46">
        <f>C61+E61+G61+I61+K61+M61+O61+Q61+S61+U61+W61+Y61+AA61+AC61</f>
        <v>0</v>
      </c>
      <c r="AH61" s="99"/>
    </row>
    <row r="62" spans="1:38" x14ac:dyDescent="0.2">
      <c r="A62" s="33" t="s">
        <v>40</v>
      </c>
      <c r="B62" s="98"/>
      <c r="C62" s="40">
        <f>+'[1]Roll-1'!$E36</f>
        <v>4146839.2479000003</v>
      </c>
      <c r="D62" s="98"/>
      <c r="E62" s="40">
        <f>+'[1]Roll-2'!$E36</f>
        <v>11203060.187100001</v>
      </c>
      <c r="F62" s="98"/>
      <c r="G62" s="40">
        <f>+'[1]Roll-3'!$E36</f>
        <v>-1850099.1175000002</v>
      </c>
      <c r="H62" s="98"/>
      <c r="I62" s="40">
        <f>+'[1]Roll-4'!$E36</f>
        <v>37165.284</v>
      </c>
      <c r="J62" s="98"/>
      <c r="K62" s="40">
        <f>+'[1]Roll-5'!$E36</f>
        <v>389343.2986000001</v>
      </c>
      <c r="L62" s="98"/>
      <c r="M62" s="40">
        <f>+'[1]Roll-6'!$E36</f>
        <v>-71632.579500000007</v>
      </c>
      <c r="N62" s="98"/>
      <c r="O62" s="40">
        <f>+'[1]Roll-7'!$E36</f>
        <v>-414334.92</v>
      </c>
      <c r="P62" s="98"/>
      <c r="Q62" s="40">
        <f>+'[1]Roll-8'!$E36</f>
        <v>1012942.656</v>
      </c>
      <c r="R62" s="98"/>
      <c r="S62" s="40">
        <f>+'[1]Roll-9'!$E36</f>
        <v>-103223.33440000001</v>
      </c>
      <c r="T62" s="98"/>
      <c r="U62" s="40">
        <f>+'[1]Roll-10'!$E36</f>
        <v>-823165.72140000004</v>
      </c>
      <c r="V62" s="98"/>
      <c r="W62" s="40">
        <f>+'[1]Roll-11'!$E36</f>
        <v>-13656.267099999995</v>
      </c>
      <c r="X62" s="41"/>
      <c r="Y62" s="40">
        <f>+'[1]Roll-12'!$E36</f>
        <v>-49675</v>
      </c>
      <c r="Z62" s="98"/>
      <c r="AA62" s="40">
        <f>+'[1]Roll-13'!$E36</f>
        <v>-304217.89240000001</v>
      </c>
      <c r="AB62" s="98"/>
      <c r="AC62" s="40">
        <f>+'[1]Roll-14'!$E36</f>
        <v>-114191.8233</v>
      </c>
      <c r="AD62" s="98"/>
      <c r="AE62" s="40">
        <f>+'[1]Roll-15'!$E36</f>
        <v>116625</v>
      </c>
      <c r="AF62" s="98"/>
      <c r="AG62" s="46">
        <f>C62+E62+G62+I62+K62+M62+O62+Q62+S62+U62+W62+Y62+AA62+AC62</f>
        <v>13045154.017999997</v>
      </c>
      <c r="AH62" s="99"/>
    </row>
    <row r="63" spans="1:38" x14ac:dyDescent="0.2">
      <c r="A63" s="24" t="s">
        <v>41</v>
      </c>
      <c r="B63" s="98">
        <f>C63-SUM(C60:C62)+('[1]Roll-1'!B67/1000)*0</f>
        <v>-0.22169999778270721</v>
      </c>
      <c r="C63" s="40">
        <f>C36+C53</f>
        <v>-94951920.628600001</v>
      </c>
      <c r="D63" s="98">
        <f>E63-SUM(E60:E62)+('[1]Roll-2'!D67/1000)*0</f>
        <v>7.7700018882751465E-2</v>
      </c>
      <c r="E63" s="40">
        <f>E36+E53</f>
        <v>71122306.911700025</v>
      </c>
      <c r="F63" s="98">
        <f>G63-SUM(G60:G62)+('[1]Roll-3'!G67/1000)*0</f>
        <v>-2.0199999446049333E-2</v>
      </c>
      <c r="G63" s="40">
        <f>G36+G53</f>
        <v>-1243428.1095999996</v>
      </c>
      <c r="H63" s="98">
        <f>I63-SUM(I60:I62)+('[1]Roll-3'!H67/1000)*0</f>
        <v>2.3283064365386963E-10</v>
      </c>
      <c r="I63" s="40">
        <f>I36+I53</f>
        <v>-1077282.1845</v>
      </c>
      <c r="J63" s="98">
        <f>K63-SUM(K60:K62)+('[1]Roll-3'!J67/1000)*0</f>
        <v>-5.1900000777095556E-2</v>
      </c>
      <c r="K63" s="40">
        <f>K36+K53</f>
        <v>2717567.0518999998</v>
      </c>
      <c r="L63" s="98">
        <f>M63-SUM(M60:M62)+('[1]Roll-6'!L67/1000)*0</f>
        <v>0</v>
      </c>
      <c r="M63" s="40">
        <f>M36+M53</f>
        <v>-71632.579500000007</v>
      </c>
      <c r="N63" s="98">
        <f>O63-SUM(O60:O62)+('[1]Roll-7'!N67/1000)*0</f>
        <v>-5.8207660913467407E-11</v>
      </c>
      <c r="O63" s="40">
        <f>O36+O53</f>
        <v>-436200.74550000002</v>
      </c>
      <c r="P63" s="98">
        <f>Q63-SUM(Q60:Q62)+('[1]Roll-8'!P67/1000)*0</f>
        <v>0</v>
      </c>
      <c r="Q63" s="40">
        <f>Q36+Q53</f>
        <v>6587860.7927000001</v>
      </c>
      <c r="R63" s="98">
        <f>S63-SUM(S60:S62)+('[1]Roll-9'!R67/1000)*0</f>
        <v>1.1399999959394336E-2</v>
      </c>
      <c r="S63" s="40">
        <f>S36+S53</f>
        <v>-162499.45450000005</v>
      </c>
      <c r="T63" s="98">
        <f>U63-SUM(U60:U62)+('[1]Roll-10'!U67/1000)*0</f>
        <v>5.8207660913467407E-11</v>
      </c>
      <c r="U63" s="40">
        <f>U36+U53</f>
        <v>-518429.02909999999</v>
      </c>
      <c r="V63" s="98">
        <f>W63-SUM(W60:W62)+('[1]Roll-10'!V67/1000)*0</f>
        <v>2.3283064365386963E-10</v>
      </c>
      <c r="W63" s="40">
        <f>W36+W53</f>
        <v>1667982.5125000002</v>
      </c>
      <c r="X63" s="41"/>
      <c r="Y63" s="40">
        <f>Y36+Y53-Y49</f>
        <v>-49675</v>
      </c>
      <c r="Z63" s="98">
        <f>AA63-SUM(AA60:AA62)+('[1]Roll-13'!Z67/1000)*0</f>
        <v>0</v>
      </c>
      <c r="AA63" s="40">
        <f>AA36+AA53</f>
        <v>-288244.95770000003</v>
      </c>
      <c r="AB63" s="98">
        <f>AC63-SUM(AC60:AC62)+('[1]Roll-14'!AB67/1000)*0</f>
        <v>-9.3132257461547852E-10</v>
      </c>
      <c r="AC63" s="40">
        <f>AC36+AC53</f>
        <v>2365671.8898999994</v>
      </c>
      <c r="AD63" s="98">
        <f>AE63-SUM(AE60:AE62)+('[1]Roll-14'!AD67/1000)*0</f>
        <v>0</v>
      </c>
      <c r="AE63" s="40">
        <f>AE36+AE53</f>
        <v>170025</v>
      </c>
      <c r="AF63" s="98"/>
      <c r="AG63" s="46">
        <f>C63+E63+G63+I63+K63+M63+O63+Q63+S63+U63+W63+Y63+AA63+AC63</f>
        <v>-14337923.53029998</v>
      </c>
      <c r="AH63" s="99"/>
    </row>
    <row r="64" spans="1:38" x14ac:dyDescent="0.2">
      <c r="B64" s="98"/>
      <c r="D64" s="98"/>
      <c r="F64" s="98"/>
      <c r="H64" s="98"/>
      <c r="J64" s="98"/>
      <c r="L64" s="98"/>
      <c r="N64" s="98"/>
      <c r="O64" s="3"/>
      <c r="P64" s="98"/>
      <c r="Q64" s="3"/>
      <c r="R64" s="98"/>
      <c r="S64" s="3"/>
      <c r="T64" s="98"/>
      <c r="U64" s="3"/>
      <c r="V64" s="98"/>
      <c r="Z64" s="98"/>
      <c r="AB64" s="98"/>
      <c r="AD64" s="98"/>
      <c r="AF64" s="98"/>
      <c r="AG64" s="54"/>
      <c r="AH64" s="99"/>
    </row>
    <row r="65" spans="1:39" ht="13.5" x14ac:dyDescent="0.25">
      <c r="A65" s="55" t="s">
        <v>42</v>
      </c>
      <c r="O65" s="3"/>
      <c r="P65" s="89"/>
      <c r="Q65" s="3"/>
      <c r="R65" s="89"/>
      <c r="S65" s="3"/>
      <c r="T65" s="89"/>
      <c r="U65" s="3"/>
      <c r="V65" s="89"/>
      <c r="AD65" s="89"/>
      <c r="AG65" s="54"/>
      <c r="AH65" s="99"/>
      <c r="AM65" s="56"/>
    </row>
    <row r="66" spans="1:39" x14ac:dyDescent="0.2">
      <c r="A66" s="24" t="s">
        <v>41</v>
      </c>
      <c r="B66" s="98"/>
      <c r="C66" s="40">
        <v>0</v>
      </c>
      <c r="D66" s="98"/>
      <c r="E66" s="40">
        <v>0</v>
      </c>
      <c r="F66" s="98"/>
      <c r="G66" s="40">
        <v>0</v>
      </c>
      <c r="H66" s="98"/>
      <c r="I66" s="40">
        <v>0</v>
      </c>
      <c r="J66" s="98"/>
      <c r="K66" s="40">
        <v>0</v>
      </c>
      <c r="L66" s="98"/>
      <c r="M66" s="40">
        <v>0</v>
      </c>
      <c r="N66" s="98"/>
      <c r="O66" s="40">
        <v>0</v>
      </c>
      <c r="P66" s="98"/>
      <c r="Q66" s="40">
        <v>0</v>
      </c>
      <c r="R66" s="98"/>
      <c r="S66" s="40">
        <v>0</v>
      </c>
      <c r="T66" s="98"/>
      <c r="U66" s="40">
        <v>0</v>
      </c>
      <c r="V66" s="98"/>
      <c r="W66" s="40">
        <v>0</v>
      </c>
      <c r="X66" s="41"/>
      <c r="Y66" s="40">
        <v>0</v>
      </c>
      <c r="Z66" s="98"/>
      <c r="AA66" s="40">
        <v>0</v>
      </c>
      <c r="AB66" s="98"/>
      <c r="AC66" s="40">
        <v>0</v>
      </c>
      <c r="AD66" s="98"/>
      <c r="AE66" s="40">
        <v>0</v>
      </c>
      <c r="AF66" s="98"/>
      <c r="AG66" s="46">
        <f>C66+E66+G66+I66+K66+M66+O66+Q66+S66+U66+W66+Y66+AA66+AC66</f>
        <v>0</v>
      </c>
      <c r="AH66" s="99"/>
    </row>
    <row r="67" spans="1:39" x14ac:dyDescent="0.2">
      <c r="B67" s="98">
        <f>SUM(C69:C71)-C63+C66</f>
        <v>0.22169999778270721</v>
      </c>
      <c r="C67" s="57"/>
      <c r="D67" s="98">
        <f>SUM(E69:E71)-E63+E66</f>
        <v>-7.7700018882751465E-2</v>
      </c>
      <c r="E67" s="57"/>
      <c r="F67" s="98">
        <f>SUM(G69:G71)-G63+G66</f>
        <v>2.0199999446049333E-2</v>
      </c>
      <c r="G67" s="57"/>
      <c r="H67" s="98">
        <f>SUM(I69:I71)-I63+I66</f>
        <v>-2.3283064365386963E-10</v>
      </c>
      <c r="I67" s="57"/>
      <c r="J67" s="98">
        <f>SUM(K69:K71)-K63+K66</f>
        <v>5.1900000777095556E-2</v>
      </c>
      <c r="K67" s="57"/>
      <c r="L67" s="98">
        <f>SUM(M69:M71)-M63+M66</f>
        <v>0</v>
      </c>
      <c r="M67" s="57"/>
      <c r="N67" s="98">
        <f>SUM(O69:O71)-O63+O66</f>
        <v>5.8207660913467407E-11</v>
      </c>
      <c r="O67" s="57"/>
      <c r="P67" s="98">
        <f>SUM(Q69:Q71)-Q63+Q66</f>
        <v>0</v>
      </c>
      <c r="Q67" s="57"/>
      <c r="R67" s="98">
        <f>SUM(S69:S71)-S63+S66</f>
        <v>-1.1399999959394336E-2</v>
      </c>
      <c r="S67" s="57"/>
      <c r="T67" s="98">
        <f>SUM(U69:U71)-U63+U66</f>
        <v>-5.8207660913467407E-11</v>
      </c>
      <c r="U67" s="57"/>
      <c r="V67" s="98">
        <f>SUM(W69:W71)-W63+W66</f>
        <v>-2.3283064365386963E-10</v>
      </c>
      <c r="W67" s="57"/>
      <c r="X67" s="57"/>
      <c r="Y67" s="57"/>
      <c r="Z67" s="98">
        <f>SUM(AA69:AA71)-AA63+AA66</f>
        <v>0</v>
      </c>
      <c r="AA67" s="57"/>
      <c r="AB67" s="98">
        <f>SUM(AC69:AC71)-AC63+AC66</f>
        <v>9.3132257461547852E-10</v>
      </c>
      <c r="AC67" s="57"/>
      <c r="AD67" s="98">
        <f>SUM(AE69:AE71)-AE63+AE66</f>
        <v>0</v>
      </c>
      <c r="AE67" s="57"/>
      <c r="AF67" s="98"/>
      <c r="AG67" s="58"/>
      <c r="AH67" s="99"/>
    </row>
    <row r="68" spans="1:39" ht="13.5" x14ac:dyDescent="0.25">
      <c r="A68" s="59">
        <f>A4</f>
        <v>36787</v>
      </c>
      <c r="O68" s="3"/>
      <c r="P68" s="89"/>
      <c r="Q68" s="3"/>
      <c r="R68" s="89"/>
      <c r="S68" s="3"/>
      <c r="T68" s="89"/>
      <c r="U68" s="3"/>
      <c r="AG68" s="54"/>
      <c r="AH68" s="99"/>
    </row>
    <row r="69" spans="1:39" x14ac:dyDescent="0.2">
      <c r="A69" s="33" t="s">
        <v>15</v>
      </c>
      <c r="B69" s="98"/>
      <c r="C69" s="40">
        <f>+C60</f>
        <v>-99098759.654799998</v>
      </c>
      <c r="D69" s="98"/>
      <c r="E69" s="40">
        <f>+E60</f>
        <v>59919246.646900006</v>
      </c>
      <c r="F69" s="98"/>
      <c r="G69" s="40">
        <f>+G60</f>
        <v>606671.0281</v>
      </c>
      <c r="H69" s="98"/>
      <c r="I69" s="40">
        <f>+I60</f>
        <v>-1114447.4685000002</v>
      </c>
      <c r="J69" s="98"/>
      <c r="K69" s="40">
        <f>+K60</f>
        <v>2328223.8052000003</v>
      </c>
      <c r="L69" s="98"/>
      <c r="M69" s="40">
        <f>+M60</f>
        <v>0</v>
      </c>
      <c r="N69" s="98"/>
      <c r="O69" s="40">
        <f>+O60</f>
        <v>-21865.825499999999</v>
      </c>
      <c r="P69" s="98"/>
      <c r="Q69" s="40">
        <f>+Q60</f>
        <v>5574918.1366999997</v>
      </c>
      <c r="R69" s="98"/>
      <c r="S69" s="40">
        <f>+S60</f>
        <v>-59276.131500000003</v>
      </c>
      <c r="T69" s="98"/>
      <c r="U69" s="40">
        <f>+U60</f>
        <v>304736.6923</v>
      </c>
      <c r="V69" s="41"/>
      <c r="W69" s="40">
        <f>+W60</f>
        <v>1681638.7796</v>
      </c>
      <c r="X69" s="41"/>
      <c r="Y69" s="40">
        <f>+Y60</f>
        <v>0</v>
      </c>
      <c r="Z69" s="98"/>
      <c r="AA69" s="40">
        <f>+AA60</f>
        <v>15972.9347</v>
      </c>
      <c r="AB69" s="98"/>
      <c r="AC69" s="40">
        <f>+AC60</f>
        <v>2479863.7132000001</v>
      </c>
      <c r="AD69" s="41"/>
      <c r="AE69" s="40">
        <f>+AE60</f>
        <v>53400</v>
      </c>
      <c r="AF69" s="98"/>
      <c r="AG69" s="46">
        <f>C69+E69+G69+I69+K69+M69+O69+Q69+S69+U69+W69+Y69+AA69+AC69</f>
        <v>-27383077.34359999</v>
      </c>
      <c r="AH69" s="99"/>
    </row>
    <row r="70" spans="1:39" x14ac:dyDescent="0.2">
      <c r="A70" s="33" t="s">
        <v>43</v>
      </c>
      <c r="B70" s="98"/>
      <c r="C70" s="40">
        <f>+C61+0</f>
        <v>0</v>
      </c>
      <c r="D70" s="98"/>
      <c r="E70" s="40">
        <f>+E61+0</f>
        <v>0</v>
      </c>
      <c r="F70" s="98"/>
      <c r="G70" s="40">
        <f>+G61+0</f>
        <v>0</v>
      </c>
      <c r="H70" s="98"/>
      <c r="I70" s="40">
        <f>+I61+0</f>
        <v>0</v>
      </c>
      <c r="J70" s="98"/>
      <c r="K70" s="40">
        <f>+K61+0</f>
        <v>0</v>
      </c>
      <c r="L70" s="98"/>
      <c r="M70" s="40">
        <f>+M61+0</f>
        <v>0</v>
      </c>
      <c r="N70" s="98"/>
      <c r="O70" s="40">
        <f>+O61+0</f>
        <v>0</v>
      </c>
      <c r="P70" s="98"/>
      <c r="Q70" s="40">
        <f>+Q61+0</f>
        <v>0</v>
      </c>
      <c r="R70" s="98"/>
      <c r="S70" s="40">
        <f>+S61+0</f>
        <v>0</v>
      </c>
      <c r="T70" s="98"/>
      <c r="U70" s="40">
        <f>+U61+0</f>
        <v>0</v>
      </c>
      <c r="V70" s="41"/>
      <c r="W70" s="40">
        <f>+W61+0</f>
        <v>0</v>
      </c>
      <c r="X70" s="41"/>
      <c r="Y70" s="40">
        <f>+Y61+0</f>
        <v>0</v>
      </c>
      <c r="Z70" s="98"/>
      <c r="AA70" s="40">
        <f>+AA61+0</f>
        <v>0</v>
      </c>
      <c r="AB70" s="98"/>
      <c r="AC70" s="40">
        <f>+AC61+0</f>
        <v>0</v>
      </c>
      <c r="AD70" s="41"/>
      <c r="AE70" s="40">
        <f>+AE61+0</f>
        <v>0</v>
      </c>
      <c r="AF70" s="98"/>
      <c r="AG70" s="46">
        <f>C70+E70+G70+I70+K70+M70+O70+Q70+S70+U70+W70+Y70+AA70+AC70</f>
        <v>0</v>
      </c>
      <c r="AH70" s="99"/>
    </row>
    <row r="71" spans="1:39" x14ac:dyDescent="0.2">
      <c r="A71" s="33" t="s">
        <v>40</v>
      </c>
      <c r="B71" s="98"/>
      <c r="C71" s="40">
        <f>+C62</f>
        <v>4146839.2479000003</v>
      </c>
      <c r="D71" s="98"/>
      <c r="E71" s="40">
        <f>+E62</f>
        <v>11203060.187100001</v>
      </c>
      <c r="F71" s="98"/>
      <c r="G71" s="40">
        <f>+G62</f>
        <v>-1850099.1175000002</v>
      </c>
      <c r="H71" s="98"/>
      <c r="I71" s="40">
        <f>+I62</f>
        <v>37165.284</v>
      </c>
      <c r="J71" s="98"/>
      <c r="K71" s="40">
        <f>+K62</f>
        <v>389343.2986000001</v>
      </c>
      <c r="L71" s="98"/>
      <c r="M71" s="40">
        <f>+M62</f>
        <v>-71632.579500000007</v>
      </c>
      <c r="N71" s="98"/>
      <c r="O71" s="40">
        <f>+O62</f>
        <v>-414334.92</v>
      </c>
      <c r="P71" s="98"/>
      <c r="Q71" s="40">
        <f>+Q62</f>
        <v>1012942.656</v>
      </c>
      <c r="R71" s="98"/>
      <c r="S71" s="40">
        <f>+S62</f>
        <v>-103223.33440000001</v>
      </c>
      <c r="T71" s="98"/>
      <c r="U71" s="40">
        <f>+U62</f>
        <v>-823165.72140000004</v>
      </c>
      <c r="V71" s="41"/>
      <c r="W71" s="40">
        <f>+W62</f>
        <v>-13656.267099999995</v>
      </c>
      <c r="X71" s="41"/>
      <c r="Y71" s="40">
        <f>+Y62</f>
        <v>-49675</v>
      </c>
      <c r="Z71" s="98"/>
      <c r="AA71" s="40">
        <f>+AA62</f>
        <v>-304217.89240000001</v>
      </c>
      <c r="AB71" s="98"/>
      <c r="AC71" s="40">
        <f>+AC62</f>
        <v>-114191.8233</v>
      </c>
      <c r="AD71" s="41"/>
      <c r="AE71" s="40">
        <f>+AE62</f>
        <v>116625</v>
      </c>
      <c r="AF71" s="98"/>
      <c r="AG71" s="46">
        <f>C71+E71+G71+I71+K71+M71+O71+Q71+S71+U71+W71+Y71+AA71+AC71</f>
        <v>13045154.017999997</v>
      </c>
      <c r="AH71" s="99"/>
    </row>
    <row r="72" spans="1:39" x14ac:dyDescent="0.2">
      <c r="A72" s="60" t="s">
        <v>41</v>
      </c>
      <c r="B72" s="102"/>
      <c r="C72" s="61">
        <f>SUM(C69:C71)</f>
        <v>-94951920.406900004</v>
      </c>
      <c r="D72" s="102"/>
      <c r="E72" s="61">
        <f>SUM(E69:E71)</f>
        <v>71122306.834000006</v>
      </c>
      <c r="F72" s="102"/>
      <c r="G72" s="61">
        <f>SUM(G69:G71)</f>
        <v>-1243428.0894000002</v>
      </c>
      <c r="H72" s="102"/>
      <c r="I72" s="61">
        <f>SUM(I69:I71)</f>
        <v>-1077282.1845000002</v>
      </c>
      <c r="J72" s="102"/>
      <c r="K72" s="61">
        <f>SUM(K69:K71)</f>
        <v>2717567.1038000006</v>
      </c>
      <c r="L72" s="102"/>
      <c r="M72" s="61">
        <f>SUM(M69:M71)</f>
        <v>-71632.579500000007</v>
      </c>
      <c r="N72" s="102"/>
      <c r="O72" s="61">
        <f>SUM(O69:O71)</f>
        <v>-436200.74549999996</v>
      </c>
      <c r="P72" s="102"/>
      <c r="Q72" s="61">
        <f>SUM(Q69:Q71)</f>
        <v>6587860.7927000001</v>
      </c>
      <c r="R72" s="102"/>
      <c r="S72" s="61">
        <f>SUM(S69:S71)</f>
        <v>-162499.46590000001</v>
      </c>
      <c r="T72" s="102"/>
      <c r="U72" s="61">
        <f>SUM(U69:U71)</f>
        <v>-518429.02910000004</v>
      </c>
      <c r="V72" s="102"/>
      <c r="W72" s="61">
        <f>SUM(W69:W71)</f>
        <v>1667982.5125</v>
      </c>
      <c r="X72" s="102"/>
      <c r="Y72" s="61">
        <f>SUM(Y69:Y71)</f>
        <v>-49675</v>
      </c>
      <c r="Z72" s="102"/>
      <c r="AA72" s="61">
        <f>SUM(AA69:AA71)</f>
        <v>-288244.95770000003</v>
      </c>
      <c r="AB72" s="102"/>
      <c r="AC72" s="61">
        <f>SUM(AC69:AC71)</f>
        <v>2365671.8899000003</v>
      </c>
      <c r="AD72" s="62"/>
      <c r="AE72" s="61">
        <f>SUM(AE69:AE71)</f>
        <v>170025</v>
      </c>
      <c r="AF72" s="102"/>
      <c r="AG72" s="46">
        <f>C72+E72+G72+I72+K72+M72+O72+Q72+S72+U72+W72+Y72+AA72+AC72</f>
        <v>-14337923.3256</v>
      </c>
      <c r="AH72" s="99"/>
      <c r="AI72" s="63"/>
      <c r="AJ72" s="63"/>
      <c r="AK72" s="63"/>
      <c r="AL72" s="63"/>
    </row>
    <row r="73" spans="1:39" x14ac:dyDescent="0.2">
      <c r="A73" s="24"/>
      <c r="B73" s="98"/>
      <c r="D73" s="98"/>
      <c r="F73" s="98"/>
      <c r="H73" s="98"/>
      <c r="J73" s="98"/>
      <c r="L73" s="98"/>
      <c r="N73" s="98"/>
      <c r="O73" s="3"/>
      <c r="P73" s="98"/>
      <c r="Q73" s="3"/>
      <c r="R73" s="98"/>
      <c r="S73" s="3"/>
      <c r="T73" s="98"/>
      <c r="U73" s="3"/>
      <c r="Z73" s="98"/>
      <c r="AB73" s="98"/>
      <c r="AF73" s="98"/>
      <c r="AH73" s="99"/>
      <c r="AI73" s="63"/>
      <c r="AJ73" s="63"/>
      <c r="AK73" s="63"/>
      <c r="AL73" s="105"/>
    </row>
    <row r="74" spans="1:39" ht="13.5" x14ac:dyDescent="0.25">
      <c r="A74" s="64" t="s">
        <v>44</v>
      </c>
      <c r="O74" s="3"/>
      <c r="P74" s="89"/>
      <c r="Q74" s="3"/>
      <c r="R74" s="89"/>
      <c r="S74" s="3"/>
      <c r="T74" s="89"/>
      <c r="U74" s="3"/>
      <c r="AH74" s="99"/>
      <c r="AI74" s="63"/>
      <c r="AJ74" s="63"/>
      <c r="AK74" s="63"/>
      <c r="AL74" s="63"/>
    </row>
    <row r="75" spans="1:39" x14ac:dyDescent="0.2">
      <c r="A75" s="33" t="s">
        <v>19</v>
      </c>
      <c r="C75" s="65">
        <f>C39-C93</f>
        <v>0</v>
      </c>
      <c r="E75" s="65">
        <f>E39-E93</f>
        <v>0</v>
      </c>
      <c r="G75" s="65">
        <f>G39-G93</f>
        <v>0</v>
      </c>
      <c r="I75" s="65">
        <f>I39-I93</f>
        <v>0</v>
      </c>
      <c r="K75" s="65">
        <f>K39-K93</f>
        <v>0</v>
      </c>
      <c r="M75" s="65">
        <f>M39-M93</f>
        <v>0</v>
      </c>
      <c r="O75" s="65">
        <f>O39-O93</f>
        <v>0</v>
      </c>
      <c r="P75" s="89"/>
      <c r="Q75" s="65">
        <f>Q39-Q93</f>
        <v>0</v>
      </c>
      <c r="R75" s="89"/>
      <c r="S75" s="65">
        <f>S39-S93</f>
        <v>0</v>
      </c>
      <c r="T75" s="89"/>
      <c r="U75" s="65">
        <f>U39-U93</f>
        <v>0</v>
      </c>
      <c r="V75" s="66"/>
      <c r="W75" s="65">
        <f>W39-W93</f>
        <v>0</v>
      </c>
      <c r="X75" s="66"/>
      <c r="Y75" s="65">
        <f>Y39-Y93</f>
        <v>0</v>
      </c>
      <c r="AA75" s="65">
        <f>AA39-AA93</f>
        <v>0</v>
      </c>
      <c r="AC75" s="65">
        <f>AC39-AC93</f>
        <v>0</v>
      </c>
      <c r="AD75" s="66"/>
      <c r="AE75" s="65">
        <f>AE39-AE93</f>
        <v>0</v>
      </c>
      <c r="AG75" s="44">
        <f>C75+E75+G75+I75+K75+M75+O75+Q75+S75+U75+W75+Y75+AA75+AC75</f>
        <v>0</v>
      </c>
      <c r="AH75" s="99"/>
      <c r="AI75" s="63"/>
      <c r="AJ75" s="63"/>
      <c r="AK75" s="63"/>
      <c r="AL75" s="67"/>
    </row>
    <row r="76" spans="1:39" x14ac:dyDescent="0.2">
      <c r="A76" s="33" t="s">
        <v>20</v>
      </c>
      <c r="O76" s="3"/>
      <c r="P76" s="89"/>
      <c r="Q76" s="3"/>
      <c r="R76" s="89"/>
      <c r="S76" s="3"/>
      <c r="T76" s="89"/>
      <c r="U76" s="3"/>
      <c r="AG76" s="42"/>
      <c r="AH76" s="99" t="s">
        <v>45</v>
      </c>
      <c r="AI76" s="63"/>
      <c r="AJ76" s="63"/>
      <c r="AK76" s="63"/>
      <c r="AL76" s="106"/>
    </row>
    <row r="77" spans="1:39" x14ac:dyDescent="0.2">
      <c r="A77" s="33" t="s">
        <v>21</v>
      </c>
      <c r="C77" s="68">
        <f t="shared" ref="C77:C85" si="1">C41-C95</f>
        <v>116747.93200000003</v>
      </c>
      <c r="E77" s="68">
        <f t="shared" ref="E77:E85" si="2">E41-E95</f>
        <v>-40518.972499999974</v>
      </c>
      <c r="G77" s="68">
        <f t="shared" ref="G77:G85" si="3">G41-G95</f>
        <v>0</v>
      </c>
      <c r="I77" s="68">
        <f t="shared" ref="I77:I85" si="4">I41-I95</f>
        <v>0</v>
      </c>
      <c r="K77" s="68">
        <f t="shared" ref="K77:K85" si="5">K41-K95</f>
        <v>25127.866200000004</v>
      </c>
      <c r="M77" s="68">
        <f t="shared" ref="M77:M85" si="6">M41-M95</f>
        <v>0</v>
      </c>
      <c r="O77" s="68">
        <f t="shared" ref="O77:O85" si="7">O41-O95</f>
        <v>0</v>
      </c>
      <c r="P77" s="89"/>
      <c r="Q77" s="68">
        <f t="shared" ref="Q77:Q85" si="8">Q41-Q95</f>
        <v>15085.049899999998</v>
      </c>
      <c r="R77" s="89"/>
      <c r="S77" s="68">
        <f t="shared" ref="S77:S85" si="9">S41-S95</f>
        <v>19600</v>
      </c>
      <c r="T77" s="89"/>
      <c r="U77" s="68">
        <f t="shared" ref="U77:U85" si="10">U41-U95</f>
        <v>0</v>
      </c>
      <c r="V77" s="68"/>
      <c r="W77" s="68">
        <f t="shared" ref="W77:W85" si="11">W41-W95</f>
        <v>6571.9034000000102</v>
      </c>
      <c r="X77" s="68"/>
      <c r="Y77" s="68">
        <f t="shared" ref="Y77:Y85" si="12">Y41-Y95</f>
        <v>0</v>
      </c>
      <c r="AA77" s="68">
        <f t="shared" ref="AA77:AA85" si="13">AA41-AA95</f>
        <v>0</v>
      </c>
      <c r="AC77" s="68">
        <f t="shared" ref="AC77:AC85" si="14">AC41-AC95</f>
        <v>7315.9363000000012</v>
      </c>
      <c r="AD77" s="68"/>
      <c r="AE77" s="68">
        <f t="shared" ref="AE77:AE85" si="15">AE41-AE95</f>
        <v>3350</v>
      </c>
      <c r="AG77" s="41">
        <f t="shared" ref="AG77:AG85" si="16">C77+E77+G77+I77+K77+M77+O77+Q77+S77+U77+W77+Y77+AA77+AC77+AE77</f>
        <v>153279.71530000007</v>
      </c>
      <c r="AH77" s="99"/>
      <c r="AI77" s="63"/>
      <c r="AJ77" s="63"/>
      <c r="AK77" s="63"/>
      <c r="AL77" s="106"/>
    </row>
    <row r="78" spans="1:39" x14ac:dyDescent="0.2">
      <c r="A78" s="33" t="s">
        <v>22</v>
      </c>
      <c r="C78" s="68">
        <f t="shared" si="1"/>
        <v>-47812.505199998617</v>
      </c>
      <c r="E78" s="68">
        <f t="shared" si="2"/>
        <v>0</v>
      </c>
      <c r="G78" s="68">
        <f t="shared" si="3"/>
        <v>52.833500000182539</v>
      </c>
      <c r="I78" s="68">
        <f t="shared" si="4"/>
        <v>-7.9999999999999993E-4</v>
      </c>
      <c r="K78" s="68">
        <f t="shared" si="5"/>
        <v>0</v>
      </c>
      <c r="M78" s="68">
        <f t="shared" si="6"/>
        <v>0</v>
      </c>
      <c r="O78" s="68">
        <f t="shared" si="7"/>
        <v>0</v>
      </c>
      <c r="P78" s="89"/>
      <c r="Q78" s="68">
        <f t="shared" si="8"/>
        <v>0</v>
      </c>
      <c r="R78" s="89"/>
      <c r="S78" s="68">
        <f t="shared" si="9"/>
        <v>1430</v>
      </c>
      <c r="T78" s="89"/>
      <c r="U78" s="68">
        <f t="shared" si="10"/>
        <v>41264.530200000008</v>
      </c>
      <c r="V78" s="68"/>
      <c r="W78" s="68">
        <f t="shared" si="11"/>
        <v>0</v>
      </c>
      <c r="X78" s="68"/>
      <c r="Y78" s="68">
        <f t="shared" si="12"/>
        <v>0</v>
      </c>
      <c r="AA78" s="68">
        <f t="shared" si="13"/>
        <v>1E-4</v>
      </c>
      <c r="AC78" s="68">
        <f t="shared" si="14"/>
        <v>0</v>
      </c>
      <c r="AD78" s="68"/>
      <c r="AE78" s="68">
        <f t="shared" si="15"/>
        <v>6625</v>
      </c>
      <c r="AG78" s="41">
        <f t="shared" si="16"/>
        <v>1559.8578000015723</v>
      </c>
      <c r="AH78" s="99"/>
      <c r="AI78" s="63"/>
      <c r="AJ78" s="63"/>
      <c r="AK78" s="63"/>
      <c r="AL78" s="106"/>
    </row>
    <row r="79" spans="1:39" x14ac:dyDescent="0.2">
      <c r="A79" s="33" t="s">
        <v>23</v>
      </c>
      <c r="C79" s="68">
        <f t="shared" si="1"/>
        <v>0</v>
      </c>
      <c r="E79" s="68">
        <f t="shared" si="2"/>
        <v>2411600.0503000021</v>
      </c>
      <c r="G79" s="68">
        <f t="shared" si="3"/>
        <v>0</v>
      </c>
      <c r="I79" s="68">
        <f t="shared" si="4"/>
        <v>0</v>
      </c>
      <c r="K79" s="68">
        <f t="shared" si="5"/>
        <v>242209.57459999993</v>
      </c>
      <c r="M79" s="68">
        <f t="shared" si="6"/>
        <v>0</v>
      </c>
      <c r="O79" s="68">
        <f t="shared" si="7"/>
        <v>0</v>
      </c>
      <c r="P79" s="89"/>
      <c r="Q79" s="68">
        <f t="shared" si="8"/>
        <v>438000.3694000002</v>
      </c>
      <c r="R79" s="89"/>
      <c r="S79" s="68">
        <f t="shared" si="9"/>
        <v>0</v>
      </c>
      <c r="T79" s="89"/>
      <c r="U79" s="68">
        <f t="shared" si="10"/>
        <v>0</v>
      </c>
      <c r="V79" s="68"/>
      <c r="W79" s="68">
        <f t="shared" si="11"/>
        <v>168844.5673</v>
      </c>
      <c r="X79" s="68"/>
      <c r="Y79" s="68">
        <f t="shared" si="12"/>
        <v>0</v>
      </c>
      <c r="AA79" s="68">
        <f t="shared" si="13"/>
        <v>0</v>
      </c>
      <c r="AC79" s="68">
        <f t="shared" si="14"/>
        <v>52175.234300000127</v>
      </c>
      <c r="AD79" s="68"/>
      <c r="AE79" s="68">
        <f t="shared" si="15"/>
        <v>0</v>
      </c>
      <c r="AG79" s="41">
        <f t="shared" si="16"/>
        <v>3312829.7959000026</v>
      </c>
      <c r="AH79" s="99"/>
      <c r="AI79" s="63"/>
      <c r="AJ79" s="63"/>
      <c r="AK79" s="63"/>
      <c r="AL79" s="106"/>
    </row>
    <row r="80" spans="1:39" x14ac:dyDescent="0.2">
      <c r="A80" s="33" t="s">
        <v>24</v>
      </c>
      <c r="C80" s="68">
        <f t="shared" si="1"/>
        <v>0</v>
      </c>
      <c r="E80" s="68">
        <f t="shared" si="2"/>
        <v>0</v>
      </c>
      <c r="G80" s="68">
        <f t="shared" si="3"/>
        <v>0</v>
      </c>
      <c r="I80" s="68">
        <f t="shared" si="4"/>
        <v>0</v>
      </c>
      <c r="K80" s="68">
        <f t="shared" si="5"/>
        <v>0</v>
      </c>
      <c r="M80" s="68">
        <f t="shared" si="6"/>
        <v>0</v>
      </c>
      <c r="O80" s="68">
        <f t="shared" si="7"/>
        <v>0</v>
      </c>
      <c r="P80" s="89"/>
      <c r="Q80" s="68">
        <f t="shared" si="8"/>
        <v>0</v>
      </c>
      <c r="R80" s="89"/>
      <c r="S80" s="68">
        <f t="shared" si="9"/>
        <v>0</v>
      </c>
      <c r="T80" s="89"/>
      <c r="U80" s="68">
        <f t="shared" si="10"/>
        <v>0</v>
      </c>
      <c r="V80" s="68"/>
      <c r="W80" s="68">
        <f t="shared" si="11"/>
        <v>0</v>
      </c>
      <c r="X80" s="68"/>
      <c r="Y80" s="68">
        <f t="shared" si="12"/>
        <v>0</v>
      </c>
      <c r="AA80" s="68">
        <f t="shared" si="13"/>
        <v>0</v>
      </c>
      <c r="AC80" s="68">
        <f t="shared" si="14"/>
        <v>0</v>
      </c>
      <c r="AD80" s="68"/>
      <c r="AE80" s="68">
        <f t="shared" si="15"/>
        <v>0</v>
      </c>
      <c r="AG80" s="41">
        <f t="shared" si="16"/>
        <v>0</v>
      </c>
      <c r="AH80" s="99"/>
      <c r="AI80" s="63"/>
      <c r="AJ80" s="63"/>
      <c r="AK80" s="63"/>
      <c r="AL80" s="106"/>
    </row>
    <row r="81" spans="1:38" x14ac:dyDescent="0.2">
      <c r="A81" s="33" t="s">
        <v>25</v>
      </c>
      <c r="C81" s="68">
        <f t="shared" si="1"/>
        <v>0</v>
      </c>
      <c r="E81" s="68">
        <f t="shared" si="2"/>
        <v>0</v>
      </c>
      <c r="G81" s="68">
        <f t="shared" si="3"/>
        <v>0</v>
      </c>
      <c r="I81" s="68">
        <f t="shared" si="4"/>
        <v>0</v>
      </c>
      <c r="K81" s="68">
        <f t="shared" si="5"/>
        <v>0</v>
      </c>
      <c r="M81" s="68">
        <f t="shared" si="6"/>
        <v>0</v>
      </c>
      <c r="O81" s="68">
        <f t="shared" si="7"/>
        <v>0</v>
      </c>
      <c r="P81" s="89"/>
      <c r="Q81" s="68">
        <f t="shared" si="8"/>
        <v>0</v>
      </c>
      <c r="R81" s="89"/>
      <c r="S81" s="68">
        <f t="shared" si="9"/>
        <v>0</v>
      </c>
      <c r="T81" s="89"/>
      <c r="U81" s="68">
        <f t="shared" si="10"/>
        <v>0</v>
      </c>
      <c r="V81" s="68"/>
      <c r="W81" s="68">
        <f t="shared" si="11"/>
        <v>0</v>
      </c>
      <c r="X81" s="68"/>
      <c r="Y81" s="68">
        <f t="shared" si="12"/>
        <v>0</v>
      </c>
      <c r="AA81" s="68">
        <f t="shared" si="13"/>
        <v>0</v>
      </c>
      <c r="AC81" s="68">
        <f t="shared" si="14"/>
        <v>0</v>
      </c>
      <c r="AD81" s="68"/>
      <c r="AE81" s="68">
        <f t="shared" si="15"/>
        <v>0</v>
      </c>
      <c r="AG81" s="41">
        <f t="shared" si="16"/>
        <v>0</v>
      </c>
      <c r="AH81" s="99"/>
      <c r="AI81" s="63"/>
      <c r="AJ81" s="63"/>
      <c r="AK81" s="63"/>
      <c r="AL81" s="106"/>
    </row>
    <row r="82" spans="1:38" x14ac:dyDescent="0.2">
      <c r="A82" s="33" t="s">
        <v>26</v>
      </c>
      <c r="C82" s="68">
        <f t="shared" si="1"/>
        <v>0</v>
      </c>
      <c r="E82" s="68">
        <f t="shared" si="2"/>
        <v>0</v>
      </c>
      <c r="G82" s="68">
        <f t="shared" si="3"/>
        <v>0</v>
      </c>
      <c r="I82" s="68">
        <f t="shared" si="4"/>
        <v>0</v>
      </c>
      <c r="K82" s="68">
        <f t="shared" si="5"/>
        <v>0</v>
      </c>
      <c r="M82" s="68">
        <f t="shared" si="6"/>
        <v>0</v>
      </c>
      <c r="O82" s="68">
        <f t="shared" si="7"/>
        <v>0</v>
      </c>
      <c r="P82" s="89"/>
      <c r="Q82" s="68">
        <f t="shared" si="8"/>
        <v>0</v>
      </c>
      <c r="R82" s="89"/>
      <c r="S82" s="68">
        <f t="shared" si="9"/>
        <v>0</v>
      </c>
      <c r="T82" s="89"/>
      <c r="U82" s="68">
        <f t="shared" si="10"/>
        <v>0</v>
      </c>
      <c r="V82" s="68"/>
      <c r="W82" s="68">
        <f t="shared" si="11"/>
        <v>0</v>
      </c>
      <c r="X82" s="68"/>
      <c r="Y82" s="68">
        <f t="shared" si="12"/>
        <v>0</v>
      </c>
      <c r="AA82" s="68">
        <f t="shared" si="13"/>
        <v>0</v>
      </c>
      <c r="AC82" s="68">
        <f t="shared" si="14"/>
        <v>0</v>
      </c>
      <c r="AD82" s="68"/>
      <c r="AE82" s="68">
        <f t="shared" si="15"/>
        <v>0</v>
      </c>
      <c r="AG82" s="41">
        <f t="shared" si="16"/>
        <v>0</v>
      </c>
      <c r="AH82" s="99"/>
      <c r="AI82" s="63"/>
      <c r="AJ82" s="63"/>
      <c r="AK82" s="63"/>
      <c r="AL82" s="106"/>
    </row>
    <row r="83" spans="1:38" x14ac:dyDescent="0.2">
      <c r="A83" s="33" t="s">
        <v>27</v>
      </c>
      <c r="C83" s="68">
        <f t="shared" si="1"/>
        <v>0</v>
      </c>
      <c r="E83" s="68">
        <f t="shared" si="2"/>
        <v>0</v>
      </c>
      <c r="G83" s="68">
        <f t="shared" si="3"/>
        <v>0</v>
      </c>
      <c r="I83" s="68">
        <f t="shared" si="4"/>
        <v>0</v>
      </c>
      <c r="K83" s="68">
        <f t="shared" si="5"/>
        <v>0</v>
      </c>
      <c r="M83" s="68">
        <f t="shared" si="6"/>
        <v>0</v>
      </c>
      <c r="O83" s="68">
        <f t="shared" si="7"/>
        <v>0</v>
      </c>
      <c r="P83" s="89"/>
      <c r="Q83" s="68">
        <f t="shared" si="8"/>
        <v>0</v>
      </c>
      <c r="R83" s="89"/>
      <c r="S83" s="68">
        <f t="shared" si="9"/>
        <v>0</v>
      </c>
      <c r="T83" s="89"/>
      <c r="U83" s="68">
        <f t="shared" si="10"/>
        <v>0</v>
      </c>
      <c r="V83" s="68"/>
      <c r="W83" s="68">
        <f t="shared" si="11"/>
        <v>0</v>
      </c>
      <c r="X83" s="68"/>
      <c r="Y83" s="68">
        <f t="shared" si="12"/>
        <v>0</v>
      </c>
      <c r="AA83" s="68">
        <f t="shared" si="13"/>
        <v>0</v>
      </c>
      <c r="AC83" s="68">
        <f t="shared" si="14"/>
        <v>0</v>
      </c>
      <c r="AD83" s="68"/>
      <c r="AE83" s="68">
        <f t="shared" si="15"/>
        <v>0</v>
      </c>
      <c r="AG83" s="41">
        <f t="shared" si="16"/>
        <v>0</v>
      </c>
      <c r="AH83" s="99"/>
      <c r="AI83" s="63"/>
      <c r="AJ83" s="63"/>
      <c r="AK83" s="63"/>
      <c r="AL83" s="106"/>
    </row>
    <row r="84" spans="1:38" x14ac:dyDescent="0.2">
      <c r="A84" s="33" t="s">
        <v>28</v>
      </c>
      <c r="C84" s="68">
        <f t="shared" si="1"/>
        <v>0</v>
      </c>
      <c r="E84" s="68">
        <f t="shared" si="2"/>
        <v>0</v>
      </c>
      <c r="G84" s="68">
        <f t="shared" si="3"/>
        <v>0</v>
      </c>
      <c r="I84" s="68">
        <f t="shared" si="4"/>
        <v>0</v>
      </c>
      <c r="K84" s="68">
        <f t="shared" si="5"/>
        <v>0</v>
      </c>
      <c r="M84" s="68">
        <f t="shared" si="6"/>
        <v>0</v>
      </c>
      <c r="O84" s="68">
        <f t="shared" si="7"/>
        <v>0</v>
      </c>
      <c r="P84" s="89"/>
      <c r="Q84" s="68">
        <f t="shared" si="8"/>
        <v>0</v>
      </c>
      <c r="R84" s="89"/>
      <c r="S84" s="68">
        <f t="shared" si="9"/>
        <v>0</v>
      </c>
      <c r="T84" s="89"/>
      <c r="U84" s="68">
        <f t="shared" si="10"/>
        <v>0</v>
      </c>
      <c r="V84" s="68"/>
      <c r="W84" s="68">
        <f t="shared" si="11"/>
        <v>0</v>
      </c>
      <c r="X84" s="68"/>
      <c r="Y84" s="68">
        <f t="shared" si="12"/>
        <v>0</v>
      </c>
      <c r="AA84" s="68">
        <f t="shared" si="13"/>
        <v>0</v>
      </c>
      <c r="AC84" s="68">
        <f t="shared" si="14"/>
        <v>0</v>
      </c>
      <c r="AD84" s="68"/>
      <c r="AE84" s="68">
        <f t="shared" si="15"/>
        <v>0</v>
      </c>
      <c r="AG84" s="41">
        <f t="shared" si="16"/>
        <v>0</v>
      </c>
      <c r="AH84" s="99"/>
      <c r="AI84" s="63"/>
      <c r="AJ84" s="63"/>
      <c r="AK84" s="63"/>
      <c r="AL84" s="106"/>
    </row>
    <row r="85" spans="1:38" x14ac:dyDescent="0.2">
      <c r="A85" s="33" t="s">
        <v>29</v>
      </c>
      <c r="C85" s="68">
        <f t="shared" si="1"/>
        <v>0</v>
      </c>
      <c r="E85" s="68">
        <f t="shared" si="2"/>
        <v>0</v>
      </c>
      <c r="G85" s="68">
        <f t="shared" si="3"/>
        <v>0</v>
      </c>
      <c r="I85" s="68">
        <f t="shared" si="4"/>
        <v>0</v>
      </c>
      <c r="K85" s="68">
        <f t="shared" si="5"/>
        <v>0</v>
      </c>
      <c r="M85" s="68">
        <f t="shared" si="6"/>
        <v>0</v>
      </c>
      <c r="O85" s="68">
        <f t="shared" si="7"/>
        <v>0</v>
      </c>
      <c r="P85" s="89"/>
      <c r="Q85" s="68">
        <f t="shared" si="8"/>
        <v>0</v>
      </c>
      <c r="R85" s="89"/>
      <c r="S85" s="68">
        <f t="shared" si="9"/>
        <v>0</v>
      </c>
      <c r="T85" s="89"/>
      <c r="U85" s="68">
        <f t="shared" si="10"/>
        <v>0</v>
      </c>
      <c r="V85" s="68"/>
      <c r="W85" s="68">
        <f t="shared" si="11"/>
        <v>0</v>
      </c>
      <c r="X85" s="68"/>
      <c r="Y85" s="68">
        <f t="shared" si="12"/>
        <v>0</v>
      </c>
      <c r="AA85" s="68">
        <f t="shared" si="13"/>
        <v>0</v>
      </c>
      <c r="AC85" s="68">
        <f t="shared" si="14"/>
        <v>0</v>
      </c>
      <c r="AD85" s="68"/>
      <c r="AE85" s="68">
        <f t="shared" si="15"/>
        <v>0</v>
      </c>
      <c r="AG85" s="41">
        <f t="shared" si="16"/>
        <v>0</v>
      </c>
      <c r="AH85" s="99"/>
      <c r="AI85" s="63"/>
      <c r="AJ85" s="63"/>
      <c r="AK85" s="63"/>
      <c r="AL85" s="106"/>
    </row>
    <row r="86" spans="1:38" x14ac:dyDescent="0.2">
      <c r="A86" s="69" t="s">
        <v>30</v>
      </c>
      <c r="B86" s="107"/>
      <c r="C86" s="70">
        <f>SUM(C77:C85)</f>
        <v>68935.426800001413</v>
      </c>
      <c r="D86" s="107"/>
      <c r="E86" s="70">
        <f>SUM(E77:E85)</f>
        <v>2371081.0778000019</v>
      </c>
      <c r="F86" s="107"/>
      <c r="G86" s="70">
        <f>SUM(G77:G85)</f>
        <v>52.833500000182539</v>
      </c>
      <c r="H86" s="107"/>
      <c r="I86" s="70">
        <f>SUM(I77:I85)</f>
        <v>-7.9999999999999993E-4</v>
      </c>
      <c r="J86" s="107"/>
      <c r="K86" s="70">
        <f>SUM(K77:K85)</f>
        <v>267337.44079999992</v>
      </c>
      <c r="L86" s="107"/>
      <c r="M86" s="70">
        <f>SUM(M77:M85)</f>
        <v>0</v>
      </c>
      <c r="N86" s="107"/>
      <c r="O86" s="70">
        <f>SUM(O77:O85)</f>
        <v>0</v>
      </c>
      <c r="P86" s="107"/>
      <c r="Q86" s="70">
        <f>SUM(Q77:Q85)</f>
        <v>453085.41930000018</v>
      </c>
      <c r="R86" s="107"/>
      <c r="S86" s="70">
        <f>SUM(S77:S85)</f>
        <v>21030</v>
      </c>
      <c r="T86" s="107"/>
      <c r="U86" s="70">
        <f>SUM(U77:U85)</f>
        <v>41264.530200000008</v>
      </c>
      <c r="V86" s="71"/>
      <c r="W86" s="70">
        <f>SUM(W77:W85)</f>
        <v>175416.47070000001</v>
      </c>
      <c r="X86" s="71"/>
      <c r="Y86" s="70">
        <f>SUM(Y77:Y85)</f>
        <v>0</v>
      </c>
      <c r="Z86" s="107"/>
      <c r="AA86" s="70">
        <f>SUM(AA77:AA85)</f>
        <v>1E-4</v>
      </c>
      <c r="AB86" s="107"/>
      <c r="AC86" s="70">
        <f>SUM(AC77:AC85)</f>
        <v>59491.170600000129</v>
      </c>
      <c r="AD86" s="71"/>
      <c r="AE86" s="70">
        <f>SUM(AE77:AE85)</f>
        <v>9975</v>
      </c>
      <c r="AF86" s="107"/>
      <c r="AG86" s="72">
        <f>SUM(AG77:AG85)</f>
        <v>3467669.3690000041</v>
      </c>
      <c r="AH86" s="99"/>
      <c r="AI86" s="63"/>
      <c r="AJ86" s="63"/>
      <c r="AK86" s="63"/>
      <c r="AL86" s="106"/>
    </row>
    <row r="87" spans="1:38" x14ac:dyDescent="0.2">
      <c r="A87" s="73" t="s">
        <v>31</v>
      </c>
      <c r="B87" s="107"/>
      <c r="C87" s="70">
        <f>C51-C105</f>
        <v>0</v>
      </c>
      <c r="D87" s="107"/>
      <c r="E87" s="70">
        <f>E51-E105</f>
        <v>0</v>
      </c>
      <c r="F87" s="107"/>
      <c r="G87" s="70">
        <f>G51-G105</f>
        <v>0</v>
      </c>
      <c r="H87" s="107"/>
      <c r="I87" s="70">
        <f>I51-I105</f>
        <v>0</v>
      </c>
      <c r="J87" s="107"/>
      <c r="K87" s="70">
        <f>K51-K105</f>
        <v>0</v>
      </c>
      <c r="L87" s="107"/>
      <c r="M87" s="70">
        <f>M51-M105</f>
        <v>0</v>
      </c>
      <c r="N87" s="107"/>
      <c r="O87" s="70">
        <f>O51-O105</f>
        <v>0</v>
      </c>
      <c r="P87" s="107"/>
      <c r="Q87" s="70">
        <f>Q51-Q105</f>
        <v>0</v>
      </c>
      <c r="R87" s="107"/>
      <c r="S87" s="70">
        <f>S51-S105</f>
        <v>0</v>
      </c>
      <c r="T87" s="107"/>
      <c r="U87" s="70">
        <f>U51-U105</f>
        <v>0</v>
      </c>
      <c r="V87" s="71"/>
      <c r="W87" s="70">
        <f>W51-W105</f>
        <v>0</v>
      </c>
      <c r="X87" s="71"/>
      <c r="Y87" s="70">
        <f>Y51-Y105</f>
        <v>0</v>
      </c>
      <c r="Z87" s="107"/>
      <c r="AA87" s="70">
        <f>AA51-AA105</f>
        <v>0</v>
      </c>
      <c r="AB87" s="107"/>
      <c r="AC87" s="70">
        <f>AC51-AC105</f>
        <v>0</v>
      </c>
      <c r="AD87" s="71"/>
      <c r="AE87" s="70">
        <f>AE51-AE105</f>
        <v>0</v>
      </c>
      <c r="AF87" s="107"/>
      <c r="AG87" s="44">
        <f>C87+E87+G87+I87+K87+M87+O87+Q87+S87+U87+W87+Y87+AA87+AC87</f>
        <v>0</v>
      </c>
      <c r="AH87" s="99"/>
    </row>
    <row r="88" spans="1:38" x14ac:dyDescent="0.2">
      <c r="A88" s="73" t="s">
        <v>32</v>
      </c>
      <c r="B88" s="107"/>
      <c r="C88" s="70">
        <f>C52-C106</f>
        <v>-22.206400000000031</v>
      </c>
      <c r="D88" s="107"/>
      <c r="E88" s="70">
        <f>E52-E106</f>
        <v>1673.6162000000004</v>
      </c>
      <c r="F88" s="107"/>
      <c r="G88" s="70">
        <f>G52-G106</f>
        <v>-5.7999999999935881E-3</v>
      </c>
      <c r="H88" s="107"/>
      <c r="I88" s="70">
        <f>I52-I106</f>
        <v>-2.0383</v>
      </c>
      <c r="J88" s="107"/>
      <c r="K88" s="70">
        <f>K52-K106</f>
        <v>138.69309999999996</v>
      </c>
      <c r="L88" s="107"/>
      <c r="M88" s="70">
        <f>M52-M106</f>
        <v>0</v>
      </c>
      <c r="N88" s="107"/>
      <c r="O88" s="70">
        <f>O52-O106</f>
        <v>-1.5999999999999973E-3</v>
      </c>
      <c r="P88" s="107"/>
      <c r="Q88" s="70">
        <f>Q52-Q106</f>
        <v>272.93960000000015</v>
      </c>
      <c r="R88" s="107"/>
      <c r="S88" s="70">
        <f>S52-S106</f>
        <v>-4.3000000000006366E-3</v>
      </c>
      <c r="T88" s="107"/>
      <c r="U88" s="70">
        <f>U52-U106</f>
        <v>22.533699999999996</v>
      </c>
      <c r="V88" s="71"/>
      <c r="W88" s="70">
        <f>W52-W106</f>
        <v>91.706799999999987</v>
      </c>
      <c r="X88" s="71"/>
      <c r="Y88" s="70">
        <f>Y52-Y106</f>
        <v>0</v>
      </c>
      <c r="Z88" s="107"/>
      <c r="AA88" s="70">
        <f>AA52-AA106</f>
        <v>1.3299999999999999E-2</v>
      </c>
      <c r="AB88" s="107"/>
      <c r="AC88" s="70">
        <f>AC52-AC106</f>
        <v>20.436300000000074</v>
      </c>
      <c r="AD88" s="71"/>
      <c r="AE88" s="70">
        <f>AE52-AE106</f>
        <v>0</v>
      </c>
      <c r="AF88" s="107"/>
      <c r="AG88" s="44">
        <f>C88+E88+G88+I88+K88+M88+O88+Q88+S88+U88+W88+Y88+AA88+AC88</f>
        <v>2195.682600000001</v>
      </c>
      <c r="AH88" s="99"/>
    </row>
    <row r="89" spans="1:38" x14ac:dyDescent="0.2">
      <c r="A89" s="69" t="s">
        <v>46</v>
      </c>
      <c r="B89" s="108">
        <f>SUM(C86:C88)+C75-C89</f>
        <v>-4.1618477553129196E-9</v>
      </c>
      <c r="C89" s="72">
        <f>C63-C91</f>
        <v>68913.220400005579</v>
      </c>
      <c r="D89" s="108">
        <f>SUM(E86:E88)+E75-E89</f>
        <v>1.1175870895385742E-8</v>
      </c>
      <c r="E89" s="72">
        <f>E63-E91</f>
        <v>2372754.6939999908</v>
      </c>
      <c r="F89" s="108">
        <f>SUM(G86:G88)+G75-G89</f>
        <v>-7.3754335971898399E-11</v>
      </c>
      <c r="G89" s="72">
        <f>G63-G91</f>
        <v>52.8277000002563</v>
      </c>
      <c r="H89" s="108">
        <f>SUM(I86:I88)+I75-I89</f>
        <v>-6.3702376706942232E-11</v>
      </c>
      <c r="I89" s="72">
        <f>I63-I91</f>
        <v>-2.0390999999362975</v>
      </c>
      <c r="J89" s="108">
        <f>SUM(K86:K88)+K75-K89</f>
        <v>0</v>
      </c>
      <c r="K89" s="72">
        <f>K63-K91</f>
        <v>267476.13390000025</v>
      </c>
      <c r="L89" s="108">
        <f>SUM(M86:M88)+M75-M89</f>
        <v>0</v>
      </c>
      <c r="M89" s="72">
        <f>M63-M91</f>
        <v>0</v>
      </c>
      <c r="N89" s="108">
        <f>SUM(O86:O88)+O75-O89</f>
        <v>1.778826391740651E-11</v>
      </c>
      <c r="O89" s="72">
        <f>O63-O91</f>
        <v>-1.6000000177882612E-3</v>
      </c>
      <c r="P89" s="108">
        <f>SUM(Q86:Q88)+Q75-Q89</f>
        <v>0</v>
      </c>
      <c r="Q89" s="72">
        <f>Q63-Q91</f>
        <v>453358.35890000034</v>
      </c>
      <c r="R89" s="108">
        <f>SUM(S86:S88)+S75-S89</f>
        <v>2.9103830456733704E-11</v>
      </c>
      <c r="S89" s="72">
        <f>S63-S91</f>
        <v>21029.99569999997</v>
      </c>
      <c r="T89" s="108">
        <f>SUM(U86:U88)+U75-U89</f>
        <v>0</v>
      </c>
      <c r="U89" s="72">
        <f>U63-U91</f>
        <v>41287.063900000008</v>
      </c>
      <c r="V89" s="108">
        <f>SUM(W86:W88)+W75-W89</f>
        <v>2.6193447411060333E-10</v>
      </c>
      <c r="W89" s="72">
        <f>W63-W91+W85</f>
        <v>175508.17749999976</v>
      </c>
      <c r="X89" s="108">
        <f>SUM(Y86:Y88)+Y75-Y89</f>
        <v>0</v>
      </c>
      <c r="Y89" s="72">
        <f>Y63-Y91+Y85</f>
        <v>0</v>
      </c>
      <c r="Z89" s="108">
        <f>SUM(AA86:AA88)+AA75-AA89</f>
        <v>3.8184212736158685E-12</v>
      </c>
      <c r="AA89" s="72">
        <f>AA63-AA91</f>
        <v>1.3399999996181577E-2</v>
      </c>
      <c r="AB89" s="108">
        <f>SUM(AC86:AC88)+AC75-AC89</f>
        <v>5.8207660913467407E-10</v>
      </c>
      <c r="AC89" s="72">
        <f>AC63-AC91</f>
        <v>59511.606899999548</v>
      </c>
      <c r="AD89" s="74"/>
      <c r="AE89" s="72">
        <f>AE63-AE91</f>
        <v>9975</v>
      </c>
      <c r="AF89" s="108"/>
      <c r="AG89" s="72">
        <f>AG75+AG86+AG87+AG88</f>
        <v>3469865.0516000041</v>
      </c>
      <c r="AH89" s="109"/>
      <c r="AI89" s="56"/>
    </row>
    <row r="90" spans="1:38" ht="15.75" x14ac:dyDescent="0.25">
      <c r="A90" s="24"/>
      <c r="C90" s="75"/>
      <c r="E90" s="75"/>
      <c r="O90" s="3"/>
      <c r="P90" s="89"/>
      <c r="Q90" s="3"/>
      <c r="R90" s="89"/>
      <c r="S90" s="3"/>
      <c r="T90" s="89"/>
      <c r="U90" s="3"/>
      <c r="V90" s="89"/>
      <c r="X90" s="89"/>
      <c r="AA90" s="75"/>
    </row>
    <row r="91" spans="1:38" x14ac:dyDescent="0.2">
      <c r="A91" s="33" t="s">
        <v>47</v>
      </c>
      <c r="B91" s="98"/>
      <c r="C91" s="76">
        <v>-95020833.849000007</v>
      </c>
      <c r="D91" s="98">
        <v>7.7700018882751465E-2</v>
      </c>
      <c r="E91" s="76">
        <v>68749552.217700034</v>
      </c>
      <c r="F91" s="98">
        <v>-2.0199999678879976E-2</v>
      </c>
      <c r="G91" s="76">
        <v>-1243480.9372999999</v>
      </c>
      <c r="H91" s="98">
        <v>0</v>
      </c>
      <c r="I91" s="76">
        <v>-1077280.1454</v>
      </c>
      <c r="J91" s="98">
        <v>-5.1900000777095556E-2</v>
      </c>
      <c r="K91" s="76">
        <v>2450090.9179999996</v>
      </c>
      <c r="L91" s="98">
        <v>0</v>
      </c>
      <c r="M91" s="76">
        <v>-71632.579500000007</v>
      </c>
      <c r="N91" s="98">
        <v>-5.8207660913467407E-11</v>
      </c>
      <c r="O91" s="76">
        <v>-436200.7439</v>
      </c>
      <c r="P91" s="98">
        <v>-9.3132257461547852E-10</v>
      </c>
      <c r="Q91" s="76">
        <v>6134502.4337999998</v>
      </c>
      <c r="R91" s="98">
        <v>1.1399999988498166E-2</v>
      </c>
      <c r="S91" s="76">
        <v>-183529.45020000002</v>
      </c>
      <c r="T91" s="98">
        <v>0</v>
      </c>
      <c r="U91" s="76">
        <v>-559716.09299999999</v>
      </c>
      <c r="V91" s="98">
        <v>4.6566128730773926E-10</v>
      </c>
      <c r="W91" s="76">
        <v>1492474.3350000004</v>
      </c>
      <c r="X91" s="98"/>
      <c r="Y91" s="76">
        <v>-49675</v>
      </c>
      <c r="Z91" s="98">
        <v>0</v>
      </c>
      <c r="AA91" s="76">
        <v>-288244.97110000002</v>
      </c>
      <c r="AB91" s="98">
        <v>0</v>
      </c>
      <c r="AC91" s="76">
        <v>2306160.2829999998</v>
      </c>
      <c r="AD91" s="76">
        <v>0</v>
      </c>
      <c r="AE91" s="76">
        <v>160050</v>
      </c>
      <c r="AF91" s="98"/>
      <c r="AG91" s="76">
        <v>116619.57149999999</v>
      </c>
      <c r="AH91" s="56"/>
    </row>
    <row r="92" spans="1:38" x14ac:dyDescent="0.2">
      <c r="A92" s="33"/>
      <c r="C92" s="15"/>
      <c r="E92" s="15"/>
      <c r="G92" s="15"/>
      <c r="I92" s="15"/>
      <c r="K92" s="15"/>
      <c r="M92" s="15"/>
      <c r="O92" s="15"/>
      <c r="P92" s="89"/>
      <c r="Q92" s="15"/>
      <c r="R92" s="89"/>
      <c r="S92" s="15"/>
      <c r="T92" s="89"/>
      <c r="U92" s="15"/>
      <c r="V92" s="89"/>
      <c r="W92" s="15"/>
      <c r="X92" s="89"/>
      <c r="Y92" s="15"/>
      <c r="AA92" s="15"/>
      <c r="AC92" s="15"/>
      <c r="AD92" s="15"/>
      <c r="AE92" s="15"/>
      <c r="AG92" s="15"/>
    </row>
    <row r="93" spans="1:38" x14ac:dyDescent="0.2">
      <c r="A93" s="33" t="s">
        <v>48</v>
      </c>
      <c r="C93" s="77">
        <v>0</v>
      </c>
      <c r="E93" s="77">
        <v>0</v>
      </c>
      <c r="G93" s="77">
        <v>0</v>
      </c>
      <c r="I93" s="77">
        <v>0</v>
      </c>
      <c r="K93" s="77">
        <v>0</v>
      </c>
      <c r="M93" s="77">
        <v>0</v>
      </c>
      <c r="O93" s="77">
        <v>0</v>
      </c>
      <c r="P93" s="89"/>
      <c r="Q93" s="77">
        <v>0</v>
      </c>
      <c r="R93" s="89"/>
      <c r="S93" s="77">
        <v>0</v>
      </c>
      <c r="T93" s="89"/>
      <c r="U93" s="77">
        <v>0</v>
      </c>
      <c r="V93" s="89"/>
      <c r="W93" s="77">
        <v>0</v>
      </c>
      <c r="X93" s="89"/>
      <c r="Y93" s="77">
        <v>0</v>
      </c>
      <c r="AA93" s="77">
        <v>0</v>
      </c>
      <c r="AC93" s="77">
        <v>0</v>
      </c>
      <c r="AD93" s="78"/>
      <c r="AE93" s="77">
        <v>0</v>
      </c>
      <c r="AG93" s="77">
        <v>0</v>
      </c>
    </row>
    <row r="94" spans="1:38" x14ac:dyDescent="0.2">
      <c r="A94" s="33" t="s">
        <v>49</v>
      </c>
      <c r="C94" s="76"/>
      <c r="E94" s="76"/>
      <c r="G94" s="76"/>
      <c r="I94" s="76"/>
      <c r="K94" s="76"/>
      <c r="M94" s="76"/>
      <c r="O94" s="76"/>
      <c r="P94" s="89"/>
      <c r="Q94" s="76"/>
      <c r="R94" s="89"/>
      <c r="S94" s="76"/>
      <c r="T94" s="89"/>
      <c r="U94" s="76"/>
      <c r="V94" s="89"/>
      <c r="W94" s="76"/>
      <c r="X94" s="89"/>
      <c r="Y94" s="76"/>
      <c r="AA94" s="76"/>
      <c r="AC94" s="76"/>
      <c r="AD94" s="76"/>
      <c r="AE94" s="76"/>
      <c r="AG94" s="76"/>
    </row>
    <row r="95" spans="1:38" x14ac:dyDescent="0.2">
      <c r="A95" s="33" t="s">
        <v>50</v>
      </c>
      <c r="C95" s="78">
        <v>-677243.03980000003</v>
      </c>
      <c r="E95" s="78">
        <v>420830.12519999995</v>
      </c>
      <c r="G95" s="78">
        <v>-94374</v>
      </c>
      <c r="I95" s="78">
        <v>0</v>
      </c>
      <c r="K95" s="78">
        <v>-89763.716099999991</v>
      </c>
      <c r="M95" s="78">
        <v>0</v>
      </c>
      <c r="O95" s="78">
        <v>0</v>
      </c>
      <c r="P95" s="89"/>
      <c r="Q95" s="78">
        <v>31245.396500000003</v>
      </c>
      <c r="R95" s="89"/>
      <c r="S95" s="78">
        <v>-20868.8334</v>
      </c>
      <c r="T95" s="89"/>
      <c r="U95" s="78">
        <v>-114469.3349</v>
      </c>
      <c r="V95" s="89"/>
      <c r="W95" s="78">
        <v>220409.05410000001</v>
      </c>
      <c r="X95" s="89"/>
      <c r="Y95" s="78">
        <v>0</v>
      </c>
      <c r="AA95" s="78">
        <v>32408.2585</v>
      </c>
      <c r="AC95" s="78">
        <v>160056.27130000002</v>
      </c>
      <c r="AD95" s="78"/>
      <c r="AE95" s="78">
        <v>11200</v>
      </c>
      <c r="AG95" s="78">
        <v>0</v>
      </c>
    </row>
    <row r="96" spans="1:38" x14ac:dyDescent="0.2">
      <c r="A96" s="33" t="s">
        <v>51</v>
      </c>
      <c r="C96" s="78">
        <v>17523704.597499996</v>
      </c>
      <c r="E96" s="78">
        <v>0</v>
      </c>
      <c r="G96" s="78">
        <v>2981605.6459000004</v>
      </c>
      <c r="I96" s="78">
        <v>3.3E-3</v>
      </c>
      <c r="K96" s="78">
        <v>0</v>
      </c>
      <c r="M96" s="78">
        <v>0</v>
      </c>
      <c r="O96" s="78">
        <v>1E-4</v>
      </c>
      <c r="P96" s="89"/>
      <c r="Q96" s="78">
        <v>0</v>
      </c>
      <c r="R96" s="89"/>
      <c r="S96" s="78">
        <v>335081.01500000001</v>
      </c>
      <c r="T96" s="89"/>
      <c r="U96" s="78">
        <v>182925.49420000004</v>
      </c>
      <c r="V96" s="89"/>
      <c r="W96" s="78">
        <v>0</v>
      </c>
      <c r="X96" s="89"/>
      <c r="Y96" s="78">
        <v>0</v>
      </c>
      <c r="AA96" s="78">
        <v>-2.0000000000000001E-4</v>
      </c>
      <c r="AC96" s="78">
        <v>0</v>
      </c>
      <c r="AD96" s="78"/>
      <c r="AE96" s="78">
        <v>32225</v>
      </c>
      <c r="AG96" s="78">
        <v>0</v>
      </c>
    </row>
    <row r="97" spans="1:33" x14ac:dyDescent="0.2">
      <c r="A97" s="33" t="s">
        <v>52</v>
      </c>
      <c r="C97" s="78">
        <v>0</v>
      </c>
      <c r="E97" s="78">
        <v>-56576789.404899992</v>
      </c>
      <c r="G97" s="78">
        <v>0</v>
      </c>
      <c r="I97" s="78">
        <v>0</v>
      </c>
      <c r="K97" s="78">
        <v>-1691560.9158999999</v>
      </c>
      <c r="M97" s="78">
        <v>0</v>
      </c>
      <c r="O97" s="78">
        <v>0</v>
      </c>
      <c r="P97" s="89"/>
      <c r="Q97" s="78">
        <v>-7326701.1185999997</v>
      </c>
      <c r="R97" s="89"/>
      <c r="S97" s="78">
        <v>0</v>
      </c>
      <c r="T97" s="89"/>
      <c r="U97" s="78">
        <v>0</v>
      </c>
      <c r="V97" s="89"/>
      <c r="W97" s="78">
        <v>-1455438.0110999998</v>
      </c>
      <c r="X97" s="89"/>
      <c r="Y97" s="78">
        <v>0</v>
      </c>
      <c r="AA97" s="78">
        <v>0</v>
      </c>
      <c r="AC97" s="78">
        <v>-3338235.3611000003</v>
      </c>
      <c r="AD97" s="78"/>
      <c r="AE97" s="78">
        <v>0</v>
      </c>
      <c r="AG97" s="78">
        <v>0</v>
      </c>
    </row>
    <row r="98" spans="1:33" x14ac:dyDescent="0.2">
      <c r="A98" s="33" t="s">
        <v>53</v>
      </c>
      <c r="C98" s="78">
        <v>0</v>
      </c>
      <c r="E98" s="78">
        <v>0</v>
      </c>
      <c r="G98" s="78">
        <v>0</v>
      </c>
      <c r="I98" s="78">
        <v>0</v>
      </c>
      <c r="K98" s="78">
        <v>0</v>
      </c>
      <c r="M98" s="78">
        <v>0</v>
      </c>
      <c r="O98" s="78">
        <v>0</v>
      </c>
      <c r="P98" s="89"/>
      <c r="Q98" s="78">
        <v>0</v>
      </c>
      <c r="R98" s="89"/>
      <c r="S98" s="78">
        <v>0</v>
      </c>
      <c r="T98" s="89"/>
      <c r="U98" s="78">
        <v>0</v>
      </c>
      <c r="V98" s="89"/>
      <c r="W98" s="78">
        <v>0</v>
      </c>
      <c r="X98" s="89"/>
      <c r="Y98" s="78">
        <v>0</v>
      </c>
      <c r="AA98" s="78">
        <v>0</v>
      </c>
      <c r="AC98" s="78">
        <v>0</v>
      </c>
      <c r="AD98" s="78"/>
      <c r="AE98" s="78">
        <v>0</v>
      </c>
      <c r="AG98" s="78">
        <v>0</v>
      </c>
    </row>
    <row r="99" spans="1:33" x14ac:dyDescent="0.2">
      <c r="A99" s="33" t="s">
        <v>54</v>
      </c>
      <c r="C99" s="78">
        <v>0</v>
      </c>
      <c r="E99" s="78">
        <v>0</v>
      </c>
      <c r="G99" s="78">
        <v>0</v>
      </c>
      <c r="I99" s="78">
        <v>0</v>
      </c>
      <c r="K99" s="78">
        <v>0</v>
      </c>
      <c r="M99" s="78">
        <v>0</v>
      </c>
      <c r="O99" s="78">
        <v>0</v>
      </c>
      <c r="P99" s="89"/>
      <c r="Q99" s="78">
        <v>0</v>
      </c>
      <c r="R99" s="89"/>
      <c r="S99" s="78">
        <v>0</v>
      </c>
      <c r="T99" s="89"/>
      <c r="U99" s="78">
        <v>0</v>
      </c>
      <c r="V99" s="89"/>
      <c r="W99" s="78">
        <v>0</v>
      </c>
      <c r="X99" s="89"/>
      <c r="Y99" s="78">
        <v>0</v>
      </c>
      <c r="AA99" s="78">
        <v>0</v>
      </c>
      <c r="AC99" s="78">
        <v>0</v>
      </c>
      <c r="AD99" s="78"/>
      <c r="AE99" s="78">
        <v>0</v>
      </c>
      <c r="AG99" s="78">
        <v>0</v>
      </c>
    </row>
    <row r="100" spans="1:33" x14ac:dyDescent="0.2">
      <c r="A100" s="33" t="s">
        <v>55</v>
      </c>
      <c r="C100" s="78">
        <v>0</v>
      </c>
      <c r="E100" s="78">
        <v>0</v>
      </c>
      <c r="G100" s="78">
        <v>0</v>
      </c>
      <c r="I100" s="78">
        <v>0</v>
      </c>
      <c r="K100" s="78">
        <v>0</v>
      </c>
      <c r="M100" s="78">
        <v>0</v>
      </c>
      <c r="O100" s="78">
        <v>0</v>
      </c>
      <c r="P100" s="89"/>
      <c r="Q100" s="78">
        <v>0</v>
      </c>
      <c r="R100" s="89"/>
      <c r="S100" s="78">
        <v>0</v>
      </c>
      <c r="T100" s="89"/>
      <c r="U100" s="78">
        <v>0</v>
      </c>
      <c r="V100" s="89"/>
      <c r="W100" s="78">
        <v>0</v>
      </c>
      <c r="X100" s="89"/>
      <c r="Y100" s="78">
        <v>0</v>
      </c>
      <c r="AA100" s="78">
        <v>0</v>
      </c>
      <c r="AC100" s="78">
        <v>0</v>
      </c>
      <c r="AD100" s="78"/>
      <c r="AE100" s="78">
        <v>0</v>
      </c>
      <c r="AG100" s="78">
        <v>0</v>
      </c>
    </row>
    <row r="101" spans="1:33" x14ac:dyDescent="0.2">
      <c r="A101" s="33" t="s">
        <v>56</v>
      </c>
      <c r="C101" s="78">
        <v>0</v>
      </c>
      <c r="E101" s="78">
        <v>0</v>
      </c>
      <c r="G101" s="78">
        <v>0</v>
      </c>
      <c r="I101" s="78">
        <v>0</v>
      </c>
      <c r="K101" s="78">
        <v>0</v>
      </c>
      <c r="M101" s="78">
        <v>0</v>
      </c>
      <c r="O101" s="78">
        <v>0</v>
      </c>
      <c r="P101" s="89"/>
      <c r="Q101" s="78">
        <v>0</v>
      </c>
      <c r="R101" s="89"/>
      <c r="S101" s="78">
        <v>0</v>
      </c>
      <c r="T101" s="89"/>
      <c r="U101" s="78">
        <v>0</v>
      </c>
      <c r="V101" s="89"/>
      <c r="W101" s="78">
        <v>0</v>
      </c>
      <c r="X101" s="89"/>
      <c r="Y101" s="78">
        <v>0</v>
      </c>
      <c r="AA101" s="78">
        <v>0</v>
      </c>
      <c r="AC101" s="78">
        <v>0</v>
      </c>
      <c r="AD101" s="78"/>
      <c r="AE101" s="78">
        <v>0</v>
      </c>
      <c r="AG101" s="78">
        <v>0</v>
      </c>
    </row>
    <row r="102" spans="1:33" x14ac:dyDescent="0.2">
      <c r="A102" s="33" t="s">
        <v>57</v>
      </c>
      <c r="C102" s="78">
        <v>0</v>
      </c>
      <c r="E102" s="78">
        <v>0</v>
      </c>
      <c r="G102" s="78">
        <v>0</v>
      </c>
      <c r="I102" s="78">
        <v>0</v>
      </c>
      <c r="K102" s="78">
        <v>0</v>
      </c>
      <c r="M102" s="78">
        <v>0</v>
      </c>
      <c r="O102" s="78">
        <v>0</v>
      </c>
      <c r="P102" s="89"/>
      <c r="Q102" s="78">
        <v>0</v>
      </c>
      <c r="R102" s="89"/>
      <c r="S102" s="78">
        <v>0</v>
      </c>
      <c r="T102" s="89"/>
      <c r="U102" s="78">
        <v>0</v>
      </c>
      <c r="V102" s="89"/>
      <c r="W102" s="78">
        <v>0</v>
      </c>
      <c r="X102" s="89"/>
      <c r="Y102" s="78">
        <v>0</v>
      </c>
      <c r="AA102" s="78">
        <v>0</v>
      </c>
      <c r="AC102" s="78">
        <v>0</v>
      </c>
      <c r="AD102" s="78"/>
      <c r="AE102" s="78">
        <v>0</v>
      </c>
      <c r="AG102" s="78">
        <v>0</v>
      </c>
    </row>
    <row r="103" spans="1:33" x14ac:dyDescent="0.2">
      <c r="A103" s="33" t="s">
        <v>58</v>
      </c>
      <c r="C103" s="78">
        <v>0</v>
      </c>
      <c r="E103" s="78">
        <v>0</v>
      </c>
      <c r="G103" s="78">
        <v>0</v>
      </c>
      <c r="I103" s="78">
        <v>0</v>
      </c>
      <c r="K103" s="78">
        <v>0</v>
      </c>
      <c r="M103" s="78">
        <v>0</v>
      </c>
      <c r="O103" s="78">
        <v>0</v>
      </c>
      <c r="P103" s="89"/>
      <c r="Q103" s="78">
        <v>0</v>
      </c>
      <c r="R103" s="89"/>
      <c r="S103" s="78">
        <v>0</v>
      </c>
      <c r="T103" s="89"/>
      <c r="U103" s="78">
        <v>0</v>
      </c>
      <c r="V103" s="89"/>
      <c r="W103" s="78">
        <v>0</v>
      </c>
      <c r="X103" s="89"/>
      <c r="Y103" s="78">
        <v>0</v>
      </c>
      <c r="AA103" s="78">
        <v>0</v>
      </c>
      <c r="AC103" s="78">
        <v>0</v>
      </c>
      <c r="AD103" s="78"/>
      <c r="AE103" s="78">
        <v>0</v>
      </c>
      <c r="AG103" s="78">
        <v>0</v>
      </c>
    </row>
    <row r="104" spans="1:33" x14ac:dyDescent="0.2">
      <c r="A104" s="33" t="s">
        <v>59</v>
      </c>
      <c r="C104" s="79">
        <v>16846461.557699997</v>
      </c>
      <c r="E104" s="79">
        <v>-56155959.279699989</v>
      </c>
      <c r="G104" s="79">
        <v>2887231.6459000004</v>
      </c>
      <c r="I104" s="79">
        <v>3.3E-3</v>
      </c>
      <c r="K104" s="79">
        <v>-1781324.632</v>
      </c>
      <c r="M104" s="79">
        <v>0</v>
      </c>
      <c r="O104" s="79">
        <v>1E-4</v>
      </c>
      <c r="P104" s="89"/>
      <c r="Q104" s="79">
        <v>-7295455.7220999999</v>
      </c>
      <c r="R104" s="89"/>
      <c r="S104" s="79">
        <v>314212.18160000001</v>
      </c>
      <c r="T104" s="89"/>
      <c r="U104" s="79">
        <v>68456.159300000043</v>
      </c>
      <c r="V104" s="89"/>
      <c r="W104" s="79">
        <v>-1235028.9569999997</v>
      </c>
      <c r="X104" s="89"/>
      <c r="Y104" s="79">
        <v>0</v>
      </c>
      <c r="AA104" s="79">
        <v>32408.258300000001</v>
      </c>
      <c r="AC104" s="79">
        <v>-3178179.0898000002</v>
      </c>
      <c r="AD104" s="80"/>
      <c r="AE104" s="79">
        <v>43425</v>
      </c>
      <c r="AG104" s="79">
        <v>0</v>
      </c>
    </row>
    <row r="105" spans="1:33" x14ac:dyDescent="0.2">
      <c r="A105" s="33" t="s">
        <v>60</v>
      </c>
      <c r="C105" s="77">
        <v>0</v>
      </c>
      <c r="E105" s="77">
        <v>0</v>
      </c>
      <c r="G105" s="77">
        <v>0</v>
      </c>
      <c r="I105" s="77">
        <v>0</v>
      </c>
      <c r="K105" s="77">
        <v>0</v>
      </c>
      <c r="M105" s="77">
        <v>0</v>
      </c>
      <c r="O105" s="77">
        <v>0</v>
      </c>
      <c r="P105" s="89"/>
      <c r="Q105" s="77">
        <v>0</v>
      </c>
      <c r="R105" s="89"/>
      <c r="S105" s="77">
        <v>0</v>
      </c>
      <c r="T105" s="89"/>
      <c r="U105" s="77">
        <v>0</v>
      </c>
      <c r="V105" s="89"/>
      <c r="W105" s="77">
        <v>0</v>
      </c>
      <c r="X105" s="89"/>
      <c r="Y105" s="77">
        <v>0</v>
      </c>
      <c r="AA105" s="77">
        <v>0</v>
      </c>
      <c r="AC105" s="77">
        <v>0</v>
      </c>
      <c r="AD105" s="78"/>
      <c r="AE105" s="77">
        <v>0</v>
      </c>
      <c r="AG105" s="77">
        <v>0</v>
      </c>
    </row>
    <row r="106" spans="1:33" x14ac:dyDescent="0.2">
      <c r="A106" s="33" t="s">
        <v>61</v>
      </c>
      <c r="C106" s="77">
        <v>1174.8599000000002</v>
      </c>
      <c r="E106" s="77">
        <v>-22160.971000000001</v>
      </c>
      <c r="G106" s="77">
        <v>226.53319999999997</v>
      </c>
      <c r="I106" s="77">
        <v>3.3136999999999999</v>
      </c>
      <c r="K106" s="77">
        <v>-800.96540000000005</v>
      </c>
      <c r="M106" s="77">
        <v>0</v>
      </c>
      <c r="O106" s="77">
        <v>-4.3200000000000002E-2</v>
      </c>
      <c r="P106" s="89"/>
      <c r="Q106" s="77">
        <v>-3981.7355999999995</v>
      </c>
      <c r="R106" s="89"/>
      <c r="S106" s="77">
        <v>27.000499999999999</v>
      </c>
      <c r="T106" s="89"/>
      <c r="U106" s="77">
        <v>94.612000000000009</v>
      </c>
      <c r="V106" s="89"/>
      <c r="W106" s="77">
        <v>-223.25759999999997</v>
      </c>
      <c r="X106" s="89"/>
      <c r="Y106" s="77">
        <v>0</v>
      </c>
      <c r="AA106" s="77">
        <v>-5.6900000000000013E-2</v>
      </c>
      <c r="AC106" s="77">
        <v>-1510.5138000000002</v>
      </c>
      <c r="AD106" s="78"/>
      <c r="AE106" s="77">
        <v>0</v>
      </c>
      <c r="AG106" s="77">
        <v>0</v>
      </c>
    </row>
    <row r="107" spans="1:33" x14ac:dyDescent="0.2">
      <c r="I107" s="81"/>
      <c r="O107" s="3"/>
      <c r="P107" s="89"/>
      <c r="Q107" s="3"/>
      <c r="R107" s="89"/>
      <c r="S107" s="3"/>
      <c r="T107" s="89"/>
      <c r="U107" s="3"/>
      <c r="V107" s="89"/>
      <c r="W107" s="3">
        <v>0</v>
      </c>
      <c r="X107" s="89"/>
      <c r="Y107" s="3">
        <v>0</v>
      </c>
    </row>
    <row r="108" spans="1:33" x14ac:dyDescent="0.2">
      <c r="A108" s="33"/>
      <c r="C108" s="81"/>
      <c r="E108" s="81"/>
      <c r="G108" s="81"/>
      <c r="I108" s="81"/>
      <c r="K108" s="81"/>
      <c r="M108" s="81"/>
      <c r="O108" s="81"/>
      <c r="P108" s="89"/>
      <c r="Q108" s="81"/>
      <c r="R108" s="89"/>
      <c r="S108" s="81"/>
      <c r="T108" s="89"/>
      <c r="U108" s="81"/>
      <c r="V108" s="89"/>
      <c r="W108" s="81"/>
      <c r="X108" s="89"/>
      <c r="Y108" s="81"/>
      <c r="AA108" s="81"/>
      <c r="AC108" s="81"/>
      <c r="AD108" s="81"/>
      <c r="AE108" s="81"/>
      <c r="AG108" s="81"/>
    </row>
    <row r="109" spans="1:33" x14ac:dyDescent="0.2">
      <c r="A109" s="82"/>
      <c r="O109" s="3"/>
      <c r="P109" s="89"/>
      <c r="Q109" s="3"/>
      <c r="R109" s="89"/>
      <c r="S109" s="3"/>
      <c r="T109" s="89"/>
      <c r="U109" s="3"/>
      <c r="V109" s="89"/>
      <c r="X109" s="89"/>
    </row>
    <row r="110" spans="1:33" x14ac:dyDescent="0.2">
      <c r="O110" s="3"/>
      <c r="P110" s="89"/>
      <c r="Q110" s="3"/>
      <c r="R110" s="89"/>
      <c r="S110" s="3"/>
      <c r="T110" s="89"/>
      <c r="U110" s="3"/>
      <c r="V110" s="89"/>
      <c r="X110" s="89"/>
    </row>
    <row r="111" spans="1:33" x14ac:dyDescent="0.2">
      <c r="O111" s="3"/>
      <c r="P111" s="89"/>
      <c r="Q111" s="3"/>
      <c r="R111" s="89"/>
      <c r="S111" s="3"/>
      <c r="T111" s="89"/>
      <c r="U111" s="3"/>
      <c r="V111" s="89"/>
      <c r="X111" s="89"/>
    </row>
    <row r="112" spans="1:33" x14ac:dyDescent="0.2">
      <c r="O112" s="3"/>
      <c r="P112" s="89"/>
      <c r="Q112" s="3"/>
      <c r="R112" s="89"/>
      <c r="S112" s="3"/>
      <c r="T112" s="89"/>
      <c r="U112" s="3"/>
      <c r="V112" s="89"/>
      <c r="X112" s="89"/>
    </row>
    <row r="113" spans="1:33" x14ac:dyDescent="0.2">
      <c r="A113" s="33" t="s">
        <v>62</v>
      </c>
      <c r="B113" s="98"/>
      <c r="C113" s="76">
        <v>0</v>
      </c>
      <c r="D113" s="98">
        <v>0</v>
      </c>
      <c r="E113" s="76">
        <v>0</v>
      </c>
      <c r="F113" s="98">
        <v>0</v>
      </c>
      <c r="G113" s="76">
        <v>0</v>
      </c>
      <c r="H113" s="98">
        <v>0</v>
      </c>
      <c r="I113" s="76">
        <v>0</v>
      </c>
      <c r="J113" s="98">
        <v>0</v>
      </c>
      <c r="K113" s="76">
        <v>0</v>
      </c>
      <c r="L113" s="98">
        <v>0</v>
      </c>
      <c r="M113" s="76">
        <v>0</v>
      </c>
      <c r="N113" s="98">
        <v>0</v>
      </c>
      <c r="O113" s="76">
        <v>0</v>
      </c>
      <c r="P113" s="98">
        <v>0</v>
      </c>
      <c r="Q113" s="76">
        <v>0</v>
      </c>
      <c r="R113" s="98">
        <v>0</v>
      </c>
      <c r="S113" s="76">
        <v>0</v>
      </c>
      <c r="T113" s="98">
        <v>0</v>
      </c>
      <c r="U113" s="76">
        <v>0</v>
      </c>
      <c r="V113" s="98">
        <v>0</v>
      </c>
      <c r="W113" s="76">
        <v>0</v>
      </c>
      <c r="X113" s="98">
        <v>0</v>
      </c>
      <c r="Y113" s="76">
        <v>0</v>
      </c>
      <c r="Z113" s="98"/>
      <c r="AA113" s="76">
        <v>0</v>
      </c>
      <c r="AB113" s="98">
        <v>0</v>
      </c>
      <c r="AC113" s="76">
        <v>0</v>
      </c>
      <c r="AD113" s="76"/>
      <c r="AE113" s="76">
        <v>0</v>
      </c>
      <c r="AF113" s="98"/>
      <c r="AG113" s="76">
        <v>0</v>
      </c>
    </row>
    <row r="114" spans="1:33" x14ac:dyDescent="0.2">
      <c r="A114" s="33"/>
      <c r="C114" s="15"/>
      <c r="E114" s="15"/>
      <c r="G114" s="15"/>
      <c r="I114" s="15"/>
      <c r="K114" s="15"/>
      <c r="M114" s="15"/>
      <c r="O114" s="15"/>
      <c r="P114" s="89"/>
      <c r="Q114" s="15"/>
      <c r="R114" s="89"/>
      <c r="S114" s="15"/>
      <c r="T114" s="89"/>
      <c r="U114" s="15"/>
      <c r="V114" s="89"/>
      <c r="W114" s="15"/>
      <c r="X114" s="89"/>
      <c r="Y114" s="15"/>
      <c r="AA114" s="15"/>
      <c r="AC114" s="15"/>
      <c r="AD114" s="15"/>
      <c r="AE114" s="15"/>
      <c r="AG114" s="15"/>
    </row>
    <row r="115" spans="1:33" x14ac:dyDescent="0.2">
      <c r="A115" s="33" t="s">
        <v>63</v>
      </c>
      <c r="C115" s="77">
        <v>0</v>
      </c>
      <c r="E115" s="77">
        <v>0</v>
      </c>
      <c r="G115" s="77">
        <v>0</v>
      </c>
      <c r="I115" s="77">
        <v>0</v>
      </c>
      <c r="K115" s="77">
        <v>0</v>
      </c>
      <c r="M115" s="77">
        <v>0</v>
      </c>
      <c r="O115" s="77">
        <v>0</v>
      </c>
      <c r="P115" s="89"/>
      <c r="Q115" s="77">
        <v>0</v>
      </c>
      <c r="R115" s="89"/>
      <c r="S115" s="77">
        <v>0</v>
      </c>
      <c r="T115" s="89"/>
      <c r="U115" s="77">
        <v>0</v>
      </c>
      <c r="V115" s="89"/>
      <c r="W115" s="77">
        <v>0</v>
      </c>
      <c r="X115" s="89"/>
      <c r="Y115" s="77">
        <v>0</v>
      </c>
      <c r="AA115" s="77">
        <v>0</v>
      </c>
      <c r="AC115" s="77">
        <v>0</v>
      </c>
      <c r="AD115" s="78"/>
      <c r="AE115" s="77">
        <v>0</v>
      </c>
      <c r="AG115" s="77">
        <v>0</v>
      </c>
    </row>
    <row r="116" spans="1:33" x14ac:dyDescent="0.2">
      <c r="A116" s="33" t="s">
        <v>64</v>
      </c>
      <c r="C116" s="76"/>
      <c r="E116" s="76"/>
      <c r="G116" s="76"/>
      <c r="I116" s="76"/>
      <c r="K116" s="76"/>
      <c r="M116" s="76"/>
      <c r="O116" s="76"/>
      <c r="P116" s="89"/>
      <c r="Q116" s="76"/>
      <c r="R116" s="89"/>
      <c r="S116" s="76"/>
      <c r="T116" s="89"/>
      <c r="U116" s="76"/>
      <c r="V116" s="89"/>
      <c r="W116" s="76"/>
      <c r="X116" s="89"/>
      <c r="Y116" s="76"/>
      <c r="AA116" s="76"/>
      <c r="AC116" s="76"/>
      <c r="AD116" s="76"/>
      <c r="AE116" s="76"/>
      <c r="AG116" s="76"/>
    </row>
    <row r="117" spans="1:33" x14ac:dyDescent="0.2">
      <c r="A117" s="33" t="s">
        <v>65</v>
      </c>
      <c r="C117" s="78">
        <v>0</v>
      </c>
      <c r="E117" s="78">
        <v>0</v>
      </c>
      <c r="G117" s="78">
        <v>0</v>
      </c>
      <c r="I117" s="78">
        <v>0</v>
      </c>
      <c r="K117" s="78">
        <v>0</v>
      </c>
      <c r="M117" s="78">
        <v>0</v>
      </c>
      <c r="O117" s="78">
        <v>0</v>
      </c>
      <c r="P117" s="89"/>
      <c r="Q117" s="78">
        <v>0</v>
      </c>
      <c r="R117" s="89"/>
      <c r="S117" s="78">
        <v>0</v>
      </c>
      <c r="T117" s="89"/>
      <c r="U117" s="78">
        <v>0</v>
      </c>
      <c r="V117" s="89"/>
      <c r="W117" s="78">
        <v>0</v>
      </c>
      <c r="X117" s="89"/>
      <c r="Y117" s="78">
        <v>0</v>
      </c>
      <c r="AA117" s="78">
        <v>0</v>
      </c>
      <c r="AC117" s="78">
        <v>0</v>
      </c>
      <c r="AD117" s="78"/>
      <c r="AE117" s="78">
        <v>0</v>
      </c>
      <c r="AG117" s="78">
        <v>0</v>
      </c>
    </row>
    <row r="118" spans="1:33" x14ac:dyDescent="0.2">
      <c r="A118" s="33" t="s">
        <v>66</v>
      </c>
      <c r="C118" s="78">
        <v>0</v>
      </c>
      <c r="E118" s="78">
        <v>0</v>
      </c>
      <c r="G118" s="78">
        <v>0</v>
      </c>
      <c r="I118" s="78">
        <v>0</v>
      </c>
      <c r="K118" s="78">
        <v>0</v>
      </c>
      <c r="M118" s="78">
        <v>0</v>
      </c>
      <c r="O118" s="78">
        <v>0</v>
      </c>
      <c r="P118" s="89"/>
      <c r="Q118" s="78">
        <v>0</v>
      </c>
      <c r="R118" s="89"/>
      <c r="S118" s="78">
        <v>0</v>
      </c>
      <c r="T118" s="89"/>
      <c r="U118" s="78">
        <v>0</v>
      </c>
      <c r="V118" s="89"/>
      <c r="W118" s="78">
        <v>0</v>
      </c>
      <c r="X118" s="89"/>
      <c r="Y118" s="78">
        <v>0</v>
      </c>
      <c r="AA118" s="78">
        <v>0</v>
      </c>
      <c r="AC118" s="78">
        <v>0</v>
      </c>
      <c r="AD118" s="78"/>
      <c r="AE118" s="78">
        <v>0</v>
      </c>
      <c r="AG118" s="78">
        <v>0</v>
      </c>
    </row>
    <row r="119" spans="1:33" x14ac:dyDescent="0.2">
      <c r="A119" s="33" t="s">
        <v>67</v>
      </c>
      <c r="C119" s="78">
        <v>0</v>
      </c>
      <c r="E119" s="78">
        <v>0</v>
      </c>
      <c r="G119" s="78">
        <v>0</v>
      </c>
      <c r="I119" s="78">
        <v>0</v>
      </c>
      <c r="K119" s="78">
        <v>0</v>
      </c>
      <c r="M119" s="78">
        <v>0</v>
      </c>
      <c r="O119" s="78">
        <v>0</v>
      </c>
      <c r="P119" s="89"/>
      <c r="Q119" s="78">
        <v>0</v>
      </c>
      <c r="R119" s="89"/>
      <c r="S119" s="78">
        <v>0</v>
      </c>
      <c r="T119" s="89"/>
      <c r="U119" s="78">
        <v>0</v>
      </c>
      <c r="V119" s="89"/>
      <c r="W119" s="78">
        <v>0</v>
      </c>
      <c r="X119" s="89"/>
      <c r="Y119" s="78">
        <v>0</v>
      </c>
      <c r="AA119" s="78">
        <v>0</v>
      </c>
      <c r="AC119" s="78">
        <v>0</v>
      </c>
      <c r="AD119" s="78"/>
      <c r="AE119" s="78">
        <v>0</v>
      </c>
      <c r="AG119" s="78">
        <v>0</v>
      </c>
    </row>
    <row r="120" spans="1:33" x14ac:dyDescent="0.2">
      <c r="A120" s="33" t="s">
        <v>68</v>
      </c>
      <c r="C120" s="78">
        <v>0</v>
      </c>
      <c r="E120" s="78">
        <v>0</v>
      </c>
      <c r="G120" s="78">
        <v>0</v>
      </c>
      <c r="I120" s="78">
        <v>0</v>
      </c>
      <c r="K120" s="78">
        <v>0</v>
      </c>
      <c r="M120" s="78">
        <v>0</v>
      </c>
      <c r="O120" s="78">
        <v>0</v>
      </c>
      <c r="P120" s="89"/>
      <c r="Q120" s="78">
        <v>0</v>
      </c>
      <c r="R120" s="89"/>
      <c r="S120" s="78">
        <v>0</v>
      </c>
      <c r="T120" s="89"/>
      <c r="U120" s="78">
        <v>0</v>
      </c>
      <c r="V120" s="89"/>
      <c r="W120" s="78">
        <v>0</v>
      </c>
      <c r="X120" s="89"/>
      <c r="Y120" s="78">
        <v>0</v>
      </c>
      <c r="AA120" s="78">
        <v>0</v>
      </c>
      <c r="AC120" s="78">
        <v>0</v>
      </c>
      <c r="AD120" s="78"/>
      <c r="AE120" s="78">
        <v>0</v>
      </c>
      <c r="AG120" s="78">
        <v>0</v>
      </c>
    </row>
    <row r="121" spans="1:33" x14ac:dyDescent="0.2">
      <c r="A121" s="33" t="s">
        <v>69</v>
      </c>
      <c r="C121" s="78">
        <v>0</v>
      </c>
      <c r="E121" s="78">
        <v>0</v>
      </c>
      <c r="G121" s="78">
        <v>0</v>
      </c>
      <c r="I121" s="78">
        <v>0</v>
      </c>
      <c r="K121" s="78">
        <v>0</v>
      </c>
      <c r="M121" s="78">
        <v>0</v>
      </c>
      <c r="O121" s="78">
        <v>0</v>
      </c>
      <c r="P121" s="89"/>
      <c r="Q121" s="78">
        <v>0</v>
      </c>
      <c r="R121" s="89"/>
      <c r="S121" s="78">
        <v>0</v>
      </c>
      <c r="T121" s="89"/>
      <c r="U121" s="78">
        <v>0</v>
      </c>
      <c r="V121" s="89"/>
      <c r="W121" s="78">
        <v>0</v>
      </c>
      <c r="X121" s="89"/>
      <c r="Y121" s="78">
        <v>0</v>
      </c>
      <c r="AA121" s="78">
        <v>0</v>
      </c>
      <c r="AC121" s="78">
        <v>0</v>
      </c>
      <c r="AD121" s="78"/>
      <c r="AE121" s="78">
        <v>0</v>
      </c>
      <c r="AG121" s="78">
        <v>0</v>
      </c>
    </row>
    <row r="122" spans="1:33" x14ac:dyDescent="0.2">
      <c r="A122" s="33" t="s">
        <v>70</v>
      </c>
      <c r="C122" s="78">
        <v>0</v>
      </c>
      <c r="E122" s="78">
        <v>0</v>
      </c>
      <c r="G122" s="78">
        <v>0</v>
      </c>
      <c r="I122" s="78">
        <v>0</v>
      </c>
      <c r="K122" s="78">
        <v>0</v>
      </c>
      <c r="M122" s="78">
        <v>0</v>
      </c>
      <c r="O122" s="78">
        <v>0</v>
      </c>
      <c r="P122" s="89"/>
      <c r="Q122" s="78">
        <v>0</v>
      </c>
      <c r="R122" s="89"/>
      <c r="S122" s="78">
        <v>0</v>
      </c>
      <c r="T122" s="89"/>
      <c r="U122" s="78">
        <v>0</v>
      </c>
      <c r="V122" s="89"/>
      <c r="W122" s="78">
        <v>0</v>
      </c>
      <c r="X122" s="89"/>
      <c r="Y122" s="78">
        <v>0</v>
      </c>
      <c r="AA122" s="78">
        <v>0</v>
      </c>
      <c r="AC122" s="78">
        <v>0</v>
      </c>
      <c r="AD122" s="78"/>
      <c r="AE122" s="78">
        <v>0</v>
      </c>
      <c r="AG122" s="78">
        <v>0</v>
      </c>
    </row>
    <row r="123" spans="1:33" x14ac:dyDescent="0.2">
      <c r="A123" s="33" t="s">
        <v>71</v>
      </c>
      <c r="C123" s="78">
        <v>0</v>
      </c>
      <c r="E123" s="78">
        <v>0</v>
      </c>
      <c r="G123" s="78">
        <v>0</v>
      </c>
      <c r="I123" s="78">
        <v>0</v>
      </c>
      <c r="K123" s="78">
        <v>0</v>
      </c>
      <c r="M123" s="78">
        <v>0</v>
      </c>
      <c r="O123" s="78">
        <v>0</v>
      </c>
      <c r="P123" s="89"/>
      <c r="Q123" s="78">
        <v>0</v>
      </c>
      <c r="R123" s="89"/>
      <c r="S123" s="78">
        <v>0</v>
      </c>
      <c r="T123" s="89"/>
      <c r="U123" s="78">
        <v>0</v>
      </c>
      <c r="V123" s="89"/>
      <c r="W123" s="78">
        <v>0</v>
      </c>
      <c r="X123" s="89"/>
      <c r="Y123" s="78">
        <v>0</v>
      </c>
      <c r="AA123" s="78">
        <v>0</v>
      </c>
      <c r="AC123" s="78">
        <v>0</v>
      </c>
      <c r="AD123" s="78"/>
      <c r="AE123" s="78">
        <v>0</v>
      </c>
      <c r="AG123" s="78">
        <v>0</v>
      </c>
    </row>
    <row r="124" spans="1:33" x14ac:dyDescent="0.2">
      <c r="A124" s="33" t="s">
        <v>72</v>
      </c>
      <c r="C124" s="78">
        <v>0</v>
      </c>
      <c r="E124" s="78">
        <v>0</v>
      </c>
      <c r="G124" s="78">
        <v>0</v>
      </c>
      <c r="I124" s="78">
        <v>0</v>
      </c>
      <c r="K124" s="78">
        <v>0</v>
      </c>
      <c r="M124" s="78">
        <v>0</v>
      </c>
      <c r="O124" s="78">
        <v>0</v>
      </c>
      <c r="P124" s="89"/>
      <c r="Q124" s="78">
        <v>0</v>
      </c>
      <c r="R124" s="89"/>
      <c r="S124" s="78">
        <v>0</v>
      </c>
      <c r="T124" s="89"/>
      <c r="U124" s="78">
        <v>0</v>
      </c>
      <c r="V124" s="89"/>
      <c r="W124" s="78">
        <v>0</v>
      </c>
      <c r="X124" s="89"/>
      <c r="Y124" s="78">
        <v>0</v>
      </c>
      <c r="AA124" s="78">
        <v>0</v>
      </c>
      <c r="AC124" s="78">
        <v>0</v>
      </c>
      <c r="AD124" s="78"/>
      <c r="AE124" s="78">
        <v>0</v>
      </c>
      <c r="AG124" s="78">
        <v>0</v>
      </c>
    </row>
    <row r="125" spans="1:33" x14ac:dyDescent="0.2">
      <c r="A125" s="33" t="s">
        <v>73</v>
      </c>
      <c r="C125" s="78">
        <v>0</v>
      </c>
      <c r="E125" s="78">
        <v>0</v>
      </c>
      <c r="G125" s="78">
        <v>0</v>
      </c>
      <c r="I125" s="78">
        <v>0</v>
      </c>
      <c r="K125" s="78">
        <v>0</v>
      </c>
      <c r="M125" s="78">
        <v>0</v>
      </c>
      <c r="O125" s="78">
        <v>0</v>
      </c>
      <c r="P125" s="89"/>
      <c r="Q125" s="78">
        <v>0</v>
      </c>
      <c r="R125" s="89"/>
      <c r="S125" s="78">
        <v>0</v>
      </c>
      <c r="T125" s="89"/>
      <c r="U125" s="78">
        <v>0</v>
      </c>
      <c r="V125" s="89"/>
      <c r="W125" s="78">
        <v>0</v>
      </c>
      <c r="X125" s="89"/>
      <c r="Y125" s="78">
        <v>0</v>
      </c>
      <c r="AA125" s="78">
        <v>0</v>
      </c>
      <c r="AC125" s="78">
        <v>0</v>
      </c>
      <c r="AD125" s="78"/>
      <c r="AE125" s="78">
        <v>0</v>
      </c>
      <c r="AG125" s="78">
        <v>0</v>
      </c>
    </row>
    <row r="126" spans="1:33" x14ac:dyDescent="0.2">
      <c r="A126" s="33" t="s">
        <v>74</v>
      </c>
      <c r="C126" s="79">
        <v>0</v>
      </c>
      <c r="E126" s="79">
        <v>0</v>
      </c>
      <c r="G126" s="79">
        <v>0</v>
      </c>
      <c r="I126" s="79">
        <v>0</v>
      </c>
      <c r="K126" s="79">
        <v>0</v>
      </c>
      <c r="M126" s="79">
        <v>0</v>
      </c>
      <c r="O126" s="79">
        <v>0</v>
      </c>
      <c r="P126" s="89"/>
      <c r="Q126" s="79">
        <v>0</v>
      </c>
      <c r="R126" s="89"/>
      <c r="S126" s="79">
        <v>0</v>
      </c>
      <c r="T126" s="89"/>
      <c r="U126" s="79">
        <v>0</v>
      </c>
      <c r="V126" s="89"/>
      <c r="W126" s="79">
        <v>0</v>
      </c>
      <c r="X126" s="89"/>
      <c r="Y126" s="79">
        <v>0</v>
      </c>
      <c r="AA126" s="79">
        <v>0</v>
      </c>
      <c r="AC126" s="79">
        <v>0</v>
      </c>
      <c r="AD126" s="80"/>
      <c r="AE126" s="79">
        <v>0</v>
      </c>
      <c r="AG126" s="79">
        <v>0</v>
      </c>
    </row>
    <row r="127" spans="1:33" x14ac:dyDescent="0.2">
      <c r="A127" s="33" t="s">
        <v>75</v>
      </c>
      <c r="C127" s="77">
        <v>0</v>
      </c>
      <c r="E127" s="77">
        <v>0</v>
      </c>
      <c r="G127" s="77">
        <v>0</v>
      </c>
      <c r="I127" s="77">
        <v>0</v>
      </c>
      <c r="K127" s="77">
        <v>0</v>
      </c>
      <c r="M127" s="77">
        <v>0</v>
      </c>
      <c r="O127" s="77">
        <v>0</v>
      </c>
      <c r="P127" s="89"/>
      <c r="Q127" s="77">
        <v>0</v>
      </c>
      <c r="R127" s="89"/>
      <c r="S127" s="77">
        <v>0</v>
      </c>
      <c r="T127" s="89"/>
      <c r="U127" s="77">
        <v>0</v>
      </c>
      <c r="V127" s="89"/>
      <c r="W127" s="77">
        <v>0</v>
      </c>
      <c r="X127" s="89"/>
      <c r="Y127" s="77">
        <v>0</v>
      </c>
      <c r="AA127" s="77">
        <v>0</v>
      </c>
      <c r="AC127" s="77">
        <v>0</v>
      </c>
      <c r="AD127" s="78"/>
      <c r="AE127" s="77">
        <v>0</v>
      </c>
      <c r="AG127" s="77">
        <v>0</v>
      </c>
    </row>
    <row r="128" spans="1:33" x14ac:dyDescent="0.2">
      <c r="A128" s="33" t="s">
        <v>76</v>
      </c>
      <c r="C128" s="77">
        <v>0</v>
      </c>
      <c r="E128" s="77">
        <v>0</v>
      </c>
      <c r="G128" s="77">
        <v>0</v>
      </c>
      <c r="I128" s="77">
        <v>0</v>
      </c>
      <c r="K128" s="77">
        <v>0</v>
      </c>
      <c r="M128" s="77">
        <v>0</v>
      </c>
      <c r="O128" s="77">
        <v>0</v>
      </c>
      <c r="P128" s="89"/>
      <c r="Q128" s="77">
        <v>0</v>
      </c>
      <c r="R128" s="89"/>
      <c r="S128" s="77">
        <v>0</v>
      </c>
      <c r="T128" s="89"/>
      <c r="U128" s="77">
        <v>0</v>
      </c>
      <c r="V128" s="89"/>
      <c r="W128" s="77">
        <v>0</v>
      </c>
      <c r="X128" s="89"/>
      <c r="Y128" s="77">
        <v>0</v>
      </c>
      <c r="AA128" s="77">
        <v>0</v>
      </c>
      <c r="AC128" s="77">
        <v>0</v>
      </c>
      <c r="AD128" s="78"/>
      <c r="AE128" s="77">
        <v>0</v>
      </c>
      <c r="AG128" s="77">
        <v>0</v>
      </c>
    </row>
    <row r="129" spans="2:27" ht="13.5" thickBot="1" x14ac:dyDescent="0.25">
      <c r="R129" s="90"/>
      <c r="T129" s="90"/>
      <c r="V129" s="89"/>
      <c r="X129" s="89"/>
    </row>
    <row r="130" spans="2:27" ht="13.5" thickBot="1" x14ac:dyDescent="0.25">
      <c r="B130" s="83" t="s">
        <v>77</v>
      </c>
      <c r="C130" s="84"/>
      <c r="Z130" s="83" t="s">
        <v>77</v>
      </c>
      <c r="AA130" s="84"/>
    </row>
    <row r="131" spans="2:27" x14ac:dyDescent="0.2">
      <c r="B131" s="85" t="s">
        <v>78</v>
      </c>
      <c r="C131" s="86"/>
      <c r="Z131" s="85" t="s">
        <v>78</v>
      </c>
      <c r="AA131" s="86"/>
    </row>
    <row r="132" spans="2:27" x14ac:dyDescent="0.2">
      <c r="B132" s="110" t="s">
        <v>79</v>
      </c>
      <c r="C132" s="87">
        <f>'[1]Roll-1'!B74+'[1]Roll-2'!B74+'[1]Roll-3'!B74+'[1]Roll-4'!B74+'[1]Roll-5'!B74+'[1]Roll-6'!B74+'[1]Roll-7'!B74+'[1]Roll-8'!B74</f>
        <v>0</v>
      </c>
      <c r="Z132" s="110" t="s">
        <v>79</v>
      </c>
      <c r="AA132" s="87">
        <f>'[1]Roll-1'!Z74+'[1]Roll-2'!Z74+'[1]Roll-3'!Z74+'[1]Roll-4'!Z74+'[1]Roll-5'!Z74+'[1]Roll-6'!Z74+'[1]Roll-7'!Z74+'[1]Roll-8'!Z74</f>
        <v>0</v>
      </c>
    </row>
    <row r="133" spans="2:27" x14ac:dyDescent="0.2">
      <c r="B133" s="110" t="s">
        <v>80</v>
      </c>
      <c r="C133" s="87"/>
      <c r="Z133" s="110" t="s">
        <v>80</v>
      </c>
      <c r="AA133" s="87"/>
    </row>
    <row r="134" spans="2:27" ht="13.5" thickBot="1" x14ac:dyDescent="0.25">
      <c r="B134" s="111" t="s">
        <v>81</v>
      </c>
      <c r="C134" s="112">
        <v>0</v>
      </c>
      <c r="Z134" s="111" t="s">
        <v>81</v>
      </c>
      <c r="AA134" s="112">
        <v>0</v>
      </c>
    </row>
  </sheetData>
  <printOptions verticalCentered="1" gridLinesSet="0"/>
  <pageMargins left="0.75" right="0.25" top="0.25" bottom="0.4" header="0.23" footer="0.25"/>
  <pageSetup paperSize="5" scale="42" orientation="landscape" horizontalDpi="4294967292" r:id="rId1"/>
  <headerFooter alignWithMargins="0">
    <oddFooter>&amp;L&amp;"Times New Roman,Italic"&amp;F/&amp;A Prepared By: Chad Landry (x9837)&amp;R&amp;"Times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Sheet2</vt:lpstr>
      <vt:lpstr>Sheet3</vt:lpstr>
      <vt:lpstr>Report!Print_Area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Felienne</cp:lastModifiedBy>
  <cp:lastPrinted>2000-08-24T00:20:44Z</cp:lastPrinted>
  <dcterms:created xsi:type="dcterms:W3CDTF">2000-08-08T21:51:28Z</dcterms:created>
  <dcterms:modified xsi:type="dcterms:W3CDTF">2014-09-04T16:18:45Z</dcterms:modified>
</cp:coreProperties>
</file>