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9045" tabRatio="794"/>
  </bookViews>
  <sheets>
    <sheet name="Consol" sheetId="8" r:id="rId1"/>
    <sheet name="East" sheetId="1" r:id="rId2"/>
    <sheet name="West" sheetId="9" r:id="rId3"/>
    <sheet name="Downstream" sheetId="10" r:id="rId4"/>
    <sheet name="Generation" sheetId="11" r:id="rId5"/>
    <sheet name="Coal" sheetId="19" r:id="rId6"/>
    <sheet name="Canada" sheetId="20" r:id="rId7"/>
    <sheet name="New Products" sheetId="12" r:id="rId8"/>
    <sheet name="Mexico" sheetId="13" r:id="rId9"/>
    <sheet name="Upstream Assets" sheetId="18" r:id="rId10"/>
    <sheet name="Principal Investing" sheetId="15" r:id="rId11"/>
    <sheet name="Energy Capital Res." sheetId="16" r:id="rId12"/>
    <sheet name="CTG Assets" sheetId="17" r:id="rId13"/>
    <sheet name="Chairman" sheetId="21" r:id="rId14"/>
  </sheets>
  <definedNames>
    <definedName name="_xlnm.Print_Area" localSheetId="0">Consol!$A$1:$T$73</definedName>
    <definedName name="_xlnm.Print_Area" localSheetId="8">Mexico!$1:$1048576</definedName>
  </definedNames>
  <calcPr calcId="152511" fullCalcOnLoad="1"/>
</workbook>
</file>

<file path=xl/calcChain.xml><?xml version="1.0" encoding="utf-8"?>
<calcChain xmlns="http://schemas.openxmlformats.org/spreadsheetml/2006/main">
  <c r="C17" i="20" l="1"/>
  <c r="D13" i="20" s="1"/>
  <c r="D17" i="20" s="1"/>
  <c r="M17" i="20"/>
  <c r="N17" i="20"/>
  <c r="O17" i="20"/>
  <c r="O23" i="20"/>
  <c r="O24" i="20"/>
  <c r="O25" i="20"/>
  <c r="O26" i="20"/>
  <c r="C27" i="20"/>
  <c r="D22" i="20" s="1"/>
  <c r="F27" i="20"/>
  <c r="H27" i="20"/>
  <c r="I27" i="20"/>
  <c r="J27" i="20"/>
  <c r="K27" i="20"/>
  <c r="L27" i="20"/>
  <c r="M27" i="20"/>
  <c r="N27" i="20"/>
  <c r="G41" i="20"/>
  <c r="O41" i="20"/>
  <c r="P41" i="20"/>
  <c r="P44" i="20" s="1"/>
  <c r="O46" i="20" s="1"/>
  <c r="F42" i="20"/>
  <c r="P42" i="20"/>
  <c r="O43" i="20"/>
  <c r="O44" i="20" s="1"/>
  <c r="P43" i="20"/>
  <c r="B44" i="20"/>
  <c r="C44" i="20"/>
  <c r="E44" i="20"/>
  <c r="F44" i="20"/>
  <c r="E46" i="20" s="1"/>
  <c r="I44" i="20"/>
  <c r="J44" i="20"/>
  <c r="I46" i="20" s="1"/>
  <c r="L44" i="20"/>
  <c r="M44" i="20"/>
  <c r="R44" i="20"/>
  <c r="S44" i="20"/>
  <c r="R46" i="20" s="1"/>
  <c r="P45" i="20"/>
  <c r="B46" i="20"/>
  <c r="L46" i="20"/>
  <c r="D13" i="21"/>
  <c r="D17" i="21" s="1"/>
  <c r="C17" i="21"/>
  <c r="M17" i="21"/>
  <c r="N17" i="21"/>
  <c r="O17" i="21"/>
  <c r="O23" i="21"/>
  <c r="O24" i="21"/>
  <c r="O25" i="21"/>
  <c r="O26" i="21"/>
  <c r="C27" i="21"/>
  <c r="D22" i="21" s="1"/>
  <c r="F27" i="21"/>
  <c r="H27" i="21"/>
  <c r="I27" i="21"/>
  <c r="J27" i="21"/>
  <c r="K27" i="21"/>
  <c r="L27" i="21"/>
  <c r="M27" i="21"/>
  <c r="N27" i="21"/>
  <c r="O41" i="21"/>
  <c r="P41" i="21"/>
  <c r="P42" i="21"/>
  <c r="O43" i="21"/>
  <c r="O44" i="21" s="1"/>
  <c r="P43" i="21"/>
  <c r="B44" i="21"/>
  <c r="C44" i="21"/>
  <c r="E44" i="21"/>
  <c r="F44" i="21"/>
  <c r="E46" i="21" s="1"/>
  <c r="I44" i="21"/>
  <c r="J44" i="21"/>
  <c r="L44" i="21"/>
  <c r="M44" i="21"/>
  <c r="P44" i="21"/>
  <c r="R44" i="21"/>
  <c r="S44" i="21"/>
  <c r="P45" i="21"/>
  <c r="I46" i="21"/>
  <c r="L46" i="21"/>
  <c r="O46" i="21"/>
  <c r="R46" i="21"/>
  <c r="C17" i="19"/>
  <c r="D13" i="19" s="1"/>
  <c r="D17" i="19" s="1"/>
  <c r="M17" i="19"/>
  <c r="N17" i="19"/>
  <c r="O17" i="19"/>
  <c r="D22" i="19"/>
  <c r="O22" i="19" s="1"/>
  <c r="O27" i="19" s="1"/>
  <c r="O29" i="19" s="1"/>
  <c r="O23" i="19"/>
  <c r="O24" i="19"/>
  <c r="O25" i="19"/>
  <c r="O26" i="19"/>
  <c r="C27" i="19"/>
  <c r="D27" i="19"/>
  <c r="E22" i="19" s="1"/>
  <c r="E27" i="19" s="1"/>
  <c r="F27" i="19"/>
  <c r="H27" i="19"/>
  <c r="I27" i="19"/>
  <c r="J27" i="19"/>
  <c r="K27" i="19"/>
  <c r="L27" i="19"/>
  <c r="M27" i="19"/>
  <c r="N27" i="19"/>
  <c r="O41" i="19"/>
  <c r="P41" i="19"/>
  <c r="P44" i="19" s="1"/>
  <c r="O46" i="19" s="1"/>
  <c r="P42" i="19"/>
  <c r="O43" i="19"/>
  <c r="P43" i="19"/>
  <c r="B44" i="19"/>
  <c r="C44" i="19"/>
  <c r="E44" i="19"/>
  <c r="F44" i="19"/>
  <c r="I44" i="19"/>
  <c r="J44" i="19"/>
  <c r="I46" i="19" s="1"/>
  <c r="L44" i="19"/>
  <c r="M44" i="19"/>
  <c r="O44" i="19"/>
  <c r="R44" i="19"/>
  <c r="S44" i="19"/>
  <c r="P45" i="19"/>
  <c r="B46" i="19"/>
  <c r="E46" i="19"/>
  <c r="L46" i="19"/>
  <c r="R46" i="19"/>
  <c r="C13" i="8"/>
  <c r="D14" i="8"/>
  <c r="F14" i="8"/>
  <c r="G14" i="8"/>
  <c r="H14" i="8"/>
  <c r="I14" i="8"/>
  <c r="J14" i="8"/>
  <c r="K14" i="8"/>
  <c r="L14" i="8"/>
  <c r="C15" i="8"/>
  <c r="D15" i="8"/>
  <c r="E15" i="8"/>
  <c r="F15" i="8"/>
  <c r="G15" i="8"/>
  <c r="H15" i="8"/>
  <c r="I15" i="8"/>
  <c r="J15" i="8"/>
  <c r="K15" i="8"/>
  <c r="L15" i="8"/>
  <c r="C16" i="8"/>
  <c r="D16" i="8"/>
  <c r="E16" i="8"/>
  <c r="F16" i="8"/>
  <c r="G16" i="8"/>
  <c r="H16" i="8"/>
  <c r="I16" i="8"/>
  <c r="J16" i="8"/>
  <c r="K16" i="8"/>
  <c r="L16" i="8"/>
  <c r="M17" i="8"/>
  <c r="N17" i="8"/>
  <c r="O17" i="8"/>
  <c r="O23" i="8"/>
  <c r="O24" i="8"/>
  <c r="O25" i="8"/>
  <c r="O26" i="8"/>
  <c r="C27" i="8"/>
  <c r="F27" i="8"/>
  <c r="H27" i="8"/>
  <c r="I27" i="8"/>
  <c r="J27" i="8"/>
  <c r="K27" i="8"/>
  <c r="L27" i="8"/>
  <c r="M27" i="8"/>
  <c r="N27" i="8"/>
  <c r="B41" i="8"/>
  <c r="O41" i="8" s="1"/>
  <c r="C41" i="8"/>
  <c r="E41" i="8"/>
  <c r="F41" i="8"/>
  <c r="G41" i="8"/>
  <c r="I41" i="8"/>
  <c r="J41" i="8"/>
  <c r="L41" i="8"/>
  <c r="M41" i="8"/>
  <c r="R41" i="8"/>
  <c r="R44" i="8" s="1"/>
  <c r="S41" i="8"/>
  <c r="C42" i="8"/>
  <c r="J42" i="8"/>
  <c r="M42" i="8"/>
  <c r="B43" i="8"/>
  <c r="C43" i="8"/>
  <c r="C44" i="8" s="1"/>
  <c r="E43" i="8"/>
  <c r="F43" i="8"/>
  <c r="I43" i="8"/>
  <c r="O43" i="8" s="1"/>
  <c r="J43" i="8"/>
  <c r="L43" i="8"/>
  <c r="L44" i="8" s="1"/>
  <c r="M43" i="8"/>
  <c r="R43" i="8"/>
  <c r="S43" i="8"/>
  <c r="S44" i="8" s="1"/>
  <c r="B44" i="8"/>
  <c r="E44" i="8"/>
  <c r="J44" i="8"/>
  <c r="I46" i="8" s="1"/>
  <c r="M44" i="8"/>
  <c r="F45" i="8"/>
  <c r="J45" i="8"/>
  <c r="M45" i="8"/>
  <c r="L46" i="8"/>
  <c r="B72" i="8"/>
  <c r="B73" i="8"/>
  <c r="D13" i="17"/>
  <c r="D17" i="17" s="1"/>
  <c r="E13" i="17" s="1"/>
  <c r="E17" i="17" s="1"/>
  <c r="F13" i="17" s="1"/>
  <c r="F17" i="17" s="1"/>
  <c r="G13" i="17" s="1"/>
  <c r="G17" i="17" s="1"/>
  <c r="H13" i="17" s="1"/>
  <c r="H17" i="17" s="1"/>
  <c r="I13" i="17" s="1"/>
  <c r="I17" i="17" s="1"/>
  <c r="J13" i="17" s="1"/>
  <c r="J17" i="17" s="1"/>
  <c r="K13" i="17" s="1"/>
  <c r="K17" i="17" s="1"/>
  <c r="L13" i="17" s="1"/>
  <c r="L17" i="17" s="1"/>
  <c r="C17" i="17"/>
  <c r="M17" i="17"/>
  <c r="N17" i="17"/>
  <c r="O17" i="17"/>
  <c r="D22" i="17"/>
  <c r="O22" i="17" s="1"/>
  <c r="O27" i="17" s="1"/>
  <c r="O29" i="17" s="1"/>
  <c r="O23" i="17"/>
  <c r="O24" i="17"/>
  <c r="O25" i="17"/>
  <c r="O26" i="17"/>
  <c r="C27" i="17"/>
  <c r="C29" i="17" s="1"/>
  <c r="D27" i="17"/>
  <c r="E22" i="17" s="1"/>
  <c r="E27" i="17" s="1"/>
  <c r="F27" i="17"/>
  <c r="H27" i="17"/>
  <c r="I27" i="17"/>
  <c r="J27" i="17"/>
  <c r="K27" i="17"/>
  <c r="L27" i="17"/>
  <c r="M27" i="17"/>
  <c r="N27" i="17"/>
  <c r="O41" i="17"/>
  <c r="P41" i="17"/>
  <c r="P44" i="17" s="1"/>
  <c r="F42" i="17"/>
  <c r="P42" i="17" s="1"/>
  <c r="O43" i="17"/>
  <c r="P43" i="17"/>
  <c r="B44" i="17"/>
  <c r="C44" i="17"/>
  <c r="E44" i="17"/>
  <c r="F44" i="17"/>
  <c r="E46" i="17" s="1"/>
  <c r="I44" i="17"/>
  <c r="J44" i="17"/>
  <c r="L44" i="17"/>
  <c r="M44" i="17"/>
  <c r="L46" i="17" s="1"/>
  <c r="O44" i="17"/>
  <c r="R44" i="17"/>
  <c r="S44" i="17"/>
  <c r="C45" i="17"/>
  <c r="P45" i="17" s="1"/>
  <c r="I46" i="17"/>
  <c r="R46" i="17"/>
  <c r="D13" i="10"/>
  <c r="D17" i="10" s="1"/>
  <c r="C17" i="10"/>
  <c r="M17" i="10"/>
  <c r="N17" i="10"/>
  <c r="O17" i="10"/>
  <c r="D22" i="10"/>
  <c r="E22" i="10"/>
  <c r="O22" i="10" s="1"/>
  <c r="O27" i="10" s="1"/>
  <c r="O29" i="10" s="1"/>
  <c r="O23" i="10"/>
  <c r="O24" i="10"/>
  <c r="O25" i="10"/>
  <c r="O26" i="10"/>
  <c r="C27" i="10"/>
  <c r="D27" i="10"/>
  <c r="E27" i="10"/>
  <c r="F27" i="10"/>
  <c r="H27" i="10"/>
  <c r="I27" i="10"/>
  <c r="J27" i="10"/>
  <c r="K27" i="10"/>
  <c r="L27" i="10"/>
  <c r="M27" i="10"/>
  <c r="N27" i="10"/>
  <c r="O41" i="10"/>
  <c r="P41" i="10"/>
  <c r="F42" i="10"/>
  <c r="F44" i="10" s="1"/>
  <c r="E46" i="10" s="1"/>
  <c r="O43" i="10"/>
  <c r="P43" i="10"/>
  <c r="B44" i="10"/>
  <c r="C44" i="10"/>
  <c r="B46" i="10" s="1"/>
  <c r="E44" i="10"/>
  <c r="I44" i="10"/>
  <c r="J44" i="10"/>
  <c r="I46" i="10" s="1"/>
  <c r="L44" i="10"/>
  <c r="M44" i="10"/>
  <c r="O44" i="10"/>
  <c r="R44" i="10"/>
  <c r="S44" i="10"/>
  <c r="R46" i="10" s="1"/>
  <c r="P45" i="10"/>
  <c r="L46" i="10"/>
  <c r="C17" i="1"/>
  <c r="D13" i="1" s="1"/>
  <c r="M17" i="1"/>
  <c r="N17" i="1"/>
  <c r="O17" i="1"/>
  <c r="D22" i="1"/>
  <c r="O22" i="1" s="1"/>
  <c r="O27" i="1" s="1"/>
  <c r="O29" i="1" s="1"/>
  <c r="O23" i="1"/>
  <c r="O24" i="1"/>
  <c r="O25" i="1"/>
  <c r="O26" i="1"/>
  <c r="C27" i="1"/>
  <c r="D27" i="1"/>
  <c r="E22" i="1" s="1"/>
  <c r="E27" i="1" s="1"/>
  <c r="F27" i="1"/>
  <c r="H27" i="1"/>
  <c r="I27" i="1"/>
  <c r="J27" i="1"/>
  <c r="K27" i="1"/>
  <c r="L27" i="1"/>
  <c r="M27" i="1"/>
  <c r="N27" i="1"/>
  <c r="O41" i="1"/>
  <c r="P41" i="1"/>
  <c r="P44" i="1" s="1"/>
  <c r="O46" i="1" s="1"/>
  <c r="P42" i="1"/>
  <c r="O43" i="1"/>
  <c r="P43" i="1"/>
  <c r="B44" i="1"/>
  <c r="C44" i="1"/>
  <c r="B46" i="1" s="1"/>
  <c r="E44" i="1"/>
  <c r="F44" i="1"/>
  <c r="I44" i="1"/>
  <c r="J44" i="1"/>
  <c r="L44" i="1"/>
  <c r="M44" i="1"/>
  <c r="L46" i="1" s="1"/>
  <c r="O44" i="1"/>
  <c r="R44" i="1"/>
  <c r="S44" i="1"/>
  <c r="R46" i="1" s="1"/>
  <c r="P45" i="1"/>
  <c r="E46" i="1"/>
  <c r="I46" i="1"/>
  <c r="C17" i="16"/>
  <c r="D13" i="16" s="1"/>
  <c r="D17" i="16" s="1"/>
  <c r="M17" i="16"/>
  <c r="N17" i="16"/>
  <c r="O17" i="16"/>
  <c r="O23" i="16"/>
  <c r="O24" i="16"/>
  <c r="O25" i="16"/>
  <c r="O26" i="16"/>
  <c r="C27" i="16"/>
  <c r="D22" i="16" s="1"/>
  <c r="F27" i="16"/>
  <c r="H27" i="16"/>
  <c r="I27" i="16"/>
  <c r="J27" i="16"/>
  <c r="K27" i="16"/>
  <c r="L27" i="16"/>
  <c r="M27" i="16"/>
  <c r="N27" i="16"/>
  <c r="O41" i="16"/>
  <c r="O44" i="16" s="1"/>
  <c r="P41" i="16"/>
  <c r="P42" i="16"/>
  <c r="O43" i="16"/>
  <c r="P43" i="16"/>
  <c r="P44" i="16" s="1"/>
  <c r="O46" i="16" s="1"/>
  <c r="B44" i="16"/>
  <c r="C44" i="16"/>
  <c r="B46" i="16" s="1"/>
  <c r="E44" i="16"/>
  <c r="F44" i="16"/>
  <c r="I44" i="16"/>
  <c r="J44" i="16"/>
  <c r="I46" i="16" s="1"/>
  <c r="L44" i="16"/>
  <c r="M44" i="16"/>
  <c r="L46" i="16" s="1"/>
  <c r="R44" i="16"/>
  <c r="S44" i="16"/>
  <c r="P45" i="16"/>
  <c r="S45" i="16"/>
  <c r="S45" i="8" s="1"/>
  <c r="E46" i="16"/>
  <c r="R46" i="16"/>
  <c r="C17" i="11"/>
  <c r="D13" i="11" s="1"/>
  <c r="D17" i="11" s="1"/>
  <c r="M17" i="11"/>
  <c r="N17" i="11"/>
  <c r="O17" i="11"/>
  <c r="D22" i="11"/>
  <c r="D27" i="11" s="1"/>
  <c r="O23" i="11"/>
  <c r="O24" i="11"/>
  <c r="O25" i="11"/>
  <c r="O26" i="11"/>
  <c r="C27" i="11"/>
  <c r="F27" i="11"/>
  <c r="H27" i="11"/>
  <c r="I27" i="11"/>
  <c r="J27" i="11"/>
  <c r="K27" i="11"/>
  <c r="L27" i="11"/>
  <c r="M27" i="11"/>
  <c r="N27" i="11"/>
  <c r="O41" i="11"/>
  <c r="P41" i="11"/>
  <c r="P44" i="11" s="1"/>
  <c r="O46" i="11" s="1"/>
  <c r="F42" i="11"/>
  <c r="P42" i="11" s="1"/>
  <c r="O43" i="11"/>
  <c r="P43" i="11"/>
  <c r="B44" i="11"/>
  <c r="C44" i="11"/>
  <c r="B46" i="11" s="1"/>
  <c r="E44" i="11"/>
  <c r="F44" i="11"/>
  <c r="E46" i="11" s="1"/>
  <c r="I44" i="11"/>
  <c r="J44" i="11"/>
  <c r="L44" i="11"/>
  <c r="M44" i="11"/>
  <c r="O44" i="11"/>
  <c r="R44" i="11"/>
  <c r="S44" i="11"/>
  <c r="R46" i="11" s="1"/>
  <c r="P45" i="11"/>
  <c r="I46" i="11"/>
  <c r="L46" i="11"/>
  <c r="D13" i="13"/>
  <c r="D17" i="13" s="1"/>
  <c r="E13" i="13" s="1"/>
  <c r="E17" i="13" s="1"/>
  <c r="F13" i="13" s="1"/>
  <c r="F17" i="13" s="1"/>
  <c r="G13" i="13" s="1"/>
  <c r="C17" i="13"/>
  <c r="G17" i="13"/>
  <c r="H13" i="13" s="1"/>
  <c r="H17" i="13" s="1"/>
  <c r="I13" i="13" s="1"/>
  <c r="I17" i="13" s="1"/>
  <c r="J13" i="13" s="1"/>
  <c r="J17" i="13" s="1"/>
  <c r="K13" i="13" s="1"/>
  <c r="K17" i="13" s="1"/>
  <c r="L13" i="13" s="1"/>
  <c r="L17" i="13" s="1"/>
  <c r="M17" i="13"/>
  <c r="N17" i="13"/>
  <c r="O17" i="13"/>
  <c r="O23" i="13"/>
  <c r="O24" i="13"/>
  <c r="O25" i="13"/>
  <c r="O26" i="13"/>
  <c r="C27" i="13"/>
  <c r="F27" i="13"/>
  <c r="H27" i="13"/>
  <c r="I27" i="13"/>
  <c r="J27" i="13"/>
  <c r="K27" i="13"/>
  <c r="L27" i="13"/>
  <c r="M27" i="13"/>
  <c r="N27" i="13"/>
  <c r="O41" i="13"/>
  <c r="O44" i="13" s="1"/>
  <c r="P41" i="13"/>
  <c r="P42" i="13"/>
  <c r="O43" i="13"/>
  <c r="P43" i="13"/>
  <c r="B44" i="13"/>
  <c r="C44" i="13"/>
  <c r="B46" i="13" s="1"/>
  <c r="E44" i="13"/>
  <c r="F44" i="13"/>
  <c r="E46" i="13" s="1"/>
  <c r="I44" i="13"/>
  <c r="J44" i="13"/>
  <c r="L44" i="13"/>
  <c r="M44" i="13"/>
  <c r="L46" i="13" s="1"/>
  <c r="P44" i="13"/>
  <c r="R44" i="13"/>
  <c r="S44" i="13"/>
  <c r="R46" i="13" s="1"/>
  <c r="P45" i="13"/>
  <c r="I46" i="13"/>
  <c r="O46" i="13"/>
  <c r="D13" i="12"/>
  <c r="D17" i="12" s="1"/>
  <c r="C17" i="12"/>
  <c r="M17" i="12"/>
  <c r="N17" i="12"/>
  <c r="O17" i="12"/>
  <c r="D22" i="12"/>
  <c r="D27" i="12" s="1"/>
  <c r="O23" i="12"/>
  <c r="O24" i="12"/>
  <c r="O25" i="12"/>
  <c r="O26" i="12"/>
  <c r="C27" i="12"/>
  <c r="F27" i="12"/>
  <c r="H27" i="12"/>
  <c r="I27" i="12"/>
  <c r="J27" i="12"/>
  <c r="K27" i="12"/>
  <c r="L27" i="12"/>
  <c r="M27" i="12"/>
  <c r="N27" i="12"/>
  <c r="O41" i="12"/>
  <c r="P41" i="12"/>
  <c r="P42" i="12"/>
  <c r="O43" i="12"/>
  <c r="O44" i="12" s="1"/>
  <c r="P43" i="12"/>
  <c r="B44" i="12"/>
  <c r="C44" i="12"/>
  <c r="B46" i="12" s="1"/>
  <c r="E44" i="12"/>
  <c r="F44" i="12"/>
  <c r="I44" i="12"/>
  <c r="J44" i="12"/>
  <c r="L44" i="12"/>
  <c r="M44" i="12"/>
  <c r="L46" i="12" s="1"/>
  <c r="P44" i="12"/>
  <c r="R44" i="12"/>
  <c r="S44" i="12"/>
  <c r="P45" i="12"/>
  <c r="E46" i="12"/>
  <c r="I46" i="12"/>
  <c r="O46" i="12"/>
  <c r="R46" i="12"/>
  <c r="C17" i="15"/>
  <c r="D13" i="15" s="1"/>
  <c r="D17" i="15" s="1"/>
  <c r="M17" i="15"/>
  <c r="N17" i="15"/>
  <c r="O17" i="15"/>
  <c r="D22" i="15"/>
  <c r="D27" i="15" s="1"/>
  <c r="O23" i="15"/>
  <c r="O24" i="15"/>
  <c r="O25" i="15"/>
  <c r="O26" i="15"/>
  <c r="C27" i="15"/>
  <c r="F27" i="15"/>
  <c r="H27" i="15"/>
  <c r="I27" i="15"/>
  <c r="J27" i="15"/>
  <c r="K27" i="15"/>
  <c r="L27" i="15"/>
  <c r="M27" i="15"/>
  <c r="N27" i="15"/>
  <c r="O41" i="15"/>
  <c r="O44" i="15" s="1"/>
  <c r="P41" i="15"/>
  <c r="P42" i="15"/>
  <c r="O43" i="15"/>
  <c r="P43" i="15"/>
  <c r="B44" i="15"/>
  <c r="C44" i="15"/>
  <c r="B46" i="15" s="1"/>
  <c r="E44" i="15"/>
  <c r="F44" i="15"/>
  <c r="I44" i="15"/>
  <c r="J44" i="15"/>
  <c r="L44" i="15"/>
  <c r="M44" i="15"/>
  <c r="L46" i="15" s="1"/>
  <c r="P44" i="15"/>
  <c r="R44" i="15"/>
  <c r="S44" i="15"/>
  <c r="P45" i="15"/>
  <c r="E46" i="15"/>
  <c r="I46" i="15"/>
  <c r="O46" i="15"/>
  <c r="R46" i="15"/>
  <c r="C14" i="18"/>
  <c r="C14" i="8" s="1"/>
  <c r="C17" i="8" s="1"/>
  <c r="E14" i="18"/>
  <c r="E14" i="8" s="1"/>
  <c r="M17" i="18"/>
  <c r="N17" i="18"/>
  <c r="O17" i="18"/>
  <c r="O23" i="18"/>
  <c r="O24" i="18"/>
  <c r="O25" i="18"/>
  <c r="O26" i="18"/>
  <c r="C27" i="18"/>
  <c r="D22" i="18" s="1"/>
  <c r="F27" i="18"/>
  <c r="H27" i="18"/>
  <c r="I27" i="18"/>
  <c r="J27" i="18"/>
  <c r="K27" i="18"/>
  <c r="L27" i="18"/>
  <c r="M27" i="18"/>
  <c r="N27" i="18"/>
  <c r="O41" i="18"/>
  <c r="O44" i="18" s="1"/>
  <c r="P41" i="18"/>
  <c r="F42" i="18"/>
  <c r="F44" i="18" s="1"/>
  <c r="E46" i="18" s="1"/>
  <c r="O43" i="18"/>
  <c r="P43" i="18"/>
  <c r="B44" i="18"/>
  <c r="C44" i="18"/>
  <c r="B46" i="18" s="1"/>
  <c r="E44" i="18"/>
  <c r="I44" i="18"/>
  <c r="J44" i="18"/>
  <c r="L44" i="18"/>
  <c r="M44" i="18"/>
  <c r="L46" i="18" s="1"/>
  <c r="R44" i="18"/>
  <c r="S44" i="18"/>
  <c r="P45" i="18"/>
  <c r="I46" i="18"/>
  <c r="R46" i="18"/>
  <c r="C17" i="9"/>
  <c r="D13" i="9" s="1"/>
  <c r="D17" i="9" s="1"/>
  <c r="M17" i="9"/>
  <c r="N17" i="9"/>
  <c r="O17" i="9"/>
  <c r="D22" i="9"/>
  <c r="D27" i="9" s="1"/>
  <c r="O23" i="9"/>
  <c r="O24" i="9"/>
  <c r="O25" i="9"/>
  <c r="O26" i="9"/>
  <c r="C27" i="9"/>
  <c r="F27" i="9"/>
  <c r="H27" i="9"/>
  <c r="I27" i="9"/>
  <c r="J27" i="9"/>
  <c r="K27" i="9"/>
  <c r="L27" i="9"/>
  <c r="M27" i="9"/>
  <c r="N27" i="9"/>
  <c r="O41" i="9"/>
  <c r="P41" i="9"/>
  <c r="P44" i="9" s="1"/>
  <c r="O46" i="9" s="1"/>
  <c r="P42" i="9"/>
  <c r="O43" i="9"/>
  <c r="P43" i="9"/>
  <c r="B44" i="9"/>
  <c r="C44" i="9"/>
  <c r="E44" i="9"/>
  <c r="F44" i="9"/>
  <c r="I44" i="9"/>
  <c r="J44" i="9"/>
  <c r="L44" i="9"/>
  <c r="M44" i="9"/>
  <c r="L46" i="9" s="1"/>
  <c r="O44" i="9"/>
  <c r="R44" i="9"/>
  <c r="S44" i="9"/>
  <c r="P45" i="9"/>
  <c r="B46" i="9"/>
  <c r="E46" i="9"/>
  <c r="I46" i="9"/>
  <c r="R46" i="9"/>
  <c r="E22" i="9" l="1"/>
  <c r="E27" i="9" s="1"/>
  <c r="D27" i="16"/>
  <c r="C29" i="16"/>
  <c r="E13" i="16"/>
  <c r="E17" i="16" s="1"/>
  <c r="F13" i="16" s="1"/>
  <c r="F17" i="16" s="1"/>
  <c r="G13" i="16" s="1"/>
  <c r="G17" i="16" s="1"/>
  <c r="H13" i="16" s="1"/>
  <c r="H17" i="16" s="1"/>
  <c r="I13" i="16" s="1"/>
  <c r="I17" i="16" s="1"/>
  <c r="J13" i="16" s="1"/>
  <c r="J17" i="16" s="1"/>
  <c r="K13" i="16" s="1"/>
  <c r="K17" i="16" s="1"/>
  <c r="L13" i="16" s="1"/>
  <c r="L17" i="16" s="1"/>
  <c r="E13" i="15"/>
  <c r="E17" i="15" s="1"/>
  <c r="F13" i="15" s="1"/>
  <c r="F17" i="15" s="1"/>
  <c r="G13" i="15" s="1"/>
  <c r="G17" i="15" s="1"/>
  <c r="H13" i="15" s="1"/>
  <c r="H17" i="15" s="1"/>
  <c r="I13" i="15" s="1"/>
  <c r="I17" i="15" s="1"/>
  <c r="J13" i="15" s="1"/>
  <c r="J17" i="15" s="1"/>
  <c r="K13" i="15" s="1"/>
  <c r="K17" i="15" s="1"/>
  <c r="L13" i="15" s="1"/>
  <c r="L17" i="15" s="1"/>
  <c r="C29" i="15"/>
  <c r="E29" i="17"/>
  <c r="D27" i="21"/>
  <c r="E13" i="21"/>
  <c r="E17" i="21" s="1"/>
  <c r="F13" i="21" s="1"/>
  <c r="F17" i="21" s="1"/>
  <c r="G13" i="21" s="1"/>
  <c r="G17" i="21" s="1"/>
  <c r="H13" i="21" s="1"/>
  <c r="H17" i="21" s="1"/>
  <c r="I13" i="21" s="1"/>
  <c r="I17" i="21" s="1"/>
  <c r="J13" i="21" s="1"/>
  <c r="J17" i="21" s="1"/>
  <c r="K13" i="21" s="1"/>
  <c r="K17" i="21" s="1"/>
  <c r="L13" i="21" s="1"/>
  <c r="L17" i="21" s="1"/>
  <c r="C29" i="21"/>
  <c r="C29" i="11"/>
  <c r="E13" i="11"/>
  <c r="E17" i="11" s="1"/>
  <c r="F13" i="11" s="1"/>
  <c r="F17" i="11" s="1"/>
  <c r="G13" i="11" s="1"/>
  <c r="G17" i="11" s="1"/>
  <c r="H13" i="11" s="1"/>
  <c r="H17" i="11" s="1"/>
  <c r="I13" i="11" s="1"/>
  <c r="I17" i="11" s="1"/>
  <c r="J13" i="11" s="1"/>
  <c r="J17" i="11" s="1"/>
  <c r="K13" i="11" s="1"/>
  <c r="K17" i="11" s="1"/>
  <c r="L13" i="11" s="1"/>
  <c r="L17" i="11" s="1"/>
  <c r="E13" i="19"/>
  <c r="E17" i="19" s="1"/>
  <c r="F13" i="19" s="1"/>
  <c r="F17" i="19" s="1"/>
  <c r="G13" i="19" s="1"/>
  <c r="G17" i="19" s="1"/>
  <c r="H13" i="19" s="1"/>
  <c r="H17" i="19" s="1"/>
  <c r="I13" i="19" s="1"/>
  <c r="I17" i="19" s="1"/>
  <c r="J13" i="19" s="1"/>
  <c r="J17" i="19" s="1"/>
  <c r="K13" i="19" s="1"/>
  <c r="K17" i="19" s="1"/>
  <c r="L13" i="19" s="1"/>
  <c r="L17" i="19" s="1"/>
  <c r="C29" i="19"/>
  <c r="E22" i="15"/>
  <c r="E27" i="15" s="1"/>
  <c r="E29" i="15" s="1"/>
  <c r="D27" i="18"/>
  <c r="E13" i="10"/>
  <c r="E17" i="10" s="1"/>
  <c r="F13" i="10" s="1"/>
  <c r="F17" i="10" s="1"/>
  <c r="G13" i="10" s="1"/>
  <c r="G17" i="10" s="1"/>
  <c r="H13" i="10" s="1"/>
  <c r="H17" i="10" s="1"/>
  <c r="I13" i="10" s="1"/>
  <c r="I17" i="10" s="1"/>
  <c r="J13" i="10" s="1"/>
  <c r="J17" i="10" s="1"/>
  <c r="K13" i="10" s="1"/>
  <c r="K17" i="10" s="1"/>
  <c r="L13" i="10" s="1"/>
  <c r="L17" i="10" s="1"/>
  <c r="C29" i="10"/>
  <c r="O22" i="9"/>
  <c r="O27" i="9" s="1"/>
  <c r="O29" i="9" s="1"/>
  <c r="D22" i="13"/>
  <c r="C29" i="13"/>
  <c r="E13" i="12"/>
  <c r="E17" i="12" s="1"/>
  <c r="F13" i="12" s="1"/>
  <c r="F17" i="12" s="1"/>
  <c r="G13" i="12" s="1"/>
  <c r="G17" i="12" s="1"/>
  <c r="H13" i="12" s="1"/>
  <c r="H17" i="12" s="1"/>
  <c r="I13" i="12" s="1"/>
  <c r="I17" i="12" s="1"/>
  <c r="J13" i="12" s="1"/>
  <c r="J17" i="12" s="1"/>
  <c r="K13" i="12" s="1"/>
  <c r="K17" i="12" s="1"/>
  <c r="L13" i="12" s="1"/>
  <c r="L17" i="12" s="1"/>
  <c r="C29" i="12"/>
  <c r="D17" i="1"/>
  <c r="O44" i="8"/>
  <c r="C29" i="9"/>
  <c r="E13" i="9"/>
  <c r="E17" i="9" s="1"/>
  <c r="F13" i="9" s="1"/>
  <c r="F17" i="9" s="1"/>
  <c r="G13" i="9" s="1"/>
  <c r="G17" i="9" s="1"/>
  <c r="H13" i="9" s="1"/>
  <c r="H17" i="9" s="1"/>
  <c r="I13" i="9" s="1"/>
  <c r="I17" i="9" s="1"/>
  <c r="J13" i="9" s="1"/>
  <c r="J17" i="9" s="1"/>
  <c r="K13" i="9" s="1"/>
  <c r="K17" i="9" s="1"/>
  <c r="L13" i="9" s="1"/>
  <c r="L17" i="9" s="1"/>
  <c r="D29" i="12"/>
  <c r="E22" i="12"/>
  <c r="E22" i="11"/>
  <c r="E27" i="11" s="1"/>
  <c r="E29" i="11" s="1"/>
  <c r="D29" i="11"/>
  <c r="O46" i="17"/>
  <c r="R46" i="8"/>
  <c r="D27" i="20"/>
  <c r="E13" i="20"/>
  <c r="E17" i="20" s="1"/>
  <c r="F13" i="20" s="1"/>
  <c r="F17" i="20" s="1"/>
  <c r="G13" i="20" s="1"/>
  <c r="G17" i="20" s="1"/>
  <c r="H13" i="20" s="1"/>
  <c r="H17" i="20" s="1"/>
  <c r="I13" i="20" s="1"/>
  <c r="I17" i="20" s="1"/>
  <c r="J13" i="20" s="1"/>
  <c r="J17" i="20" s="1"/>
  <c r="K13" i="20" s="1"/>
  <c r="K17" i="20" s="1"/>
  <c r="L13" i="20" s="1"/>
  <c r="L17" i="20" s="1"/>
  <c r="C29" i="20"/>
  <c r="D29" i="17"/>
  <c r="C45" i="8"/>
  <c r="B46" i="8" s="1"/>
  <c r="I44" i="8"/>
  <c r="P41" i="8"/>
  <c r="B46" i="17"/>
  <c r="D22" i="8"/>
  <c r="P43" i="8"/>
  <c r="C17" i="18"/>
  <c r="D13" i="18" s="1"/>
  <c r="D17" i="18" s="1"/>
  <c r="E13" i="18" s="1"/>
  <c r="E17" i="18" s="1"/>
  <c r="F13" i="18" s="1"/>
  <c r="F17" i="18" s="1"/>
  <c r="G13" i="18" s="1"/>
  <c r="G17" i="18" s="1"/>
  <c r="H13" i="18" s="1"/>
  <c r="H17" i="18" s="1"/>
  <c r="I13" i="18" s="1"/>
  <c r="I17" i="18" s="1"/>
  <c r="J13" i="18" s="1"/>
  <c r="J17" i="18" s="1"/>
  <c r="K13" i="18" s="1"/>
  <c r="K17" i="18" s="1"/>
  <c r="L13" i="18" s="1"/>
  <c r="L17" i="18" s="1"/>
  <c r="O22" i="11"/>
  <c r="O27" i="11" s="1"/>
  <c r="O29" i="11" s="1"/>
  <c r="P42" i="18"/>
  <c r="P44" i="18" s="1"/>
  <c r="O46" i="18" s="1"/>
  <c r="P42" i="10"/>
  <c r="P44" i="10" s="1"/>
  <c r="O46" i="10" s="1"/>
  <c r="F42" i="8"/>
  <c r="F44" i="8" s="1"/>
  <c r="E46" i="8" s="1"/>
  <c r="D27" i="13" l="1"/>
  <c r="P45" i="8"/>
  <c r="O22" i="15"/>
  <c r="O27" i="15" s="1"/>
  <c r="O29" i="15" s="1"/>
  <c r="D29" i="21"/>
  <c r="E22" i="21"/>
  <c r="E29" i="10"/>
  <c r="C29" i="18"/>
  <c r="E13" i="1"/>
  <c r="C29" i="1"/>
  <c r="D13" i="8"/>
  <c r="D17" i="8" s="1"/>
  <c r="C29" i="8" s="1"/>
  <c r="D29" i="10"/>
  <c r="E22" i="18"/>
  <c r="D29" i="18"/>
  <c r="P42" i="8"/>
  <c r="P44" i="8" s="1"/>
  <c r="O46" i="8" s="1"/>
  <c r="D29" i="16"/>
  <c r="E22" i="16"/>
  <c r="E29" i="19"/>
  <c r="D29" i="19"/>
  <c r="D27" i="8"/>
  <c r="D29" i="20"/>
  <c r="E22" i="20"/>
  <c r="E27" i="12"/>
  <c r="E29" i="12" s="1"/>
  <c r="O22" i="12"/>
  <c r="O27" i="12" s="1"/>
  <c r="O29" i="12" s="1"/>
  <c r="D29" i="15"/>
  <c r="D29" i="9"/>
  <c r="E29" i="9"/>
  <c r="E27" i="21" l="1"/>
  <c r="E29" i="21" s="1"/>
  <c r="O22" i="21"/>
  <c r="O27" i="21" s="1"/>
  <c r="O29" i="21" s="1"/>
  <c r="E27" i="20"/>
  <c r="E29" i="20" s="1"/>
  <c r="O22" i="20"/>
  <c r="O27" i="20" s="1"/>
  <c r="O29" i="20" s="1"/>
  <c r="E22" i="8"/>
  <c r="E27" i="18"/>
  <c r="E29" i="18" s="1"/>
  <c r="O22" i="18"/>
  <c r="O27" i="18" s="1"/>
  <c r="O29" i="18" s="1"/>
  <c r="E27" i="16"/>
  <c r="E29" i="16" s="1"/>
  <c r="O22" i="16"/>
  <c r="O27" i="16" s="1"/>
  <c r="O29" i="16" s="1"/>
  <c r="E13" i="8"/>
  <c r="E17" i="8" s="1"/>
  <c r="D29" i="8" s="1"/>
  <c r="E17" i="1"/>
  <c r="E22" i="13"/>
  <c r="D29" i="13"/>
  <c r="E27" i="8" l="1"/>
  <c r="O22" i="8"/>
  <c r="O27" i="8" s="1"/>
  <c r="O29" i="8" s="1"/>
  <c r="E27" i="13"/>
  <c r="E29" i="13" s="1"/>
  <c r="O22" i="13"/>
  <c r="O27" i="13" s="1"/>
  <c r="O29" i="13" s="1"/>
  <c r="F13" i="1"/>
  <c r="D29" i="1"/>
  <c r="F13" i="8" l="1"/>
  <c r="F17" i="8" s="1"/>
  <c r="E29" i="8" s="1"/>
  <c r="F17" i="1"/>
  <c r="G13" i="1" l="1"/>
  <c r="E29" i="1"/>
  <c r="G13" i="8" l="1"/>
  <c r="G17" i="8" s="1"/>
  <c r="G17" i="1"/>
  <c r="H13" i="1" s="1"/>
  <c r="H13" i="8" l="1"/>
  <c r="H17" i="8" s="1"/>
  <c r="H17" i="1"/>
  <c r="I13" i="1" s="1"/>
  <c r="I17" i="1" l="1"/>
  <c r="J13" i="1" s="1"/>
  <c r="I13" i="8"/>
  <c r="I17" i="8" s="1"/>
  <c r="J17" i="1" l="1"/>
  <c r="K13" i="1" s="1"/>
  <c r="J13" i="8"/>
  <c r="J17" i="8" s="1"/>
  <c r="K13" i="8" l="1"/>
  <c r="K17" i="8" s="1"/>
  <c r="K17" i="1"/>
  <c r="L13" i="1" s="1"/>
  <c r="L13" i="8" l="1"/>
  <c r="L17" i="8" s="1"/>
  <c r="L17" i="1"/>
</calcChain>
</file>

<file path=xl/sharedStrings.xml><?xml version="1.0" encoding="utf-8"?>
<sst xmlns="http://schemas.openxmlformats.org/spreadsheetml/2006/main" count="1092" uniqueCount="63">
  <si>
    <t>Postings</t>
  </si>
  <si>
    <t>+ Entrances</t>
  </si>
  <si>
    <t>- Exits</t>
  </si>
  <si>
    <t>- Executions</t>
  </si>
  <si>
    <t>Postings Rollforward:</t>
  </si>
  <si>
    <t>Beginning</t>
  </si>
  <si>
    <t>Ending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</si>
  <si>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</si>
  <si>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</si>
  <si>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</si>
  <si>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</si>
  <si>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</si>
  <si>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</si>
  <si>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</si>
  <si>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</si>
  <si>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Average</t>
  </si>
  <si>
    <t># of Transactions</t>
  </si>
  <si>
    <t>Dollar Value of Transactions</t>
  </si>
  <si>
    <t>Executions</t>
  </si>
  <si>
    <t>Budget</t>
  </si>
  <si>
    <t>Total Year</t>
  </si>
  <si>
    <t>Average Deal Size</t>
  </si>
  <si>
    <t>+/- Value Changes</t>
  </si>
  <si>
    <t>#</t>
  </si>
  <si>
    <t>$</t>
  </si>
  <si>
    <t>Week 9</t>
  </si>
  <si>
    <t>Week 10</t>
  </si>
  <si>
    <t>Week 11</t>
  </si>
  <si>
    <t>Week 12</t>
  </si>
  <si>
    <t>Actual</t>
  </si>
  <si>
    <t>Forward Quarters</t>
  </si>
  <si>
    <t>$ Coverage</t>
  </si>
  <si>
    <t>1Q01</t>
  </si>
  <si>
    <t>Team:</t>
  </si>
  <si>
    <t>Week</t>
  </si>
  <si>
    <t>East Midstream</t>
  </si>
  <si>
    <t>1Q00</t>
  </si>
  <si>
    <t>2Q00</t>
  </si>
  <si>
    <t>3Q00</t>
  </si>
  <si>
    <t>4Q00</t>
  </si>
  <si>
    <t xml:space="preserve">        $ millions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</si>
  <si>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  </t>
    </r>
    <r>
      <rPr>
        <b/>
        <sz val="20"/>
        <color indexed="8"/>
        <rFont val="Arial"/>
        <family val="2"/>
      </rPr>
      <t xml:space="preserve">M </t>
    </r>
    <r>
      <rPr>
        <b/>
        <sz val="18"/>
        <color indexed="8"/>
        <rFont val="Arial"/>
        <family val="2"/>
      </rPr>
      <t>E T R I C S</t>
    </r>
  </si>
  <si>
    <t>Current Quarter</t>
  </si>
  <si>
    <t>Consolidated</t>
  </si>
  <si>
    <t>Week 13</t>
  </si>
  <si>
    <t>Weekly Summary - 2Q00 through 1Q01</t>
  </si>
  <si>
    <t>West Midstream</t>
  </si>
  <si>
    <t>Industrial Downstream</t>
  </si>
  <si>
    <t>Mexico</t>
  </si>
  <si>
    <t>Principal Investing</t>
  </si>
  <si>
    <t>CTG Assets</t>
  </si>
  <si>
    <t>ENA Upstream Assets</t>
  </si>
  <si>
    <t>Office of the Chairman</t>
  </si>
  <si>
    <t>Energy Capital Resources</t>
  </si>
  <si>
    <t>GRM New Products</t>
  </si>
  <si>
    <t>Coal Origination &amp; Finance</t>
  </si>
  <si>
    <t>Canada Origination &amp; Finance</t>
  </si>
  <si>
    <t>Hot List</t>
  </si>
  <si>
    <t>Per</t>
  </si>
  <si>
    <t>DPR/MPR</t>
  </si>
  <si>
    <t>Identified Margin</t>
  </si>
  <si>
    <t>Generation Investments</t>
  </si>
  <si>
    <t>Results based on Activity through June 9,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</si>
</sst>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6" formatCode="_(* #,##0.0_);_(* \(#,##0.0\);_(* &quot;-&quot;??_);_(@_)"/>
    <numFmt numFmtId="167" formatCode="_(* #,##0.0_);_(* \(#,##0.0\);_(* &quot;-&quot;?_);_(@_)"/>
    <numFmt numFmtId="168" formatCode="m/d/yy"/>
    <numFmt numFmtId="172" formatCode="&quot;$&quot;#,##0.0_);\(&quot;$&quot;#,##0.0\)"/>
  </numFmts>
  <fonts count="21" x14ac:knownFonts="1">
    <font>
      <sz val="10"/>
      <name val="Arial"/>
    </font>
    <font>
      <sz val="10"/>
      <name val="Arial"/>
    </font>
    <font>
      <b/>
      <sz val="18"/>
      <name val="Arial Narrow"/>
      <family val="2"/>
    </font>
    <font>
      <sz val="10"/>
      <name val="Arial Narrow"/>
      <family val="2"/>
    </font>
    <font>
      <b/>
      <u/>
      <sz val="10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i/>
      <sz val="10"/>
      <name val="Arial"/>
      <family val="2"/>
    </font>
    <font>
      <i/>
      <sz val="10"/>
      <name val="Arial Narrow"/>
      <family val="2"/>
    </font>
    <font>
      <b/>
      <sz val="24"/>
      <name val="Arial Narrow"/>
      <family val="2"/>
    </font>
    <font>
      <b/>
      <sz val="20"/>
      <name val="Arial Narrow"/>
      <family val="2"/>
    </font>
    <font>
      <b/>
      <sz val="11"/>
      <name val="Arial Narrow"/>
      <family val="2"/>
    </font>
    <font>
      <b/>
      <i/>
      <sz val="14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20"/>
      <color indexed="8"/>
      <name val="Arial"/>
      <family val="2"/>
    </font>
    <font>
      <b/>
      <i/>
      <sz val="14"/>
      <color indexed="39"/>
      <name val="Arial Narrow"/>
      <family val="2"/>
    </font>
    <font>
      <b/>
      <sz val="14"/>
      <color indexed="39"/>
      <name val="Arial Narrow"/>
      <family val="2"/>
    </font>
    <font>
      <b/>
      <sz val="14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164" fontId="5" fillId="0" borderId="2" xfId="2" applyNumberFormat="1" applyFont="1" applyBorder="1"/>
    <xf numFmtId="0" fontId="3" fillId="0" borderId="0" xfId="0" applyFont="1" applyBorder="1"/>
    <xf numFmtId="164" fontId="5" fillId="0" borderId="0" xfId="2" applyNumberFormat="1" applyFont="1" applyBorder="1"/>
    <xf numFmtId="0" fontId="5" fillId="0" borderId="0" xfId="0" applyFont="1" applyBorder="1"/>
    <xf numFmtId="166" fontId="3" fillId="0" borderId="0" xfId="1" applyNumberFormat="1" applyFont="1"/>
    <xf numFmtId="164" fontId="3" fillId="0" borderId="0" xfId="2" applyNumberFormat="1" applyFont="1"/>
    <xf numFmtId="164" fontId="5" fillId="0" borderId="0" xfId="2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41" fontId="3" fillId="0" borderId="0" xfId="0" applyNumberFormat="1" applyFont="1"/>
    <xf numFmtId="41" fontId="5" fillId="0" borderId="2" xfId="0" applyNumberFormat="1" applyFont="1" applyBorder="1"/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9" fontId="3" fillId="0" borderId="0" xfId="0" applyNumberFormat="1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3" fillId="0" borderId="6" xfId="1" applyNumberFormat="1" applyFont="1" applyBorder="1"/>
    <xf numFmtId="0" fontId="3" fillId="0" borderId="4" xfId="0" applyFont="1" applyBorder="1" applyAlignment="1">
      <alignment horizontal="center"/>
    </xf>
    <xf numFmtId="166" fontId="8" fillId="0" borderId="5" xfId="1" applyNumberFormat="1" applyFont="1" applyBorder="1" applyAlignment="1">
      <alignment horizontal="center"/>
    </xf>
    <xf numFmtId="167" fontId="5" fillId="0" borderId="6" xfId="2" applyNumberFormat="1" applyFont="1" applyBorder="1"/>
    <xf numFmtId="164" fontId="5" fillId="0" borderId="3" xfId="2" applyNumberFormat="1" applyFont="1" applyBorder="1" applyAlignment="1">
      <alignment horizontal="center"/>
    </xf>
    <xf numFmtId="166" fontId="3" fillId="0" borderId="5" xfId="1" applyNumberFormat="1" applyFont="1" applyBorder="1"/>
    <xf numFmtId="166" fontId="3" fillId="0" borderId="6" xfId="1" applyNumberFormat="1" applyFont="1" applyBorder="1" applyAlignment="1">
      <alignment horizontal="center"/>
    </xf>
    <xf numFmtId="167" fontId="3" fillId="0" borderId="6" xfId="2" applyNumberFormat="1" applyFont="1" applyBorder="1"/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167" fontId="3" fillId="0" borderId="0" xfId="0" applyNumberFormat="1" applyFont="1"/>
    <xf numFmtId="0" fontId="6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3" fillId="0" borderId="0" xfId="0" applyFont="1"/>
    <xf numFmtId="0" fontId="14" fillId="0" borderId="0" xfId="0" applyFont="1" applyFill="1"/>
    <xf numFmtId="0" fontId="15" fillId="0" borderId="0" xfId="0" applyFont="1" applyFill="1" applyAlignment="1">
      <alignment horizontal="left"/>
    </xf>
    <xf numFmtId="41" fontId="3" fillId="0" borderId="0" xfId="0" applyNumberFormat="1" applyFont="1" applyProtection="1">
      <protection locked="0"/>
    </xf>
    <xf numFmtId="41" fontId="5" fillId="0" borderId="2" xfId="0" applyNumberFormat="1" applyFont="1" applyBorder="1" applyProtection="1">
      <protection locked="0"/>
    </xf>
    <xf numFmtId="0" fontId="5" fillId="0" borderId="0" xfId="2" applyNumberFormat="1" applyFont="1"/>
    <xf numFmtId="168" fontId="5" fillId="0" borderId="1" xfId="0" applyNumberFormat="1" applyFont="1" applyBorder="1" applyAlignment="1">
      <alignment horizontal="center"/>
    </xf>
    <xf numFmtId="167" fontId="3" fillId="0" borderId="5" xfId="1" applyNumberFormat="1" applyFont="1" applyBorder="1"/>
    <xf numFmtId="0" fontId="19" fillId="0" borderId="0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5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66" fontId="3" fillId="0" borderId="0" xfId="1" applyNumberFormat="1" applyFont="1" applyFill="1" applyBorder="1"/>
    <xf numFmtId="167" fontId="5" fillId="0" borderId="0" xfId="2" applyNumberFormat="1" applyFont="1" applyFill="1" applyBorder="1"/>
    <xf numFmtId="9" fontId="18" fillId="0" borderId="0" xfId="3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72" fontId="3" fillId="0" borderId="0" xfId="2" applyNumberFormat="1" applyFont="1" applyFill="1" applyBorder="1"/>
    <xf numFmtId="0" fontId="5" fillId="0" borderId="0" xfId="0" applyFont="1" applyBorder="1" applyAlignment="1">
      <alignment horizontal="center"/>
    </xf>
    <xf numFmtId="166" fontId="3" fillId="0" borderId="0" xfId="1" applyNumberFormat="1" applyFont="1" applyBorder="1"/>
    <xf numFmtId="167" fontId="5" fillId="0" borderId="0" xfId="2" applyNumberFormat="1" applyFont="1" applyBorder="1"/>
    <xf numFmtId="9" fontId="12" fillId="0" borderId="0" xfId="3" applyFont="1" applyFill="1" applyBorder="1" applyAlignment="1">
      <alignment horizontal="center"/>
    </xf>
    <xf numFmtId="166" fontId="3" fillId="0" borderId="6" xfId="1" applyNumberFormat="1" applyFont="1" applyFill="1" applyBorder="1"/>
    <xf numFmtId="166" fontId="5" fillId="0" borderId="6" xfId="2" applyNumberFormat="1" applyFont="1" applyBorder="1"/>
    <xf numFmtId="9" fontId="18" fillId="2" borderId="17" xfId="3" applyFont="1" applyFill="1" applyBorder="1" applyAlignment="1">
      <alignment horizontal="center"/>
    </xf>
    <xf numFmtId="9" fontId="18" fillId="2" borderId="18" xfId="3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2" fontId="13" fillId="0" borderId="0" xfId="0" applyNumberFormat="1" applyFont="1" applyAlignment="1">
      <alignment horizontal="left"/>
    </xf>
    <xf numFmtId="0" fontId="20" fillId="0" borderId="0" xfId="0" applyFont="1" applyFill="1" applyAlignment="1">
      <alignment horizontal="left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9" fontId="12" fillId="2" borderId="17" xfId="3" applyFont="1" applyFill="1" applyBorder="1" applyAlignment="1">
      <alignment horizontal="center"/>
    </xf>
    <xf numFmtId="9" fontId="12" fillId="2" borderId="18" xfId="3" applyFont="1" applyFill="1" applyBorder="1" applyAlignment="1">
      <alignment horizontal="center"/>
    </xf>
    <xf numFmtId="0" fontId="0" fillId="0" borderId="13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05648883263971E-2"/>
          <c:y val="5.4406011884553573E-2"/>
          <c:w val="0.93217721248133267"/>
          <c:h val="0.818680940738996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Consol!$A$45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5438252866325219E-3"/>
                  <c:y val="-5.141660441695150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813085075633436E-3"/>
                  <c:y val="-1.517306596583778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6979032918115773E-3"/>
                  <c:y val="-3.6564386716646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3604622645773166E-4"/>
                  <c:y val="1.441073841810358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8130852290473287E-3"/>
                  <c:y val="7.392329355733767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(Consol!$B$39,Consol!$E$39,Consol!$I$39,Consol!$L$39,Consol!$O$39,Consol!$R$39)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(Consol!$C$45,Consol!$F$45,Consol!$J$45,Consol!$M$45,Consol!$P$45,Consol!$S$45)</c:f>
              <c:numCache>
                <c:formatCode>_(* #,##0.0_);_(* \(#,##0.0\);_(* "-"?_);_(@_)</c:formatCode>
                <c:ptCount val="6"/>
                <c:pt idx="0">
                  <c:v>170.1</c:v>
                </c:pt>
                <c:pt idx="1">
                  <c:v>220.7</c:v>
                </c:pt>
                <c:pt idx="2">
                  <c:v>200.9</c:v>
                </c:pt>
                <c:pt idx="3">
                  <c:v>231.5</c:v>
                </c:pt>
                <c:pt idx="4">
                  <c:v>823.19999999999993</c:v>
                </c:pt>
                <c:pt idx="5">
                  <c:v>216.60999999999999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14208"/>
        <c:axId val="145914768"/>
      </c:barChart>
      <c:barChart>
        <c:barDir val="col"/>
        <c:grouping val="clustered"/>
        <c:varyColors val="0"/>
        <c:ser>
          <c:idx val="0"/>
          <c:order val="1"/>
          <c:tx>
            <c:strRef>
              <c:f>Consol!$A$44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2.3516045002211772E-3"/>
                  <c:y val="-1.480498954388820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6668558686023247E-3"/>
                  <c:y val="-3.305103049918900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6979032918115773E-3"/>
                  <c:y val="-6.438613093141709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0053060154586735E-3"/>
                  <c:y val="4.961719115215326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1277817025108252E-4"/>
                  <c:y val="-2.687435794540560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(Consol!$B$39,Consol!$E$39,Consol!$I$39,Consol!$L$39,Consol!$O$39,Consol!$R$39)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(Consol!$C$44,Consol!$F$44,Consol!$J$44,Consol!$M$44,Consol!$P$44,Consol!$S$44)</c:f>
              <c:numCache>
                <c:formatCode>_(* #,##0.0_);_(* \(#,##0.0\);_(* "-"?_);_(@_)</c:formatCode>
                <c:ptCount val="6"/>
                <c:pt idx="0">
                  <c:v>145.19999999999999</c:v>
                </c:pt>
                <c:pt idx="1">
                  <c:v>88.103000000000009</c:v>
                </c:pt>
                <c:pt idx="2">
                  <c:v>255.524</c:v>
                </c:pt>
                <c:pt idx="3">
                  <c:v>386.214</c:v>
                </c:pt>
                <c:pt idx="4">
                  <c:v>875.04099999999994</c:v>
                </c:pt>
                <c:pt idx="5">
                  <c:v>90.381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15328"/>
        <c:axId val="145915888"/>
      </c:barChart>
      <c:catAx>
        <c:axId val="14591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1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914768"/>
        <c:scaling>
          <c:orientation val="minMax"/>
          <c:max val="10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14208"/>
        <c:crosses val="autoZero"/>
        <c:crossBetween val="between"/>
        <c:majorUnit val="100"/>
      </c:valAx>
      <c:catAx>
        <c:axId val="14591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915888"/>
        <c:crosses val="autoZero"/>
        <c:auto val="1"/>
        <c:lblAlgn val="ctr"/>
        <c:lblOffset val="100"/>
        <c:noMultiLvlLbl val="0"/>
      </c:catAx>
      <c:valAx>
        <c:axId val="145915888"/>
        <c:scaling>
          <c:orientation val="minMax"/>
          <c:max val="10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5915328"/>
        <c:crosses val="max"/>
        <c:crossBetween val="between"/>
        <c:majorUnit val="10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5995561750194864"/>
          <c:y val="0.94044677686156897"/>
          <c:w val="0.21083037474664457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5115158149830192"/>
          <c:h val="0.839407040504540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'Upstream Assets'!$A$45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9362086020041651E-2"/>
                  <c:y val="0.64509985520256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202743652059368"/>
                  <c:y val="0.63214604284909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228886558517698"/>
                  <c:y val="0.65546290508533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094768035911448"/>
                  <c:y val="0.61141994308355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('Upstream Assets'!$B$39,'Upstream Assets'!$E$39,'Upstream Assets'!$I$39,'Upstream Assets'!$L$39,'Upstream Assets'!$O$39,'Upstream Assets'!$R$39)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('Upstream Assets'!$C$45,'Upstream Assets'!$F$45,'Upstream Assets'!$J$45,'Upstream Assets'!$M$45,'Upstream Assets'!$P$45,'Upstream Assets'!$S$45)</c:f>
              <c:numCache>
                <c:formatCode>_(* #,##0.0_);_(* \(#,##0.0\);_(* "-"?_);_(@_)</c:formatCode>
                <c:ptCount val="6"/>
                <c:pt idx="0">
                  <c:v>30.3</c:v>
                </c:pt>
                <c:pt idx="1">
                  <c:v>30.9</c:v>
                </c:pt>
                <c:pt idx="2">
                  <c:v>32.200000000000003</c:v>
                </c:pt>
                <c:pt idx="3">
                  <c:v>33</c:v>
                </c:pt>
                <c:pt idx="4">
                  <c:v>126.39999999999999</c:v>
                </c:pt>
                <c:pt idx="5">
                  <c:v>40.299999999999997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003696"/>
        <c:axId val="247004256"/>
      </c:barChart>
      <c:barChart>
        <c:barDir val="col"/>
        <c:grouping val="clustered"/>
        <c:varyColors val="0"/>
        <c:ser>
          <c:idx val="0"/>
          <c:order val="1"/>
          <c:tx>
            <c:strRef>
              <c:f>'Upstream Assets'!$A$44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9362086020041651E-2"/>
                  <c:y val="0.70209662955781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202743652059368"/>
                  <c:y val="0.69691510461642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228886558517698"/>
                  <c:y val="0.593284605788703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094768035911448"/>
                  <c:y val="0.665825954968108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147053848828107"/>
                  <c:y val="0.805727128385531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('Upstream Assets'!$B$39,'Upstream Assets'!$E$39,'Upstream Assets'!$I$39,'Upstream Assets'!$L$39,'Upstream Assets'!$O$39,'Upstream Assets'!$R$39)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('Upstream Assets'!$C$44,'Upstream Assets'!$F$44,'Upstream Assets'!$J$44,'Upstream Assets'!$M$44,'Upstream Assets'!$P$44,'Upstream Assets'!$S$44)</c:f>
              <c:numCache>
                <c:formatCode>_(* #,##0.0_);_(* \(#,##0.0\);_(* "-"?_);_(@_)</c:formatCode>
                <c:ptCount val="6"/>
                <c:pt idx="0">
                  <c:v>23.1</c:v>
                </c:pt>
                <c:pt idx="1">
                  <c:v>29.107999999999997</c:v>
                </c:pt>
                <c:pt idx="2">
                  <c:v>37.524000000000001</c:v>
                </c:pt>
                <c:pt idx="3">
                  <c:v>20.213999999999999</c:v>
                </c:pt>
                <c:pt idx="4">
                  <c:v>109.946</c:v>
                </c:pt>
                <c:pt idx="5">
                  <c:v>5.3810000000000002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004816"/>
        <c:axId val="247005376"/>
      </c:barChart>
      <c:catAx>
        <c:axId val="24700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00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7004256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003696"/>
        <c:crosses val="autoZero"/>
        <c:crossBetween val="between"/>
        <c:majorUnit val="20"/>
      </c:valAx>
      <c:catAx>
        <c:axId val="24700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005376"/>
        <c:crosses val="autoZero"/>
        <c:auto val="1"/>
        <c:lblAlgn val="ctr"/>
        <c:lblOffset val="100"/>
        <c:noMultiLvlLbl val="0"/>
      </c:catAx>
      <c:valAx>
        <c:axId val="247005376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247004816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6508493061802065"/>
          <c:y val="0.93008372697879682"/>
          <c:w val="0.2091411649292812"/>
          <c:h val="6.21782992966326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4954896720765603"/>
          <c:h val="0.841997802975233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'Principal Investing'!$A$45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282874366591663"/>
                  <c:y val="0.756502641442364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148755843985408"/>
                  <c:y val="0.67877976732157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7934506606846858"/>
                  <c:y val="0.722822729323354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Investing'!$B$39,'Principal Investing'!$E$39,'Principal Investing'!$I$39,'Principal Investing'!$L$39,'Principal Investing'!$O$39,'Principal Investing'!$R$39)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('Principal Investing'!$C$45,'Principal Investing'!$F$45,'Principal Investing'!$J$45,'Principal Investing'!$M$45,'Principal Investing'!$P$45,'Principal Investing'!$S$45)</c:f>
              <c:numCache>
                <c:formatCode>_(* #,##0.0_);_(* \(#,##0.0\);_(* "-"?_);_(@_)</c:formatCode>
                <c:ptCount val="6"/>
                <c:pt idx="0">
                  <c:v>15.4</c:v>
                </c:pt>
                <c:pt idx="1">
                  <c:v>15.4</c:v>
                </c:pt>
                <c:pt idx="2">
                  <c:v>15.4</c:v>
                </c:pt>
                <c:pt idx="3">
                  <c:v>15.4</c:v>
                </c:pt>
                <c:pt idx="4">
                  <c:v>61.6</c:v>
                </c:pt>
                <c:pt idx="5">
                  <c:v>20.8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638624"/>
        <c:axId val="246639184"/>
      </c:barChart>
      <c:barChart>
        <c:barDir val="col"/>
        <c:grouping val="clustered"/>
        <c:varyColors val="0"/>
        <c:ser>
          <c:idx val="0"/>
          <c:order val="1"/>
          <c:tx>
            <c:strRef>
              <c:f>'Principal Investing'!$A$44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497123603730206"/>
                  <c:y val="0.44561114495920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5962351508462495"/>
                  <c:y val="0.878268477564936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148755843985408"/>
                  <c:y val="0.75132111650097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Investing'!$B$39,'Principal Investing'!$E$39,'Principal Investing'!$I$39,'Principal Investing'!$L$39,'Principal Investing'!$O$39,'Principal Investing'!$R$39)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('Principal Investing'!$C$44,'Principal Investing'!$F$44,'Principal Investing'!$J$44,'Principal Investing'!$M$44,'Principal Investing'!$P$44,'Principal Investing'!$S$44)</c:f>
              <c:numCache>
                <c:formatCode>_(* #,##0.0_);_(* \(#,##0.0\);_(* "-"?_);_(@_)</c:formatCode>
                <c:ptCount val="6"/>
                <c:pt idx="0">
                  <c:v>93.7</c:v>
                </c:pt>
                <c:pt idx="1">
                  <c:v>-29.338000000000001</c:v>
                </c:pt>
                <c:pt idx="2">
                  <c:v>10</c:v>
                </c:pt>
                <c:pt idx="3">
                  <c:v>10</c:v>
                </c:pt>
                <c:pt idx="4">
                  <c:v>84.362000000000009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7000336"/>
        <c:axId val="247000896"/>
      </c:barChart>
      <c:catAx>
        <c:axId val="24663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63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639184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638624"/>
        <c:crosses val="autoZero"/>
        <c:crossBetween val="between"/>
        <c:majorUnit val="20"/>
      </c:valAx>
      <c:catAx>
        <c:axId val="24700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000896"/>
        <c:crosses val="autoZero"/>
        <c:auto val="1"/>
        <c:lblAlgn val="ctr"/>
        <c:lblOffset val="100"/>
        <c:noMultiLvlLbl val="0"/>
      </c:catAx>
      <c:valAx>
        <c:axId val="247000896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247000336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egendEntry>
        <c:idx val="1"/>
        <c:txPr>
          <a:bodyPr/>
          <a:lstStyle/>
          <a:p>
            <a:pPr>
              <a:defRPr sz="101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67149538778060402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5035027435297892"/>
          <c:h val="0.841997802975233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'Energy Capital Res.'!$A$45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336862174665623"/>
                  <c:y val="0.766865691325136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042482222994784"/>
                  <c:y val="0.810908653326917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Res.'!$B$39,'Energy Capital Res.'!$E$39,'Energy Capital Res.'!$I$39,'Energy Capital Res.'!$L$39,'Energy Capital Res.'!$O$39,'Energy Capital Res.'!$R$39)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('Energy Capital Res.'!$C$45,'Energy Capital Res.'!$F$45,'Energy Capital Res.'!$J$45,'Energy Capital Res.'!$M$45,'Energy Capital Res.'!$P$45,'Energy Capital Res.'!$S$45)</c:f>
              <c:numCache>
                <c:formatCode>_(* #,##0.0_);_(* \(#,##0.0\);_(* "-"?_);_(@_)</c:formatCode>
                <c:ptCount val="6"/>
                <c:pt idx="0">
                  <c:v>10.3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25.3</c:v>
                </c:pt>
                <c:pt idx="5" formatCode="_(* #,##0.0_);_(* \(#,##0.0\);_(* &quot;-&quot;??_);_(@_)">
                  <c:v>10.8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653024"/>
        <c:axId val="146653584"/>
      </c:barChart>
      <c:barChart>
        <c:barDir val="col"/>
        <c:grouping val="clustered"/>
        <c:varyColors val="0"/>
        <c:ser>
          <c:idx val="0"/>
          <c:order val="1"/>
          <c:tx>
            <c:strRef>
              <c:f>'Energy Capital Res.'!$A$44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17646461859373"/>
                  <c:y val="0.836816278033847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042482222994784"/>
                  <c:y val="0.74354882908889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Res.'!$B$39,'Energy Capital Res.'!$E$39,'Energy Capital Res.'!$I$39,'Energy Capital Res.'!$L$39,'Energy Capital Res.'!$O$39,'Energy Capital Res.'!$R$39)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('Energy Capital Res.'!$C$44,'Energy Capital Res.'!$F$44,'Energy Capital Res.'!$J$44,'Energy Capital Res.'!$M$44,'Energy Capital Res.'!$P$44,'Energy Capital Res.'!$S$44)</c:f>
              <c:numCache>
                <c:formatCode>_(* #,##0.0_);_(* \(#,##0.0\);_(* "-"?_);_(@_)</c:formatCode>
                <c:ptCount val="6"/>
                <c:pt idx="0">
                  <c:v>0.9</c:v>
                </c:pt>
                <c:pt idx="1">
                  <c:v>2.8610000000000002</c:v>
                </c:pt>
                <c:pt idx="2">
                  <c:v>0</c:v>
                </c:pt>
                <c:pt idx="3">
                  <c:v>0</c:v>
                </c:pt>
                <c:pt idx="4">
                  <c:v>3.7610000000000006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654144"/>
        <c:axId val="146654704"/>
      </c:barChart>
      <c:catAx>
        <c:axId val="14665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53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653584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53024"/>
        <c:crosses val="autoZero"/>
        <c:crossBetween val="between"/>
        <c:majorUnit val="20"/>
      </c:valAx>
      <c:catAx>
        <c:axId val="14665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54704"/>
        <c:crosses val="autoZero"/>
        <c:auto val="1"/>
        <c:lblAlgn val="ctr"/>
        <c:lblOffset val="100"/>
        <c:noMultiLvlLbl val="0"/>
      </c:catAx>
      <c:valAx>
        <c:axId val="14665470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6654144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8271368781512487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5035027435297892"/>
          <c:h val="0.841997802975233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'CTG Assets'!$A$45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282874366591663"/>
                  <c:y val="0.777228741207908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469278702114577"/>
                  <c:y val="0.777228741207908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Assets'!$B$39,'CTG Assets'!$E$39,'CTG Assets'!$I$39,'CTG Assets'!$L$39,'CTG Assets'!$O$39,'CTG Assets'!$R$39)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('CTG Assets'!$C$45,'CTG Assets'!$F$45,'CTG Assets'!$J$45,'CTG Assets'!$M$45,'CTG Assets'!$P$45,'CTG Assets'!$S$45)</c:f>
              <c:numCache>
                <c:formatCode>_(* #,##0.0_);_(* \(#,##0.0\);_(* "-"?_);_(@_)</c:formatCode>
                <c:ptCount val="6"/>
                <c:pt idx="0">
                  <c:v>14.4</c:v>
                </c:pt>
                <c:pt idx="1">
                  <c:v>14.7</c:v>
                </c:pt>
                <c:pt idx="2">
                  <c:v>2.4</c:v>
                </c:pt>
                <c:pt idx="3">
                  <c:v>2.4</c:v>
                </c:pt>
                <c:pt idx="4">
                  <c:v>33.9</c:v>
                </c:pt>
                <c:pt idx="5">
                  <c:v>6.7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18688"/>
        <c:axId val="146640144"/>
      </c:barChart>
      <c:barChart>
        <c:barDir val="col"/>
        <c:grouping val="clustered"/>
        <c:varyColors val="0"/>
        <c:ser>
          <c:idx val="0"/>
          <c:order val="1"/>
          <c:tx>
            <c:strRef>
              <c:f>'CTG Assets'!$A$44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17646461859373"/>
                  <c:y val="0.87567771509424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042482222994784"/>
                  <c:y val="0.87567771509424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469278702114577"/>
                  <c:y val="0.821271703209689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347986522611144"/>
                  <c:y val="0.87049619015285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Assets'!$B$39,'CTG Assets'!$E$39,'CTG Assets'!$I$39,'CTG Assets'!$L$39,'CTG Assets'!$O$39,'CTG Assets'!$R$39)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('CTG Assets'!$C$44,'CTG Assets'!$F$44,'CTG Assets'!$J$44,'CTG Assets'!$M$44,'CTG Assets'!$P$44,'CTG Assets'!$S$44)</c:f>
              <c:numCache>
                <c:formatCode>_(* #,##0.0_);_(* \(#,##0.0\);_(* "-"?_);_(@_)</c:formatCode>
                <c:ptCount val="6"/>
                <c:pt idx="0">
                  <c:v>-0.60000000000000009</c:v>
                </c:pt>
                <c:pt idx="1">
                  <c:v>-13.891999999999999</c:v>
                </c:pt>
                <c:pt idx="2">
                  <c:v>1</c:v>
                </c:pt>
                <c:pt idx="3">
                  <c:v>0</c:v>
                </c:pt>
                <c:pt idx="4">
                  <c:v>-13.491999999999999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40704"/>
        <c:axId val="146641264"/>
      </c:barChart>
      <c:catAx>
        <c:axId val="14591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40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640144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18688"/>
        <c:crosses val="autoZero"/>
        <c:crossBetween val="between"/>
        <c:majorUnit val="20"/>
      </c:valAx>
      <c:catAx>
        <c:axId val="14664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41264"/>
        <c:crosses val="autoZero"/>
        <c:auto val="1"/>
        <c:lblAlgn val="ctr"/>
        <c:lblOffset val="100"/>
        <c:noMultiLvlLbl val="0"/>
      </c:catAx>
      <c:valAx>
        <c:axId val="14664126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6640704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229669492592692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5035027435297892"/>
          <c:h val="0.839407040504540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Chairman!$A$45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363005081123952"/>
                  <c:y val="0.588103080847317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148755843985408"/>
                  <c:y val="0.707278154499196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(Chairman!$B$39,Chairman!$E$39,Chairman!$I$39,Chairman!$L$39,Chairman!$O$39,Chairman!$R$39)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(Chairman!$C$45,Chairman!$F$45,Chairman!$J$45,Chairman!$M$45,Chairman!$P$45,Chairman!$S$45)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52.2</c:v>
                </c:pt>
                <c:pt idx="2">
                  <c:v>23.4</c:v>
                </c:pt>
                <c:pt idx="3">
                  <c:v>23.4</c:v>
                </c:pt>
                <c:pt idx="4">
                  <c:v>99</c:v>
                </c:pt>
                <c:pt idx="5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05808"/>
        <c:axId val="145906368"/>
      </c:barChart>
      <c:barChart>
        <c:barDir val="col"/>
        <c:grouping val="clustered"/>
        <c:varyColors val="0"/>
        <c:ser>
          <c:idx val="0"/>
          <c:order val="1"/>
          <c:tx>
            <c:strRef>
              <c:f>Chairman!$A$44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148755843985408"/>
                  <c:y val="0.65805366755602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(Chairman!$B$39,Chairman!$E$39,Chairman!$I$39,Chairman!$L$39,Chairman!$O$39,Chairman!$R$39)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(Chairman!$C$44,Chairman!$F$44,Chairman!$J$44,Chairman!$M$44,Chairman!$P$44,Chairman!$S$44)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06928"/>
        <c:axId val="145907488"/>
      </c:barChart>
      <c:catAx>
        <c:axId val="14590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0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906368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05808"/>
        <c:crosses val="autoZero"/>
        <c:crossBetween val="between"/>
        <c:majorUnit val="20"/>
      </c:valAx>
      <c:catAx>
        <c:axId val="14590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907488"/>
        <c:crosses val="autoZero"/>
        <c:auto val="1"/>
        <c:lblAlgn val="ctr"/>
        <c:lblOffset val="100"/>
        <c:noMultiLvlLbl val="0"/>
      </c:catAx>
      <c:valAx>
        <c:axId val="145907488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5906928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63032306525415"/>
          <c:y val="0.93785601439087596"/>
          <c:w val="0.2091411649292812"/>
          <c:h val="5.44060118845535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7189299276041E-2"/>
          <c:y val="5.4406011884553573E-2"/>
          <c:w val="0.95035027435297892"/>
          <c:h val="0.831634753092461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East!$A$45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577254318262498"/>
                  <c:y val="0.746139591559591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5882220793930205"/>
                  <c:y val="0.65287214261464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148755843985408"/>
                  <c:y val="0.70209662955781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3880518798772898"/>
                  <c:y val="0.4741095321368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906661705231228"/>
                  <c:y val="0.65805366755602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(East!$B$39,East!$E$39,East!$I$39,East!$L$39,East!$O$39,East!$R$39)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(East!$C$45,East!$F$45,East!$J$45,East!$M$45,East!$P$45,East!$S$45)</c:f>
              <c:numCache>
                <c:formatCode>_(* #,##0.0_);_(* \(#,##0.0\);_(* "-"?_);_(@_)</c:formatCode>
                <c:ptCount val="6"/>
                <c:pt idx="0">
                  <c:v>14.2</c:v>
                </c:pt>
                <c:pt idx="1">
                  <c:v>20.5</c:v>
                </c:pt>
                <c:pt idx="2">
                  <c:v>21.5</c:v>
                </c:pt>
                <c:pt idx="3">
                  <c:v>22.3</c:v>
                </c:pt>
                <c:pt idx="4">
                  <c:v>78.5</c:v>
                </c:pt>
                <c:pt idx="5">
                  <c:v>19.2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48544"/>
        <c:axId val="146649104"/>
      </c:barChart>
      <c:barChart>
        <c:barDir val="col"/>
        <c:grouping val="clustered"/>
        <c:varyColors val="0"/>
        <c:ser>
          <c:idx val="0"/>
          <c:order val="1"/>
          <c:tx>
            <c:strRef>
              <c:f>East!$A$44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97777176391664"/>
                  <c:y val="0.821271703209689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282874366591663"/>
                  <c:y val="0.74873035403028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228886558517698"/>
                  <c:y val="0.65546290508533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906661705231228"/>
                  <c:y val="0.725413491794047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(East!$B$39,East!$E$39,East!$I$39,East!$L$39,East!$O$39,East!$R$39)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(East!$C$44,East!$F$44,East!$J$44,East!$M$44,East!$P$44,East!$S$44)</c:f>
              <c:numCache>
                <c:formatCode>_(* #,##0.0_);_(* \(#,##0.0\);_(* "-"?_);_(@_)</c:formatCode>
                <c:ptCount val="6"/>
                <c:pt idx="0">
                  <c:v>2.8000000000000003</c:v>
                </c:pt>
                <c:pt idx="1">
                  <c:v>5.3</c:v>
                </c:pt>
                <c:pt idx="2">
                  <c:v>23.75</c:v>
                </c:pt>
                <c:pt idx="3">
                  <c:v>70</c:v>
                </c:pt>
                <c:pt idx="4">
                  <c:v>101.85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49664"/>
        <c:axId val="146650224"/>
      </c:barChart>
      <c:catAx>
        <c:axId val="14664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4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649104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48544"/>
        <c:crosses val="autoZero"/>
        <c:crossBetween val="between"/>
        <c:majorUnit val="20"/>
      </c:valAx>
      <c:catAx>
        <c:axId val="14664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50224"/>
        <c:crosses val="autoZero"/>
        <c:auto val="1"/>
        <c:lblAlgn val="ctr"/>
        <c:lblOffset val="100"/>
        <c:noMultiLvlLbl val="0"/>
      </c:catAx>
      <c:valAx>
        <c:axId val="14665022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6649664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8191238066980198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5115158149830192"/>
          <c:h val="0.844588565445926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West!$A$45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577254318262498"/>
                  <c:y val="0.74873035403028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363005081123952"/>
                  <c:y val="0.753911878971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068625129453113"/>
                  <c:y val="0.71764120438196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3960649513305188"/>
                  <c:y val="0.463746482254051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(West!$B$39,West!$E$39,West!$I$39,West!$L$39,West!$O$39,West!$R$39)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(West!$C$45,West!$F$45,West!$J$45,West!$M$45,West!$P$45,West!$S$45)</c:f>
              <c:numCache>
                <c:formatCode>_(* #,##0.0_);_(* \(#,##0.0\);_(* "-"?_);_(@_)</c:formatCode>
                <c:ptCount val="6"/>
                <c:pt idx="0">
                  <c:v>13.2</c:v>
                </c:pt>
                <c:pt idx="1">
                  <c:v>13.2</c:v>
                </c:pt>
                <c:pt idx="2">
                  <c:v>17.2</c:v>
                </c:pt>
                <c:pt idx="3">
                  <c:v>43.2</c:v>
                </c:pt>
                <c:pt idx="4">
                  <c:v>86.800000000000011</c:v>
                </c:pt>
                <c:pt idx="5">
                  <c:v>17.899999999999999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008176"/>
        <c:axId val="247008736"/>
      </c:barChart>
      <c:barChart>
        <c:barDir val="col"/>
        <c:grouping val="clustered"/>
        <c:varyColors val="0"/>
        <c:ser>
          <c:idx val="0"/>
          <c:order val="1"/>
          <c:tx>
            <c:strRef>
              <c:f>West!$A$44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38169319988539"/>
                  <c:y val="0.79795484097345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363005081123952"/>
                  <c:y val="0.686552054733652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068625129453113"/>
                  <c:y val="0.766865691325136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147053848828107"/>
                  <c:y val="0.813499415797610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(West!$B$39,West!$E$39,West!$I$39,West!$L$39,West!$O$39,West!$R$39)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(West!$C$44,West!$F$44,West!$J$44,West!$M$44,West!$P$44,West!$S$44)</c:f>
              <c:numCache>
                <c:formatCode>_(* #,##0.0_);_(* \(#,##0.0\);_(* "-"?_);_(@_)</c:formatCode>
                <c:ptCount val="6"/>
                <c:pt idx="0">
                  <c:v>8.4</c:v>
                </c:pt>
                <c:pt idx="1">
                  <c:v>16.405999999999999</c:v>
                </c:pt>
                <c:pt idx="2">
                  <c:v>16</c:v>
                </c:pt>
                <c:pt idx="3">
                  <c:v>66</c:v>
                </c:pt>
                <c:pt idx="4">
                  <c:v>106.80600000000001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009296"/>
        <c:axId val="247009856"/>
      </c:barChart>
      <c:catAx>
        <c:axId val="24700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00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7008736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008176"/>
        <c:crosses val="autoZero"/>
        <c:crossBetween val="between"/>
        <c:majorUnit val="20"/>
      </c:valAx>
      <c:catAx>
        <c:axId val="24700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009856"/>
        <c:crosses val="autoZero"/>
        <c:auto val="1"/>
        <c:lblAlgn val="ctr"/>
        <c:lblOffset val="100"/>
        <c:noMultiLvlLbl val="0"/>
      </c:catAx>
      <c:valAx>
        <c:axId val="247009856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247009296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9393198784964572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4794635291701024"/>
          <c:h val="0.836816278033847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Downstream!$A$45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256731460133331"/>
                  <c:y val="0.74873035403028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282874366591663"/>
                  <c:y val="0.63732756779048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345746703505191"/>
                  <c:y val="0.808317890856224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(Downstream!$B$39,Downstream!$E$39,Downstream!$I$39,Downstream!$L$39,Downstream!$O$39,Downstream!$R$39)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(Downstream!$C$45,Downstream!$F$45,Downstream!$J$45,Downstream!$M$45,Downstream!$P$45,Downstream!$S$45)</c:f>
              <c:numCache>
                <c:formatCode>_(* #,##0.0_);_(* \(#,##0.0\);_(* "-"?_);_(@_)</c:formatCode>
                <c:ptCount val="6"/>
                <c:pt idx="0">
                  <c:v>16.899999999999999</c:v>
                </c:pt>
                <c:pt idx="1">
                  <c:v>22.9</c:v>
                </c:pt>
                <c:pt idx="2">
                  <c:v>28.4</c:v>
                </c:pt>
                <c:pt idx="3">
                  <c:v>28.4</c:v>
                </c:pt>
                <c:pt idx="4">
                  <c:v>96.6</c:v>
                </c:pt>
                <c:pt idx="5">
                  <c:v>22.8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44064"/>
        <c:axId val="146644624"/>
      </c:barChart>
      <c:barChart>
        <c:barDir val="col"/>
        <c:grouping val="clustered"/>
        <c:varyColors val="0"/>
        <c:ser>
          <c:idx val="0"/>
          <c:order val="1"/>
          <c:tx>
            <c:strRef>
              <c:f>Downstream!$A$44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37515747327081"/>
                  <c:y val="0.813499415797610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282874366591663"/>
                  <c:y val="0.69173357967503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068625129453113"/>
                  <c:y val="0.53628783143345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42587741803748"/>
                  <c:y val="0.6813705297922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(Downstream!$B$39,Downstream!$E$39,Downstream!$I$39,Downstream!$L$39,Downstream!$O$39,Downstream!$R$39)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(Downstream!$C$44,Downstream!$F$44,Downstream!$J$44,Downstream!$M$44,Downstream!$P$44,Downstream!$S$44)</c:f>
              <c:numCache>
                <c:formatCode>_(* #,##0.0_);_(* \(#,##0.0\);_(* "-"?_);_(@_)</c:formatCode>
                <c:ptCount val="6"/>
                <c:pt idx="0">
                  <c:v>3.2</c:v>
                </c:pt>
                <c:pt idx="1">
                  <c:v>14.916</c:v>
                </c:pt>
                <c:pt idx="2">
                  <c:v>68</c:v>
                </c:pt>
                <c:pt idx="3">
                  <c:v>51</c:v>
                </c:pt>
                <c:pt idx="4">
                  <c:v>137.11600000000001</c:v>
                </c:pt>
                <c:pt idx="5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45184"/>
        <c:axId val="146645744"/>
      </c:barChart>
      <c:catAx>
        <c:axId val="14664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4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644624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44064"/>
        <c:crosses val="autoZero"/>
        <c:crossBetween val="between"/>
        <c:majorUnit val="20"/>
      </c:valAx>
      <c:catAx>
        <c:axId val="14664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45744"/>
        <c:crosses val="autoZero"/>
        <c:auto val="1"/>
        <c:lblAlgn val="ctr"/>
        <c:lblOffset val="100"/>
        <c:noMultiLvlLbl val="0"/>
      </c:catAx>
      <c:valAx>
        <c:axId val="14664574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6645184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4665486627559365"/>
          <c:y val="0.94044677686156897"/>
          <c:w val="0.2091411649292812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5115158149830192"/>
          <c:h val="0.841997802975233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Generation!$A$45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282874366591663"/>
                  <c:y val="0.73577654167681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148755843985408"/>
                  <c:y val="0.6813705297922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7934506606846858"/>
                  <c:y val="0.75132111650097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826530990698938"/>
                  <c:y val="0.65546290508533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(Generation!$B$39,Generation!$E$39,Generation!$I$39,Generation!$L$39,Generation!$O$39,Generation!$R$39)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(Generation!$C$45,Generation!$F$45,Generation!$J$45,Generation!$M$45,Generation!$P$45,Generation!$S$45)</c:f>
              <c:numCache>
                <c:formatCode>_(* #,##0.0_);_(* \(#,##0.0\);_(* "-"?_);_(@_)</c:formatCode>
                <c:ptCount val="6"/>
                <c:pt idx="0">
                  <c:v>18.7</c:v>
                </c:pt>
                <c:pt idx="1">
                  <c:v>18.7</c:v>
                </c:pt>
                <c:pt idx="2">
                  <c:v>18.7</c:v>
                </c:pt>
                <c:pt idx="3">
                  <c:v>18.7</c:v>
                </c:pt>
                <c:pt idx="4">
                  <c:v>74.8</c:v>
                </c:pt>
                <c:pt idx="5">
                  <c:v>25.3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624624"/>
        <c:axId val="246625184"/>
      </c:barChart>
      <c:barChart>
        <c:barDir val="col"/>
        <c:grouping val="clustered"/>
        <c:varyColors val="0"/>
        <c:ser>
          <c:idx val="0"/>
          <c:order val="1"/>
          <c:tx>
            <c:strRef>
              <c:f>Generation!$A$44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37515747327081"/>
                  <c:y val="0.808317890856224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228886558517698"/>
                  <c:y val="0.61919223049563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355999594064373"/>
                  <c:y val="0.1891256603605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826530990698938"/>
                  <c:y val="0.715050441911275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(Generation!$B$39,Generation!$E$39,Generation!$I$39,Generation!$L$39,Generation!$O$39,Generation!$R$39)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(Generation!$C$44,Generation!$F$44,Generation!$J$44,Generation!$M$44,Generation!$P$44,Generation!$S$44)</c:f>
              <c:numCache>
                <c:formatCode>_(* #,##0.0_);_(* \(#,##0.0\);_(* "-"?_);_(@_)</c:formatCode>
                <c:ptCount val="6"/>
                <c:pt idx="0">
                  <c:v>7.2</c:v>
                </c:pt>
                <c:pt idx="1">
                  <c:v>43.65</c:v>
                </c:pt>
                <c:pt idx="2">
                  <c:v>29</c:v>
                </c:pt>
                <c:pt idx="3">
                  <c:v>72.5</c:v>
                </c:pt>
                <c:pt idx="4">
                  <c:v>152.35</c:v>
                </c:pt>
                <c:pt idx="5">
                  <c:v>17.5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625744"/>
        <c:axId val="246626304"/>
      </c:barChart>
      <c:catAx>
        <c:axId val="24662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62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625184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624624"/>
        <c:crosses val="autoZero"/>
        <c:crossBetween val="between"/>
      </c:valAx>
      <c:catAx>
        <c:axId val="24662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6626304"/>
        <c:crosses val="autoZero"/>
        <c:auto val="1"/>
        <c:lblAlgn val="ctr"/>
        <c:lblOffset val="100"/>
        <c:noMultiLvlLbl val="0"/>
      </c:catAx>
      <c:valAx>
        <c:axId val="24662630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246625744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8111107352447897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5115158149830192"/>
          <c:h val="0.844588565445926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Coal!$A$45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363005081123952"/>
                  <c:y val="0.70986891696988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068625129453113"/>
                  <c:y val="0.74354882908889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7854375892314569"/>
                  <c:y val="0.67877976732157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3960649513305188"/>
                  <c:y val="0.56737698108177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906661705231228"/>
                  <c:y val="0.676189004850880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(Coal!$B$39,Coal!$E$39,Coal!$I$39,Coal!$L$39,Coal!$O$39,Coal!$R$39)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(Coal!$C$45,Coal!$F$45,Coal!$J$45,Coal!$M$45,Coal!$P$45,Coal!$S$45)</c:f>
              <c:numCache>
                <c:formatCode>_(* #,##0.0_);_(* \(#,##0.0\);_(* "-"?_);_(@_)</c:formatCode>
                <c:ptCount val="6"/>
                <c:pt idx="0">
                  <c:v>12.7</c:v>
                </c:pt>
                <c:pt idx="1">
                  <c:v>6.2</c:v>
                </c:pt>
                <c:pt idx="2">
                  <c:v>12.7</c:v>
                </c:pt>
                <c:pt idx="3">
                  <c:v>12.7</c:v>
                </c:pt>
                <c:pt idx="4">
                  <c:v>44.3</c:v>
                </c:pt>
                <c:pt idx="5">
                  <c:v>20.5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5909728"/>
        <c:axId val="145910288"/>
      </c:barChart>
      <c:barChart>
        <c:barDir val="col"/>
        <c:grouping val="clustered"/>
        <c:varyColors val="0"/>
        <c:ser>
          <c:idx val="0"/>
          <c:order val="1"/>
          <c:tx>
            <c:strRef>
              <c:f>Coal!$A$44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37515747327081"/>
                  <c:y val="0.849770090387312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363005081123952"/>
                  <c:y val="0.774637978737215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068625129453113"/>
                  <c:y val="0.676189004850880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7934506606846858"/>
                  <c:y val="0.61919223049563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3880518798772898"/>
                  <c:y val="0.50519868178514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066923134295818"/>
                  <c:y val="0.73059501673543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(Coal!$B$39,Coal!$E$39,Coal!$I$39,Coal!$L$39,Coal!$O$39,Coal!$R$39)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(Coal!$C$44,Coal!$F$44,Coal!$J$44,Coal!$M$44,Coal!$P$44,Coal!$S$44)</c:f>
              <c:numCache>
                <c:formatCode>_(* #,##0.0_);_(* \(#,##0.0\);_(* "-"?_);_(@_)</c:formatCode>
                <c:ptCount val="6"/>
                <c:pt idx="0">
                  <c:v>-1.1000000000000001</c:v>
                </c:pt>
                <c:pt idx="1">
                  <c:v>5.2969999999999997</c:v>
                </c:pt>
                <c:pt idx="2">
                  <c:v>19.5</c:v>
                </c:pt>
                <c:pt idx="3">
                  <c:v>34</c:v>
                </c:pt>
                <c:pt idx="4">
                  <c:v>57.697000000000003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5910848"/>
        <c:axId val="145911408"/>
      </c:barChart>
      <c:catAx>
        <c:axId val="1459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1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910288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09728"/>
        <c:crosses val="autoZero"/>
        <c:crossBetween val="between"/>
        <c:majorUnit val="20"/>
      </c:valAx>
      <c:catAx>
        <c:axId val="14591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911408"/>
        <c:crosses val="autoZero"/>
        <c:auto val="1"/>
        <c:lblAlgn val="ctr"/>
        <c:lblOffset val="100"/>
        <c:noMultiLvlLbl val="0"/>
      </c:catAx>
      <c:valAx>
        <c:axId val="145911408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5910848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6989277348995824"/>
          <c:y val="0.94044677686156897"/>
          <c:w val="0.2091411649292812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5115158149830192"/>
          <c:h val="0.839407040504540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Canada!$A$45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336862174665623"/>
                  <c:y val="0.715050441911275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363005081123952"/>
                  <c:y val="0.71764120438196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148755843985408"/>
                  <c:y val="0.73577654167681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769411446324999"/>
                  <c:y val="0.712459679440582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3880518798772898"/>
                  <c:y val="0.393795895545340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(Canada!$B$39,Canada!$E$39,Canada!$I$39,Canada!$L$39,Canada!$O$39,Canada!$R$39)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(Canada!$C$45,Canada!$F$45,Canada!$J$45,Canada!$M$45,Canada!$P$45,Canada!$S$45)</c:f>
              <c:numCache>
                <c:formatCode>_(* #,##0.0_);_(* \(#,##0.0\);_(* "-"?_);_(@_)</c:formatCode>
                <c:ptCount val="6"/>
                <c:pt idx="0">
                  <c:v>11.6</c:v>
                </c:pt>
                <c:pt idx="1">
                  <c:v>11.6</c:v>
                </c:pt>
                <c:pt idx="2">
                  <c:v>11.6</c:v>
                </c:pt>
                <c:pt idx="3">
                  <c:v>11.6</c:v>
                </c:pt>
                <c:pt idx="4">
                  <c:v>46.4</c:v>
                </c:pt>
                <c:pt idx="5">
                  <c:v>15.6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21904"/>
        <c:axId val="143322464"/>
      </c:barChart>
      <c:barChart>
        <c:barDir val="col"/>
        <c:grouping val="clustered"/>
        <c:varyColors val="0"/>
        <c:ser>
          <c:idx val="0"/>
          <c:order val="1"/>
          <c:tx>
            <c:strRef>
              <c:f>Canada!$A$44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17646461859373"/>
                  <c:y val="0.774637978737215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282874366591663"/>
                  <c:y val="0.650281380143949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228886558517698"/>
                  <c:y val="0.67100747990949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335160179508316"/>
                  <c:y val="0.777228741207908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(Canada!$B$39,Canada!$E$39,Canada!$I$39,Canada!$L$39,Canada!$O$39,Canada!$R$39)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(Canada!$C$44,Canada!$F$44,Canada!$J$44,Canada!$M$44,Canada!$P$44,Canada!$S$44)</c:f>
              <c:numCache>
                <c:formatCode>_(* #,##0.0_);_(* \(#,##0.0\);_(* "-"?_);_(@_)</c:formatCode>
                <c:ptCount val="6"/>
                <c:pt idx="0">
                  <c:v>7.6000000000000005</c:v>
                </c:pt>
                <c:pt idx="1">
                  <c:v>11.670999999999999</c:v>
                </c:pt>
                <c:pt idx="2">
                  <c:v>20</c:v>
                </c:pt>
                <c:pt idx="3">
                  <c:v>7</c:v>
                </c:pt>
                <c:pt idx="4">
                  <c:v>46.271000000000001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23024"/>
        <c:axId val="143323584"/>
      </c:barChart>
      <c:catAx>
        <c:axId val="14332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22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322464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21904"/>
        <c:crosses val="autoZero"/>
        <c:crossBetween val="between"/>
        <c:majorUnit val="20"/>
      </c:valAx>
      <c:catAx>
        <c:axId val="14332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323584"/>
        <c:crosses val="autoZero"/>
        <c:auto val="1"/>
        <c:lblAlgn val="ctr"/>
        <c:lblOffset val="100"/>
        <c:noMultiLvlLbl val="0"/>
      </c:catAx>
      <c:valAx>
        <c:axId val="143323584"/>
        <c:scaling>
          <c:orientation val="minMax"/>
          <c:max val="11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3323024"/>
        <c:crosses val="max"/>
        <c:crossBetween val="between"/>
        <c:majorUnit val="1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069408063528113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5115158149830192"/>
          <c:h val="0.844588565445926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'New Products'!$A$45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7004050797382284"/>
                  <c:y val="0.712459679440582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629540131179156"/>
                  <c:y val="0.746139591559591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335160179508316"/>
                  <c:y val="0.79536407850275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355999594064373"/>
                  <c:y val="0.62955528037840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826530990698938"/>
                  <c:y val="0.715050441911275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Products'!$B$39,'New Products'!$E$39,'New Products'!$I$39,'New Products'!$L$39,'New Products'!$O$39,'New Products'!$R$39)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('New Products'!$C$45,'New Products'!$F$45,'New Products'!$J$45,'New Products'!$M$45,'New Products'!$P$45,'New Products'!$S$45)</c:f>
              <c:numCache>
                <c:formatCode>_(* #,##0.0_);_(* \(#,##0.0\);_(* "-"?_);_(@_)</c:formatCode>
                <c:ptCount val="6"/>
                <c:pt idx="0">
                  <c:v>7.7</c:v>
                </c:pt>
                <c:pt idx="1">
                  <c:v>7.7</c:v>
                </c:pt>
                <c:pt idx="2">
                  <c:v>7.7</c:v>
                </c:pt>
                <c:pt idx="3">
                  <c:v>7.7</c:v>
                </c:pt>
                <c:pt idx="4">
                  <c:v>30.8</c:v>
                </c:pt>
                <c:pt idx="5">
                  <c:v>10.4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634144"/>
        <c:axId val="246634704"/>
      </c:barChart>
      <c:barChart>
        <c:barDir val="col"/>
        <c:grouping val="clustered"/>
        <c:varyColors val="0"/>
        <c:ser>
          <c:idx val="0"/>
          <c:order val="1"/>
          <c:tx>
            <c:strRef>
              <c:f>'New Products'!$A$44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268437893683177"/>
                  <c:y val="0.792773316032066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73399734511579151"/>
                  <c:y val="0.699505867087117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147053848828107"/>
                  <c:y val="0.77981950367860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Products'!$B$39:$C$39,'New Products'!$E$39:$F$39,'New Products'!$I$39:$J$39,'New Products'!$L$39:$M$39,'New Products'!$O$39:$P$39,'New Products'!$R$39:$S$39)</c:f>
              <c:strCache>
                <c:ptCount val="11"/>
                <c:pt idx="0">
                  <c:v>1Q00</c:v>
                </c:pt>
                <c:pt idx="2">
                  <c:v>2Q00</c:v>
                </c:pt>
                <c:pt idx="4">
                  <c:v>3Q00</c:v>
                </c:pt>
                <c:pt idx="6">
                  <c:v>4Q00</c:v>
                </c:pt>
                <c:pt idx="8">
                  <c:v>2000</c:v>
                </c:pt>
                <c:pt idx="10">
                  <c:v>1Q01</c:v>
                </c:pt>
              </c:strCache>
            </c:strRef>
          </c:cat>
          <c:val>
            <c:numRef>
              <c:f>('New Products'!$C$44,'New Products'!$F$44,'New Products'!$J$44,'New Products'!$M$44,'New Products'!$P$44,'New Products'!$S$44)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1.2530000000000001</c:v>
                </c:pt>
                <c:pt idx="2">
                  <c:v>0.75</c:v>
                </c:pt>
                <c:pt idx="3">
                  <c:v>21.5</c:v>
                </c:pt>
                <c:pt idx="4">
                  <c:v>23.503</c:v>
                </c:pt>
                <c:pt idx="5">
                  <c:v>7.5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635264"/>
        <c:axId val="246635824"/>
      </c:barChart>
      <c:catAx>
        <c:axId val="24663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63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634704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634144"/>
        <c:crosses val="autoZero"/>
        <c:crossBetween val="between"/>
        <c:majorUnit val="20"/>
      </c:valAx>
      <c:catAx>
        <c:axId val="24663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6635824"/>
        <c:crosses val="autoZero"/>
        <c:auto val="1"/>
        <c:lblAlgn val="ctr"/>
        <c:lblOffset val="100"/>
        <c:noMultiLvlLbl val="0"/>
      </c:catAx>
      <c:valAx>
        <c:axId val="24663582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246635264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9232937355899982"/>
          <c:y val="0.94044677686156897"/>
          <c:w val="0.2091411649292812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69278702114574E-2"/>
          <c:y val="5.1815249413860551E-2"/>
          <c:w val="0.95115158149830192"/>
          <c:h val="0.844588565445926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Mexico!$A$45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603397224720826"/>
                  <c:y val="0.76168416638375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3800388084240609"/>
                  <c:y val="0.753911878971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066923134295818"/>
                  <c:y val="0.7642749288544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(Mexico!$B$39,Mexico!$E$39,Mexico!$I$39,Mexico!$L$39,Mexico!$O$39,Mexico!$R$39)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(Mexico!$C$45,Mexico!$F$45,Mexico!$J$45,Mexico!$M$45,Mexico!$P$45,Mexico!$S$45)</c:f>
              <c:numCache>
                <c:formatCode>_(* #,##0.0_);_(* \(#,##0.0\);_(* "-"?_);_(@_)</c:formatCode>
                <c:ptCount val="6"/>
                <c:pt idx="0">
                  <c:v>4.7</c:v>
                </c:pt>
                <c:pt idx="1">
                  <c:v>4.7</c:v>
                </c:pt>
                <c:pt idx="2">
                  <c:v>4.7</c:v>
                </c:pt>
                <c:pt idx="3">
                  <c:v>4.7</c:v>
                </c:pt>
                <c:pt idx="4">
                  <c:v>18.8</c:v>
                </c:pt>
                <c:pt idx="5">
                  <c:v>6.3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629104"/>
        <c:axId val="246629664"/>
      </c:barChart>
      <c:barChart>
        <c:barDir val="col"/>
        <c:grouping val="clustered"/>
        <c:varyColors val="0"/>
        <c:ser>
          <c:idx val="0"/>
          <c:order val="1"/>
          <c:tx>
            <c:strRef>
              <c:f>Mexico!$A$44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603397224720826"/>
                  <c:y val="0.821271703209689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066923134295818"/>
                  <c:y val="0.808317890856224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(Mexico!$B$39,Mexico!$E$39,Mexico!$I$39,Mexico!$L$39,Mexico!$O$39,Mexico!$R$39)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(Mexico!$C$44,Mexico!$F$44,Mexico!$J$44,Mexico!$M$44,Mexico!$P$44,Mexico!$S$44)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0.871</c:v>
                </c:pt>
                <c:pt idx="2">
                  <c:v>0</c:v>
                </c:pt>
                <c:pt idx="3">
                  <c:v>34</c:v>
                </c:pt>
                <c:pt idx="4">
                  <c:v>34.871000000000002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630224"/>
        <c:axId val="246630784"/>
      </c:barChart>
      <c:catAx>
        <c:axId val="24662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62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629664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629104"/>
        <c:crosses val="autoZero"/>
        <c:crossBetween val="between"/>
        <c:majorUnit val="20"/>
      </c:valAx>
      <c:catAx>
        <c:axId val="24663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6630784"/>
        <c:crosses val="autoZero"/>
        <c:auto val="1"/>
        <c:lblAlgn val="ctr"/>
        <c:lblOffset val="100"/>
        <c:noMultiLvlLbl val="0"/>
      </c:catAx>
      <c:valAx>
        <c:axId val="24663078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246630224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9393198784964572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78000" cy="504825"/>
    <xdr:sp macro="" textlink="">
      <xdr:nvSpPr>
        <xdr:cNvPr id="1049" name="Text Box 25"/>
        <xdr:cNvSpPr txBox="1">
          <a:spLocks noChangeArrowheads="1"/>
        </xdr:cNvSpPr>
      </xdr:nvSpPr>
      <xdr:spPr bwMode="auto">
        <a:xfrm>
          <a:off x="5876925" y="7591425"/>
          <a:ext cx="17716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1050" name="Line 26"/>
        <xdr:cNvSpPr>
          <a:spLocks noChangeShapeType="1"/>
        </xdr:cNvSpPr>
      </xdr:nvSpPr>
      <xdr:spPr bwMode="auto">
        <a:xfrm flipH="1">
          <a:off x="0" y="47625"/>
          <a:ext cx="80867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381000</xdr:colOff>
      <xdr:row>3</xdr:row>
      <xdr:rowOff>47625</xdr:rowOff>
    </xdr:to>
    <xdr:sp macro="" textlink="">
      <xdr:nvSpPr>
        <xdr:cNvPr id="1051" name="Line 27"/>
        <xdr:cNvSpPr>
          <a:spLocks noChangeShapeType="1"/>
        </xdr:cNvSpPr>
      </xdr:nvSpPr>
      <xdr:spPr bwMode="auto">
        <a:xfrm flipH="1">
          <a:off x="6324600" y="981075"/>
          <a:ext cx="6343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52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52226" name="Text Box 2"/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2227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371475</xdr:colOff>
      <xdr:row>3</xdr:row>
      <xdr:rowOff>47625</xdr:rowOff>
    </xdr:to>
    <xdr:sp macro="" textlink="">
      <xdr:nvSpPr>
        <xdr:cNvPr id="52228" name="Line 4"/>
        <xdr:cNvSpPr>
          <a:spLocks noChangeShapeType="1"/>
        </xdr:cNvSpPr>
      </xdr:nvSpPr>
      <xdr:spPr bwMode="auto">
        <a:xfrm flipH="1">
          <a:off x="6305550" y="971550"/>
          <a:ext cx="6448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460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6083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419100</xdr:colOff>
      <xdr:row>3</xdr:row>
      <xdr:rowOff>47625</xdr:rowOff>
    </xdr:to>
    <xdr:sp macro="" textlink="">
      <xdr:nvSpPr>
        <xdr:cNvPr id="46084" name="Line 4"/>
        <xdr:cNvSpPr>
          <a:spLocks noChangeShapeType="1"/>
        </xdr:cNvSpPr>
      </xdr:nvSpPr>
      <xdr:spPr bwMode="auto">
        <a:xfrm flipH="1">
          <a:off x="6305550" y="981075"/>
          <a:ext cx="6496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48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48130" name="Text Box 2"/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8131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371475</xdr:colOff>
      <xdr:row>3</xdr:row>
      <xdr:rowOff>47625</xdr:rowOff>
    </xdr:to>
    <xdr:sp macro="" textlink="">
      <xdr:nvSpPr>
        <xdr:cNvPr id="48132" name="Line 4"/>
        <xdr:cNvSpPr>
          <a:spLocks noChangeShapeType="1"/>
        </xdr:cNvSpPr>
      </xdr:nvSpPr>
      <xdr:spPr bwMode="auto">
        <a:xfrm flipH="1">
          <a:off x="6305550" y="981075"/>
          <a:ext cx="64484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501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50178" name="Text Box 2"/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0179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50180" name="Line 4"/>
        <xdr:cNvSpPr>
          <a:spLocks noChangeShapeType="1"/>
        </xdr:cNvSpPr>
      </xdr:nvSpPr>
      <xdr:spPr bwMode="auto">
        <a:xfrm flipH="1">
          <a:off x="6305550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583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58370" name="Text Box 2"/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8371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371475</xdr:colOff>
      <xdr:row>3</xdr:row>
      <xdr:rowOff>47625</xdr:rowOff>
    </xdr:to>
    <xdr:sp macro="" textlink="">
      <xdr:nvSpPr>
        <xdr:cNvPr id="58372" name="Line 4"/>
        <xdr:cNvSpPr>
          <a:spLocks noChangeShapeType="1"/>
        </xdr:cNvSpPr>
      </xdr:nvSpPr>
      <xdr:spPr bwMode="auto">
        <a:xfrm flipH="1">
          <a:off x="6305550" y="971550"/>
          <a:ext cx="6448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31745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31746" name="Text Box 1026"/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1747" name="Line 1027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390525</xdr:colOff>
      <xdr:row>3</xdr:row>
      <xdr:rowOff>47625</xdr:rowOff>
    </xdr:to>
    <xdr:sp macro="" textlink="">
      <xdr:nvSpPr>
        <xdr:cNvPr id="31748" name="Line 1028"/>
        <xdr:cNvSpPr>
          <a:spLocks noChangeShapeType="1"/>
        </xdr:cNvSpPr>
      </xdr:nvSpPr>
      <xdr:spPr bwMode="auto">
        <a:xfrm flipH="1">
          <a:off x="6305550" y="971550"/>
          <a:ext cx="64674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1000125</xdr:colOff>
      <xdr:row>48</xdr:row>
      <xdr:rowOff>0</xdr:rowOff>
    </xdr:from>
    <xdr:to>
      <xdr:col>20</xdr:col>
      <xdr:colOff>57150</xdr:colOff>
      <xdr:row>70</xdr:row>
      <xdr:rowOff>114300</xdr:rowOff>
    </xdr:to>
    <xdr:graphicFrame macro="">
      <xdr:nvGraphicFramePr>
        <xdr:cNvPr id="33793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33794" name="Text Box 1026"/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3795" name="Line 1027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33796" name="Line 1028"/>
        <xdr:cNvSpPr>
          <a:spLocks noChangeShapeType="1"/>
        </xdr:cNvSpPr>
      </xdr:nvSpPr>
      <xdr:spPr bwMode="auto">
        <a:xfrm flipH="1">
          <a:off x="6305550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358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35842" name="Text Box 2"/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419100</xdr:colOff>
      <xdr:row>3</xdr:row>
      <xdr:rowOff>47625</xdr:rowOff>
    </xdr:to>
    <xdr:sp macro="" textlink="">
      <xdr:nvSpPr>
        <xdr:cNvPr id="35844" name="Line 4"/>
        <xdr:cNvSpPr>
          <a:spLocks noChangeShapeType="1"/>
        </xdr:cNvSpPr>
      </xdr:nvSpPr>
      <xdr:spPr bwMode="auto">
        <a:xfrm flipH="1">
          <a:off x="6305550" y="971550"/>
          <a:ext cx="6496050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378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37890" name="Text Box 2"/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7891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37892" name="Line 4"/>
        <xdr:cNvSpPr>
          <a:spLocks noChangeShapeType="1"/>
        </xdr:cNvSpPr>
      </xdr:nvSpPr>
      <xdr:spPr bwMode="auto">
        <a:xfrm flipH="1">
          <a:off x="6305550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542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54274" name="Text Box 2"/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4275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419100</xdr:colOff>
      <xdr:row>3</xdr:row>
      <xdr:rowOff>47625</xdr:rowOff>
    </xdr:to>
    <xdr:sp macro="" textlink="">
      <xdr:nvSpPr>
        <xdr:cNvPr id="54276" name="Line 4"/>
        <xdr:cNvSpPr>
          <a:spLocks noChangeShapeType="1"/>
        </xdr:cNvSpPr>
      </xdr:nvSpPr>
      <xdr:spPr bwMode="auto">
        <a:xfrm flipH="1">
          <a:off x="6305550" y="981075"/>
          <a:ext cx="6496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563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56322" name="Text Box 2"/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6323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561975</xdr:colOff>
      <xdr:row>3</xdr:row>
      <xdr:rowOff>47625</xdr:rowOff>
    </xdr:from>
    <xdr:to>
      <xdr:col>19</xdr:col>
      <xdr:colOff>333375</xdr:colOff>
      <xdr:row>3</xdr:row>
      <xdr:rowOff>66675</xdr:rowOff>
    </xdr:to>
    <xdr:sp macro="" textlink="">
      <xdr:nvSpPr>
        <xdr:cNvPr id="56324" name="Line 4"/>
        <xdr:cNvSpPr>
          <a:spLocks noChangeShapeType="1"/>
        </xdr:cNvSpPr>
      </xdr:nvSpPr>
      <xdr:spPr bwMode="auto">
        <a:xfrm flipH="1" flipV="1">
          <a:off x="6296025" y="981075"/>
          <a:ext cx="64198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399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123825</xdr:colOff>
      <xdr:row>50</xdr:row>
      <xdr:rowOff>76200</xdr:rowOff>
    </xdr:from>
    <xdr:to>
      <xdr:col>11</xdr:col>
      <xdr:colOff>190500</xdr:colOff>
      <xdr:row>53</xdr:row>
      <xdr:rowOff>85725</xdr:rowOff>
    </xdr:to>
    <xdr:sp macro="" textlink="">
      <xdr:nvSpPr>
        <xdr:cNvPr id="39938" name="Text Box 2"/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9939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390525</xdr:colOff>
      <xdr:row>3</xdr:row>
      <xdr:rowOff>47625</xdr:rowOff>
    </xdr:to>
    <xdr:sp macro="" textlink="">
      <xdr:nvSpPr>
        <xdr:cNvPr id="39940" name="Line 4"/>
        <xdr:cNvSpPr>
          <a:spLocks noChangeShapeType="1"/>
        </xdr:cNvSpPr>
      </xdr:nvSpPr>
      <xdr:spPr bwMode="auto">
        <a:xfrm flipH="1">
          <a:off x="6305550" y="981075"/>
          <a:ext cx="64674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48</xdr:row>
      <xdr:rowOff>0</xdr:rowOff>
    </xdr:from>
    <xdr:to>
      <xdr:col>20</xdr:col>
      <xdr:colOff>38100</xdr:colOff>
      <xdr:row>70</xdr:row>
      <xdr:rowOff>114300</xdr:rowOff>
    </xdr:to>
    <xdr:graphicFrame macro="">
      <xdr:nvGraphicFramePr>
        <xdr:cNvPr id="419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50</xdr:row>
      <xdr:rowOff>76200</xdr:rowOff>
    </xdr:from>
    <xdr:ext cx="1781175" cy="504825"/>
    <xdr:sp macro="" textlink="">
      <xdr:nvSpPr>
        <xdr:cNvPr id="41986" name="Text Box 2"/>
        <xdr:cNvSpPr txBox="1">
          <a:spLocks noChangeArrowheads="1"/>
        </xdr:cNvSpPr>
      </xdr:nvSpPr>
      <xdr:spPr bwMode="auto">
        <a:xfrm>
          <a:off x="5857875" y="759142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1987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66675</xdr:rowOff>
    </xdr:to>
    <xdr:sp macro="" textlink="">
      <xdr:nvSpPr>
        <xdr:cNvPr id="41988" name="Line 4"/>
        <xdr:cNvSpPr>
          <a:spLocks noChangeShapeType="1"/>
        </xdr:cNvSpPr>
      </xdr:nvSpPr>
      <xdr:spPr bwMode="auto">
        <a:xfrm flipH="1" flipV="1">
          <a:off x="6305550" y="981075"/>
          <a:ext cx="6486525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3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bestFit="1" customWidth="1"/>
    <col min="4" max="4" width="8.85546875" style="2" customWidth="1"/>
    <col min="5" max="5" width="9.28515625" style="2" bestFit="1" customWidth="1"/>
    <col min="6" max="6" width="8.85546875" style="2" bestFit="1" customWidth="1"/>
    <col min="7" max="8" width="8.7109375" style="2" customWidth="1"/>
    <col min="9" max="10" width="8.5703125" style="2" bestFit="1" customWidth="1"/>
    <col min="11" max="11" width="8.85546875" style="2" bestFit="1" customWidth="1"/>
    <col min="12" max="12" width="9.28515625" style="2" bestFit="1" customWidth="1"/>
    <col min="13" max="13" width="8.85546875" style="2" bestFit="1" customWidth="1"/>
    <col min="14" max="14" width="9.28515625" style="2" bestFit="1" customWidth="1"/>
    <col min="15" max="15" width="9.7109375" style="2" bestFit="1" customWidth="1"/>
    <col min="16" max="16" width="9.7109375" style="2" customWidth="1"/>
    <col min="17" max="17" width="7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7" ht="13.5" x14ac:dyDescent="0.25">
      <c r="A1" s="41"/>
      <c r="B1" s="42"/>
    </row>
    <row r="2" spans="1:17" ht="30" x14ac:dyDescent="0.4">
      <c r="A2" s="43" t="s">
        <v>41</v>
      </c>
      <c r="B2" s="43"/>
      <c r="N2" s="40" t="s">
        <v>33</v>
      </c>
      <c r="O2" s="39" t="s">
        <v>43</v>
      </c>
    </row>
    <row r="3" spans="1:17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7" s="15" customFormat="1" ht="18" x14ac:dyDescent="0.25">
      <c r="B4" s="16"/>
    </row>
    <row r="5" spans="1:17" s="15" customFormat="1" ht="18" x14ac:dyDescent="0.25">
      <c r="B5" s="16"/>
    </row>
    <row r="6" spans="1:17" s="15" customFormat="1" ht="18" x14ac:dyDescent="0.25">
      <c r="B6" s="16"/>
    </row>
    <row r="7" spans="1:17" s="15" customFormat="1" ht="18" x14ac:dyDescent="0.25">
      <c r="B7" s="16"/>
    </row>
    <row r="8" spans="1:17" s="1" customFormat="1" ht="23.25" customHeight="1" x14ac:dyDescent="0.35">
      <c r="A8" s="19"/>
      <c r="B8" s="38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  <c r="Q8" s="38"/>
    </row>
    <row r="9" spans="1:17" s="1" customFormat="1" ht="23.25" customHeight="1" x14ac:dyDescent="0.35">
      <c r="A9" s="19"/>
      <c r="B9" s="38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7" s="1" customFormat="1" ht="23.25" customHeight="1" x14ac:dyDescent="0.35">
      <c r="A10" s="19"/>
      <c r="B10" s="38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7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7" x14ac:dyDescent="0.2">
      <c r="A12" s="3" t="s">
        <v>4</v>
      </c>
    </row>
    <row r="13" spans="1:17" x14ac:dyDescent="0.2">
      <c r="A13" s="2" t="s">
        <v>5</v>
      </c>
      <c r="C13" s="44">
        <f>East!C13+West!C13+Downstream!C13+Generation!C13+'New Products'!C13+Mexico!C13+'Principal Investing'!C13+'Energy Capital Res.'!C13+'CTG Assets'!C13+'Upstream Assets'!C13+Coal!C13+Canada!C13+Chairman!C13</f>
        <v>0</v>
      </c>
      <c r="D13" s="44">
        <f>East!D13+West!D13+Downstream!D13+Generation!D13+'New Products'!D13+Mexico!D13+'Principal Investing'!D13+'Energy Capital Res.'!D13+'CTG Assets'!D13+'Upstream Assets'!D13+Coal!D13+Canada!D13+Chairman!D13</f>
        <v>110</v>
      </c>
      <c r="E13" s="44">
        <f>East!E13+West!E13+Downstream!E13+Generation!E13+'New Products'!E13+Mexico!E13+'Principal Investing'!E13+'Energy Capital Res.'!E13+'CTG Assets'!E13+'Upstream Assets'!E13+Coal!E13+Canada!E13+Chairman!E13</f>
        <v>216</v>
      </c>
      <c r="F13" s="44">
        <f>East!F13+West!F13+Downstream!F13+Generation!F13+'New Products'!F13+Mexico!F13+'Principal Investing'!F13+'Energy Capital Res.'!F13+'CTG Assets'!F13+'Upstream Assets'!F13+Coal!F13+Canada!F13+Chairman!F13</f>
        <v>224</v>
      </c>
      <c r="G13" s="44">
        <f>East!G13+West!G13+Downstream!G13+Generation!G13+'New Products'!G13+Mexico!G13+'Principal Investing'!G13+'Energy Capital Res.'!G13+'CTG Assets'!G13+'Upstream Assets'!G13+Coal!G13+Canada!G13+Chairman!G13</f>
        <v>233</v>
      </c>
      <c r="H13" s="44">
        <f>East!H13+West!H13+Downstream!H13+Generation!H13+'New Products'!H13+Mexico!H13+'Principal Investing'!H13+'Energy Capital Res.'!H13+'CTG Assets'!H13+'Upstream Assets'!H13+Coal!H13+Canada!H13+Chairman!H13</f>
        <v>225</v>
      </c>
      <c r="I13" s="44">
        <f>East!I13+West!I13+Downstream!I13+Generation!I13+'New Products'!I13+Mexico!I13+'Principal Investing'!I13+'Energy Capital Res.'!I13+'CTG Assets'!I13+'Upstream Assets'!I13+Coal!I13+Canada!I13+Chairman!I13</f>
        <v>302</v>
      </c>
      <c r="J13" s="44">
        <f>East!J13+West!J13+Downstream!J13+Generation!J13+'New Products'!J13+Mexico!J13+'Principal Investing'!J13+'Energy Capital Res.'!J13+'CTG Assets'!J13+'Upstream Assets'!J13+Coal!J13+Canada!J13+Chairman!J13</f>
        <v>303</v>
      </c>
      <c r="K13" s="44">
        <f>East!K13+West!K13+Downstream!K13+Generation!K13+'New Products'!K13+Mexico!K13+'Principal Investing'!K13+'Energy Capital Res.'!K13+'CTG Assets'!K13+'Upstream Assets'!K13+Coal!K13+Canada!K13+Chairman!K13</f>
        <v>293</v>
      </c>
      <c r="L13" s="44">
        <f>East!L13+West!L13+Downstream!L13+Generation!L13+'New Products'!L13+Mexico!L13+'Principal Investing'!L13+'Energy Capital Res.'!L13+'CTG Assets'!L13+'Upstream Assets'!L13+Coal!L13+Canada!L13+Chairman!L13</f>
        <v>360</v>
      </c>
      <c r="M13" s="44"/>
      <c r="N13" s="44"/>
      <c r="O13" s="44"/>
    </row>
    <row r="14" spans="1:17" x14ac:dyDescent="0.2">
      <c r="A14" s="4" t="s">
        <v>1</v>
      </c>
      <c r="C14" s="44">
        <f>East!C14+West!C14+Downstream!C14+Generation!C14+'New Products'!C14+Mexico!C14+'Principal Investing'!C14+'Energy Capital Res.'!C14+'CTG Assets'!C14+'Upstream Assets'!C14+Coal!C14+Canada!C14+Chairman!C14</f>
        <v>110</v>
      </c>
      <c r="D14" s="44">
        <f>East!D14+West!D14+Downstream!D14+Generation!D14+'New Products'!D14+Mexico!D14+'Principal Investing'!D14+'Energy Capital Res.'!D14+'CTG Assets'!D14+'Upstream Assets'!D14+Coal!D14+Canada!D14+Chairman!D14</f>
        <v>148</v>
      </c>
      <c r="E14" s="44">
        <f>East!E14+West!E14+Downstream!E14+Generation!E14+'New Products'!E14+Mexico!E14+'Principal Investing'!E14+'Energy Capital Res.'!E14+'CTG Assets'!E14+'Upstream Assets'!E14+Coal!E14+Canada!E14+Chairman!E14</f>
        <v>17</v>
      </c>
      <c r="F14" s="44">
        <f>East!F14+West!F14+Downstream!F14+Generation!F14+'New Products'!F14+Mexico!F14+'Principal Investing'!F14+'Energy Capital Res.'!F14+'CTG Assets'!F14+'Upstream Assets'!F14+Coal!F14+Canada!F14+Chairman!F14</f>
        <v>23</v>
      </c>
      <c r="G14" s="44">
        <f>East!G14+West!G14+Downstream!G14+Generation!G14+'New Products'!G14+Mexico!G14+'Principal Investing'!G14+'Energy Capital Res.'!G14+'CTG Assets'!G14+'Upstream Assets'!G14+Coal!G14+Canada!G14+Chairman!G14</f>
        <v>21</v>
      </c>
      <c r="H14" s="44">
        <f>East!H14+West!H14+Downstream!H14+Generation!H14+'New Products'!H14+Mexico!H14+'Principal Investing'!H14+'Energy Capital Res.'!H14+'CTG Assets'!H14+'Upstream Assets'!H14+Coal!H14+Canada!H14+Chairman!H14</f>
        <v>90</v>
      </c>
      <c r="I14" s="44">
        <f>East!I14+West!I14+Downstream!I14+Generation!I14+'New Products'!I14+Mexico!I14+'Principal Investing'!I14+'Energy Capital Res.'!I14+'CTG Assets'!I14+'Upstream Assets'!I14+Coal!I14+Canada!I14+Chairman!I14</f>
        <v>21</v>
      </c>
      <c r="J14" s="44">
        <f>East!J14+West!J14+Downstream!J14+Generation!J14+'New Products'!J14+Mexico!J14+'Principal Investing'!J14+'Energy Capital Res.'!J14+'CTG Assets'!J14+'Upstream Assets'!J14+Coal!J14+Canada!J14+Chairman!J14</f>
        <v>10</v>
      </c>
      <c r="K14" s="44">
        <f>East!K14+West!K14+Downstream!K14+Generation!K14+'New Products'!K14+Mexico!K14+'Principal Investing'!K14+'Energy Capital Res.'!K14+'CTG Assets'!K14+'Upstream Assets'!K14+Coal!K14+Canada!K14+Chairman!K14</f>
        <v>110</v>
      </c>
      <c r="L14" s="44">
        <f>East!L14+West!L14+Downstream!L14+Generation!L14+'New Products'!L14+Mexico!L14+'Principal Investing'!L14+'Energy Capital Res.'!L14+'CTG Assets'!L14+'Upstream Assets'!L14+Coal!L14+Canada!L14+Chairman!L14</f>
        <v>53</v>
      </c>
      <c r="M14" s="44"/>
      <c r="N14" s="44"/>
      <c r="O14" s="44"/>
    </row>
    <row r="15" spans="1:17" x14ac:dyDescent="0.2">
      <c r="A15" s="4" t="s">
        <v>2</v>
      </c>
      <c r="C15" s="44">
        <f>East!C15+West!C15+Downstream!C15+Generation!C15+'New Products'!C15+Mexico!C15+'Principal Investing'!C15+'Energy Capital Res.'!C15+'CTG Assets'!C15+'Upstream Assets'!C15+Coal!C15+Canada!C15+Chairman!C15</f>
        <v>0</v>
      </c>
      <c r="D15" s="44">
        <f>East!D15+West!D15+Downstream!D15+Generation!D15+'New Products'!D15+Mexico!D15+'Principal Investing'!D15+'Energy Capital Res.'!D15+'CTG Assets'!D15+'Upstream Assets'!D15+Coal!D15+Canada!D15+Chairman!D15</f>
        <v>11</v>
      </c>
      <c r="E15" s="44">
        <f>East!E15+West!E15+Downstream!E15+Generation!E15+'New Products'!E15+Mexico!E15+'Principal Investing'!E15+'Energy Capital Res.'!E15+'CTG Assets'!E15+'Upstream Assets'!E15+Coal!E15+Canada!E15+Chairman!E15</f>
        <v>9</v>
      </c>
      <c r="F15" s="44">
        <f>East!F15+West!F15+Downstream!F15+Generation!F15+'New Products'!F15+Mexico!F15+'Principal Investing'!F15+'Energy Capital Res.'!F15+'CTG Assets'!F15+'Upstream Assets'!F15+Coal!F15+Canada!F15+Chairman!F15</f>
        <v>13</v>
      </c>
      <c r="G15" s="44">
        <f>East!G15+West!G15+Downstream!G15+Generation!G15+'New Products'!G15+Mexico!G15+'Principal Investing'!G15+'Energy Capital Res.'!G15+'CTG Assets'!G15+'Upstream Assets'!G15+Coal!G15+Canada!G15+Chairman!G15</f>
        <v>19</v>
      </c>
      <c r="H15" s="44">
        <f>East!H15+West!H15+Downstream!H15+Generation!H15+'New Products'!H15+Mexico!H15+'Principal Investing'!H15+'Energy Capital Res.'!H15+'CTG Assets'!H15+'Upstream Assets'!H15+Coal!H15+Canada!H15+Chairman!H15</f>
        <v>8</v>
      </c>
      <c r="I15" s="44">
        <f>East!I15+West!I15+Downstream!I15+Generation!I15+'New Products'!I15+Mexico!I15+'Principal Investing'!I15+'Energy Capital Res.'!I15+'CTG Assets'!I15+'Upstream Assets'!I15+Coal!I15+Canada!I15+Chairman!I15</f>
        <v>14</v>
      </c>
      <c r="J15" s="44">
        <f>East!J15+West!J15+Downstream!J15+Generation!J15+'New Products'!J15+Mexico!J15+'Principal Investing'!J15+'Energy Capital Res.'!J15+'CTG Assets'!J15+'Upstream Assets'!J15+Coal!J15+Canada!J15+Chairman!J15</f>
        <v>7</v>
      </c>
      <c r="K15" s="44">
        <f>East!K15+West!K15+Downstream!K15+Generation!K15+'New Products'!K15+Mexico!K15+'Principal Investing'!K15+'Energy Capital Res.'!K15+'CTG Assets'!K15+'Upstream Assets'!K15+Coal!K15+Canada!K15+Chairman!K15</f>
        <v>7</v>
      </c>
      <c r="L15" s="44">
        <f>East!L15+West!L15+Downstream!L15+Generation!L15+'New Products'!L15+Mexico!L15+'Principal Investing'!L15+'Energy Capital Res.'!L15+'CTG Assets'!L15+'Upstream Assets'!L15+Coal!L15+Canada!L15+Chairman!L15</f>
        <v>11</v>
      </c>
      <c r="M15" s="44"/>
      <c r="N15" s="44"/>
      <c r="O15" s="44"/>
    </row>
    <row r="16" spans="1:17" x14ac:dyDescent="0.2">
      <c r="A16" s="4" t="s">
        <v>3</v>
      </c>
      <c r="C16" s="44">
        <f>East!C16+West!C16+Downstream!C16+Generation!C16+'New Products'!C16+Mexico!C16+'Principal Investing'!C16+'Energy Capital Res.'!C16+'CTG Assets'!C16+'Upstream Assets'!C16+Coal!C16+Canada!C16+Chairman!C16</f>
        <v>0</v>
      </c>
      <c r="D16" s="44">
        <f>East!D16+West!D16+Downstream!D16+Generation!D16+'New Products'!D16+Mexico!D16+'Principal Investing'!D16+'Energy Capital Res.'!D16+'CTG Assets'!D16+'Upstream Assets'!D16+Coal!D16+Canada!D16+Chairman!D16</f>
        <v>31</v>
      </c>
      <c r="E16" s="44">
        <f>East!E16+West!E16+Downstream!E16+Generation!E16+'New Products'!E16+Mexico!E16+'Principal Investing'!E16+'Energy Capital Res.'!E16+'CTG Assets'!E16+'Upstream Assets'!E16+Coal!E16+Canada!E16+Chairman!E16</f>
        <v>0</v>
      </c>
      <c r="F16" s="44">
        <f>East!F16+West!F16+Downstream!F16+Generation!F16+'New Products'!F16+Mexico!F16+'Principal Investing'!F16+'Energy Capital Res.'!F16+'CTG Assets'!F16+'Upstream Assets'!F16+Coal!F16+Canada!F16+Chairman!F16</f>
        <v>1</v>
      </c>
      <c r="G16" s="44">
        <f>East!G16+West!G16+Downstream!G16+Generation!G16+'New Products'!G16+Mexico!G16+'Principal Investing'!G16+'Energy Capital Res.'!G16+'CTG Assets'!G16+'Upstream Assets'!G16+Coal!G16+Canada!G16+Chairman!G16</f>
        <v>10</v>
      </c>
      <c r="H16" s="44">
        <f>East!H16+West!H16+Downstream!H16+Generation!H16+'New Products'!H16+Mexico!H16+'Principal Investing'!H16+'Energy Capital Res.'!H16+'CTG Assets'!H16+'Upstream Assets'!H16+Coal!H16+Canada!H16+Chairman!H16</f>
        <v>5</v>
      </c>
      <c r="I16" s="44">
        <f>East!I16+West!I16+Downstream!I16+Generation!I16+'New Products'!I16+Mexico!I16+'Principal Investing'!I16+'Energy Capital Res.'!I16+'CTG Assets'!I16+'Upstream Assets'!I16+Coal!I16+Canada!I16+Chairman!I16</f>
        <v>6</v>
      </c>
      <c r="J16" s="44">
        <f>East!J16+West!J16+Downstream!J16+Generation!J16+'New Products'!J16+Mexico!J16+'Principal Investing'!J16+'Energy Capital Res.'!J16+'CTG Assets'!J16+'Upstream Assets'!J16+Coal!J16+Canada!J16+Chairman!J16</f>
        <v>13</v>
      </c>
      <c r="K16" s="44">
        <f>East!K16+West!K16+Downstream!K16+Generation!K16+'New Products'!K16+Mexico!K16+'Principal Investing'!K16+'Energy Capital Res.'!K16+'CTG Assets'!K16+'Upstream Assets'!K16+Coal!K16+Canada!K16+Chairman!K16</f>
        <v>36</v>
      </c>
      <c r="L16" s="44">
        <f>East!L16+West!L16+Downstream!L16+Generation!L16+'New Products'!L16+Mexico!L16+'Principal Investing'!L16+'Energy Capital Res.'!L16+'CTG Assets'!L16+'Upstream Assets'!L16+Coal!L16+Canada!L16+Chairman!L16</f>
        <v>10</v>
      </c>
      <c r="M16" s="44"/>
      <c r="N16" s="44"/>
      <c r="O16" s="44"/>
      <c r="P16" s="17"/>
    </row>
    <row r="17" spans="1:19" ht="13.5" thickBot="1" x14ac:dyDescent="0.25">
      <c r="A17" s="2" t="s">
        <v>6</v>
      </c>
      <c r="C17" s="45">
        <f t="shared" ref="C17:H17" si="0">+C13+C14-C15-C16</f>
        <v>110</v>
      </c>
      <c r="D17" s="45">
        <f t="shared" si="0"/>
        <v>216</v>
      </c>
      <c r="E17" s="45">
        <f t="shared" si="0"/>
        <v>224</v>
      </c>
      <c r="F17" s="45">
        <f t="shared" si="0"/>
        <v>233</v>
      </c>
      <c r="G17" s="45">
        <f t="shared" si="0"/>
        <v>225</v>
      </c>
      <c r="H17" s="45">
        <f t="shared" si="0"/>
        <v>302</v>
      </c>
      <c r="I17" s="45">
        <f t="shared" ref="I17:O17" si="1">+I13+I14-I15-I16</f>
        <v>303</v>
      </c>
      <c r="J17" s="45">
        <f t="shared" si="1"/>
        <v>293</v>
      </c>
      <c r="K17" s="45">
        <f t="shared" si="1"/>
        <v>360</v>
      </c>
      <c r="L17" s="45">
        <f t="shared" si="1"/>
        <v>392</v>
      </c>
      <c r="M17" s="45">
        <f t="shared" si="1"/>
        <v>0</v>
      </c>
      <c r="N17" s="45">
        <f t="shared" si="1"/>
        <v>0</v>
      </c>
      <c r="O17" s="45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 t="shared" ref="D27:J27" si="2">+D22+D23-D24-D26</f>
        <v>114.8</v>
      </c>
      <c r="E27" s="8">
        <f>+E22+E23-E24-E26+E25</f>
        <v>102.8</v>
      </c>
      <c r="F27" s="8">
        <f t="shared" si="2"/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>+K22+K23-K24-K26</f>
        <v>0</v>
      </c>
      <c r="L27" s="8">
        <f>+L22+L23-L24-L26</f>
        <v>0</v>
      </c>
      <c r="M27" s="8">
        <f>+M22+M23-M24-M26</f>
        <v>0</v>
      </c>
      <c r="N27" s="8">
        <f>+N22+N23-N24-N26</f>
        <v>0</v>
      </c>
      <c r="O27" s="8">
        <f>+O22+O23-O24-O26</f>
        <v>110.36666666666666</v>
      </c>
    </row>
    <row r="28" spans="1:19" ht="13.5" hidden="1" thickTop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0.46527777777777779</v>
      </c>
      <c r="D29" s="10">
        <f>+D27/E17</f>
        <v>0.51249999999999996</v>
      </c>
      <c r="E29" s="10">
        <f>+E27/F17</f>
        <v>0.44120171673819741</v>
      </c>
      <c r="F29" s="10"/>
      <c r="G29" s="10"/>
      <c r="H29" s="10"/>
      <c r="I29" s="10"/>
      <c r="J29" s="10"/>
      <c r="O29" s="10" t="e">
        <f>+O27/#REF!</f>
        <v>#REF!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f>East!B41+West!B41+Downstream!B41+Generation!B41+'New Products'!B41+Mexico!B41+'Principal Investing'!B41+'Energy Capital Res.'!B41+'CTG Assets'!B41+'Upstream Assets'!B41+Coal!B41+Canada!B41+Chairman!B41</f>
        <v>45</v>
      </c>
      <c r="C41" s="27">
        <f>East!C41+West!C41+Downstream!C41+Generation!C41+'New Products'!C41+Mexico!C41+'Principal Investing'!C41+'Energy Capital Res.'!C41+'CTG Assets'!C41+'Upstream Assets'!C41+Coal!C41+Canada!C41+Chairman!C41</f>
        <v>31.299999999999997</v>
      </c>
      <c r="D41" s="9"/>
      <c r="E41" s="26">
        <f>East!E41+West!E41+Downstream!E41+Generation!E41+'New Products'!E41+Mexico!E41+'Principal Investing'!E41+'Energy Capital Res.'!E41+'CTG Assets'!E41+'Upstream Assets'!E41+Coal!E41+Canada!E41+Chairman!E41</f>
        <v>112</v>
      </c>
      <c r="F41" s="27">
        <f>East!F41+West!F41+Downstream!F41+Generation!F41+'New Products'!F41+Mexico!F41+'Principal Investing'!F41+'Energy Capital Res.'!F41+'CTG Assets'!F41+'Upstream Assets'!F41+Coal!F41+Canada!F41+Chairman!F41</f>
        <v>25.049999999999997</v>
      </c>
      <c r="G41" s="59">
        <f>+East!G41+West!G41+Downstream!G41+Generation!G41+Coal!G41+Canada!G41+'New Products'!G41+Mexico!G41+'Upstream Assets'!G41+'Principal Investing'!G41+'Energy Capital Res.'!$G$41+'CTG Assets'!G41+Chairman!G41</f>
        <v>25.82</v>
      </c>
      <c r="H41" s="9"/>
      <c r="I41" s="26">
        <f>East!I41+West!I41+Downstream!I41+Generation!I41+'New Products'!I41+Mexico!I41+'Principal Investing'!I41+'Energy Capital Res.'!I41+'CTG Assets'!I41+'Upstream Assets'!I41+Coal!I41+Canada!I41+Chairman!I41</f>
        <v>0</v>
      </c>
      <c r="J41" s="27">
        <f>East!J41+West!J41+Downstream!J41+Generation!J41+'New Products'!J41+Mexico!J41+'Principal Investing'!J41+'Energy Capital Res.'!J41+'CTG Assets'!J41+'Upstream Assets'!J41+Coal!J41+Canada!J41+Chairman!J41</f>
        <v>0</v>
      </c>
      <c r="K41" s="9"/>
      <c r="L41" s="26">
        <f>East!L41+West!L41+Downstream!L41+Generation!L41+'New Products'!L41+Mexico!L41+'Principal Investing'!L41+'Energy Capital Res.'!L41+'CTG Assets'!L41+'Upstream Assets'!L41+Coal!L41+Canada!L41+Chairman!L41</f>
        <v>0</v>
      </c>
      <c r="M41" s="27">
        <f>East!M41+West!M41+Downstream!M41+Generation!M41+'New Products'!M41+Mexico!M41+'Principal Investing'!M41+'Energy Capital Res.'!M41+'CTG Assets'!M41+'Upstream Assets'!M41+Coal!M41+Canada!M41+Chairman!M41</f>
        <v>0</v>
      </c>
      <c r="N41" s="9"/>
      <c r="O41" s="26">
        <f>+B41+E41+I41+L41</f>
        <v>157</v>
      </c>
      <c r="P41" s="27">
        <f>+C41+F41+J41+M41</f>
        <v>56.349999999999994</v>
      </c>
      <c r="Q41" s="9"/>
      <c r="R41" s="26">
        <f>East!R41+West!R41+Downstream!R41+Generation!R41+'New Products'!R41+Mexico!R41+'Principal Investing'!R41+'Energy Capital Res.'!R41+'CTG Assets'!R41+'Upstream Assets'!R41+Coal!R41+Canada!R41+Chairman!R41</f>
        <v>0</v>
      </c>
      <c r="S41" s="27">
        <f>East!S41+West!S41+Downstream!S41+Generation!S41+'New Products'!S41+Mexico!S41+'Principal Investing'!S41+'Energy Capital Res.'!S41+'CTG Assets'!S41+'Upstream Assets'!S41+Coal!S41+Canada!S41+Chairman!S41</f>
        <v>0</v>
      </c>
      <c r="T41" s="9"/>
    </row>
    <row r="42" spans="1:20" x14ac:dyDescent="0.2">
      <c r="A42" s="2" t="s">
        <v>59</v>
      </c>
      <c r="B42" s="26"/>
      <c r="C42" s="27">
        <f>East!C42+West!C42+Downstream!C42+Generation!C42+'New Products'!C42+Mexico!C42+'Principal Investing'!C42+'Energy Capital Res.'!C42+'CTG Assets'!C42+'Upstream Assets'!C42+Coal!C42+Canada!C42+Chairman!C42</f>
        <v>113.9</v>
      </c>
      <c r="D42" s="9"/>
      <c r="E42" s="26"/>
      <c r="F42" s="27">
        <f>East!F42+West!F42+Downstream!F42+Generation!F42+'New Products'!F42+Mexico!F42+'Principal Investing'!F42+'Energy Capital Res.'!F42+'CTG Assets'!F42+'Upstream Assets'!F42+Coal!F42+Canada!F42+Chairman!F42</f>
        <v>-11.993000000000002</v>
      </c>
      <c r="G42" s="59"/>
      <c r="H42" s="9"/>
      <c r="I42" s="26"/>
      <c r="J42" s="27">
        <f>East!J42+West!J42+Downstream!J42+Generation!J42+'New Products'!J42+Mexico!J42+'Principal Investing'!J42+'Energy Capital Res.'!J42+'CTG Assets'!J42+'Upstream Assets'!J42+Coal!J42+Canada!J42+Chairman!J42</f>
        <v>0</v>
      </c>
      <c r="K42" s="9"/>
      <c r="L42" s="26"/>
      <c r="M42" s="27">
        <f>East!M42+West!M42+Downstream!M42+Generation!M42+'New Products'!M42+Mexico!M42+'Principal Investing'!M42+'Energy Capital Res.'!M42+'CTG Assets'!M42+'Upstream Assets'!M42+Coal!M42+Canada!M42+Chairman!M42</f>
        <v>0</v>
      </c>
      <c r="N42" s="9"/>
      <c r="O42" s="26"/>
      <c r="P42" s="27">
        <f>East!P42+West!P42+Downstream!P42+Generation!P42+'New Products'!P42+Mexico!P42+'Principal Investing'!P42+'Energy Capital Res.'!P42+'CTG Assets'!P42+'Upstream Assets'!P42+Coal!P42+Canada!P42+Chairman!P42</f>
        <v>101.90700000000001</v>
      </c>
      <c r="Q42" s="9"/>
      <c r="R42" s="26"/>
      <c r="S42" s="27"/>
      <c r="T42" s="9"/>
    </row>
    <row r="43" spans="1:20" x14ac:dyDescent="0.2">
      <c r="A43" s="2" t="s">
        <v>0</v>
      </c>
      <c r="B43" s="28">
        <f>East!B43+West!B43+Downstream!B43+Generation!B43+'New Products'!B43+Mexico!B43+'Principal Investing'!B43+'Energy Capital Res.'!B43+'CTG Assets'!B43+'Upstream Assets'!B43+Coal!B43+Canada!B43+Chairman!B43</f>
        <v>0</v>
      </c>
      <c r="C43" s="32">
        <f>East!C43+West!C43+Downstream!C43+Generation!C43+'New Products'!C43+Mexico!C43+'Principal Investing'!C43+'Energy Capital Res.'!C43+'CTG Assets'!C43+'Upstream Assets'!C43+Coal!C43+Canada!C43+Chairman!C43</f>
        <v>0</v>
      </c>
      <c r="D43" s="9"/>
      <c r="E43" s="28">
        <f>East!E43+West!E43+Downstream!E43+Generation!E43+'New Products'!E43+Mexico!E43+'Principal Investing'!E43+'Energy Capital Res.'!E43+'CTG Assets'!E43+'Upstream Assets'!E43+Coal!E43+Canada!E43+Chairman!E43</f>
        <v>59</v>
      </c>
      <c r="F43" s="32">
        <f>East!F43+West!F43+Downstream!F43+Generation!F43+'New Products'!F43+Mexico!F43+'Principal Investing'!F43+'Energy Capital Res.'!F43+'CTG Assets'!F43+'Upstream Assets'!F43+Coal!F43+Canada!F43+Chairman!F43</f>
        <v>75.046000000000006</v>
      </c>
      <c r="G43" s="54"/>
      <c r="H43" s="9"/>
      <c r="I43" s="28">
        <f>East!I43+West!I43+Downstream!I43+Generation!I43+'New Products'!I43+Mexico!I43+'Principal Investing'!I43+'Energy Capital Res.'!I43+'CTG Assets'!I43+'Upstream Assets'!I43+Coal!I43+Canada!I43+Chairman!I43</f>
        <v>208</v>
      </c>
      <c r="J43" s="32">
        <f>East!J43+West!J43+Downstream!J43+Generation!J43+'New Products'!J43+Mexico!J43+'Principal Investing'!J43+'Energy Capital Res.'!J43+'CTG Assets'!J43+'Upstream Assets'!J43+Coal!J43+Canada!J43+Chairman!J43</f>
        <v>255.524</v>
      </c>
      <c r="K43" s="9"/>
      <c r="L43" s="28">
        <f>+East!L43+West!L43+Downstream!L43+Generation!L43+Coal!L43+Canada!L43+'New Products'!L43+Mexico!L43+'Upstream Assets'!L43+'Principal Investing'!L43+'Energy Capital Res.'!L43+'CTG Assets'!L43+Chairman!L43</f>
        <v>102</v>
      </c>
      <c r="M43" s="32">
        <f>East!M43+West!M43+Downstream!M43+Generation!M43+'New Products'!M43+Mexico!M43+'Principal Investing'!M43+'Energy Capital Res.'!M43+'CTG Assets'!M43+'Upstream Assets'!M43+Coal!M43+Canada!M43+Chairman!M43</f>
        <v>386.214</v>
      </c>
      <c r="N43" s="9"/>
      <c r="O43" s="28">
        <f>+B43+E43+I43+L43</f>
        <v>369</v>
      </c>
      <c r="P43" s="32">
        <f>+C43+F43+J43+M43</f>
        <v>716.78399999999999</v>
      </c>
      <c r="Q43" s="9"/>
      <c r="R43" s="28">
        <f>East!R43+West!R43+Downstream!R43+Generation!R43+'New Products'!R43+Mexico!R43+'Principal Investing'!R43+'Energy Capital Res.'!R43+'CTG Assets'!R43+'Upstream Assets'!R43+Coal!R43+Canada!R43+Chairman!R43</f>
        <v>23</v>
      </c>
      <c r="S43" s="32">
        <f>East!S43+West!S43+Downstream!S43+Generation!S43+'New Products'!S43+Mexico!S43+'Principal Investing'!S43+'Energy Capital Res.'!S43+'CTG Assets'!S43+'Upstream Assets'!S43+Coal!S43+Canada!S43+Chairman!S43</f>
        <v>90.381</v>
      </c>
      <c r="T43" s="9"/>
    </row>
    <row r="44" spans="1:20" s="5" customFormat="1" x14ac:dyDescent="0.2">
      <c r="A44" s="5" t="s">
        <v>60</v>
      </c>
      <c r="B44" s="23">
        <f>SUM(B41:B43)</f>
        <v>45</v>
      </c>
      <c r="C44" s="30">
        <f>SUM(C41:C43)</f>
        <v>145.19999999999999</v>
      </c>
      <c r="D44" s="11"/>
      <c r="E44" s="23">
        <f>SUM(E41:E43)</f>
        <v>171</v>
      </c>
      <c r="F44" s="30">
        <f>SUM(F41:F43)</f>
        <v>88.103000000000009</v>
      </c>
      <c r="G44" s="55"/>
      <c r="H44" s="11"/>
      <c r="I44" s="23">
        <f>SUM(I41:I43)</f>
        <v>208</v>
      </c>
      <c r="J44" s="30">
        <f>SUM(J41:J43)</f>
        <v>255.524</v>
      </c>
      <c r="K44" s="11"/>
      <c r="L44" s="23">
        <f>SUM(L41:L43)</f>
        <v>102</v>
      </c>
      <c r="M44" s="30">
        <f>SUM(M41:M43)</f>
        <v>386.214</v>
      </c>
      <c r="N44" s="11"/>
      <c r="O44" s="23">
        <f>SUM(O41:O43)</f>
        <v>526</v>
      </c>
      <c r="P44" s="30">
        <f>SUM(P41:P43)</f>
        <v>875.04099999999994</v>
      </c>
      <c r="Q44" s="11"/>
      <c r="R44" s="23">
        <f>SUM(R41:R43)</f>
        <v>23</v>
      </c>
      <c r="S44" s="30">
        <f>SUM(S41:S43)</f>
        <v>90.381</v>
      </c>
      <c r="T44" s="11"/>
    </row>
    <row r="45" spans="1:20" s="14" customFormat="1" x14ac:dyDescent="0.2">
      <c r="A45" s="46" t="s">
        <v>19</v>
      </c>
      <c r="B45" s="31"/>
      <c r="C45" s="30">
        <f>East!C45+West!C45+Downstream!C45+Generation!C45+'New Products'!C45+Mexico!C45+'Principal Investing'!C45+'Energy Capital Res.'!C45+'CTG Assets'!C45+'Upstream Assets'!C45+Coal!C45+Canada!C45+Chairman!C45</f>
        <v>170.1</v>
      </c>
      <c r="D45" s="10"/>
      <c r="E45" s="31"/>
      <c r="F45" s="30">
        <f>East!F45+West!F45+Downstream!F45+Generation!F45+'New Products'!F45+Mexico!F45+'Principal Investing'!F45+'Energy Capital Res.'!F45+'CTG Assets'!F45+'Upstream Assets'!F45+Coal!F45+Canada!F45+Chairman!F45</f>
        <v>220.7</v>
      </c>
      <c r="G45" s="55"/>
      <c r="H45" s="10"/>
      <c r="I45" s="31"/>
      <c r="J45" s="30">
        <f>East!J45+West!J45+Downstream!J45+Generation!J45+'New Products'!J45+Mexico!J45+'Principal Investing'!J45+'Energy Capital Res.'!J45+'CTG Assets'!J45+'Upstream Assets'!J45+Coal!J45+Canada!J45+Chairman!J45</f>
        <v>200.9</v>
      </c>
      <c r="K45" s="10"/>
      <c r="L45" s="31"/>
      <c r="M45" s="30">
        <f>East!M45+West!M45+Downstream!M45+Generation!M45+'New Products'!M45+Mexico!M45+'Principal Investing'!M45+'Energy Capital Res.'!M45+'CTG Assets'!M45+'Upstream Assets'!M45+Coal!M45+Canada!M45+Chairman!M45</f>
        <v>231.5</v>
      </c>
      <c r="N45" s="10"/>
      <c r="O45" s="31"/>
      <c r="P45" s="30">
        <f>+M45+J45+F45+C45</f>
        <v>823.19999999999993</v>
      </c>
      <c r="Q45" s="10"/>
      <c r="R45" s="31"/>
      <c r="S45" s="30">
        <f>East!S45+West!S45+Downstream!S45+Generation!S45+'New Products'!S45+Mexico!S45+'Principal Investing'!S45+'Energy Capital Res.'!S45+'CTG Assets'!S45+'Upstream Assets'!S45+Coal!S45+Canada!S45+Chairman!S45</f>
        <v>216.60999999999999</v>
      </c>
      <c r="T45" s="10"/>
    </row>
    <row r="46" spans="1:20" s="5" customFormat="1" ht="18.75" thickBot="1" x14ac:dyDescent="0.3">
      <c r="A46" s="5" t="s">
        <v>31</v>
      </c>
      <c r="B46" s="66">
        <f>+C44/C45</f>
        <v>0.8536155202821869</v>
      </c>
      <c r="C46" s="67"/>
      <c r="D46" s="49"/>
      <c r="E46" s="66">
        <f>+F44/F45</f>
        <v>0.3991980063434527</v>
      </c>
      <c r="F46" s="67"/>
      <c r="G46" s="56"/>
      <c r="H46" s="49"/>
      <c r="I46" s="66">
        <f>+J44/J45</f>
        <v>1.2718964659034344</v>
      </c>
      <c r="J46" s="67"/>
      <c r="K46" s="49"/>
      <c r="L46" s="66">
        <f>+M44/M45</f>
        <v>1.6683110151187905</v>
      </c>
      <c r="M46" s="67"/>
      <c r="N46" s="49"/>
      <c r="O46" s="66">
        <f>+P44/P45</f>
        <v>1.0629749757045674</v>
      </c>
      <c r="P46" s="67"/>
      <c r="Q46" s="49"/>
      <c r="R46" s="66">
        <f>+S44/S45</f>
        <v>0.41725220442269517</v>
      </c>
      <c r="S46" s="67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  <row r="72" spans="2:18" ht="13.5" x14ac:dyDescent="0.25">
      <c r="B72" s="41" t="str">
        <f ca="1">CELL("filename")</f>
        <v>C:\Users\Felienne\Enron\EnronSpreadsheets\[sally_beck__33697__Metrics 0609.xlsx]Consol</v>
      </c>
      <c r="C72" s="41"/>
    </row>
    <row r="73" spans="2:18" ht="13.5" x14ac:dyDescent="0.25">
      <c r="B73" s="71">
        <f ca="1">NOW()</f>
        <v>41887.534164351855</v>
      </c>
      <c r="C73" s="71"/>
    </row>
  </sheetData>
  <mergeCells count="24">
    <mergeCell ref="I36:S36"/>
    <mergeCell ref="E38:F38"/>
    <mergeCell ref="O38:P38"/>
    <mergeCell ref="B38:C38"/>
    <mergeCell ref="O39:P39"/>
    <mergeCell ref="R39:S39"/>
    <mergeCell ref="I39:J39"/>
    <mergeCell ref="L39:M39"/>
    <mergeCell ref="A48:B48"/>
    <mergeCell ref="B39:C39"/>
    <mergeCell ref="E39:F39"/>
    <mergeCell ref="B73:C73"/>
    <mergeCell ref="A3:F3"/>
    <mergeCell ref="R38:S38"/>
    <mergeCell ref="C8:O8"/>
    <mergeCell ref="C9:O9"/>
    <mergeCell ref="B19:O19"/>
    <mergeCell ref="A33:S33"/>
    <mergeCell ref="R46:S46"/>
    <mergeCell ref="L46:M46"/>
    <mergeCell ref="I46:J46"/>
    <mergeCell ref="B46:C46"/>
    <mergeCell ref="E46:F46"/>
    <mergeCell ref="O46:P46"/>
  </mergeCells>
  <printOptions horizontalCentered="1"/>
  <pageMargins left="0.42" right="0" top="0.25" bottom="0.24" header="0.25" footer="0.25"/>
  <pageSetup scale="6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51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82</v>
      </c>
      <c r="E13" s="17">
        <f t="shared" si="0"/>
        <v>66</v>
      </c>
      <c r="F13" s="17">
        <f t="shared" si="0"/>
        <v>68</v>
      </c>
      <c r="G13" s="17">
        <f t="shared" si="0"/>
        <v>68</v>
      </c>
      <c r="H13" s="17">
        <f t="shared" si="0"/>
        <v>54</v>
      </c>
      <c r="I13" s="17">
        <f t="shared" si="0"/>
        <v>127</v>
      </c>
      <c r="J13" s="17">
        <f t="shared" si="0"/>
        <v>129</v>
      </c>
      <c r="K13" s="17">
        <f t="shared" si="0"/>
        <v>126</v>
      </c>
      <c r="L13" s="17">
        <f t="shared" si="0"/>
        <v>194</v>
      </c>
      <c r="M13" s="17"/>
      <c r="N13" s="17"/>
      <c r="O13" s="17"/>
    </row>
    <row r="14" spans="1:16" x14ac:dyDescent="0.2">
      <c r="A14" s="4" t="s">
        <v>1</v>
      </c>
      <c r="C14" s="17">
        <f>21+46+15</f>
        <v>82</v>
      </c>
      <c r="D14" s="17">
        <v>20</v>
      </c>
      <c r="E14" s="17">
        <f>3</f>
        <v>3</v>
      </c>
      <c r="F14" s="17">
        <v>0</v>
      </c>
      <c r="G14" s="17">
        <v>4</v>
      </c>
      <c r="H14" s="17">
        <v>79</v>
      </c>
      <c r="I14" s="17">
        <v>9</v>
      </c>
      <c r="J14" s="17">
        <v>8</v>
      </c>
      <c r="K14" s="17">
        <v>103</v>
      </c>
      <c r="L14" s="17">
        <v>49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8</v>
      </c>
      <c r="E15" s="17">
        <v>1</v>
      </c>
      <c r="F15" s="17">
        <v>0</v>
      </c>
      <c r="G15" s="17">
        <v>8</v>
      </c>
      <c r="H15" s="17">
        <v>2</v>
      </c>
      <c r="I15" s="17">
        <v>1</v>
      </c>
      <c r="J15" s="17">
        <v>1</v>
      </c>
      <c r="K15" s="17">
        <v>3</v>
      </c>
      <c r="L15" s="17">
        <v>11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28</v>
      </c>
      <c r="E16" s="17">
        <v>0</v>
      </c>
      <c r="F16" s="17">
        <v>0</v>
      </c>
      <c r="G16" s="17">
        <v>10</v>
      </c>
      <c r="H16" s="17">
        <v>4</v>
      </c>
      <c r="I16" s="17">
        <v>6</v>
      </c>
      <c r="J16" s="17">
        <v>10</v>
      </c>
      <c r="K16" s="17">
        <v>32</v>
      </c>
      <c r="L16" s="17">
        <v>7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82</v>
      </c>
      <c r="D17" s="18">
        <f t="shared" si="1"/>
        <v>66</v>
      </c>
      <c r="E17" s="18">
        <f t="shared" si="1"/>
        <v>68</v>
      </c>
      <c r="F17" s="18">
        <f t="shared" si="1"/>
        <v>68</v>
      </c>
      <c r="G17" s="18">
        <f t="shared" si="1"/>
        <v>54</v>
      </c>
      <c r="H17" s="18">
        <f t="shared" si="1"/>
        <v>127</v>
      </c>
      <c r="I17" s="18">
        <f t="shared" si="1"/>
        <v>129</v>
      </c>
      <c r="J17" s="18">
        <f t="shared" si="1"/>
        <v>126</v>
      </c>
      <c r="K17" s="18">
        <f t="shared" si="1"/>
        <v>194</v>
      </c>
      <c r="L17" s="18">
        <f t="shared" si="1"/>
        <v>225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1.5227272727272727</v>
      </c>
      <c r="D29" s="10">
        <f>+D27/E17</f>
        <v>1.6882352941176471</v>
      </c>
      <c r="E29" s="10">
        <f>+E27/F17</f>
        <v>1.5117647058823529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17</v>
      </c>
      <c r="C41" s="27">
        <v>7.1</v>
      </c>
      <c r="D41" s="9"/>
      <c r="E41" s="26">
        <v>97</v>
      </c>
      <c r="F41" s="27">
        <v>5.85</v>
      </c>
      <c r="G41" s="59">
        <v>5.85</v>
      </c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114</v>
      </c>
      <c r="P41" s="27">
        <f>+M41+J41+F41+C41</f>
        <v>12.95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16</v>
      </c>
      <c r="D42" s="9"/>
      <c r="E42" s="26"/>
      <c r="F42" s="27">
        <f>24.833-F41</f>
        <v>18.982999999999997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34.982999999999997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29">
        <v>0</v>
      </c>
      <c r="D43" s="9"/>
      <c r="E43" s="28">
        <v>24</v>
      </c>
      <c r="F43" s="32">
        <v>4.2750000000000004</v>
      </c>
      <c r="G43" s="54"/>
      <c r="H43" s="9"/>
      <c r="I43" s="28">
        <v>149</v>
      </c>
      <c r="J43" s="32">
        <v>37.524000000000001</v>
      </c>
      <c r="K43" s="9"/>
      <c r="L43" s="28">
        <v>46</v>
      </c>
      <c r="M43" s="32">
        <v>20.213999999999999</v>
      </c>
      <c r="N43" s="9"/>
      <c r="O43" s="28">
        <f>+L43+I43+E43+B43</f>
        <v>219</v>
      </c>
      <c r="P43" s="32">
        <f>+M43+J43+F43+C43</f>
        <v>62.012999999999998</v>
      </c>
      <c r="Q43" s="9"/>
      <c r="R43" s="28">
        <v>6</v>
      </c>
      <c r="S43" s="32">
        <v>5.3810000000000002</v>
      </c>
      <c r="T43" s="9"/>
    </row>
    <row r="44" spans="1:20" s="5" customFormat="1" x14ac:dyDescent="0.2">
      <c r="A44" s="5" t="s">
        <v>60</v>
      </c>
      <c r="B44" s="23">
        <f>SUM(B41:B43)</f>
        <v>17</v>
      </c>
      <c r="C44" s="30">
        <f>SUM(C41:C43)</f>
        <v>23.1</v>
      </c>
      <c r="D44" s="11"/>
      <c r="E44" s="23">
        <f>SUM(E41:E43)</f>
        <v>121</v>
      </c>
      <c r="F44" s="30">
        <f>SUM(F41:F43)</f>
        <v>29.107999999999997</v>
      </c>
      <c r="G44" s="55"/>
      <c r="H44" s="11"/>
      <c r="I44" s="23">
        <f>SUM(I41:I43)</f>
        <v>149</v>
      </c>
      <c r="J44" s="30">
        <f>SUM(J41:J43)</f>
        <v>37.524000000000001</v>
      </c>
      <c r="K44" s="11"/>
      <c r="L44" s="23">
        <f>SUM(L41:L43)</f>
        <v>46</v>
      </c>
      <c r="M44" s="30">
        <f>SUM(M41:M43)</f>
        <v>20.213999999999999</v>
      </c>
      <c r="N44" s="11"/>
      <c r="O44" s="23">
        <f>SUM(O41:O43)</f>
        <v>333</v>
      </c>
      <c r="P44" s="30">
        <f>SUM(P41:P43)</f>
        <v>109.946</v>
      </c>
      <c r="Q44" s="11"/>
      <c r="R44" s="23">
        <f>SUM(R41:R43)</f>
        <v>6</v>
      </c>
      <c r="S44" s="30">
        <f>SUM(S41:S43)</f>
        <v>5.3810000000000002</v>
      </c>
      <c r="T44" s="11"/>
    </row>
    <row r="45" spans="1:20" s="14" customFormat="1" x14ac:dyDescent="0.2">
      <c r="A45" s="46" t="s">
        <v>19</v>
      </c>
      <c r="B45" s="31"/>
      <c r="C45" s="30">
        <v>30.3</v>
      </c>
      <c r="D45" s="10"/>
      <c r="E45" s="31"/>
      <c r="F45" s="30">
        <v>30.9</v>
      </c>
      <c r="G45" s="55"/>
      <c r="H45" s="10"/>
      <c r="I45" s="31"/>
      <c r="J45" s="30">
        <v>32.200000000000003</v>
      </c>
      <c r="K45" s="10"/>
      <c r="L45" s="31"/>
      <c r="M45" s="30">
        <v>33</v>
      </c>
      <c r="N45" s="10"/>
      <c r="O45" s="31"/>
      <c r="P45" s="30">
        <f>+M45+J45+F45+C45</f>
        <v>126.39999999999999</v>
      </c>
      <c r="Q45" s="10"/>
      <c r="R45" s="31"/>
      <c r="S45" s="30">
        <v>40.299999999999997</v>
      </c>
      <c r="T45" s="10"/>
    </row>
    <row r="46" spans="1:20" s="5" customFormat="1" ht="18.75" thickBot="1" x14ac:dyDescent="0.3">
      <c r="A46" s="5" t="s">
        <v>31</v>
      </c>
      <c r="B46" s="83">
        <f>+C44/C45</f>
        <v>0.76237623762376239</v>
      </c>
      <c r="C46" s="84"/>
      <c r="D46" s="38"/>
      <c r="E46" s="83">
        <f>+F44/F45</f>
        <v>0.94200647249190939</v>
      </c>
      <c r="F46" s="84"/>
      <c r="G46" s="56"/>
      <c r="H46" s="38"/>
      <c r="I46" s="83">
        <f>+J44/J45</f>
        <v>1.1653416149068323</v>
      </c>
      <c r="J46" s="84"/>
      <c r="K46" s="38"/>
      <c r="L46" s="83">
        <f>+M44/M45</f>
        <v>0.6125454545454545</v>
      </c>
      <c r="M46" s="84"/>
      <c r="N46" s="38"/>
      <c r="O46" s="83">
        <f>+P44/P45</f>
        <v>0.86982594936708868</v>
      </c>
      <c r="P46" s="84"/>
      <c r="Q46" s="38"/>
      <c r="R46" s="83">
        <f>+S44/S45</f>
        <v>0.13352357320099256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3:F3"/>
    <mergeCell ref="E38:F38"/>
    <mergeCell ref="O38:P38"/>
    <mergeCell ref="C8:O8"/>
    <mergeCell ref="C9:O9"/>
    <mergeCell ref="R38:S38"/>
    <mergeCell ref="B19:O19"/>
    <mergeCell ref="A33:S33"/>
    <mergeCell ref="R39:S39"/>
    <mergeCell ref="I36:S36"/>
    <mergeCell ref="B38:C38"/>
    <mergeCell ref="B39:C39"/>
    <mergeCell ref="E39:F39"/>
    <mergeCell ref="I39:J39"/>
    <mergeCell ref="L39:M39"/>
    <mergeCell ref="O46:P46"/>
    <mergeCell ref="O39:P39"/>
    <mergeCell ref="A48:B48"/>
    <mergeCell ref="E46:F46"/>
    <mergeCell ref="I46:J46"/>
    <mergeCell ref="L46:M46"/>
    <mergeCell ref="B46:C46"/>
    <mergeCell ref="R46:S46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49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0</v>
      </c>
      <c r="E13" s="17">
        <f t="shared" si="0"/>
        <v>0</v>
      </c>
      <c r="F13" s="17">
        <f t="shared" si="0"/>
        <v>0</v>
      </c>
      <c r="G13" s="17">
        <f t="shared" si="0"/>
        <v>0</v>
      </c>
      <c r="H13" s="17">
        <f t="shared" si="0"/>
        <v>11</v>
      </c>
      <c r="I13" s="17">
        <f t="shared" si="0"/>
        <v>11</v>
      </c>
      <c r="J13" s="17">
        <f t="shared" si="0"/>
        <v>11</v>
      </c>
      <c r="K13" s="17">
        <f t="shared" si="0"/>
        <v>11</v>
      </c>
      <c r="L13" s="17">
        <f t="shared" si="0"/>
        <v>11</v>
      </c>
      <c r="M13" s="17"/>
      <c r="N13" s="17"/>
      <c r="O13" s="17"/>
    </row>
    <row r="14" spans="1:16" x14ac:dyDescent="0.2">
      <c r="A14" s="4" t="s">
        <v>1</v>
      </c>
      <c r="C14" s="17">
        <v>0</v>
      </c>
      <c r="D14" s="17">
        <v>0</v>
      </c>
      <c r="E14" s="17">
        <v>0</v>
      </c>
      <c r="F14" s="17">
        <v>0</v>
      </c>
      <c r="G14" s="17">
        <v>11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0</v>
      </c>
      <c r="E17" s="18">
        <f t="shared" si="1"/>
        <v>0</v>
      </c>
      <c r="F17" s="18">
        <f t="shared" si="1"/>
        <v>0</v>
      </c>
      <c r="G17" s="18">
        <f t="shared" si="1"/>
        <v>11</v>
      </c>
      <c r="H17" s="18">
        <f t="shared" si="1"/>
        <v>11</v>
      </c>
      <c r="I17" s="18">
        <f t="shared" si="1"/>
        <v>11</v>
      </c>
      <c r="J17" s="18">
        <f t="shared" si="1"/>
        <v>11</v>
      </c>
      <c r="K17" s="18">
        <f t="shared" si="1"/>
        <v>11</v>
      </c>
      <c r="L17" s="18">
        <f t="shared" si="1"/>
        <v>11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 t="e">
        <f>+C27/D17</f>
        <v>#DIV/0!</v>
      </c>
      <c r="D29" s="10" t="e">
        <f>+D27/E17</f>
        <v>#DIV/0!</v>
      </c>
      <c r="E29" s="10" t="e">
        <f>+E27/F17</f>
        <v>#DIV/0!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1</v>
      </c>
      <c r="C41" s="27">
        <v>2.2999999999999998</v>
      </c>
      <c r="D41" s="9"/>
      <c r="E41" s="26">
        <v>0</v>
      </c>
      <c r="F41" s="27">
        <v>0</v>
      </c>
      <c r="G41" s="59"/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1</v>
      </c>
      <c r="P41" s="27">
        <f>+M41+J41+F41+C41</f>
        <v>2.2999999999999998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91.4</v>
      </c>
      <c r="D42" s="9"/>
      <c r="E42" s="26"/>
      <c r="F42" s="27">
        <v>-29.338000000000001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62.062000000000005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29">
        <v>0</v>
      </c>
      <c r="D43" s="9"/>
      <c r="E43" s="28">
        <v>6</v>
      </c>
      <c r="F43" s="32">
        <v>0</v>
      </c>
      <c r="G43" s="54"/>
      <c r="H43" s="9"/>
      <c r="I43" s="28">
        <v>2</v>
      </c>
      <c r="J43" s="32">
        <v>10</v>
      </c>
      <c r="K43" s="9"/>
      <c r="L43" s="28">
        <v>1</v>
      </c>
      <c r="M43" s="32">
        <v>10</v>
      </c>
      <c r="N43" s="9"/>
      <c r="O43" s="28">
        <f>+L43+I43+E43+B43</f>
        <v>9</v>
      </c>
      <c r="P43" s="32">
        <f>+M43+J43+F43+C43</f>
        <v>20</v>
      </c>
      <c r="Q43" s="9"/>
      <c r="R43" s="28">
        <v>2</v>
      </c>
      <c r="S43" s="32">
        <v>0</v>
      </c>
      <c r="T43" s="9"/>
    </row>
    <row r="44" spans="1:20" s="5" customFormat="1" x14ac:dyDescent="0.2">
      <c r="A44" s="5" t="s">
        <v>60</v>
      </c>
      <c r="B44" s="23">
        <f>SUM(B41:B43)</f>
        <v>1</v>
      </c>
      <c r="C44" s="30">
        <f>SUM(C41:C43)</f>
        <v>93.7</v>
      </c>
      <c r="D44" s="11"/>
      <c r="E44" s="23">
        <f>SUM(E41:E43)</f>
        <v>6</v>
      </c>
      <c r="F44" s="30">
        <f>SUM(F41:F43)</f>
        <v>-29.338000000000001</v>
      </c>
      <c r="G44" s="55"/>
      <c r="H44" s="11"/>
      <c r="I44" s="23">
        <f>SUM(I41:I43)</f>
        <v>2</v>
      </c>
      <c r="J44" s="30">
        <f>SUM(J41:J43)</f>
        <v>10</v>
      </c>
      <c r="K44" s="11"/>
      <c r="L44" s="23">
        <f>SUM(L41:L43)</f>
        <v>1</v>
      </c>
      <c r="M44" s="30">
        <f>SUM(M41:M43)</f>
        <v>10</v>
      </c>
      <c r="N44" s="11"/>
      <c r="O44" s="23">
        <f>SUM(O41:O43)</f>
        <v>10</v>
      </c>
      <c r="P44" s="30">
        <f>SUM(P41:P43)</f>
        <v>84.362000000000009</v>
      </c>
      <c r="Q44" s="11"/>
      <c r="R44" s="23">
        <f>SUM(R41:R43)</f>
        <v>2</v>
      </c>
      <c r="S44" s="30">
        <f>SUM(S41:S43)</f>
        <v>0</v>
      </c>
      <c r="T44" s="11"/>
    </row>
    <row r="45" spans="1:20" s="14" customFormat="1" x14ac:dyDescent="0.2">
      <c r="A45" s="46" t="s">
        <v>19</v>
      </c>
      <c r="B45" s="31"/>
      <c r="C45" s="30">
        <v>15.4</v>
      </c>
      <c r="D45" s="10"/>
      <c r="E45" s="31"/>
      <c r="F45" s="30">
        <v>15.4</v>
      </c>
      <c r="G45" s="55"/>
      <c r="H45" s="10"/>
      <c r="I45" s="31"/>
      <c r="J45" s="30">
        <v>15.4</v>
      </c>
      <c r="K45" s="10"/>
      <c r="L45" s="31"/>
      <c r="M45" s="30">
        <v>15.4</v>
      </c>
      <c r="N45" s="10"/>
      <c r="O45" s="31"/>
      <c r="P45" s="30">
        <f>+M45+J45+F45+C45</f>
        <v>61.6</v>
      </c>
      <c r="Q45" s="10"/>
      <c r="R45" s="31"/>
      <c r="S45" s="30">
        <v>20.8</v>
      </c>
      <c r="T45" s="10"/>
    </row>
    <row r="46" spans="1:20" s="5" customFormat="1" ht="18.75" thickBot="1" x14ac:dyDescent="0.3">
      <c r="A46" s="5" t="s">
        <v>31</v>
      </c>
      <c r="B46" s="83">
        <f>+C44/C45</f>
        <v>6.0844155844155843</v>
      </c>
      <c r="C46" s="84"/>
      <c r="D46" s="38"/>
      <c r="E46" s="83">
        <f>+F44/F45</f>
        <v>-1.9050649350649351</v>
      </c>
      <c r="F46" s="84"/>
      <c r="G46" s="56"/>
      <c r="H46" s="38"/>
      <c r="I46" s="83">
        <f>+J44/J45</f>
        <v>0.64935064935064934</v>
      </c>
      <c r="J46" s="84"/>
      <c r="K46" s="38"/>
      <c r="L46" s="83">
        <f>+M44/M45</f>
        <v>0.64935064935064934</v>
      </c>
      <c r="M46" s="84"/>
      <c r="N46" s="38"/>
      <c r="O46" s="83">
        <f>+P44/P45</f>
        <v>1.3695129870129872</v>
      </c>
      <c r="P46" s="84"/>
      <c r="Q46" s="38"/>
      <c r="R46" s="83">
        <f>+S44/S45</f>
        <v>0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48:B48"/>
    <mergeCell ref="E46:F46"/>
    <mergeCell ref="I46:J46"/>
    <mergeCell ref="I36:S36"/>
    <mergeCell ref="R39:S39"/>
    <mergeCell ref="B46:C46"/>
    <mergeCell ref="R46:S46"/>
    <mergeCell ref="B39:C39"/>
    <mergeCell ref="E39:F39"/>
    <mergeCell ref="I39:J39"/>
    <mergeCell ref="L39:M39"/>
    <mergeCell ref="L46:M46"/>
    <mergeCell ref="O46:P46"/>
    <mergeCell ref="O39:P39"/>
    <mergeCell ref="A3:F3"/>
    <mergeCell ref="C8:O8"/>
    <mergeCell ref="C9:O9"/>
    <mergeCell ref="R38:S38"/>
    <mergeCell ref="B19:O19"/>
    <mergeCell ref="A33:S33"/>
    <mergeCell ref="B38:C38"/>
    <mergeCell ref="E38:F38"/>
    <mergeCell ref="O38:P38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53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0</v>
      </c>
      <c r="E13" s="17">
        <f t="shared" si="0"/>
        <v>11</v>
      </c>
      <c r="F13" s="17">
        <f t="shared" si="0"/>
        <v>11</v>
      </c>
      <c r="G13" s="17">
        <f t="shared" si="0"/>
        <v>11</v>
      </c>
      <c r="H13" s="17">
        <f t="shared" si="0"/>
        <v>12</v>
      </c>
      <c r="I13" s="17">
        <f t="shared" si="0"/>
        <v>11</v>
      </c>
      <c r="J13" s="17">
        <f t="shared" si="0"/>
        <v>12</v>
      </c>
      <c r="K13" s="17">
        <f t="shared" si="0"/>
        <v>12</v>
      </c>
      <c r="L13" s="17">
        <f t="shared" si="0"/>
        <v>12</v>
      </c>
      <c r="M13" s="17"/>
      <c r="N13" s="17"/>
      <c r="O13" s="17"/>
    </row>
    <row r="14" spans="1:16" x14ac:dyDescent="0.2">
      <c r="A14" s="4" t="s">
        <v>1</v>
      </c>
      <c r="C14" s="17">
        <v>0</v>
      </c>
      <c r="D14" s="17">
        <v>11</v>
      </c>
      <c r="E14" s="17">
        <v>0</v>
      </c>
      <c r="F14" s="17">
        <v>0</v>
      </c>
      <c r="G14" s="17">
        <v>1</v>
      </c>
      <c r="H14" s="17">
        <v>0</v>
      </c>
      <c r="I14" s="17">
        <v>1</v>
      </c>
      <c r="J14" s="17">
        <v>0</v>
      </c>
      <c r="K14" s="17">
        <v>0</v>
      </c>
      <c r="L14" s="17">
        <v>0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11</v>
      </c>
      <c r="E17" s="18">
        <f t="shared" si="1"/>
        <v>11</v>
      </c>
      <c r="F17" s="18">
        <f t="shared" si="1"/>
        <v>11</v>
      </c>
      <c r="G17" s="18">
        <f t="shared" si="1"/>
        <v>12</v>
      </c>
      <c r="H17" s="18">
        <f t="shared" si="1"/>
        <v>11</v>
      </c>
      <c r="I17" s="18">
        <f t="shared" si="1"/>
        <v>12</v>
      </c>
      <c r="J17" s="18">
        <f t="shared" si="1"/>
        <v>12</v>
      </c>
      <c r="K17" s="18">
        <f t="shared" si="1"/>
        <v>12</v>
      </c>
      <c r="L17" s="18">
        <f t="shared" si="1"/>
        <v>12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9.1363636363636367</v>
      </c>
      <c r="D29" s="10">
        <f>+D27/E17</f>
        <v>10.436363636363636</v>
      </c>
      <c r="E29" s="10">
        <f>+E27/F17</f>
        <v>9.3454545454545457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1</v>
      </c>
      <c r="C41" s="27">
        <v>0.1</v>
      </c>
      <c r="D41" s="9"/>
      <c r="E41" s="26">
        <v>0</v>
      </c>
      <c r="F41" s="27">
        <v>0</v>
      </c>
      <c r="G41" s="59"/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1</v>
      </c>
      <c r="P41" s="27">
        <f>+M41+J41+F41+C41</f>
        <v>0.1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0.8</v>
      </c>
      <c r="D42" s="9"/>
      <c r="E42" s="26"/>
      <c r="F42" s="27">
        <v>2.8610000000000002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3.6610000000000005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29">
        <v>0</v>
      </c>
      <c r="D43" s="9"/>
      <c r="E43" s="28">
        <v>1</v>
      </c>
      <c r="F43" s="32">
        <v>0</v>
      </c>
      <c r="G43" s="54"/>
      <c r="H43" s="9"/>
      <c r="I43" s="28">
        <v>5</v>
      </c>
      <c r="J43" s="32">
        <v>0</v>
      </c>
      <c r="K43" s="9"/>
      <c r="L43" s="28">
        <v>6</v>
      </c>
      <c r="M43" s="32">
        <v>0</v>
      </c>
      <c r="N43" s="9"/>
      <c r="O43" s="28">
        <f>+L43+I43+E43+B43</f>
        <v>12</v>
      </c>
      <c r="P43" s="32">
        <f>+M43+J43+F43+C43</f>
        <v>0</v>
      </c>
      <c r="Q43" s="9"/>
      <c r="R43" s="28">
        <v>0</v>
      </c>
      <c r="S43" s="32">
        <v>0</v>
      </c>
      <c r="T43" s="9"/>
    </row>
    <row r="44" spans="1:20" s="5" customFormat="1" x14ac:dyDescent="0.2">
      <c r="A44" s="5" t="s">
        <v>60</v>
      </c>
      <c r="B44" s="23">
        <f>SUM(B41:B43)</f>
        <v>1</v>
      </c>
      <c r="C44" s="30">
        <f>SUM(C41:C43)</f>
        <v>0.9</v>
      </c>
      <c r="D44" s="11"/>
      <c r="E44" s="23">
        <f>SUM(E41:E43)</f>
        <v>1</v>
      </c>
      <c r="F44" s="30">
        <f>SUM(F41:F43)</f>
        <v>2.8610000000000002</v>
      </c>
      <c r="G44" s="55"/>
      <c r="H44" s="11"/>
      <c r="I44" s="23">
        <f>SUM(I41:I43)</f>
        <v>5</v>
      </c>
      <c r="J44" s="30">
        <f>SUM(J41:J43)</f>
        <v>0</v>
      </c>
      <c r="K44" s="11"/>
      <c r="L44" s="23">
        <f>SUM(L41:L43)</f>
        <v>6</v>
      </c>
      <c r="M44" s="30">
        <f>SUM(M41:M43)</f>
        <v>0</v>
      </c>
      <c r="N44" s="11"/>
      <c r="O44" s="23">
        <f>SUM(O41:O43)</f>
        <v>13</v>
      </c>
      <c r="P44" s="30">
        <f>SUM(P41:P43)</f>
        <v>3.7610000000000006</v>
      </c>
      <c r="Q44" s="11"/>
      <c r="R44" s="23">
        <f>SUM(R41:R43)</f>
        <v>0</v>
      </c>
      <c r="S44" s="30">
        <f>SUM(S41:S43)</f>
        <v>0</v>
      </c>
      <c r="T44" s="11"/>
    </row>
    <row r="45" spans="1:20" s="14" customFormat="1" x14ac:dyDescent="0.2">
      <c r="A45" s="46" t="s">
        <v>19</v>
      </c>
      <c r="B45" s="31"/>
      <c r="C45" s="30">
        <v>10.3</v>
      </c>
      <c r="D45" s="10"/>
      <c r="E45" s="31"/>
      <c r="F45" s="30">
        <v>2</v>
      </c>
      <c r="G45" s="55"/>
      <c r="H45" s="10"/>
      <c r="I45" s="31"/>
      <c r="J45" s="30">
        <v>5</v>
      </c>
      <c r="K45" s="10"/>
      <c r="L45" s="31"/>
      <c r="M45" s="30">
        <v>8</v>
      </c>
      <c r="N45" s="10"/>
      <c r="O45" s="31"/>
      <c r="P45" s="30">
        <f>+M45+J45+F45+C45</f>
        <v>25.3</v>
      </c>
      <c r="Q45" s="10"/>
      <c r="R45" s="31"/>
      <c r="S45" s="65">
        <f>M45*1.35</f>
        <v>10.8</v>
      </c>
      <c r="T45" s="10"/>
    </row>
    <row r="46" spans="1:20" s="5" customFormat="1" ht="18.75" thickBot="1" x14ac:dyDescent="0.3">
      <c r="A46" s="5" t="s">
        <v>31</v>
      </c>
      <c r="B46" s="83">
        <f>+C44/C45</f>
        <v>8.7378640776699032E-2</v>
      </c>
      <c r="C46" s="84"/>
      <c r="D46" s="38"/>
      <c r="E46" s="83">
        <f>+F44/F45</f>
        <v>1.4305000000000001</v>
      </c>
      <c r="F46" s="84"/>
      <c r="G46" s="56"/>
      <c r="H46" s="38"/>
      <c r="I46" s="83">
        <f>+J44/J45</f>
        <v>0</v>
      </c>
      <c r="J46" s="84"/>
      <c r="K46" s="38"/>
      <c r="L46" s="83">
        <f>+M44/M45</f>
        <v>0</v>
      </c>
      <c r="M46" s="84"/>
      <c r="N46" s="38"/>
      <c r="O46" s="83">
        <f>+P44/P45</f>
        <v>0.14865612648221346</v>
      </c>
      <c r="P46" s="84"/>
      <c r="Q46" s="38"/>
      <c r="R46" s="83">
        <f>+S44/S45</f>
        <v>0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3:F3"/>
    <mergeCell ref="E38:F38"/>
    <mergeCell ref="O38:P38"/>
    <mergeCell ref="C8:O8"/>
    <mergeCell ref="C9:O9"/>
    <mergeCell ref="R38:S38"/>
    <mergeCell ref="B19:O19"/>
    <mergeCell ref="A33:S33"/>
    <mergeCell ref="R39:S39"/>
    <mergeCell ref="I36:S36"/>
    <mergeCell ref="B38:C38"/>
    <mergeCell ref="B39:C39"/>
    <mergeCell ref="E39:F39"/>
    <mergeCell ref="I39:J39"/>
    <mergeCell ref="L39:M39"/>
    <mergeCell ref="O46:P46"/>
    <mergeCell ref="O39:P39"/>
    <mergeCell ref="A48:B48"/>
    <mergeCell ref="E46:F46"/>
    <mergeCell ref="I46:J46"/>
    <mergeCell ref="L46:M46"/>
    <mergeCell ref="B46:C46"/>
    <mergeCell ref="R46:S46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50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0</v>
      </c>
      <c r="E13" s="17">
        <f t="shared" si="0"/>
        <v>17</v>
      </c>
      <c r="F13" s="17">
        <f t="shared" si="0"/>
        <v>17</v>
      </c>
      <c r="G13" s="17">
        <f t="shared" si="0"/>
        <v>17</v>
      </c>
      <c r="H13" s="17">
        <f t="shared" si="0"/>
        <v>17</v>
      </c>
      <c r="I13" s="17">
        <f t="shared" si="0"/>
        <v>17</v>
      </c>
      <c r="J13" s="17">
        <f t="shared" si="0"/>
        <v>17</v>
      </c>
      <c r="K13" s="17">
        <f t="shared" si="0"/>
        <v>17</v>
      </c>
      <c r="L13" s="17">
        <f t="shared" si="0"/>
        <v>16</v>
      </c>
      <c r="M13" s="17"/>
      <c r="N13" s="17"/>
      <c r="O13" s="17"/>
    </row>
    <row r="14" spans="1:16" x14ac:dyDescent="0.2">
      <c r="A14" s="4" t="s">
        <v>1</v>
      </c>
      <c r="C14" s="17">
        <v>0</v>
      </c>
      <c r="D14" s="17">
        <v>17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1</v>
      </c>
      <c r="L16" s="17">
        <v>0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17</v>
      </c>
      <c r="E17" s="18">
        <f t="shared" si="1"/>
        <v>17</v>
      </c>
      <c r="F17" s="18">
        <f t="shared" si="1"/>
        <v>17</v>
      </c>
      <c r="G17" s="18">
        <f t="shared" si="1"/>
        <v>17</v>
      </c>
      <c r="H17" s="18">
        <f t="shared" si="1"/>
        <v>17</v>
      </c>
      <c r="I17" s="18">
        <f t="shared" si="1"/>
        <v>17</v>
      </c>
      <c r="J17" s="18">
        <f t="shared" si="1"/>
        <v>17</v>
      </c>
      <c r="K17" s="18">
        <f t="shared" si="1"/>
        <v>16</v>
      </c>
      <c r="L17" s="18">
        <f t="shared" si="1"/>
        <v>16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5.9117647058823533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1</v>
      </c>
      <c r="C41" s="27">
        <v>1.4</v>
      </c>
      <c r="D41" s="9"/>
      <c r="E41" s="26">
        <v>1</v>
      </c>
      <c r="F41" s="27">
        <v>-0.17</v>
      </c>
      <c r="G41" s="59">
        <v>0</v>
      </c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2</v>
      </c>
      <c r="P41" s="27">
        <f>+M41+J41+F41+C41</f>
        <v>1.23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-2</v>
      </c>
      <c r="D42" s="9"/>
      <c r="E42" s="26"/>
      <c r="F42" s="27">
        <f>-13.892-F41</f>
        <v>-13.722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-15.722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29">
        <v>0</v>
      </c>
      <c r="D43" s="9"/>
      <c r="E43" s="28">
        <v>5</v>
      </c>
      <c r="F43" s="32">
        <v>0</v>
      </c>
      <c r="G43" s="54"/>
      <c r="H43" s="9"/>
      <c r="I43" s="28">
        <v>8</v>
      </c>
      <c r="J43" s="32">
        <v>1</v>
      </c>
      <c r="K43" s="9"/>
      <c r="L43" s="28">
        <v>3</v>
      </c>
      <c r="M43" s="32">
        <v>0</v>
      </c>
      <c r="N43" s="9"/>
      <c r="O43" s="28">
        <f>+L43+I43+E43+B43</f>
        <v>16</v>
      </c>
      <c r="P43" s="32">
        <f>+M43+J43+F43+C43</f>
        <v>1</v>
      </c>
      <c r="Q43" s="9"/>
      <c r="R43" s="28">
        <v>0</v>
      </c>
      <c r="S43" s="32">
        <v>0</v>
      </c>
      <c r="T43" s="9"/>
    </row>
    <row r="44" spans="1:20" s="5" customFormat="1" x14ac:dyDescent="0.2">
      <c r="A44" s="5" t="s">
        <v>60</v>
      </c>
      <c r="B44" s="23">
        <f>SUM(B41:B43)</f>
        <v>1</v>
      </c>
      <c r="C44" s="30">
        <f>SUM(C41:C43)</f>
        <v>-0.60000000000000009</v>
      </c>
      <c r="D44" s="11"/>
      <c r="E44" s="23">
        <f>SUM(E41:E43)</f>
        <v>6</v>
      </c>
      <c r="F44" s="30">
        <f>SUM(F41:F43)</f>
        <v>-13.891999999999999</v>
      </c>
      <c r="G44" s="55"/>
      <c r="H44" s="11"/>
      <c r="I44" s="23">
        <f>SUM(I41:I43)</f>
        <v>8</v>
      </c>
      <c r="J44" s="30">
        <f>SUM(J41:J43)</f>
        <v>1</v>
      </c>
      <c r="K44" s="11"/>
      <c r="L44" s="23">
        <f>SUM(L41:L43)</f>
        <v>3</v>
      </c>
      <c r="M44" s="30">
        <f>SUM(M41:M43)</f>
        <v>0</v>
      </c>
      <c r="N44" s="11"/>
      <c r="O44" s="23">
        <f>SUM(O41:O43)</f>
        <v>18</v>
      </c>
      <c r="P44" s="30">
        <f>SUM(P41:P43)</f>
        <v>-13.491999999999999</v>
      </c>
      <c r="Q44" s="11"/>
      <c r="R44" s="23">
        <f>SUM(R41:R43)</f>
        <v>0</v>
      </c>
      <c r="S44" s="30">
        <f>SUM(S41:S43)</f>
        <v>0</v>
      </c>
      <c r="T44" s="11"/>
    </row>
    <row r="45" spans="1:20" s="14" customFormat="1" x14ac:dyDescent="0.2">
      <c r="A45" s="46" t="s">
        <v>19</v>
      </c>
      <c r="B45" s="31"/>
      <c r="C45" s="30">
        <f>7.9+6.5</f>
        <v>14.4</v>
      </c>
      <c r="D45" s="10"/>
      <c r="E45" s="31"/>
      <c r="F45" s="30">
        <v>14.7</v>
      </c>
      <c r="G45" s="55"/>
      <c r="H45" s="10"/>
      <c r="I45" s="31"/>
      <c r="J45" s="30">
        <v>2.4</v>
      </c>
      <c r="K45" s="10"/>
      <c r="L45" s="31"/>
      <c r="M45" s="30">
        <v>2.4</v>
      </c>
      <c r="N45" s="10"/>
      <c r="O45" s="31"/>
      <c r="P45" s="30">
        <f>+M45+J45+F45+C45</f>
        <v>33.9</v>
      </c>
      <c r="Q45" s="10"/>
      <c r="R45" s="31"/>
      <c r="S45" s="30">
        <v>6.7</v>
      </c>
      <c r="T45" s="10"/>
    </row>
    <row r="46" spans="1:20" s="5" customFormat="1" ht="18.75" thickBot="1" x14ac:dyDescent="0.3">
      <c r="A46" s="5" t="s">
        <v>31</v>
      </c>
      <c r="B46" s="83">
        <f>+C44/C45</f>
        <v>-4.1666666666666671E-2</v>
      </c>
      <c r="C46" s="84"/>
      <c r="D46" s="38"/>
      <c r="E46" s="83">
        <f>+F44/F45</f>
        <v>-0.94503401360544215</v>
      </c>
      <c r="F46" s="84"/>
      <c r="G46" s="56"/>
      <c r="H46" s="38"/>
      <c r="I46" s="83">
        <f>+J44/J45</f>
        <v>0.41666666666666669</v>
      </c>
      <c r="J46" s="84"/>
      <c r="K46" s="38"/>
      <c r="L46" s="83">
        <f>+M44/M45</f>
        <v>0</v>
      </c>
      <c r="M46" s="84"/>
      <c r="N46" s="38"/>
      <c r="O46" s="83">
        <f>+P44/P45</f>
        <v>-0.39799410029498522</v>
      </c>
      <c r="P46" s="84"/>
      <c r="Q46" s="38"/>
      <c r="R46" s="83">
        <f>+S44/S45</f>
        <v>0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48:B48"/>
    <mergeCell ref="E46:F46"/>
    <mergeCell ref="I46:J46"/>
    <mergeCell ref="I36:S36"/>
    <mergeCell ref="R39:S39"/>
    <mergeCell ref="B46:C46"/>
    <mergeCell ref="R46:S46"/>
    <mergeCell ref="B39:C39"/>
    <mergeCell ref="E39:F39"/>
    <mergeCell ref="I39:J39"/>
    <mergeCell ref="L39:M39"/>
    <mergeCell ref="L46:M46"/>
    <mergeCell ref="O46:P46"/>
    <mergeCell ref="O39:P39"/>
    <mergeCell ref="A3:F3"/>
    <mergeCell ref="C8:O8"/>
    <mergeCell ref="C9:O9"/>
    <mergeCell ref="R38:S38"/>
    <mergeCell ref="B19:O19"/>
    <mergeCell ref="A33:S33"/>
    <mergeCell ref="B38:C38"/>
    <mergeCell ref="E38:F38"/>
    <mergeCell ref="O38:P38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52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0</v>
      </c>
      <c r="E13" s="17">
        <f t="shared" si="0"/>
        <v>0</v>
      </c>
      <c r="F13" s="17">
        <f t="shared" si="0"/>
        <v>1</v>
      </c>
      <c r="G13" s="17">
        <f t="shared" si="0"/>
        <v>1</v>
      </c>
      <c r="H13" s="17">
        <f t="shared" si="0"/>
        <v>3</v>
      </c>
      <c r="I13" s="17">
        <f t="shared" si="0"/>
        <v>3</v>
      </c>
      <c r="J13" s="17">
        <f t="shared" si="0"/>
        <v>3</v>
      </c>
      <c r="K13" s="17">
        <f t="shared" si="0"/>
        <v>1</v>
      </c>
      <c r="L13" s="17">
        <f t="shared" si="0"/>
        <v>1</v>
      </c>
      <c r="M13" s="17"/>
      <c r="N13" s="17"/>
      <c r="O13" s="17"/>
    </row>
    <row r="14" spans="1:16" x14ac:dyDescent="0.2">
      <c r="A14" s="4" t="s">
        <v>1</v>
      </c>
      <c r="C14" s="17">
        <v>0</v>
      </c>
      <c r="D14" s="17">
        <v>0</v>
      </c>
      <c r="E14" s="17">
        <v>1</v>
      </c>
      <c r="F14" s="17">
        <v>0</v>
      </c>
      <c r="G14" s="17">
        <v>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2</v>
      </c>
      <c r="K15" s="17">
        <v>0</v>
      </c>
      <c r="L15" s="17">
        <v>0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0</v>
      </c>
      <c r="E17" s="18">
        <f t="shared" si="1"/>
        <v>1</v>
      </c>
      <c r="F17" s="18">
        <f t="shared" si="1"/>
        <v>1</v>
      </c>
      <c r="G17" s="18">
        <f t="shared" si="1"/>
        <v>3</v>
      </c>
      <c r="H17" s="18">
        <f t="shared" si="1"/>
        <v>3</v>
      </c>
      <c r="I17" s="18">
        <f t="shared" si="1"/>
        <v>3</v>
      </c>
      <c r="J17" s="18">
        <f t="shared" si="1"/>
        <v>1</v>
      </c>
      <c r="K17" s="18">
        <f t="shared" si="1"/>
        <v>1</v>
      </c>
      <c r="L17" s="18">
        <f t="shared" si="1"/>
        <v>1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 t="e">
        <f>+C27/D17</f>
        <v>#DIV/0!</v>
      </c>
      <c r="D29" s="10">
        <f>+D27/E17</f>
        <v>114.8</v>
      </c>
      <c r="E29" s="10">
        <f>+E27/F17</f>
        <v>102.8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0</v>
      </c>
      <c r="C41" s="27">
        <v>0</v>
      </c>
      <c r="D41" s="9"/>
      <c r="E41" s="26">
        <v>0</v>
      </c>
      <c r="F41" s="27">
        <v>0</v>
      </c>
      <c r="G41" s="59"/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0</v>
      </c>
      <c r="P41" s="27">
        <f>+M41+J41+F41+C41</f>
        <v>0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0</v>
      </c>
      <c r="D42" s="9"/>
      <c r="E42" s="26"/>
      <c r="F42" s="27">
        <v>0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0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29">
        <v>0</v>
      </c>
      <c r="D43" s="9"/>
      <c r="E43" s="28">
        <v>0</v>
      </c>
      <c r="F43" s="32">
        <v>0</v>
      </c>
      <c r="G43" s="54"/>
      <c r="H43" s="9"/>
      <c r="I43" s="28">
        <v>1</v>
      </c>
      <c r="J43" s="32">
        <v>30</v>
      </c>
      <c r="K43" s="9"/>
      <c r="L43" s="28">
        <v>0</v>
      </c>
      <c r="M43" s="32">
        <v>0</v>
      </c>
      <c r="N43" s="9"/>
      <c r="O43" s="28">
        <f>+L43+I43+E43+B43</f>
        <v>1</v>
      </c>
      <c r="P43" s="32">
        <f>+M43+J43+F43+C43</f>
        <v>30</v>
      </c>
      <c r="Q43" s="9"/>
      <c r="R43" s="28">
        <v>0</v>
      </c>
      <c r="S43" s="32">
        <v>0</v>
      </c>
      <c r="T43" s="9"/>
    </row>
    <row r="44" spans="1:20" s="5" customFormat="1" x14ac:dyDescent="0.2">
      <c r="A44" s="5" t="s">
        <v>60</v>
      </c>
      <c r="B44" s="23">
        <f>SUM(B41:B43)</f>
        <v>0</v>
      </c>
      <c r="C44" s="30">
        <f>SUM(C41:C43)</f>
        <v>0</v>
      </c>
      <c r="D44" s="11"/>
      <c r="E44" s="23">
        <f>SUM(E41:E43)</f>
        <v>0</v>
      </c>
      <c r="F44" s="30">
        <f>SUM(F41:F43)</f>
        <v>0</v>
      </c>
      <c r="G44" s="55"/>
      <c r="H44" s="11"/>
      <c r="I44" s="23">
        <f>SUM(I41:I43)</f>
        <v>1</v>
      </c>
      <c r="J44" s="30">
        <f>SUM(J41:J43)</f>
        <v>30</v>
      </c>
      <c r="K44" s="11"/>
      <c r="L44" s="23">
        <f>SUM(L41:L43)</f>
        <v>0</v>
      </c>
      <c r="M44" s="30">
        <f>SUM(M41:M43)</f>
        <v>0</v>
      </c>
      <c r="N44" s="11"/>
      <c r="O44" s="23">
        <f>SUM(O41:O43)</f>
        <v>1</v>
      </c>
      <c r="P44" s="30">
        <f>SUM(P41:P43)</f>
        <v>30</v>
      </c>
      <c r="Q44" s="11"/>
      <c r="R44" s="23">
        <f>SUM(R41:R43)</f>
        <v>0</v>
      </c>
      <c r="S44" s="30">
        <f>SUM(S41:S43)</f>
        <v>0</v>
      </c>
      <c r="T44" s="11"/>
    </row>
    <row r="45" spans="1:20" s="14" customFormat="1" x14ac:dyDescent="0.2">
      <c r="A45" s="46" t="s">
        <v>19</v>
      </c>
      <c r="B45" s="31"/>
      <c r="C45" s="30">
        <v>0</v>
      </c>
      <c r="D45" s="10"/>
      <c r="E45" s="31"/>
      <c r="F45" s="30">
        <v>52.2</v>
      </c>
      <c r="G45" s="55"/>
      <c r="H45" s="10"/>
      <c r="I45" s="31"/>
      <c r="J45" s="30">
        <v>23.4</v>
      </c>
      <c r="K45" s="10"/>
      <c r="L45" s="31"/>
      <c r="M45" s="30">
        <v>23.4</v>
      </c>
      <c r="N45" s="10"/>
      <c r="O45" s="31"/>
      <c r="P45" s="30">
        <f>+M45+J45+F45+C45</f>
        <v>99</v>
      </c>
      <c r="Q45" s="10"/>
      <c r="R45" s="31"/>
      <c r="S45" s="30">
        <v>0.01</v>
      </c>
      <c r="T45" s="10"/>
    </row>
    <row r="46" spans="1:20" s="5" customFormat="1" ht="18.75" thickBot="1" x14ac:dyDescent="0.3">
      <c r="A46" s="5" t="s">
        <v>31</v>
      </c>
      <c r="B46" s="83">
        <v>0</v>
      </c>
      <c r="C46" s="84"/>
      <c r="D46" s="38"/>
      <c r="E46" s="83">
        <f>+F44/F45</f>
        <v>0</v>
      </c>
      <c r="F46" s="84"/>
      <c r="G46" s="56"/>
      <c r="H46" s="38"/>
      <c r="I46" s="83">
        <f>+J44/J45</f>
        <v>1.2820512820512822</v>
      </c>
      <c r="J46" s="84"/>
      <c r="K46" s="38"/>
      <c r="L46" s="83">
        <f>+M44/M45</f>
        <v>0</v>
      </c>
      <c r="M46" s="84"/>
      <c r="N46" s="38"/>
      <c r="O46" s="83">
        <f>+P44/P45</f>
        <v>0.30303030303030304</v>
      </c>
      <c r="P46" s="84"/>
      <c r="Q46" s="38"/>
      <c r="R46" s="83">
        <f>+S44/S45</f>
        <v>0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48:B48"/>
    <mergeCell ref="E46:F46"/>
    <mergeCell ref="I46:J46"/>
    <mergeCell ref="I36:S36"/>
    <mergeCell ref="R39:S39"/>
    <mergeCell ref="B46:C46"/>
    <mergeCell ref="R46:S46"/>
    <mergeCell ref="B39:C39"/>
    <mergeCell ref="E39:F39"/>
    <mergeCell ref="I39:J39"/>
    <mergeCell ref="L39:M39"/>
    <mergeCell ref="L46:M46"/>
    <mergeCell ref="O46:P46"/>
    <mergeCell ref="O39:P39"/>
    <mergeCell ref="A3:F3"/>
    <mergeCell ref="C8:O8"/>
    <mergeCell ref="C9:O9"/>
    <mergeCell ref="R38:S38"/>
    <mergeCell ref="B19:O19"/>
    <mergeCell ref="A33:S33"/>
    <mergeCell ref="B38:C38"/>
    <mergeCell ref="E38:F38"/>
    <mergeCell ref="O38:P38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35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1</v>
      </c>
      <c r="E13" s="17">
        <f t="shared" si="0"/>
        <v>20</v>
      </c>
      <c r="F13" s="17">
        <f t="shared" si="0"/>
        <v>23</v>
      </c>
      <c r="G13" s="17">
        <f t="shared" si="0"/>
        <v>24</v>
      </c>
      <c r="H13" s="17">
        <f t="shared" si="0"/>
        <v>22</v>
      </c>
      <c r="I13" s="17">
        <f t="shared" si="0"/>
        <v>21</v>
      </c>
      <c r="J13" s="17">
        <f t="shared" si="0"/>
        <v>24</v>
      </c>
      <c r="K13" s="17">
        <f t="shared" si="0"/>
        <v>20</v>
      </c>
      <c r="L13" s="17">
        <f t="shared" si="0"/>
        <v>21</v>
      </c>
      <c r="M13" s="17"/>
      <c r="N13" s="17"/>
      <c r="O13" s="17"/>
    </row>
    <row r="14" spans="1:16" x14ac:dyDescent="0.2">
      <c r="A14" s="4" t="s">
        <v>1</v>
      </c>
      <c r="C14" s="17">
        <v>1</v>
      </c>
      <c r="D14" s="17">
        <v>20</v>
      </c>
      <c r="E14" s="17">
        <v>5</v>
      </c>
      <c r="F14" s="17">
        <v>1</v>
      </c>
      <c r="G14" s="17">
        <v>0</v>
      </c>
      <c r="H14" s="17">
        <v>0</v>
      </c>
      <c r="I14" s="17">
        <v>5</v>
      </c>
      <c r="J14" s="17">
        <v>0</v>
      </c>
      <c r="K14" s="17">
        <v>1</v>
      </c>
      <c r="L14" s="17">
        <v>0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1</v>
      </c>
      <c r="E15" s="17">
        <v>2</v>
      </c>
      <c r="F15" s="17">
        <v>0</v>
      </c>
      <c r="G15" s="17">
        <v>2</v>
      </c>
      <c r="H15" s="17">
        <v>1</v>
      </c>
      <c r="I15" s="17">
        <v>2</v>
      </c>
      <c r="J15" s="17">
        <v>3</v>
      </c>
      <c r="K15" s="17">
        <v>0</v>
      </c>
      <c r="L15" s="17">
        <v>0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1</v>
      </c>
      <c r="K16" s="17">
        <v>0</v>
      </c>
      <c r="L16" s="17">
        <v>0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20</v>
      </c>
      <c r="E17" s="18">
        <f t="shared" si="1"/>
        <v>23</v>
      </c>
      <c r="F17" s="18">
        <f t="shared" si="1"/>
        <v>24</v>
      </c>
      <c r="G17" s="18">
        <f t="shared" si="1"/>
        <v>22</v>
      </c>
      <c r="H17" s="18">
        <f t="shared" si="1"/>
        <v>21</v>
      </c>
      <c r="I17" s="18">
        <f t="shared" si="1"/>
        <v>24</v>
      </c>
      <c r="J17" s="18">
        <f t="shared" si="1"/>
        <v>20</v>
      </c>
      <c r="K17" s="18">
        <f t="shared" si="1"/>
        <v>21</v>
      </c>
      <c r="L17" s="18">
        <f t="shared" si="1"/>
        <v>21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t="12.75" hidden="1" customHeight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t="12.75" hidden="1" customHeight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t="12.75" hidden="1" customHeight="1" x14ac:dyDescent="0.2">
      <c r="A21" s="3" t="s">
        <v>4</v>
      </c>
    </row>
    <row r="22" spans="1:19" ht="12.75" hidden="1" customHeight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t="12.75" hidden="1" customHeight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t="12.75" hidden="1" customHeight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t="12.75" hidden="1" customHeight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t="12.75" hidden="1" customHeight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customHeight="1" thickBot="1" x14ac:dyDescent="0.25">
      <c r="A27" s="2" t="s">
        <v>6</v>
      </c>
      <c r="B27" s="7"/>
      <c r="C27" s="8">
        <f>+C22+C23-C24-C26</f>
        <v>100.5</v>
      </c>
      <c r="D27" s="8">
        <f t="shared" ref="D27:J27" si="2">+D22+D23-D24-D26</f>
        <v>114.8</v>
      </c>
      <c r="E27" s="8">
        <f>+E22+E23-E24-E26+E25</f>
        <v>102.8</v>
      </c>
      <c r="F27" s="8">
        <f t="shared" si="2"/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>+K22+K23-K24-K26</f>
        <v>0</v>
      </c>
      <c r="L27" s="8">
        <f>+L22+L23-L24-L26</f>
        <v>0</v>
      </c>
      <c r="M27" s="8">
        <f>+M22+M23-M24-M26</f>
        <v>0</v>
      </c>
      <c r="N27" s="8">
        <f>+N22+N23-N24-N26</f>
        <v>0</v>
      </c>
      <c r="O27" s="8">
        <f>+O22+O23-O24-O26</f>
        <v>110.36666666666666</v>
      </c>
    </row>
    <row r="28" spans="1:19" ht="12.75" hidden="1" customHeight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t="12.75" hidden="1" customHeight="1" x14ac:dyDescent="0.2">
      <c r="A29" s="5" t="s">
        <v>21</v>
      </c>
      <c r="B29" s="11"/>
      <c r="C29" s="10">
        <f>+C27/D17</f>
        <v>5.0250000000000004</v>
      </c>
      <c r="D29" s="10">
        <f>+D27/E17</f>
        <v>4.9913043478260866</v>
      </c>
      <c r="E29" s="10">
        <f>+E27/F17</f>
        <v>4.2833333333333332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ht="12.75" customHeigh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60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4</v>
      </c>
      <c r="C41" s="27">
        <v>3.1</v>
      </c>
      <c r="D41" s="9"/>
      <c r="E41" s="26">
        <v>1</v>
      </c>
      <c r="F41" s="27">
        <v>0</v>
      </c>
      <c r="G41" s="59">
        <v>0</v>
      </c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5</v>
      </c>
      <c r="P41" s="27">
        <f>+M41+J41+F41+C41</f>
        <v>3.1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-0.3</v>
      </c>
      <c r="D42" s="9"/>
      <c r="E42" s="26"/>
      <c r="F42" s="64">
        <v>0</v>
      </c>
      <c r="G42" s="61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-0.3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29">
        <v>0</v>
      </c>
      <c r="D43" s="9"/>
      <c r="E43" s="28">
        <v>4</v>
      </c>
      <c r="F43" s="32">
        <v>5.3</v>
      </c>
      <c r="G43" s="61"/>
      <c r="H43" s="9"/>
      <c r="I43" s="28">
        <v>9</v>
      </c>
      <c r="J43" s="32">
        <v>23.75</v>
      </c>
      <c r="K43" s="9"/>
      <c r="L43" s="28">
        <v>7</v>
      </c>
      <c r="M43" s="32">
        <v>70</v>
      </c>
      <c r="N43" s="9"/>
      <c r="O43" s="28">
        <f>+L43+I43+E43+B43</f>
        <v>20</v>
      </c>
      <c r="P43" s="32">
        <f>+M43+J43+F43+C43</f>
        <v>99.05</v>
      </c>
      <c r="Q43" s="9"/>
      <c r="R43" s="28">
        <v>1</v>
      </c>
      <c r="S43" s="32">
        <v>10</v>
      </c>
      <c r="T43" s="9"/>
    </row>
    <row r="44" spans="1:20" s="5" customFormat="1" x14ac:dyDescent="0.2">
      <c r="A44" s="5" t="s">
        <v>60</v>
      </c>
      <c r="B44" s="23">
        <f>SUM(B41:B43)</f>
        <v>4</v>
      </c>
      <c r="C44" s="30">
        <f>SUM(C41:C43)</f>
        <v>2.8000000000000003</v>
      </c>
      <c r="D44" s="11"/>
      <c r="E44" s="23">
        <f>SUM(E41:E43)</f>
        <v>5</v>
      </c>
      <c r="F44" s="30">
        <f>SUM(F41:F43)</f>
        <v>5.3</v>
      </c>
      <c r="G44" s="62"/>
      <c r="H44" s="11"/>
      <c r="I44" s="23">
        <f>SUM(I41:I43)</f>
        <v>9</v>
      </c>
      <c r="J44" s="30">
        <f>SUM(J41:J43)</f>
        <v>23.75</v>
      </c>
      <c r="K44" s="11"/>
      <c r="L44" s="23">
        <f>SUM(L41:L43)</f>
        <v>7</v>
      </c>
      <c r="M44" s="30">
        <f>SUM(M41:M43)</f>
        <v>70</v>
      </c>
      <c r="N44" s="11"/>
      <c r="O44" s="23">
        <f>SUM(O41:O43)</f>
        <v>25</v>
      </c>
      <c r="P44" s="30">
        <f>SUM(P41:P43)</f>
        <v>101.85</v>
      </c>
      <c r="Q44" s="11"/>
      <c r="R44" s="23">
        <f>SUM(R41:R43)</f>
        <v>1</v>
      </c>
      <c r="S44" s="30">
        <f>SUM(S41:S43)</f>
        <v>10</v>
      </c>
      <c r="T44" s="11"/>
    </row>
    <row r="45" spans="1:20" s="14" customFormat="1" x14ac:dyDescent="0.2">
      <c r="A45" s="46" t="s">
        <v>19</v>
      </c>
      <c r="B45" s="31"/>
      <c r="C45" s="30">
        <v>14.2</v>
      </c>
      <c r="D45" s="10"/>
      <c r="E45" s="31"/>
      <c r="F45" s="30">
        <v>20.5</v>
      </c>
      <c r="G45" s="62"/>
      <c r="H45" s="10"/>
      <c r="I45" s="31"/>
      <c r="J45" s="30">
        <v>21.5</v>
      </c>
      <c r="K45" s="10"/>
      <c r="L45" s="31"/>
      <c r="M45" s="30">
        <v>22.3</v>
      </c>
      <c r="N45" s="10"/>
      <c r="O45" s="31"/>
      <c r="P45" s="30">
        <f>+M45+J45+F45+C45</f>
        <v>78.5</v>
      </c>
      <c r="Q45" s="10"/>
      <c r="R45" s="31"/>
      <c r="S45" s="30">
        <v>19.2</v>
      </c>
      <c r="T45" s="10"/>
    </row>
    <row r="46" spans="1:20" s="5" customFormat="1" ht="18.75" thickBot="1" x14ac:dyDescent="0.3">
      <c r="A46" s="5" t="s">
        <v>31</v>
      </c>
      <c r="B46" s="83">
        <f>+C44/C45</f>
        <v>0.19718309859154931</v>
      </c>
      <c r="C46" s="84"/>
      <c r="D46" s="38"/>
      <c r="E46" s="83">
        <f>+F44/F45</f>
        <v>0.25853658536585367</v>
      </c>
      <c r="F46" s="84"/>
      <c r="G46" s="63"/>
      <c r="H46" s="38"/>
      <c r="I46" s="83">
        <f>+J44/J45</f>
        <v>1.1046511627906976</v>
      </c>
      <c r="J46" s="84"/>
      <c r="K46" s="38"/>
      <c r="L46" s="83">
        <f>+M44/M45</f>
        <v>3.1390134529147979</v>
      </c>
      <c r="M46" s="84"/>
      <c r="N46" s="38"/>
      <c r="O46" s="83">
        <f>+P44/P45</f>
        <v>1.2974522292993629</v>
      </c>
      <c r="P46" s="84"/>
      <c r="Q46" s="38"/>
      <c r="R46" s="83">
        <f>+S44/S45</f>
        <v>0.52083333333333337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48:B48"/>
    <mergeCell ref="O46:P46"/>
    <mergeCell ref="O39:P39"/>
    <mergeCell ref="B46:C46"/>
    <mergeCell ref="L39:M39"/>
    <mergeCell ref="I39:J39"/>
    <mergeCell ref="E46:F46"/>
    <mergeCell ref="I46:J46"/>
    <mergeCell ref="E39:F39"/>
    <mergeCell ref="L46:M46"/>
    <mergeCell ref="R46:S46"/>
    <mergeCell ref="A3:F3"/>
    <mergeCell ref="C8:O8"/>
    <mergeCell ref="C9:O9"/>
    <mergeCell ref="B19:O19"/>
    <mergeCell ref="I36:S36"/>
    <mergeCell ref="R39:S39"/>
    <mergeCell ref="A33:S33"/>
    <mergeCell ref="R38:S38"/>
    <mergeCell ref="O38:P38"/>
    <mergeCell ref="E38:F38"/>
    <mergeCell ref="B38:C38"/>
    <mergeCell ref="B39:C39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46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1</v>
      </c>
      <c r="E13" s="17">
        <f t="shared" si="0"/>
        <v>18</v>
      </c>
      <c r="F13" s="17">
        <f t="shared" si="0"/>
        <v>17</v>
      </c>
      <c r="G13" s="17">
        <f t="shared" si="0"/>
        <v>17</v>
      </c>
      <c r="H13" s="17">
        <f t="shared" si="0"/>
        <v>16</v>
      </c>
      <c r="I13" s="17">
        <f t="shared" si="0"/>
        <v>15</v>
      </c>
      <c r="J13" s="17">
        <f t="shared" si="0"/>
        <v>15</v>
      </c>
      <c r="K13" s="17">
        <f t="shared" si="0"/>
        <v>15</v>
      </c>
      <c r="L13" s="17">
        <f t="shared" si="0"/>
        <v>15</v>
      </c>
      <c r="M13" s="17"/>
      <c r="N13" s="17"/>
      <c r="O13" s="17"/>
    </row>
    <row r="14" spans="1:16" x14ac:dyDescent="0.2">
      <c r="A14" s="4" t="s">
        <v>1</v>
      </c>
      <c r="C14" s="17">
        <v>1</v>
      </c>
      <c r="D14" s="17">
        <v>17</v>
      </c>
      <c r="E14" s="17">
        <v>1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2</v>
      </c>
      <c r="F15" s="17">
        <v>0</v>
      </c>
      <c r="G15" s="17">
        <v>1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18</v>
      </c>
      <c r="E17" s="18">
        <f t="shared" si="1"/>
        <v>17</v>
      </c>
      <c r="F17" s="18">
        <f t="shared" si="1"/>
        <v>17</v>
      </c>
      <c r="G17" s="18">
        <f t="shared" si="1"/>
        <v>16</v>
      </c>
      <c r="H17" s="18">
        <f t="shared" si="1"/>
        <v>15</v>
      </c>
      <c r="I17" s="18">
        <f t="shared" si="1"/>
        <v>15</v>
      </c>
      <c r="J17" s="18">
        <f t="shared" si="1"/>
        <v>15</v>
      </c>
      <c r="K17" s="18">
        <f t="shared" si="1"/>
        <v>15</v>
      </c>
      <c r="L17" s="18">
        <f t="shared" si="1"/>
        <v>15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5.583333333333333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1</v>
      </c>
      <c r="C41" s="27">
        <v>2.9</v>
      </c>
      <c r="D41" s="9"/>
      <c r="E41" s="26">
        <v>0</v>
      </c>
      <c r="F41" s="27">
        <v>0</v>
      </c>
      <c r="G41" s="59"/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1</v>
      </c>
      <c r="P41" s="27">
        <f>+M41+J41+F41+C41</f>
        <v>2.9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5.5</v>
      </c>
      <c r="D42" s="9"/>
      <c r="E42" s="26"/>
      <c r="F42" s="64">
        <v>0.50600000000000001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6.0060000000000002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29">
        <v>0</v>
      </c>
      <c r="D43" s="9"/>
      <c r="E43" s="28">
        <v>3</v>
      </c>
      <c r="F43" s="32">
        <v>15.9</v>
      </c>
      <c r="G43" s="54"/>
      <c r="H43" s="9"/>
      <c r="I43" s="28">
        <v>4</v>
      </c>
      <c r="J43" s="32">
        <v>16</v>
      </c>
      <c r="K43" s="9"/>
      <c r="L43" s="28">
        <v>7</v>
      </c>
      <c r="M43" s="32">
        <v>66</v>
      </c>
      <c r="N43" s="9"/>
      <c r="O43" s="28">
        <f>+L43+I43+E43+B43</f>
        <v>14</v>
      </c>
      <c r="P43" s="32">
        <f>+M43+J43+F43+C43</f>
        <v>97.9</v>
      </c>
      <c r="Q43" s="9"/>
      <c r="R43" s="28">
        <v>1</v>
      </c>
      <c r="S43" s="32">
        <v>5</v>
      </c>
      <c r="T43" s="9"/>
    </row>
    <row r="44" spans="1:20" s="5" customFormat="1" x14ac:dyDescent="0.2">
      <c r="A44" s="5" t="s">
        <v>60</v>
      </c>
      <c r="B44" s="23">
        <f>SUM(B41:B43)</f>
        <v>1</v>
      </c>
      <c r="C44" s="30">
        <f>SUM(C41:C43)</f>
        <v>8.4</v>
      </c>
      <c r="D44" s="11"/>
      <c r="E44" s="23">
        <f>SUM(E41:E43)</f>
        <v>3</v>
      </c>
      <c r="F44" s="30">
        <f>SUM(F41:F43)</f>
        <v>16.405999999999999</v>
      </c>
      <c r="G44" s="55"/>
      <c r="H44" s="11"/>
      <c r="I44" s="23">
        <f>SUM(I41:I43)</f>
        <v>4</v>
      </c>
      <c r="J44" s="30">
        <f>SUM(J41:J43)</f>
        <v>16</v>
      </c>
      <c r="K44" s="11"/>
      <c r="L44" s="23">
        <f>SUM(L41:L43)</f>
        <v>7</v>
      </c>
      <c r="M44" s="30">
        <f>SUM(M41:M43)</f>
        <v>66</v>
      </c>
      <c r="N44" s="11"/>
      <c r="O44" s="23">
        <f>SUM(O41:O43)</f>
        <v>15</v>
      </c>
      <c r="P44" s="30">
        <f>SUM(P41:P43)</f>
        <v>106.80600000000001</v>
      </c>
      <c r="Q44" s="11"/>
      <c r="R44" s="23">
        <f>SUM(R41:R43)</f>
        <v>1</v>
      </c>
      <c r="S44" s="30">
        <f>SUM(S41:S43)</f>
        <v>5</v>
      </c>
      <c r="T44" s="11"/>
    </row>
    <row r="45" spans="1:20" s="14" customFormat="1" x14ac:dyDescent="0.2">
      <c r="A45" s="46" t="s">
        <v>19</v>
      </c>
      <c r="B45" s="31"/>
      <c r="C45" s="30">
        <v>13.2</v>
      </c>
      <c r="D45" s="10"/>
      <c r="E45" s="31"/>
      <c r="F45" s="30">
        <v>13.2</v>
      </c>
      <c r="G45" s="55"/>
      <c r="H45" s="10"/>
      <c r="I45" s="31"/>
      <c r="J45" s="30">
        <v>17.2</v>
      </c>
      <c r="K45" s="10"/>
      <c r="L45" s="31"/>
      <c r="M45" s="30">
        <v>43.2</v>
      </c>
      <c r="N45" s="10"/>
      <c r="O45" s="31"/>
      <c r="P45" s="30">
        <f>+M45+J45+F45+C45</f>
        <v>86.800000000000011</v>
      </c>
      <c r="Q45" s="10"/>
      <c r="R45" s="31"/>
      <c r="S45" s="30">
        <v>17.899999999999999</v>
      </c>
      <c r="T45" s="10"/>
    </row>
    <row r="46" spans="1:20" s="5" customFormat="1" ht="18.75" thickBot="1" x14ac:dyDescent="0.3">
      <c r="A46" s="5" t="s">
        <v>31</v>
      </c>
      <c r="B46" s="83">
        <f>+C44/C45</f>
        <v>0.63636363636363646</v>
      </c>
      <c r="C46" s="84"/>
      <c r="D46" s="38"/>
      <c r="E46" s="83">
        <f>+F44/F45</f>
        <v>1.2428787878787879</v>
      </c>
      <c r="F46" s="84"/>
      <c r="G46" s="56"/>
      <c r="H46" s="38"/>
      <c r="I46" s="83">
        <f>+J44/J45</f>
        <v>0.93023255813953487</v>
      </c>
      <c r="J46" s="84"/>
      <c r="K46" s="38"/>
      <c r="L46" s="83">
        <f>+M44/M45</f>
        <v>1.5277777777777777</v>
      </c>
      <c r="M46" s="84"/>
      <c r="N46" s="38"/>
      <c r="O46" s="83">
        <f>+P44/P45</f>
        <v>1.2304838709677419</v>
      </c>
      <c r="P46" s="84"/>
      <c r="Q46" s="38"/>
      <c r="R46" s="83">
        <f>+S44/S45</f>
        <v>0.27932960893854752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48:B48"/>
    <mergeCell ref="E46:F46"/>
    <mergeCell ref="I46:J46"/>
    <mergeCell ref="I36:S36"/>
    <mergeCell ref="R39:S39"/>
    <mergeCell ref="B46:C46"/>
    <mergeCell ref="R46:S46"/>
    <mergeCell ref="B39:C39"/>
    <mergeCell ref="E39:F39"/>
    <mergeCell ref="I39:J39"/>
    <mergeCell ref="L39:M39"/>
    <mergeCell ref="L46:M46"/>
    <mergeCell ref="O46:P46"/>
    <mergeCell ref="O39:P39"/>
    <mergeCell ref="A3:F3"/>
    <mergeCell ref="C9:O9"/>
    <mergeCell ref="C8:O8"/>
    <mergeCell ref="R38:S38"/>
    <mergeCell ref="B19:O19"/>
    <mergeCell ref="A33:S33"/>
    <mergeCell ref="B38:C38"/>
    <mergeCell ref="E38:F38"/>
    <mergeCell ref="O38:P38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47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5</v>
      </c>
      <c r="E13" s="17">
        <f t="shared" si="0"/>
        <v>15</v>
      </c>
      <c r="F13" s="17">
        <f t="shared" si="0"/>
        <v>16</v>
      </c>
      <c r="G13" s="17">
        <f t="shared" si="0"/>
        <v>27</v>
      </c>
      <c r="H13" s="17">
        <f t="shared" si="0"/>
        <v>22</v>
      </c>
      <c r="I13" s="17">
        <f t="shared" si="0"/>
        <v>26</v>
      </c>
      <c r="J13" s="17">
        <f t="shared" si="0"/>
        <v>27</v>
      </c>
      <c r="K13" s="17">
        <f t="shared" si="0"/>
        <v>27</v>
      </c>
      <c r="L13" s="17">
        <f t="shared" si="0"/>
        <v>26</v>
      </c>
      <c r="M13" s="17"/>
      <c r="N13" s="17"/>
      <c r="O13" s="17"/>
    </row>
    <row r="14" spans="1:16" x14ac:dyDescent="0.2">
      <c r="A14" s="4" t="s">
        <v>1</v>
      </c>
      <c r="C14" s="17">
        <v>5</v>
      </c>
      <c r="D14" s="17">
        <v>14</v>
      </c>
      <c r="E14" s="17">
        <v>2</v>
      </c>
      <c r="F14" s="17">
        <v>17</v>
      </c>
      <c r="G14" s="17">
        <v>0</v>
      </c>
      <c r="H14" s="17">
        <v>5</v>
      </c>
      <c r="I14" s="17">
        <v>3</v>
      </c>
      <c r="J14" s="17">
        <v>0</v>
      </c>
      <c r="K14" s="17">
        <v>0</v>
      </c>
      <c r="L14" s="17">
        <v>0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2</v>
      </c>
      <c r="E15" s="17">
        <v>1</v>
      </c>
      <c r="F15" s="17">
        <v>6</v>
      </c>
      <c r="G15" s="17">
        <v>5</v>
      </c>
      <c r="H15" s="17">
        <v>1</v>
      </c>
      <c r="I15" s="17">
        <v>2</v>
      </c>
      <c r="J15" s="17">
        <v>0</v>
      </c>
      <c r="K15" s="17">
        <v>1</v>
      </c>
      <c r="L15" s="17">
        <v>0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2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5</v>
      </c>
      <c r="D17" s="18">
        <f t="shared" si="1"/>
        <v>15</v>
      </c>
      <c r="E17" s="18">
        <f t="shared" si="1"/>
        <v>16</v>
      </c>
      <c r="F17" s="18">
        <f t="shared" si="1"/>
        <v>27</v>
      </c>
      <c r="G17" s="18">
        <f t="shared" si="1"/>
        <v>22</v>
      </c>
      <c r="H17" s="18">
        <f t="shared" si="1"/>
        <v>26</v>
      </c>
      <c r="I17" s="18">
        <f t="shared" si="1"/>
        <v>27</v>
      </c>
      <c r="J17" s="18">
        <f t="shared" si="1"/>
        <v>27</v>
      </c>
      <c r="K17" s="18">
        <f t="shared" si="1"/>
        <v>26</v>
      </c>
      <c r="L17" s="18">
        <f t="shared" si="1"/>
        <v>26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6.7</v>
      </c>
      <c r="D29" s="10">
        <f>+D27/E17</f>
        <v>7.1749999999999998</v>
      </c>
      <c r="E29" s="10">
        <f>+E27/F17</f>
        <v>3.8074074074074074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13</v>
      </c>
      <c r="C41" s="27">
        <v>4</v>
      </c>
      <c r="D41" s="9"/>
      <c r="E41" s="26">
        <v>2</v>
      </c>
      <c r="F41" s="27">
        <v>0.3</v>
      </c>
      <c r="G41" s="59">
        <v>0.3</v>
      </c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15</v>
      </c>
      <c r="P41" s="27">
        <f>+M41+J41+F41+C41</f>
        <v>4.3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-0.8</v>
      </c>
      <c r="D42" s="9"/>
      <c r="E42" s="26"/>
      <c r="F42" s="27">
        <f>2.616-F41</f>
        <v>2.3160000000000003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1.5160000000000002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29">
        <v>0</v>
      </c>
      <c r="D43" s="9"/>
      <c r="E43" s="28">
        <v>2</v>
      </c>
      <c r="F43" s="32">
        <v>12.3</v>
      </c>
      <c r="G43" s="54"/>
      <c r="H43" s="9"/>
      <c r="I43" s="28">
        <v>10</v>
      </c>
      <c r="J43" s="32">
        <v>68</v>
      </c>
      <c r="K43" s="9"/>
      <c r="L43" s="28">
        <v>10</v>
      </c>
      <c r="M43" s="32">
        <v>51</v>
      </c>
      <c r="N43" s="9"/>
      <c r="O43" s="28">
        <f>+L43+I43+E43+B43</f>
        <v>22</v>
      </c>
      <c r="P43" s="32">
        <f>+M43+J43+F43+C43</f>
        <v>131.30000000000001</v>
      </c>
      <c r="Q43" s="9"/>
      <c r="R43" s="28">
        <v>4</v>
      </c>
      <c r="S43" s="32">
        <v>31</v>
      </c>
      <c r="T43" s="9"/>
    </row>
    <row r="44" spans="1:20" s="5" customFormat="1" x14ac:dyDescent="0.2">
      <c r="A44" s="5" t="s">
        <v>60</v>
      </c>
      <c r="B44" s="23">
        <f>SUM(B41:B43)</f>
        <v>13</v>
      </c>
      <c r="C44" s="30">
        <f>SUM(C41:C43)</f>
        <v>3.2</v>
      </c>
      <c r="D44" s="11"/>
      <c r="E44" s="23">
        <f>SUM(E41:E43)</f>
        <v>4</v>
      </c>
      <c r="F44" s="30">
        <f>SUM(F41:F43)</f>
        <v>14.916</v>
      </c>
      <c r="G44" s="55"/>
      <c r="H44" s="11"/>
      <c r="I44" s="23">
        <f>SUM(I41:I43)</f>
        <v>10</v>
      </c>
      <c r="J44" s="30">
        <f>SUM(J41:J43)</f>
        <v>68</v>
      </c>
      <c r="K44" s="11"/>
      <c r="L44" s="23">
        <f>SUM(L41:L43)</f>
        <v>10</v>
      </c>
      <c r="M44" s="30">
        <f>SUM(M41:M43)</f>
        <v>51</v>
      </c>
      <c r="N44" s="11"/>
      <c r="O44" s="23">
        <f>SUM(O41:O43)</f>
        <v>37</v>
      </c>
      <c r="P44" s="30">
        <f>SUM(P41:P43)</f>
        <v>137.11600000000001</v>
      </c>
      <c r="Q44" s="11"/>
      <c r="R44" s="23">
        <f>SUM(R41:R43)</f>
        <v>4</v>
      </c>
      <c r="S44" s="30">
        <f>SUM(S41:S43)</f>
        <v>31</v>
      </c>
      <c r="T44" s="11"/>
    </row>
    <row r="45" spans="1:20" s="14" customFormat="1" x14ac:dyDescent="0.2">
      <c r="A45" s="46" t="s">
        <v>19</v>
      </c>
      <c r="B45" s="31"/>
      <c r="C45" s="30">
        <v>16.899999999999999</v>
      </c>
      <c r="D45" s="10"/>
      <c r="E45" s="31"/>
      <c r="F45" s="30">
        <v>22.9</v>
      </c>
      <c r="G45" s="55"/>
      <c r="H45" s="10"/>
      <c r="I45" s="31"/>
      <c r="J45" s="30">
        <v>28.4</v>
      </c>
      <c r="K45" s="10"/>
      <c r="L45" s="31"/>
      <c r="M45" s="30">
        <v>28.4</v>
      </c>
      <c r="N45" s="10"/>
      <c r="O45" s="31"/>
      <c r="P45" s="30">
        <f>+M45+J45+F45+C45</f>
        <v>96.6</v>
      </c>
      <c r="Q45" s="10"/>
      <c r="R45" s="31"/>
      <c r="S45" s="30">
        <v>22.8</v>
      </c>
      <c r="T45" s="10"/>
    </row>
    <row r="46" spans="1:20" s="5" customFormat="1" ht="18.75" thickBot="1" x14ac:dyDescent="0.3">
      <c r="A46" s="5" t="s">
        <v>31</v>
      </c>
      <c r="B46" s="83">
        <f>+C44/C45</f>
        <v>0.18934911242603553</v>
      </c>
      <c r="C46" s="84"/>
      <c r="D46" s="38"/>
      <c r="E46" s="83">
        <f>+F44/F45</f>
        <v>0.65135371179039303</v>
      </c>
      <c r="F46" s="84"/>
      <c r="G46" s="56"/>
      <c r="H46" s="38"/>
      <c r="I46" s="83">
        <f>+J44/J45</f>
        <v>2.3943661971830985</v>
      </c>
      <c r="J46" s="84"/>
      <c r="K46" s="38"/>
      <c r="L46" s="83">
        <f>+M44/M45</f>
        <v>1.795774647887324</v>
      </c>
      <c r="M46" s="84"/>
      <c r="N46" s="38"/>
      <c r="O46" s="83">
        <f>+P44/P45</f>
        <v>1.4194202898550727</v>
      </c>
      <c r="P46" s="84"/>
      <c r="Q46" s="38"/>
      <c r="R46" s="83">
        <f>+S44/S45</f>
        <v>1.3596491228070176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3:F3"/>
    <mergeCell ref="E38:F38"/>
    <mergeCell ref="O38:P38"/>
    <mergeCell ref="C8:O8"/>
    <mergeCell ref="C9:O9"/>
    <mergeCell ref="R38:S38"/>
    <mergeCell ref="B19:O19"/>
    <mergeCell ref="A33:S33"/>
    <mergeCell ref="R39:S39"/>
    <mergeCell ref="I36:S36"/>
    <mergeCell ref="B38:C38"/>
    <mergeCell ref="B39:C39"/>
    <mergeCell ref="E39:F39"/>
    <mergeCell ref="I39:J39"/>
    <mergeCell ref="L39:M39"/>
    <mergeCell ref="O46:P46"/>
    <mergeCell ref="O39:P39"/>
    <mergeCell ref="A48:B48"/>
    <mergeCell ref="E46:F46"/>
    <mergeCell ref="I46:J46"/>
    <mergeCell ref="L46:M46"/>
    <mergeCell ref="B46:C46"/>
    <mergeCell ref="R46:S46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61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15</v>
      </c>
      <c r="E13" s="17">
        <f t="shared" si="0"/>
        <v>32</v>
      </c>
      <c r="F13" s="17">
        <f t="shared" si="0"/>
        <v>31</v>
      </c>
      <c r="G13" s="17">
        <f t="shared" si="0"/>
        <v>25</v>
      </c>
      <c r="H13" s="17">
        <f t="shared" si="0"/>
        <v>23</v>
      </c>
      <c r="I13" s="17">
        <f t="shared" si="0"/>
        <v>24</v>
      </c>
      <c r="J13" s="17">
        <f t="shared" si="0"/>
        <v>15</v>
      </c>
      <c r="K13" s="17">
        <f t="shared" si="0"/>
        <v>14</v>
      </c>
      <c r="L13" s="17">
        <f t="shared" si="0"/>
        <v>14</v>
      </c>
      <c r="M13" s="17"/>
      <c r="N13" s="17"/>
      <c r="O13" s="17"/>
    </row>
    <row r="14" spans="1:16" x14ac:dyDescent="0.2">
      <c r="A14" s="4" t="s">
        <v>1</v>
      </c>
      <c r="C14" s="17">
        <v>15</v>
      </c>
      <c r="D14" s="17">
        <v>17</v>
      </c>
      <c r="E14" s="17">
        <v>1</v>
      </c>
      <c r="F14" s="17">
        <v>2</v>
      </c>
      <c r="G14" s="17">
        <v>0</v>
      </c>
      <c r="H14" s="17">
        <v>1</v>
      </c>
      <c r="I14" s="17">
        <v>0</v>
      </c>
      <c r="J14" s="17">
        <v>0</v>
      </c>
      <c r="K14" s="17">
        <v>0</v>
      </c>
      <c r="L14" s="17">
        <v>0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2</v>
      </c>
      <c r="F15" s="17">
        <v>7</v>
      </c>
      <c r="G15" s="17">
        <v>2</v>
      </c>
      <c r="H15" s="17">
        <v>0</v>
      </c>
      <c r="I15" s="17">
        <v>9</v>
      </c>
      <c r="J15" s="17">
        <v>1</v>
      </c>
      <c r="K15" s="17">
        <v>0</v>
      </c>
      <c r="L15" s="17">
        <v>0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15</v>
      </c>
      <c r="D17" s="18">
        <f t="shared" si="1"/>
        <v>32</v>
      </c>
      <c r="E17" s="18">
        <f t="shared" si="1"/>
        <v>31</v>
      </c>
      <c r="F17" s="18">
        <f t="shared" si="1"/>
        <v>25</v>
      </c>
      <c r="G17" s="18">
        <f t="shared" si="1"/>
        <v>23</v>
      </c>
      <c r="H17" s="18">
        <f t="shared" si="1"/>
        <v>24</v>
      </c>
      <c r="I17" s="18">
        <f t="shared" si="1"/>
        <v>15</v>
      </c>
      <c r="J17" s="18">
        <f t="shared" si="1"/>
        <v>14</v>
      </c>
      <c r="K17" s="18">
        <f t="shared" si="1"/>
        <v>14</v>
      </c>
      <c r="L17" s="18">
        <f t="shared" si="1"/>
        <v>14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3.140625</v>
      </c>
      <c r="D29" s="10">
        <f>+D27/E17</f>
        <v>3.7032258064516128</v>
      </c>
      <c r="E29" s="10">
        <f>+E27/F17</f>
        <v>4.1120000000000001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0</v>
      </c>
      <c r="C41" s="27">
        <v>0</v>
      </c>
      <c r="D41" s="9"/>
      <c r="E41" s="26">
        <v>1</v>
      </c>
      <c r="F41" s="27">
        <v>12.6</v>
      </c>
      <c r="G41" s="59">
        <v>12.6</v>
      </c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1</v>
      </c>
      <c r="P41" s="27">
        <f>+M41+J41+F41+C41</f>
        <v>12.6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7.2</v>
      </c>
      <c r="D42" s="9"/>
      <c r="E42" s="26"/>
      <c r="F42" s="27">
        <f>16.15-F41</f>
        <v>3.5499999999999989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10.75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32">
        <v>0</v>
      </c>
      <c r="D43" s="9"/>
      <c r="E43" s="28">
        <v>3</v>
      </c>
      <c r="F43" s="32">
        <v>27.5</v>
      </c>
      <c r="G43" s="54"/>
      <c r="H43" s="9"/>
      <c r="I43" s="28">
        <v>3</v>
      </c>
      <c r="J43" s="32">
        <v>29</v>
      </c>
      <c r="K43" s="9"/>
      <c r="L43" s="28">
        <v>6</v>
      </c>
      <c r="M43" s="32">
        <v>72.5</v>
      </c>
      <c r="N43" s="9"/>
      <c r="O43" s="28">
        <f>+L43+I43+E43+B43</f>
        <v>12</v>
      </c>
      <c r="P43" s="32">
        <f>+M43+J43+F43+C43</f>
        <v>129</v>
      </c>
      <c r="Q43" s="9"/>
      <c r="R43" s="28">
        <v>2</v>
      </c>
      <c r="S43" s="32">
        <v>17.5</v>
      </c>
      <c r="T43" s="9"/>
    </row>
    <row r="44" spans="1:20" s="5" customFormat="1" x14ac:dyDescent="0.2">
      <c r="A44" s="5" t="s">
        <v>60</v>
      </c>
      <c r="B44" s="23">
        <f>SUM(B41:B43)</f>
        <v>0</v>
      </c>
      <c r="C44" s="30">
        <f>SUM(C41:C43)</f>
        <v>7.2</v>
      </c>
      <c r="D44" s="11"/>
      <c r="E44" s="23">
        <f>SUM(E41:E43)</f>
        <v>4</v>
      </c>
      <c r="F44" s="30">
        <f>SUM(F41:F43)</f>
        <v>43.65</v>
      </c>
      <c r="G44" s="55"/>
      <c r="H44" s="11"/>
      <c r="I44" s="23">
        <f>SUM(I41:I43)</f>
        <v>3</v>
      </c>
      <c r="J44" s="30">
        <f>SUM(J41:J43)</f>
        <v>29</v>
      </c>
      <c r="K44" s="11"/>
      <c r="L44" s="23">
        <f>SUM(L41:L43)</f>
        <v>6</v>
      </c>
      <c r="M44" s="30">
        <f>SUM(M41:M43)</f>
        <v>72.5</v>
      </c>
      <c r="N44" s="11"/>
      <c r="O44" s="23">
        <f>SUM(O41:O43)</f>
        <v>13</v>
      </c>
      <c r="P44" s="30">
        <f>SUM(P41:P43)</f>
        <v>152.35</v>
      </c>
      <c r="Q44" s="11"/>
      <c r="R44" s="23">
        <f>SUM(R41:R43)</f>
        <v>2</v>
      </c>
      <c r="S44" s="30">
        <f>SUM(S41:S43)</f>
        <v>17.5</v>
      </c>
      <c r="T44" s="11"/>
    </row>
    <row r="45" spans="1:20" s="14" customFormat="1" x14ac:dyDescent="0.2">
      <c r="A45" s="46" t="s">
        <v>19</v>
      </c>
      <c r="B45" s="31"/>
      <c r="C45" s="30">
        <v>18.7</v>
      </c>
      <c r="D45" s="10"/>
      <c r="E45" s="31"/>
      <c r="F45" s="30">
        <v>18.7</v>
      </c>
      <c r="G45" s="55"/>
      <c r="H45" s="10"/>
      <c r="I45" s="31"/>
      <c r="J45" s="30">
        <v>18.7</v>
      </c>
      <c r="K45" s="10"/>
      <c r="L45" s="31"/>
      <c r="M45" s="30">
        <v>18.7</v>
      </c>
      <c r="N45" s="10"/>
      <c r="O45" s="31"/>
      <c r="P45" s="30">
        <f>+M45+J45+F45+C45</f>
        <v>74.8</v>
      </c>
      <c r="Q45" s="10"/>
      <c r="R45" s="31"/>
      <c r="S45" s="30">
        <v>25.3</v>
      </c>
      <c r="T45" s="10"/>
    </row>
    <row r="46" spans="1:20" s="5" customFormat="1" ht="18.75" thickBot="1" x14ac:dyDescent="0.3">
      <c r="A46" s="5" t="s">
        <v>31</v>
      </c>
      <c r="B46" s="83">
        <f>+C44/C45</f>
        <v>0.38502673796791448</v>
      </c>
      <c r="C46" s="84"/>
      <c r="D46" s="38"/>
      <c r="E46" s="83">
        <f>+F44/F45</f>
        <v>2.3342245989304815</v>
      </c>
      <c r="F46" s="84"/>
      <c r="G46" s="56"/>
      <c r="H46" s="38"/>
      <c r="I46" s="83">
        <f>+J44/J45</f>
        <v>1.5508021390374331</v>
      </c>
      <c r="J46" s="84"/>
      <c r="K46" s="38"/>
      <c r="L46" s="83">
        <f>+M44/M45</f>
        <v>3.8770053475935828</v>
      </c>
      <c r="M46" s="84"/>
      <c r="N46" s="38"/>
      <c r="O46" s="83">
        <f>+P44/P45</f>
        <v>2.0367647058823528</v>
      </c>
      <c r="P46" s="84"/>
      <c r="Q46" s="38"/>
      <c r="R46" s="83">
        <f>+S44/S45</f>
        <v>0.69169960474308301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48:B48"/>
    <mergeCell ref="E46:F46"/>
    <mergeCell ref="I46:J46"/>
    <mergeCell ref="I36:S36"/>
    <mergeCell ref="R39:S39"/>
    <mergeCell ref="B46:C46"/>
    <mergeCell ref="R46:S46"/>
    <mergeCell ref="B39:C39"/>
    <mergeCell ref="E39:F39"/>
    <mergeCell ref="I39:J39"/>
    <mergeCell ref="L39:M39"/>
    <mergeCell ref="L46:M46"/>
    <mergeCell ref="O46:P46"/>
    <mergeCell ref="O39:P39"/>
    <mergeCell ref="A3:F3"/>
    <mergeCell ref="C8:O8"/>
    <mergeCell ref="C9:O9"/>
    <mergeCell ref="R38:S38"/>
    <mergeCell ref="B19:O19"/>
    <mergeCell ref="A33:S33"/>
    <mergeCell ref="B38:C38"/>
    <mergeCell ref="E38:F38"/>
    <mergeCell ref="O38:P38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55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4</v>
      </c>
      <c r="E13" s="17">
        <f t="shared" si="0"/>
        <v>14</v>
      </c>
      <c r="F13" s="17">
        <f t="shared" si="0"/>
        <v>14</v>
      </c>
      <c r="G13" s="17">
        <f t="shared" si="0"/>
        <v>17</v>
      </c>
      <c r="H13" s="17">
        <f t="shared" si="0"/>
        <v>19</v>
      </c>
      <c r="I13" s="17">
        <f t="shared" si="0"/>
        <v>18</v>
      </c>
      <c r="J13" s="17">
        <f t="shared" si="0"/>
        <v>19</v>
      </c>
      <c r="K13" s="17">
        <f t="shared" si="0"/>
        <v>19</v>
      </c>
      <c r="L13" s="17">
        <f t="shared" si="0"/>
        <v>19</v>
      </c>
      <c r="M13" s="17"/>
      <c r="N13" s="17"/>
      <c r="O13" s="17"/>
    </row>
    <row r="14" spans="1:16" x14ac:dyDescent="0.2">
      <c r="A14" s="4" t="s">
        <v>1</v>
      </c>
      <c r="C14" s="17">
        <v>4</v>
      </c>
      <c r="D14" s="17">
        <v>10</v>
      </c>
      <c r="E14" s="17">
        <v>1</v>
      </c>
      <c r="F14" s="17">
        <v>3</v>
      </c>
      <c r="G14" s="17">
        <v>3</v>
      </c>
      <c r="H14" s="17">
        <v>0</v>
      </c>
      <c r="I14" s="17">
        <v>1</v>
      </c>
      <c r="J14" s="17">
        <v>0</v>
      </c>
      <c r="K14" s="17">
        <v>0</v>
      </c>
      <c r="L14" s="17">
        <v>2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1</v>
      </c>
      <c r="F15" s="17">
        <v>0</v>
      </c>
      <c r="G15" s="17">
        <v>1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4</v>
      </c>
      <c r="D17" s="18">
        <f t="shared" si="1"/>
        <v>14</v>
      </c>
      <c r="E17" s="18">
        <f t="shared" si="1"/>
        <v>14</v>
      </c>
      <c r="F17" s="18">
        <f t="shared" si="1"/>
        <v>17</v>
      </c>
      <c r="G17" s="18">
        <f t="shared" si="1"/>
        <v>19</v>
      </c>
      <c r="H17" s="18">
        <f t="shared" si="1"/>
        <v>18</v>
      </c>
      <c r="I17" s="18">
        <f t="shared" si="1"/>
        <v>19</v>
      </c>
      <c r="J17" s="18">
        <f t="shared" si="1"/>
        <v>19</v>
      </c>
      <c r="K17" s="18">
        <f t="shared" si="1"/>
        <v>19</v>
      </c>
      <c r="L17" s="18">
        <f t="shared" si="1"/>
        <v>21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7.1785714285714288</v>
      </c>
      <c r="D29" s="10">
        <f>+D27/E17</f>
        <v>8.1999999999999993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0</v>
      </c>
      <c r="C41" s="27">
        <v>0</v>
      </c>
      <c r="D41" s="9"/>
      <c r="E41" s="26">
        <v>0</v>
      </c>
      <c r="F41" s="27">
        <v>0</v>
      </c>
      <c r="G41" s="59"/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0</v>
      </c>
      <c r="P41" s="27">
        <f>+M41+J41+F41+C41</f>
        <v>0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-1.1000000000000001</v>
      </c>
      <c r="D42" s="9"/>
      <c r="E42" s="26"/>
      <c r="F42" s="27">
        <v>0.29699999999999999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-0.80300000000000016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29">
        <v>0</v>
      </c>
      <c r="D43" s="9"/>
      <c r="E43" s="28">
        <v>4</v>
      </c>
      <c r="F43" s="32">
        <v>5</v>
      </c>
      <c r="G43" s="54"/>
      <c r="H43" s="9"/>
      <c r="I43" s="28">
        <v>6</v>
      </c>
      <c r="J43" s="32">
        <v>19.5</v>
      </c>
      <c r="K43" s="9"/>
      <c r="L43" s="28">
        <v>7</v>
      </c>
      <c r="M43" s="32">
        <v>34</v>
      </c>
      <c r="N43" s="9"/>
      <c r="O43" s="28">
        <f>+L43+I43+E43+B43</f>
        <v>17</v>
      </c>
      <c r="P43" s="32">
        <f>+M43+J43+F43+C43</f>
        <v>58.5</v>
      </c>
      <c r="Q43" s="9"/>
      <c r="R43" s="28">
        <v>4</v>
      </c>
      <c r="S43" s="32">
        <v>10</v>
      </c>
      <c r="T43" s="9"/>
    </row>
    <row r="44" spans="1:20" s="5" customFormat="1" x14ac:dyDescent="0.2">
      <c r="A44" s="5" t="s">
        <v>60</v>
      </c>
      <c r="B44" s="23">
        <f>SUM(B41:B43)</f>
        <v>0</v>
      </c>
      <c r="C44" s="30">
        <f>SUM(C41:C43)</f>
        <v>-1.1000000000000001</v>
      </c>
      <c r="D44" s="11"/>
      <c r="E44" s="23">
        <f>SUM(E41:E43)</f>
        <v>4</v>
      </c>
      <c r="F44" s="30">
        <f>SUM(F41:F43)</f>
        <v>5.2969999999999997</v>
      </c>
      <c r="G44" s="55"/>
      <c r="H44" s="11"/>
      <c r="I44" s="23">
        <f>SUM(I41:I43)</f>
        <v>6</v>
      </c>
      <c r="J44" s="30">
        <f>SUM(J41:J43)</f>
        <v>19.5</v>
      </c>
      <c r="K44" s="11"/>
      <c r="L44" s="23">
        <f>SUM(L41:L43)</f>
        <v>7</v>
      </c>
      <c r="M44" s="30">
        <f>SUM(M41:M43)</f>
        <v>34</v>
      </c>
      <c r="N44" s="11"/>
      <c r="O44" s="23">
        <f>SUM(O41:O43)</f>
        <v>17</v>
      </c>
      <c r="P44" s="30">
        <f>SUM(P41:P43)</f>
        <v>57.697000000000003</v>
      </c>
      <c r="Q44" s="11"/>
      <c r="R44" s="23">
        <f>SUM(R41:R43)</f>
        <v>4</v>
      </c>
      <c r="S44" s="30">
        <f>SUM(S41:S43)</f>
        <v>10</v>
      </c>
      <c r="T44" s="11"/>
    </row>
    <row r="45" spans="1:20" s="14" customFormat="1" x14ac:dyDescent="0.2">
      <c r="A45" s="46" t="s">
        <v>19</v>
      </c>
      <c r="B45" s="31"/>
      <c r="C45" s="30">
        <v>12.7</v>
      </c>
      <c r="D45" s="10"/>
      <c r="E45" s="31"/>
      <c r="F45" s="30">
        <v>6.2</v>
      </c>
      <c r="G45" s="55"/>
      <c r="H45" s="10"/>
      <c r="I45" s="31"/>
      <c r="J45" s="30">
        <v>12.7</v>
      </c>
      <c r="K45" s="10"/>
      <c r="L45" s="31"/>
      <c r="M45" s="30">
        <v>12.7</v>
      </c>
      <c r="N45" s="10"/>
      <c r="O45" s="31"/>
      <c r="P45" s="30">
        <f>+M45+J45+F45+C45</f>
        <v>44.3</v>
      </c>
      <c r="Q45" s="10"/>
      <c r="R45" s="31"/>
      <c r="S45" s="30">
        <v>20.5</v>
      </c>
      <c r="T45" s="10"/>
    </row>
    <row r="46" spans="1:20" s="5" customFormat="1" ht="18.75" thickBot="1" x14ac:dyDescent="0.3">
      <c r="A46" s="5" t="s">
        <v>31</v>
      </c>
      <c r="B46" s="83">
        <f>+C44/C45</f>
        <v>-8.6614173228346469E-2</v>
      </c>
      <c r="C46" s="84"/>
      <c r="D46" s="38"/>
      <c r="E46" s="83">
        <f>+F44/F45</f>
        <v>0.85435483870967732</v>
      </c>
      <c r="F46" s="84"/>
      <c r="G46" s="56"/>
      <c r="H46" s="38"/>
      <c r="I46" s="83">
        <f>+J44/J45</f>
        <v>1.5354330708661419</v>
      </c>
      <c r="J46" s="84"/>
      <c r="K46" s="38"/>
      <c r="L46" s="83">
        <f>+M44/M45</f>
        <v>2.6771653543307088</v>
      </c>
      <c r="M46" s="84"/>
      <c r="N46" s="38"/>
      <c r="O46" s="83">
        <f>+P44/P45</f>
        <v>1.3024153498871334</v>
      </c>
      <c r="P46" s="84"/>
      <c r="Q46" s="38"/>
      <c r="R46" s="83">
        <f>+S44/S45</f>
        <v>0.48780487804878048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48:B48"/>
    <mergeCell ref="E46:F46"/>
    <mergeCell ref="I46:J46"/>
    <mergeCell ref="I36:S36"/>
    <mergeCell ref="R39:S39"/>
    <mergeCell ref="B46:C46"/>
    <mergeCell ref="R46:S46"/>
    <mergeCell ref="B39:C39"/>
    <mergeCell ref="E39:F39"/>
    <mergeCell ref="I39:J39"/>
    <mergeCell ref="L39:M39"/>
    <mergeCell ref="L46:M46"/>
    <mergeCell ref="O46:P46"/>
    <mergeCell ref="O39:P39"/>
    <mergeCell ref="A3:F3"/>
    <mergeCell ref="C8:O8"/>
    <mergeCell ref="C9:O9"/>
    <mergeCell ref="R38:S38"/>
    <mergeCell ref="B19:O19"/>
    <mergeCell ref="A33:S33"/>
    <mergeCell ref="B38:C38"/>
    <mergeCell ref="E38:F38"/>
    <mergeCell ref="O38:P38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56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0</v>
      </c>
      <c r="E13" s="17">
        <f t="shared" si="0"/>
        <v>17</v>
      </c>
      <c r="F13" s="17">
        <f t="shared" si="0"/>
        <v>17</v>
      </c>
      <c r="G13" s="17">
        <f t="shared" si="0"/>
        <v>17</v>
      </c>
      <c r="H13" s="17">
        <f t="shared" si="0"/>
        <v>17</v>
      </c>
      <c r="I13" s="17">
        <f t="shared" si="0"/>
        <v>16</v>
      </c>
      <c r="J13" s="17">
        <f t="shared" si="0"/>
        <v>18</v>
      </c>
      <c r="K13" s="17">
        <f t="shared" si="0"/>
        <v>18</v>
      </c>
      <c r="L13" s="17">
        <f t="shared" si="0"/>
        <v>15</v>
      </c>
      <c r="M13" s="17"/>
      <c r="N13" s="17"/>
      <c r="O13" s="17"/>
    </row>
    <row r="14" spans="1:16" x14ac:dyDescent="0.2">
      <c r="A14" s="4" t="s">
        <v>1</v>
      </c>
      <c r="C14" s="17">
        <v>0</v>
      </c>
      <c r="D14" s="17">
        <v>18</v>
      </c>
      <c r="E14" s="17">
        <v>0</v>
      </c>
      <c r="F14" s="17">
        <v>0</v>
      </c>
      <c r="G14" s="17">
        <v>0</v>
      </c>
      <c r="H14" s="17">
        <v>0</v>
      </c>
      <c r="I14" s="17">
        <v>2</v>
      </c>
      <c r="J14" s="17">
        <v>2</v>
      </c>
      <c r="K14" s="17">
        <v>1</v>
      </c>
      <c r="L14" s="17">
        <v>1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1</v>
      </c>
      <c r="L15" s="17">
        <v>0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1</v>
      </c>
      <c r="E16" s="17">
        <v>0</v>
      </c>
      <c r="F16" s="17">
        <v>0</v>
      </c>
      <c r="G16" s="17">
        <v>0</v>
      </c>
      <c r="H16" s="17">
        <v>1</v>
      </c>
      <c r="I16" s="17">
        <v>0</v>
      </c>
      <c r="J16" s="17">
        <v>2</v>
      </c>
      <c r="K16" s="17">
        <v>3</v>
      </c>
      <c r="L16" s="17">
        <v>3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17</v>
      </c>
      <c r="E17" s="18">
        <f t="shared" si="1"/>
        <v>17</v>
      </c>
      <c r="F17" s="18">
        <f t="shared" si="1"/>
        <v>17</v>
      </c>
      <c r="G17" s="18">
        <f t="shared" si="1"/>
        <v>17</v>
      </c>
      <c r="H17" s="18">
        <f t="shared" si="1"/>
        <v>16</v>
      </c>
      <c r="I17" s="18">
        <f t="shared" si="1"/>
        <v>18</v>
      </c>
      <c r="J17" s="18">
        <f t="shared" si="1"/>
        <v>18</v>
      </c>
      <c r="K17" s="18">
        <f t="shared" si="1"/>
        <v>15</v>
      </c>
      <c r="L17" s="18">
        <f t="shared" si="1"/>
        <v>13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5.9117647058823533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7</v>
      </c>
      <c r="C41" s="27">
        <v>10.4</v>
      </c>
      <c r="D41" s="9"/>
      <c r="E41" s="26">
        <v>10</v>
      </c>
      <c r="F41" s="27">
        <v>6.47</v>
      </c>
      <c r="G41" s="59">
        <f>3.6+0.95+0.5+0.34+0.23+1.45</f>
        <v>7.07</v>
      </c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17</v>
      </c>
      <c r="P41" s="27">
        <f>+M41+J41+F41+C41</f>
        <v>16.87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-2.8</v>
      </c>
      <c r="D42" s="9"/>
      <c r="E42" s="26"/>
      <c r="F42" s="27">
        <f>8.371-F41</f>
        <v>1.9010000000000007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-0.89899999999999913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48">
        <v>0</v>
      </c>
      <c r="D43" s="9"/>
      <c r="E43" s="28">
        <v>3</v>
      </c>
      <c r="F43" s="32">
        <v>3.3</v>
      </c>
      <c r="G43" s="54"/>
      <c r="H43" s="9"/>
      <c r="I43" s="28">
        <v>8</v>
      </c>
      <c r="J43" s="32">
        <v>20</v>
      </c>
      <c r="K43" s="9"/>
      <c r="L43" s="28">
        <v>2</v>
      </c>
      <c r="M43" s="32">
        <v>7</v>
      </c>
      <c r="N43" s="9"/>
      <c r="O43" s="28">
        <f>+L43+I43+E43+B43</f>
        <v>13</v>
      </c>
      <c r="P43" s="32">
        <f>+M43+J43+F43+C43</f>
        <v>30.3</v>
      </c>
      <c r="Q43" s="9"/>
      <c r="R43" s="28">
        <v>0</v>
      </c>
      <c r="S43" s="48">
        <v>0</v>
      </c>
      <c r="T43" s="9"/>
    </row>
    <row r="44" spans="1:20" s="5" customFormat="1" x14ac:dyDescent="0.2">
      <c r="A44" s="5" t="s">
        <v>60</v>
      </c>
      <c r="B44" s="23">
        <f>SUM(B41:B43)</f>
        <v>7</v>
      </c>
      <c r="C44" s="30">
        <f>SUM(C41:C43)</f>
        <v>7.6000000000000005</v>
      </c>
      <c r="D44" s="11"/>
      <c r="E44" s="23">
        <f>SUM(E41:E43)</f>
        <v>13</v>
      </c>
      <c r="F44" s="30">
        <f>SUM(F41:F43)</f>
        <v>11.670999999999999</v>
      </c>
      <c r="G44" s="55"/>
      <c r="H44" s="11"/>
      <c r="I44" s="23">
        <f>SUM(I41:I43)</f>
        <v>8</v>
      </c>
      <c r="J44" s="30">
        <f>SUM(J41:J43)</f>
        <v>20</v>
      </c>
      <c r="K44" s="11"/>
      <c r="L44" s="23">
        <f>SUM(L41:L43)</f>
        <v>2</v>
      </c>
      <c r="M44" s="30">
        <f>SUM(M41:M43)</f>
        <v>7</v>
      </c>
      <c r="N44" s="11"/>
      <c r="O44" s="23">
        <f>SUM(O41:O43)</f>
        <v>30</v>
      </c>
      <c r="P44" s="30">
        <f>SUM(P41:P43)</f>
        <v>46.271000000000001</v>
      </c>
      <c r="Q44" s="11"/>
      <c r="R44" s="23">
        <f>SUM(R41:R43)</f>
        <v>0</v>
      </c>
      <c r="S44" s="30">
        <f>SUM(S41:S43)</f>
        <v>0</v>
      </c>
      <c r="T44" s="11"/>
    </row>
    <row r="45" spans="1:20" s="14" customFormat="1" x14ac:dyDescent="0.2">
      <c r="A45" s="46" t="s">
        <v>19</v>
      </c>
      <c r="B45" s="31"/>
      <c r="C45" s="30">
        <v>11.6</v>
      </c>
      <c r="D45" s="10"/>
      <c r="E45" s="31"/>
      <c r="F45" s="30">
        <v>11.6</v>
      </c>
      <c r="G45" s="55"/>
      <c r="H45" s="10"/>
      <c r="I45" s="31"/>
      <c r="J45" s="30">
        <v>11.6</v>
      </c>
      <c r="K45" s="10"/>
      <c r="L45" s="31"/>
      <c r="M45" s="30">
        <v>11.6</v>
      </c>
      <c r="N45" s="10"/>
      <c r="O45" s="31"/>
      <c r="P45" s="30">
        <f>+M45+J45+F45+C45</f>
        <v>46.4</v>
      </c>
      <c r="Q45" s="10"/>
      <c r="R45" s="31"/>
      <c r="S45" s="30">
        <v>15.6</v>
      </c>
      <c r="T45" s="10"/>
    </row>
    <row r="46" spans="1:20" s="5" customFormat="1" ht="18.75" thickBot="1" x14ac:dyDescent="0.3">
      <c r="A46" s="5" t="s">
        <v>31</v>
      </c>
      <c r="B46" s="83">
        <f>+C44/C45</f>
        <v>0.65517241379310354</v>
      </c>
      <c r="C46" s="84"/>
      <c r="D46" s="38"/>
      <c r="E46" s="83">
        <f>+F44/F45</f>
        <v>1.0061206896551724</v>
      </c>
      <c r="F46" s="84"/>
      <c r="G46" s="56"/>
      <c r="H46" s="38"/>
      <c r="I46" s="83">
        <f>+J44/J45</f>
        <v>1.7241379310344829</v>
      </c>
      <c r="J46" s="84"/>
      <c r="K46" s="38"/>
      <c r="L46" s="83">
        <f>+M44/M45</f>
        <v>0.60344827586206895</v>
      </c>
      <c r="M46" s="84"/>
      <c r="N46" s="38"/>
      <c r="O46" s="83">
        <f>+P44/P45</f>
        <v>0.99721982758620697</v>
      </c>
      <c r="P46" s="84"/>
      <c r="Q46" s="38"/>
      <c r="R46" s="83">
        <f>+S44/S45</f>
        <v>0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3:F3"/>
    <mergeCell ref="E38:F38"/>
    <mergeCell ref="O38:P38"/>
    <mergeCell ref="C8:O8"/>
    <mergeCell ref="C9:O9"/>
    <mergeCell ref="R38:S38"/>
    <mergeCell ref="B19:O19"/>
    <mergeCell ref="A33:S33"/>
    <mergeCell ref="R39:S39"/>
    <mergeCell ref="I36:S36"/>
    <mergeCell ref="B38:C38"/>
    <mergeCell ref="B39:C39"/>
    <mergeCell ref="E39:F39"/>
    <mergeCell ref="I39:J39"/>
    <mergeCell ref="L39:M39"/>
    <mergeCell ref="O46:P46"/>
    <mergeCell ref="O39:P39"/>
    <mergeCell ref="A48:B48"/>
    <mergeCell ref="E46:F46"/>
    <mergeCell ref="I46:J46"/>
    <mergeCell ref="L46:M46"/>
    <mergeCell ref="B46:C46"/>
    <mergeCell ref="R46:S46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7" ht="13.5" x14ac:dyDescent="0.25">
      <c r="A1" s="41"/>
      <c r="B1" s="42"/>
    </row>
    <row r="2" spans="1:17" ht="30" x14ac:dyDescent="0.4">
      <c r="A2" s="43" t="s">
        <v>41</v>
      </c>
      <c r="B2" s="43"/>
      <c r="N2" s="40" t="s">
        <v>33</v>
      </c>
      <c r="O2" s="39" t="s">
        <v>54</v>
      </c>
    </row>
    <row r="3" spans="1:17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7" s="15" customFormat="1" ht="18" x14ac:dyDescent="0.25">
      <c r="B4" s="16"/>
    </row>
    <row r="5" spans="1:17" s="15" customFormat="1" ht="18" x14ac:dyDescent="0.25">
      <c r="B5" s="16"/>
    </row>
    <row r="6" spans="1:17" s="15" customFormat="1" ht="18" x14ac:dyDescent="0.25">
      <c r="B6" s="16"/>
    </row>
    <row r="7" spans="1:17" s="15" customFormat="1" ht="18" x14ac:dyDescent="0.25">
      <c r="B7" s="16"/>
    </row>
    <row r="8" spans="1:17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  <c r="Q8" s="38"/>
    </row>
    <row r="9" spans="1:17" s="15" customFormat="1" ht="23.25" customHeight="1" x14ac:dyDescent="0.25">
      <c r="B9" s="16"/>
      <c r="C9" s="76" t="s">
        <v>16</v>
      </c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52"/>
    </row>
    <row r="10" spans="1:17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7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7" x14ac:dyDescent="0.2">
      <c r="A12" s="3" t="s">
        <v>4</v>
      </c>
    </row>
    <row r="13" spans="1:17" ht="12.75" customHeight="1" x14ac:dyDescent="0.2">
      <c r="A13" s="2" t="s">
        <v>5</v>
      </c>
      <c r="C13" s="17">
        <v>0</v>
      </c>
      <c r="D13" s="17">
        <f t="shared" ref="D13:L13" si="0">+C17</f>
        <v>1</v>
      </c>
      <c r="E13" s="17">
        <f t="shared" si="0"/>
        <v>5</v>
      </c>
      <c r="F13" s="17">
        <f t="shared" si="0"/>
        <v>5</v>
      </c>
      <c r="G13" s="17">
        <f t="shared" si="0"/>
        <v>5</v>
      </c>
      <c r="H13" s="17">
        <f t="shared" si="0"/>
        <v>5</v>
      </c>
      <c r="I13" s="17">
        <f t="shared" si="0"/>
        <v>4</v>
      </c>
      <c r="J13" s="17">
        <f t="shared" si="0"/>
        <v>4</v>
      </c>
      <c r="K13" s="17">
        <f t="shared" si="0"/>
        <v>4</v>
      </c>
      <c r="L13" s="17">
        <f t="shared" si="0"/>
        <v>7</v>
      </c>
      <c r="M13" s="17"/>
      <c r="N13" s="17"/>
      <c r="O13" s="17"/>
    </row>
    <row r="14" spans="1:17" x14ac:dyDescent="0.2">
      <c r="A14" s="4" t="s">
        <v>1</v>
      </c>
      <c r="C14" s="17">
        <v>1</v>
      </c>
      <c r="D14" s="17">
        <v>4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5</v>
      </c>
      <c r="L14" s="17">
        <v>0</v>
      </c>
      <c r="M14" s="17"/>
      <c r="N14" s="17"/>
      <c r="O14" s="17"/>
    </row>
    <row r="15" spans="1:17" x14ac:dyDescent="0.2">
      <c r="A15" s="4" t="s">
        <v>2</v>
      </c>
      <c r="C15" s="17">
        <v>0</v>
      </c>
      <c r="D15" s="17"/>
      <c r="E15" s="17">
        <v>0</v>
      </c>
      <c r="F15" s="17">
        <v>0</v>
      </c>
      <c r="G15" s="17">
        <v>0</v>
      </c>
      <c r="H15" s="17">
        <v>1</v>
      </c>
      <c r="I15" s="17">
        <v>0</v>
      </c>
      <c r="J15" s="17">
        <v>0</v>
      </c>
      <c r="K15" s="17">
        <v>2</v>
      </c>
      <c r="L15" s="17">
        <v>0</v>
      </c>
      <c r="M15" s="17"/>
      <c r="N15" s="17"/>
      <c r="O15" s="17"/>
    </row>
    <row r="16" spans="1:17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5</v>
      </c>
      <c r="E17" s="18">
        <f t="shared" si="1"/>
        <v>5</v>
      </c>
      <c r="F17" s="18">
        <f t="shared" si="1"/>
        <v>5</v>
      </c>
      <c r="G17" s="18">
        <f t="shared" si="1"/>
        <v>5</v>
      </c>
      <c r="H17" s="18">
        <f t="shared" si="1"/>
        <v>4</v>
      </c>
      <c r="I17" s="18">
        <f t="shared" si="1"/>
        <v>4</v>
      </c>
      <c r="J17" s="18">
        <f t="shared" si="1"/>
        <v>4</v>
      </c>
      <c r="K17" s="18">
        <f t="shared" si="1"/>
        <v>7</v>
      </c>
      <c r="L17" s="18">
        <f t="shared" si="1"/>
        <v>7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20.100000000000001</v>
      </c>
      <c r="D29" s="10">
        <f>+D27/E17</f>
        <v>22.96</v>
      </c>
      <c r="E29" s="10">
        <f>+E27/F17</f>
        <v>20.56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60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0</v>
      </c>
      <c r="C41" s="27">
        <v>0</v>
      </c>
      <c r="D41" s="9"/>
      <c r="E41" s="26">
        <v>0</v>
      </c>
      <c r="F41" s="27">
        <v>0</v>
      </c>
      <c r="G41" s="61"/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0</v>
      </c>
      <c r="P41" s="27">
        <f>+M41+J41+F41+C41</f>
        <v>0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0</v>
      </c>
      <c r="D42" s="9"/>
      <c r="E42" s="26"/>
      <c r="F42" s="27">
        <v>0.65300000000000002</v>
      </c>
      <c r="G42" s="61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0.65300000000000002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32">
        <v>0</v>
      </c>
      <c r="D43" s="9"/>
      <c r="E43" s="28">
        <v>2</v>
      </c>
      <c r="F43" s="32">
        <v>0.6</v>
      </c>
      <c r="G43" s="61"/>
      <c r="H43" s="9"/>
      <c r="I43" s="28">
        <v>1</v>
      </c>
      <c r="J43" s="32">
        <v>0.75</v>
      </c>
      <c r="K43" s="9"/>
      <c r="L43" s="28">
        <v>3</v>
      </c>
      <c r="M43" s="32">
        <v>21.5</v>
      </c>
      <c r="N43" s="9"/>
      <c r="O43" s="28">
        <f>+L43+I43+E43+B43</f>
        <v>6</v>
      </c>
      <c r="P43" s="32">
        <f>+M43+J43+F43+C43</f>
        <v>22.85</v>
      </c>
      <c r="Q43" s="9"/>
      <c r="R43" s="28">
        <v>1</v>
      </c>
      <c r="S43" s="32">
        <v>7.5</v>
      </c>
      <c r="T43" s="9"/>
    </row>
    <row r="44" spans="1:20" s="5" customFormat="1" x14ac:dyDescent="0.2">
      <c r="A44" s="5" t="s">
        <v>60</v>
      </c>
      <c r="B44" s="23">
        <f>SUM(B41:B43)</f>
        <v>0</v>
      </c>
      <c r="C44" s="30">
        <f>SUM(C41:C43)</f>
        <v>0</v>
      </c>
      <c r="D44" s="11"/>
      <c r="E44" s="23">
        <f>SUM(E41:E43)</f>
        <v>2</v>
      </c>
      <c r="F44" s="30">
        <f>SUM(F41:F43)</f>
        <v>1.2530000000000001</v>
      </c>
      <c r="G44" s="62"/>
      <c r="H44" s="11"/>
      <c r="I44" s="23">
        <f>SUM(I41:I43)</f>
        <v>1</v>
      </c>
      <c r="J44" s="30">
        <f>SUM(J41:J43)</f>
        <v>0.75</v>
      </c>
      <c r="K44" s="11"/>
      <c r="L44" s="23">
        <f>SUM(L41:L43)</f>
        <v>3</v>
      </c>
      <c r="M44" s="30">
        <f>SUM(M41:M43)</f>
        <v>21.5</v>
      </c>
      <c r="N44" s="11"/>
      <c r="O44" s="23">
        <f>SUM(O41:O43)</f>
        <v>6</v>
      </c>
      <c r="P44" s="30">
        <f>SUM(P41:P43)</f>
        <v>23.503</v>
      </c>
      <c r="Q44" s="11"/>
      <c r="R44" s="23">
        <f>SUM(R41:R43)</f>
        <v>1</v>
      </c>
      <c r="S44" s="30">
        <f>SUM(S41:S43)</f>
        <v>7.5</v>
      </c>
      <c r="T44" s="11"/>
    </row>
    <row r="45" spans="1:20" s="14" customFormat="1" x14ac:dyDescent="0.2">
      <c r="A45" s="46" t="s">
        <v>19</v>
      </c>
      <c r="B45" s="31"/>
      <c r="C45" s="30">
        <v>7.7</v>
      </c>
      <c r="D45" s="10"/>
      <c r="E45" s="31"/>
      <c r="F45" s="30">
        <v>7.7</v>
      </c>
      <c r="G45" s="62"/>
      <c r="H45" s="10"/>
      <c r="I45" s="31"/>
      <c r="J45" s="30">
        <v>7.7</v>
      </c>
      <c r="K45" s="10"/>
      <c r="L45" s="31"/>
      <c r="M45" s="30">
        <v>7.7</v>
      </c>
      <c r="N45" s="10"/>
      <c r="O45" s="31"/>
      <c r="P45" s="30">
        <f>+M45+J45+F45+C45</f>
        <v>30.8</v>
      </c>
      <c r="Q45" s="10"/>
      <c r="R45" s="31"/>
      <c r="S45" s="30">
        <v>10.4</v>
      </c>
      <c r="T45" s="10"/>
    </row>
    <row r="46" spans="1:20" s="5" customFormat="1" ht="18.75" thickBot="1" x14ac:dyDescent="0.3">
      <c r="A46" s="5" t="s">
        <v>31</v>
      </c>
      <c r="B46" s="83">
        <f>+C44/C45</f>
        <v>0</v>
      </c>
      <c r="C46" s="84"/>
      <c r="D46" s="38"/>
      <c r="E46" s="83">
        <f>+F44/F45</f>
        <v>0.16272727272727275</v>
      </c>
      <c r="F46" s="84"/>
      <c r="G46" s="63"/>
      <c r="H46" s="38"/>
      <c r="I46" s="83">
        <f>+J44/J45</f>
        <v>9.7402597402597407E-2</v>
      </c>
      <c r="J46" s="84"/>
      <c r="K46" s="38"/>
      <c r="L46" s="83">
        <f>+M44/M45</f>
        <v>2.7922077922077921</v>
      </c>
      <c r="M46" s="84"/>
      <c r="N46" s="38"/>
      <c r="O46" s="83">
        <f>+P44/P45</f>
        <v>0.76308441558441553</v>
      </c>
      <c r="P46" s="84"/>
      <c r="Q46" s="38"/>
      <c r="R46" s="83">
        <f>+S44/S45</f>
        <v>0.72115384615384615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3:F3"/>
    <mergeCell ref="E38:F38"/>
    <mergeCell ref="O38:P38"/>
    <mergeCell ref="C8:O8"/>
    <mergeCell ref="C9:O9"/>
    <mergeCell ref="R38:S38"/>
    <mergeCell ref="B19:O19"/>
    <mergeCell ref="A33:S33"/>
    <mergeCell ref="R39:S39"/>
    <mergeCell ref="I36:S36"/>
    <mergeCell ref="B38:C38"/>
    <mergeCell ref="B39:C39"/>
    <mergeCell ref="E39:F39"/>
    <mergeCell ref="I39:J39"/>
    <mergeCell ref="L39:M39"/>
    <mergeCell ref="O46:P46"/>
    <mergeCell ref="O39:P39"/>
    <mergeCell ref="A48:B48"/>
    <mergeCell ref="E46:F46"/>
    <mergeCell ref="I46:J46"/>
    <mergeCell ref="L46:M46"/>
    <mergeCell ref="B46:C46"/>
    <mergeCell ref="R46:S46"/>
  </mergeCells>
  <printOptions horizontalCentered="1" verticalCentered="1"/>
  <pageMargins left="0.5" right="0.25" top="0.25" bottom="0.25" header="0.5" footer="0.25"/>
  <pageSetup scale="67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="75" workbookViewId="0">
      <selection activeCell="Q30" sqref="Q30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48</v>
      </c>
    </row>
    <row r="3" spans="1:16" ht="30" x14ac:dyDescent="0.4">
      <c r="A3" s="72" t="s">
        <v>62</v>
      </c>
      <c r="B3" s="72"/>
      <c r="C3" s="72"/>
      <c r="D3" s="72"/>
      <c r="E3" s="72"/>
      <c r="F3" s="72"/>
      <c r="G3" s="51"/>
      <c r="N3" s="40" t="s">
        <v>34</v>
      </c>
      <c r="O3" s="39">
        <v>10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75" t="s">
        <v>45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38"/>
    </row>
    <row r="9" spans="1:16" s="15" customFormat="1" ht="23.25" customHeight="1" x14ac:dyDescent="0.25">
      <c r="B9" s="16"/>
      <c r="C9" s="76" t="s">
        <v>16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L13" si="0">+C17</f>
        <v>1</v>
      </c>
      <c r="E13" s="17">
        <f t="shared" si="0"/>
        <v>1</v>
      </c>
      <c r="F13" s="17">
        <f t="shared" si="0"/>
        <v>4</v>
      </c>
      <c r="G13" s="17">
        <f t="shared" si="0"/>
        <v>4</v>
      </c>
      <c r="H13" s="17">
        <f t="shared" si="0"/>
        <v>4</v>
      </c>
      <c r="I13" s="17">
        <f t="shared" si="0"/>
        <v>9</v>
      </c>
      <c r="J13" s="17">
        <f t="shared" si="0"/>
        <v>9</v>
      </c>
      <c r="K13" s="17">
        <f t="shared" si="0"/>
        <v>9</v>
      </c>
      <c r="L13" s="17">
        <f t="shared" si="0"/>
        <v>9</v>
      </c>
      <c r="M13" s="17"/>
      <c r="N13" s="17"/>
      <c r="O13" s="17"/>
    </row>
    <row r="14" spans="1:16" x14ac:dyDescent="0.2">
      <c r="A14" s="4" t="s">
        <v>1</v>
      </c>
      <c r="C14" s="17">
        <v>1</v>
      </c>
      <c r="D14" s="17">
        <v>0</v>
      </c>
      <c r="E14" s="17">
        <v>3</v>
      </c>
      <c r="F14" s="17">
        <v>0</v>
      </c>
      <c r="G14" s="17">
        <v>0</v>
      </c>
      <c r="H14" s="17">
        <v>5</v>
      </c>
      <c r="I14" s="17">
        <v>0</v>
      </c>
      <c r="J14" s="17">
        <v>0</v>
      </c>
      <c r="K14" s="17">
        <v>0</v>
      </c>
      <c r="L14" s="17">
        <v>1</v>
      </c>
      <c r="M14" s="17"/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/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/>
      <c r="N16" s="17"/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1</v>
      </c>
      <c r="E17" s="18">
        <f t="shared" si="1"/>
        <v>4</v>
      </c>
      <c r="F17" s="18">
        <f t="shared" si="1"/>
        <v>4</v>
      </c>
      <c r="G17" s="18">
        <f t="shared" si="1"/>
        <v>4</v>
      </c>
      <c r="H17" s="18">
        <f t="shared" si="1"/>
        <v>9</v>
      </c>
      <c r="I17" s="18">
        <f t="shared" si="1"/>
        <v>9</v>
      </c>
      <c r="J17" s="18">
        <f t="shared" si="1"/>
        <v>9</v>
      </c>
      <c r="K17" s="18">
        <f t="shared" si="1"/>
        <v>9</v>
      </c>
      <c r="L17" s="18">
        <f t="shared" si="1"/>
        <v>10</v>
      </c>
      <c r="M17" s="18">
        <f t="shared" si="1"/>
        <v>0</v>
      </c>
      <c r="N17" s="18">
        <f t="shared" si="1"/>
        <v>0</v>
      </c>
      <c r="O17" s="18">
        <f t="shared" si="1"/>
        <v>0</v>
      </c>
    </row>
    <row r="18" spans="1:19" ht="13.5" thickTop="1" x14ac:dyDescent="0.2"/>
    <row r="19" spans="1:19" hidden="1" x14ac:dyDescent="0.2">
      <c r="B19" s="78" t="s">
        <v>17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80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100.5</v>
      </c>
      <c r="D29" s="10">
        <f>+D27/E17</f>
        <v>28.7</v>
      </c>
      <c r="E29" s="10">
        <f>+E27/F17</f>
        <v>25.7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O30" s="10"/>
    </row>
    <row r="31" spans="1:19" s="5" customFormat="1" ht="13.5" customHeight="1" x14ac:dyDescent="0.2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3.5" customHeight="1" thickBot="1" x14ac:dyDescent="0.25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1"/>
      <c r="M32" s="11"/>
      <c r="N32" s="11"/>
      <c r="O32" s="11"/>
      <c r="P32" s="11"/>
      <c r="Q32" s="11"/>
      <c r="R32" s="11"/>
      <c r="S32" s="11"/>
    </row>
    <row r="33" spans="1:20" s="5" customFormat="1" ht="12" customHeight="1" thickTop="1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1:20" s="5" customFormat="1" ht="12" customHeight="1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1:20" s="5" customFormat="1" ht="12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1:20" s="5" customFormat="1" ht="13.5" customHeight="1" thickBot="1" x14ac:dyDescent="0.25">
      <c r="A36" s="11"/>
      <c r="B36" s="11"/>
      <c r="C36" s="10"/>
      <c r="D36" s="10"/>
      <c r="E36" s="10"/>
      <c r="F36" s="10"/>
      <c r="G36" s="10"/>
      <c r="H36" s="10"/>
      <c r="I36" s="82" t="s">
        <v>30</v>
      </c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1:20" s="11" customFormat="1" ht="6.75" customHeight="1" thickBot="1" x14ac:dyDescent="0.25">
      <c r="C37" s="10"/>
      <c r="D37" s="10"/>
      <c r="E37" s="10"/>
      <c r="F37" s="10"/>
      <c r="G37" s="10"/>
      <c r="H37" s="1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20" s="5" customFormat="1" ht="14.25" customHeight="1" x14ac:dyDescent="0.2">
      <c r="B38" s="73" t="s">
        <v>29</v>
      </c>
      <c r="C38" s="74"/>
      <c r="E38" s="73" t="s">
        <v>42</v>
      </c>
      <c r="F38" s="74"/>
      <c r="G38" s="53" t="s">
        <v>58</v>
      </c>
      <c r="I38" s="35"/>
      <c r="J38" s="36"/>
      <c r="K38" s="21"/>
      <c r="L38" s="35"/>
      <c r="M38" s="36"/>
      <c r="N38" s="21"/>
      <c r="O38" s="73" t="s">
        <v>20</v>
      </c>
      <c r="P38" s="74"/>
      <c r="Q38" s="21"/>
      <c r="R38" s="73"/>
      <c r="S38" s="74"/>
    </row>
    <row r="39" spans="1:20" s="5" customFormat="1" x14ac:dyDescent="0.2">
      <c r="B39" s="69" t="s">
        <v>36</v>
      </c>
      <c r="C39" s="70"/>
      <c r="D39" s="11"/>
      <c r="E39" s="69" t="s">
        <v>37</v>
      </c>
      <c r="F39" s="70"/>
      <c r="G39" s="57" t="s">
        <v>57</v>
      </c>
      <c r="H39" s="11"/>
      <c r="I39" s="69" t="s">
        <v>38</v>
      </c>
      <c r="J39" s="70"/>
      <c r="K39" s="11"/>
      <c r="L39" s="69" t="s">
        <v>39</v>
      </c>
      <c r="M39" s="70"/>
      <c r="N39" s="11"/>
      <c r="O39" s="69">
        <v>2000</v>
      </c>
      <c r="P39" s="70"/>
      <c r="Q39" s="11"/>
      <c r="R39" s="69" t="s">
        <v>32</v>
      </c>
      <c r="S39" s="70"/>
      <c r="T39" s="11"/>
    </row>
    <row r="40" spans="1:20" x14ac:dyDescent="0.2">
      <c r="B40" s="24" t="s">
        <v>23</v>
      </c>
      <c r="C40" s="25" t="s">
        <v>24</v>
      </c>
      <c r="D40" s="9"/>
      <c r="E40" s="24" t="s">
        <v>23</v>
      </c>
      <c r="F40" s="25" t="s">
        <v>24</v>
      </c>
      <c r="G40" s="58"/>
      <c r="H40" s="9"/>
      <c r="I40" s="24" t="s">
        <v>23</v>
      </c>
      <c r="J40" s="25" t="s">
        <v>24</v>
      </c>
      <c r="K40" s="9"/>
      <c r="L40" s="24" t="s">
        <v>23</v>
      </c>
      <c r="M40" s="25" t="s">
        <v>24</v>
      </c>
      <c r="N40" s="9"/>
      <c r="O40" s="24" t="s">
        <v>23</v>
      </c>
      <c r="P40" s="25" t="s">
        <v>24</v>
      </c>
      <c r="Q40" s="9"/>
      <c r="R40" s="24" t="s">
        <v>23</v>
      </c>
      <c r="S40" s="25" t="s">
        <v>24</v>
      </c>
      <c r="T40" s="9"/>
    </row>
    <row r="41" spans="1:20" x14ac:dyDescent="0.2">
      <c r="A41" s="2" t="s">
        <v>18</v>
      </c>
      <c r="B41" s="26">
        <v>0</v>
      </c>
      <c r="C41" s="27">
        <v>0</v>
      </c>
      <c r="D41" s="9"/>
      <c r="E41" s="26">
        <v>0</v>
      </c>
      <c r="F41" s="27">
        <v>0</v>
      </c>
      <c r="G41" s="59"/>
      <c r="H41" s="9"/>
      <c r="I41" s="26">
        <v>0</v>
      </c>
      <c r="J41" s="33">
        <v>0</v>
      </c>
      <c r="K41" s="9"/>
      <c r="L41" s="26">
        <v>0</v>
      </c>
      <c r="M41" s="27">
        <v>0</v>
      </c>
      <c r="N41" s="9"/>
      <c r="O41" s="26">
        <f>+L41+I41+E41+B41</f>
        <v>0</v>
      </c>
      <c r="P41" s="27">
        <f>+M41+J41+F41+C41</f>
        <v>0</v>
      </c>
      <c r="Q41" s="9"/>
      <c r="R41" s="26">
        <v>0</v>
      </c>
      <c r="S41" s="34">
        <v>0</v>
      </c>
      <c r="T41" s="9"/>
    </row>
    <row r="42" spans="1:20" x14ac:dyDescent="0.2">
      <c r="A42" s="2" t="s">
        <v>59</v>
      </c>
      <c r="B42" s="26"/>
      <c r="C42" s="27">
        <v>0</v>
      </c>
      <c r="D42" s="9"/>
      <c r="E42" s="26"/>
      <c r="F42" s="27">
        <v>0</v>
      </c>
      <c r="G42" s="59"/>
      <c r="H42" s="9"/>
      <c r="I42" s="26"/>
      <c r="J42" s="33">
        <v>0</v>
      </c>
      <c r="K42" s="9"/>
      <c r="L42" s="26"/>
      <c r="M42" s="27">
        <v>0</v>
      </c>
      <c r="N42" s="9"/>
      <c r="O42" s="26"/>
      <c r="P42" s="27">
        <f>+C42+F42+J42+M42</f>
        <v>0</v>
      </c>
      <c r="Q42" s="9"/>
      <c r="R42" s="26"/>
      <c r="S42" s="34">
        <v>0</v>
      </c>
      <c r="T42" s="9"/>
    </row>
    <row r="43" spans="1:20" x14ac:dyDescent="0.2">
      <c r="A43" s="2" t="s">
        <v>0</v>
      </c>
      <c r="B43" s="28">
        <v>0</v>
      </c>
      <c r="C43" s="29">
        <v>0</v>
      </c>
      <c r="D43" s="9"/>
      <c r="E43" s="28">
        <v>2</v>
      </c>
      <c r="F43" s="32">
        <v>0.871</v>
      </c>
      <c r="G43" s="54"/>
      <c r="H43" s="9"/>
      <c r="I43" s="28">
        <v>2</v>
      </c>
      <c r="J43" s="32">
        <v>0</v>
      </c>
      <c r="K43" s="9"/>
      <c r="L43" s="28">
        <v>4</v>
      </c>
      <c r="M43" s="32">
        <v>34</v>
      </c>
      <c r="N43" s="9"/>
      <c r="O43" s="28">
        <f>+L43+I43+E43+B43</f>
        <v>8</v>
      </c>
      <c r="P43" s="32">
        <f>+M43+J43+F43+C43</f>
        <v>34.871000000000002</v>
      </c>
      <c r="Q43" s="9"/>
      <c r="R43" s="28">
        <v>2</v>
      </c>
      <c r="S43" s="32">
        <v>4</v>
      </c>
      <c r="T43" s="9"/>
    </row>
    <row r="44" spans="1:20" s="5" customFormat="1" x14ac:dyDescent="0.2">
      <c r="A44" s="5" t="s">
        <v>60</v>
      </c>
      <c r="B44" s="23">
        <f>SUM(B41:B43)</f>
        <v>0</v>
      </c>
      <c r="C44" s="30">
        <f>SUM(C41:C43)</f>
        <v>0</v>
      </c>
      <c r="D44" s="11"/>
      <c r="E44" s="23">
        <f>SUM(E41:E43)</f>
        <v>2</v>
      </c>
      <c r="F44" s="30">
        <f>SUM(F41:F43)</f>
        <v>0.871</v>
      </c>
      <c r="G44" s="55"/>
      <c r="H44" s="11"/>
      <c r="I44" s="23">
        <f>SUM(I41:I43)</f>
        <v>2</v>
      </c>
      <c r="J44" s="30">
        <f>SUM(J41:J43)</f>
        <v>0</v>
      </c>
      <c r="K44" s="11"/>
      <c r="L44" s="23">
        <f>SUM(L41:L43)</f>
        <v>4</v>
      </c>
      <c r="M44" s="30">
        <f>SUM(M41:M43)</f>
        <v>34</v>
      </c>
      <c r="N44" s="11"/>
      <c r="O44" s="23">
        <f>SUM(O41:O43)</f>
        <v>8</v>
      </c>
      <c r="P44" s="30">
        <f>SUM(P41:P43)</f>
        <v>34.871000000000002</v>
      </c>
      <c r="Q44" s="11"/>
      <c r="R44" s="23">
        <f>SUM(R41:R43)</f>
        <v>2</v>
      </c>
      <c r="S44" s="30">
        <f>SUM(S41:S43)</f>
        <v>4</v>
      </c>
      <c r="T44" s="11"/>
    </row>
    <row r="45" spans="1:20" s="14" customFormat="1" x14ac:dyDescent="0.2">
      <c r="A45" s="46" t="s">
        <v>19</v>
      </c>
      <c r="B45" s="31"/>
      <c r="C45" s="30">
        <v>4.7</v>
      </c>
      <c r="D45" s="10"/>
      <c r="E45" s="31"/>
      <c r="F45" s="30">
        <v>4.7</v>
      </c>
      <c r="G45" s="55"/>
      <c r="H45" s="10"/>
      <c r="I45" s="31"/>
      <c r="J45" s="30">
        <v>4.7</v>
      </c>
      <c r="K45" s="10"/>
      <c r="L45" s="31"/>
      <c r="M45" s="30">
        <v>4.7</v>
      </c>
      <c r="N45" s="10"/>
      <c r="O45" s="31"/>
      <c r="P45" s="30">
        <f>+M45+J45+F45+C45</f>
        <v>18.8</v>
      </c>
      <c r="Q45" s="10"/>
      <c r="R45" s="31"/>
      <c r="S45" s="30">
        <v>6.3</v>
      </c>
      <c r="T45" s="10"/>
    </row>
    <row r="46" spans="1:20" s="5" customFormat="1" ht="18.75" thickBot="1" x14ac:dyDescent="0.3">
      <c r="A46" s="5" t="s">
        <v>31</v>
      </c>
      <c r="B46" s="83">
        <f>+C44/C45</f>
        <v>0</v>
      </c>
      <c r="C46" s="84"/>
      <c r="D46" s="38"/>
      <c r="E46" s="83">
        <f>+F44/F45</f>
        <v>0.18531914893617021</v>
      </c>
      <c r="F46" s="84"/>
      <c r="G46" s="56"/>
      <c r="H46" s="38"/>
      <c r="I46" s="83">
        <f>+J44/J45</f>
        <v>0</v>
      </c>
      <c r="J46" s="84"/>
      <c r="K46" s="38"/>
      <c r="L46" s="83">
        <f>+M44/M45</f>
        <v>7.2340425531914887</v>
      </c>
      <c r="M46" s="84"/>
      <c r="N46" s="38"/>
      <c r="O46" s="83">
        <f>+P44/P45</f>
        <v>1.8548404255319149</v>
      </c>
      <c r="P46" s="84"/>
      <c r="Q46" s="38"/>
      <c r="R46" s="83">
        <f>+S44/S45</f>
        <v>0.63492063492063489</v>
      </c>
      <c r="S46" s="84"/>
      <c r="T46" s="11"/>
    </row>
    <row r="47" spans="1:20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6.5" x14ac:dyDescent="0.3">
      <c r="A48" s="68" t="s">
        <v>40</v>
      </c>
      <c r="B48" s="68"/>
    </row>
    <row r="61" spans="2:18" x14ac:dyDescent="0.2">
      <c r="B61" s="22"/>
      <c r="E61" s="22"/>
      <c r="I61" s="22"/>
      <c r="L61" s="22"/>
      <c r="O61" s="22"/>
      <c r="R61" s="22"/>
    </row>
    <row r="62" spans="2:18" x14ac:dyDescent="0.2">
      <c r="B62" s="22"/>
      <c r="E62" s="22"/>
      <c r="I62" s="22"/>
      <c r="L62" s="22"/>
      <c r="O62" s="22"/>
      <c r="R62" s="22"/>
    </row>
    <row r="63" spans="2:18" x14ac:dyDescent="0.2">
      <c r="B63" s="22"/>
      <c r="C63" s="37"/>
      <c r="E63" s="22"/>
      <c r="F63" s="37"/>
      <c r="G63" s="37"/>
      <c r="I63" s="22"/>
      <c r="J63" s="37"/>
      <c r="L63" s="22"/>
      <c r="M63" s="37"/>
      <c r="O63" s="22"/>
      <c r="P63" s="37"/>
      <c r="R63" s="22"/>
    </row>
    <row r="64" spans="2:18" x14ac:dyDescent="0.2">
      <c r="F64" s="37"/>
      <c r="G64" s="37"/>
      <c r="M64" s="37"/>
      <c r="P64" s="37"/>
    </row>
    <row r="67" spans="2:18" x14ac:dyDescent="0.2">
      <c r="B67" s="37"/>
      <c r="E67" s="37"/>
      <c r="I67" s="37"/>
      <c r="L67" s="37"/>
      <c r="O67" s="37"/>
      <c r="R67" s="37"/>
    </row>
  </sheetData>
  <mergeCells count="23">
    <mergeCell ref="A48:B48"/>
    <mergeCell ref="E46:F46"/>
    <mergeCell ref="I46:J46"/>
    <mergeCell ref="I36:S36"/>
    <mergeCell ref="R39:S39"/>
    <mergeCell ref="B46:C46"/>
    <mergeCell ref="R46:S46"/>
    <mergeCell ref="B39:C39"/>
    <mergeCell ref="E39:F39"/>
    <mergeCell ref="I39:J39"/>
    <mergeCell ref="L39:M39"/>
    <mergeCell ref="L46:M46"/>
    <mergeCell ref="O46:P46"/>
    <mergeCell ref="O39:P39"/>
    <mergeCell ref="A3:F3"/>
    <mergeCell ref="C8:O8"/>
    <mergeCell ref="C9:O9"/>
    <mergeCell ref="R38:S38"/>
    <mergeCell ref="B19:O19"/>
    <mergeCell ref="A33:S33"/>
    <mergeCell ref="B38:C38"/>
    <mergeCell ref="E38:F38"/>
    <mergeCell ref="O38:P38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Consol</vt:lpstr>
      <vt:lpstr>East</vt:lpstr>
      <vt:lpstr>West</vt:lpstr>
      <vt:lpstr>Downstream</vt:lpstr>
      <vt:lpstr>Generation</vt:lpstr>
      <vt:lpstr>Coal</vt:lpstr>
      <vt:lpstr>Canada</vt:lpstr>
      <vt:lpstr>New Products</vt:lpstr>
      <vt:lpstr>Mexico</vt:lpstr>
      <vt:lpstr>Upstream Assets</vt:lpstr>
      <vt:lpstr>Principal Investing</vt:lpstr>
      <vt:lpstr>Energy Capital Res.</vt:lpstr>
      <vt:lpstr>CTG Assets</vt:lpstr>
      <vt:lpstr>Chairman</vt:lpstr>
      <vt:lpstr>Consol!Print_Area</vt:lpstr>
      <vt:lpstr>Mexico!Print_Area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Frank</dc:creator>
  <cp:lastModifiedBy>Felienne</cp:lastModifiedBy>
  <cp:lastPrinted>2000-06-09T18:42:40Z</cp:lastPrinted>
  <dcterms:created xsi:type="dcterms:W3CDTF">2000-05-01T16:06:07Z</dcterms:created>
  <dcterms:modified xsi:type="dcterms:W3CDTF">2014-09-05T10:49:11Z</dcterms:modified>
</cp:coreProperties>
</file>