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Comm Logic" sheetId="1" r:id="rId1"/>
    <sheet name="Headcount" sheetId="2" r:id="rId2"/>
    <sheet name="Direct Expense" sheetId="3" r:id="rId3"/>
  </sheets>
  <externalReferences>
    <externalReference r:id="rId4"/>
    <externalReference r:id="rId5"/>
  </externalReferences>
  <definedNames>
    <definedName name="coa">#REF!</definedName>
    <definedName name="_xlnm.Print_Area" localSheetId="0">'Comm Logic'!$C$4:$P$66</definedName>
    <definedName name="_xlnm.Print_Area" localSheetId="2">'Direct Expense'!$A$1:$P$65</definedName>
    <definedName name="_xlnm.Print_Area" localSheetId="1">Headcount!$A$1:$P$44</definedName>
    <definedName name="SAPFuncF4Help" localSheetId="1">Main.SAPF4Help()</definedName>
    <definedName name="SAPFuncF4Help">Main.SAPF4Help()</definedName>
  </definedNames>
  <calcPr calcId="152511"/>
</workbook>
</file>

<file path=xl/calcChain.xml><?xml version="1.0" encoding="utf-8"?>
<calcChain xmlns="http://schemas.openxmlformats.org/spreadsheetml/2006/main">
  <c r="B2" i="1" l="1"/>
  <c r="C2" i="1"/>
  <c r="B3" i="1"/>
  <c r="C3" i="1"/>
  <c r="C5" i="1"/>
  <c r="N5" i="1"/>
  <c r="P9" i="1"/>
  <c r="P10" i="1"/>
  <c r="P13" i="1" s="1"/>
  <c r="P11" i="1"/>
  <c r="P12" i="1"/>
  <c r="D13" i="1"/>
  <c r="E13" i="1"/>
  <c r="F13" i="1"/>
  <c r="G13" i="1"/>
  <c r="H13" i="1"/>
  <c r="I13" i="1"/>
  <c r="I17" i="1" s="1"/>
  <c r="J13" i="1"/>
  <c r="K13" i="1"/>
  <c r="L13" i="1"/>
  <c r="M13" i="1"/>
  <c r="N13" i="1"/>
  <c r="O13" i="1"/>
  <c r="O17" i="1" s="1"/>
  <c r="D15" i="1"/>
  <c r="E15" i="1"/>
  <c r="F15" i="1"/>
  <c r="G15" i="1"/>
  <c r="H15" i="1"/>
  <c r="H17" i="1" s="1"/>
  <c r="I15" i="1"/>
  <c r="J15" i="1"/>
  <c r="J17" i="1" s="1"/>
  <c r="K15" i="1"/>
  <c r="L15" i="1"/>
  <c r="M15" i="1"/>
  <c r="N15" i="1"/>
  <c r="O15" i="1"/>
  <c r="E17" i="1"/>
  <c r="F17" i="1"/>
  <c r="G17" i="1"/>
  <c r="K17" i="1"/>
  <c r="M17" i="1"/>
  <c r="N17" i="1"/>
  <c r="D19" i="1"/>
  <c r="E19" i="1"/>
  <c r="F19" i="1"/>
  <c r="G19" i="1"/>
  <c r="H19" i="1"/>
  <c r="I19" i="1"/>
  <c r="J19" i="1"/>
  <c r="P19" i="1" s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M35" i="1" s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P24" i="1" s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H35" i="1" s="1"/>
  <c r="I27" i="1"/>
  <c r="J27" i="1"/>
  <c r="K27" i="1"/>
  <c r="L27" i="1"/>
  <c r="M27" i="1"/>
  <c r="N27" i="1"/>
  <c r="O27" i="1"/>
  <c r="P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P29" i="1" s="1"/>
  <c r="G29" i="1"/>
  <c r="H29" i="1"/>
  <c r="I29" i="1"/>
  <c r="J29" i="1"/>
  <c r="K29" i="1"/>
  <c r="L29" i="1"/>
  <c r="M29" i="1"/>
  <c r="N29" i="1"/>
  <c r="O29" i="1"/>
  <c r="D30" i="1"/>
  <c r="E30" i="1"/>
  <c r="F30" i="1"/>
  <c r="G30" i="1"/>
  <c r="H30" i="1"/>
  <c r="I30" i="1"/>
  <c r="J30" i="1"/>
  <c r="K30" i="1"/>
  <c r="L30" i="1"/>
  <c r="M30" i="1"/>
  <c r="N30" i="1"/>
  <c r="O30" i="1"/>
  <c r="D31" i="1"/>
  <c r="E31" i="1"/>
  <c r="F31" i="1"/>
  <c r="G31" i="1"/>
  <c r="H31" i="1"/>
  <c r="I31" i="1"/>
  <c r="J31" i="1"/>
  <c r="K31" i="1"/>
  <c r="L31" i="1"/>
  <c r="M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D38" i="1"/>
  <c r="E38" i="1"/>
  <c r="F38" i="1"/>
  <c r="G38" i="1"/>
  <c r="H38" i="1"/>
  <c r="H45" i="1" s="1"/>
  <c r="I38" i="1"/>
  <c r="I45" i="1" s="1"/>
  <c r="J38" i="1"/>
  <c r="K38" i="1"/>
  <c r="L38" i="1"/>
  <c r="M38" i="1"/>
  <c r="N38" i="1"/>
  <c r="O38" i="1"/>
  <c r="P38" i="1"/>
  <c r="D39" i="1"/>
  <c r="E39" i="1"/>
  <c r="F39" i="1"/>
  <c r="P39" i="1" s="1"/>
  <c r="G39" i="1"/>
  <c r="H39" i="1"/>
  <c r="I39" i="1"/>
  <c r="J39" i="1"/>
  <c r="K39" i="1"/>
  <c r="L39" i="1"/>
  <c r="M39" i="1"/>
  <c r="N39" i="1"/>
  <c r="O39" i="1"/>
  <c r="D40" i="1"/>
  <c r="E40" i="1"/>
  <c r="F40" i="1"/>
  <c r="G40" i="1"/>
  <c r="H40" i="1"/>
  <c r="I40" i="1"/>
  <c r="J40" i="1"/>
  <c r="K40" i="1"/>
  <c r="L40" i="1"/>
  <c r="M40" i="1"/>
  <c r="N40" i="1"/>
  <c r="O40" i="1"/>
  <c r="D41" i="1"/>
  <c r="E41" i="1"/>
  <c r="F41" i="1"/>
  <c r="G41" i="1"/>
  <c r="H41" i="1"/>
  <c r="I41" i="1"/>
  <c r="J41" i="1"/>
  <c r="K41" i="1"/>
  <c r="L41" i="1"/>
  <c r="M41" i="1"/>
  <c r="N41" i="1"/>
  <c r="O41" i="1"/>
  <c r="D42" i="1"/>
  <c r="E42" i="1"/>
  <c r="F42" i="1"/>
  <c r="G42" i="1"/>
  <c r="H42" i="1"/>
  <c r="I42" i="1"/>
  <c r="J42" i="1"/>
  <c r="K42" i="1"/>
  <c r="L42" i="1"/>
  <c r="M42" i="1"/>
  <c r="N42" i="1"/>
  <c r="O42" i="1"/>
  <c r="P43" i="1"/>
  <c r="P44" i="1"/>
  <c r="E45" i="1"/>
  <c r="J45" i="1"/>
  <c r="M45" i="1"/>
  <c r="D48" i="1"/>
  <c r="E48" i="1"/>
  <c r="F48" i="1"/>
  <c r="G48" i="1"/>
  <c r="H48" i="1"/>
  <c r="I48" i="1"/>
  <c r="J48" i="1"/>
  <c r="K48" i="1"/>
  <c r="L48" i="1"/>
  <c r="M48" i="1"/>
  <c r="N48" i="1"/>
  <c r="O48" i="1"/>
  <c r="D49" i="1"/>
  <c r="E49" i="1"/>
  <c r="F49" i="1"/>
  <c r="G49" i="1"/>
  <c r="H49" i="1"/>
  <c r="I49" i="1"/>
  <c r="J49" i="1"/>
  <c r="K49" i="1"/>
  <c r="L49" i="1"/>
  <c r="M49" i="1"/>
  <c r="N49" i="1"/>
  <c r="O49" i="1"/>
  <c r="D50" i="1"/>
  <c r="E50" i="1"/>
  <c r="F50" i="1"/>
  <c r="G50" i="1"/>
  <c r="H50" i="1"/>
  <c r="I50" i="1"/>
  <c r="J50" i="1"/>
  <c r="K50" i="1"/>
  <c r="L50" i="1"/>
  <c r="M50" i="1"/>
  <c r="N50" i="1"/>
  <c r="O50" i="1"/>
  <c r="D51" i="1"/>
  <c r="E51" i="1"/>
  <c r="F51" i="1"/>
  <c r="G51" i="1"/>
  <c r="H51" i="1"/>
  <c r="I51" i="1"/>
  <c r="J51" i="1"/>
  <c r="K51" i="1"/>
  <c r="L51" i="1"/>
  <c r="M51" i="1"/>
  <c r="N51" i="1"/>
  <c r="O51" i="1"/>
  <c r="D52" i="1"/>
  <c r="E52" i="1"/>
  <c r="F52" i="1"/>
  <c r="G52" i="1"/>
  <c r="G60" i="1" s="1"/>
  <c r="H52" i="1"/>
  <c r="I52" i="1"/>
  <c r="J52" i="1"/>
  <c r="K52" i="1"/>
  <c r="L52" i="1"/>
  <c r="M52" i="1"/>
  <c r="N52" i="1"/>
  <c r="O52" i="1"/>
  <c r="O60" i="1" s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E54" i="1"/>
  <c r="F54" i="1"/>
  <c r="G54" i="1"/>
  <c r="H54" i="1"/>
  <c r="I54" i="1"/>
  <c r="J54" i="1"/>
  <c r="K54" i="1"/>
  <c r="L54" i="1"/>
  <c r="M54" i="1"/>
  <c r="N54" i="1"/>
  <c r="O54" i="1"/>
  <c r="D55" i="1"/>
  <c r="E55" i="1"/>
  <c r="P55" i="1" s="1"/>
  <c r="F55" i="1"/>
  <c r="G55" i="1"/>
  <c r="H55" i="1"/>
  <c r="I55" i="1"/>
  <c r="J55" i="1"/>
  <c r="K55" i="1"/>
  <c r="L55" i="1"/>
  <c r="M55" i="1"/>
  <c r="N55" i="1"/>
  <c r="O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57" i="1"/>
  <c r="E57" i="1"/>
  <c r="F57" i="1"/>
  <c r="P57" i="1" s="1"/>
  <c r="G57" i="1"/>
  <c r="H57" i="1"/>
  <c r="I57" i="1"/>
  <c r="J57" i="1"/>
  <c r="K57" i="1"/>
  <c r="L57" i="1"/>
  <c r="M57" i="1"/>
  <c r="N57" i="1"/>
  <c r="O57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I60" i="1"/>
  <c r="L60" i="1"/>
  <c r="C69" i="1"/>
  <c r="D12" i="3"/>
  <c r="E12" i="3"/>
  <c r="F12" i="3" s="1"/>
  <c r="G12" i="3"/>
  <c r="P13" i="3"/>
  <c r="E14" i="3"/>
  <c r="E16" i="3" s="1"/>
  <c r="F14" i="3"/>
  <c r="F16" i="3" s="1"/>
  <c r="D18" i="3"/>
  <c r="E18" i="3"/>
  <c r="F18" i="3"/>
  <c r="G18" i="3"/>
  <c r="H18" i="3" s="1"/>
  <c r="D19" i="3"/>
  <c r="F19" i="3" s="1"/>
  <c r="G19" i="3" s="1"/>
  <c r="E19" i="3"/>
  <c r="H19" i="3"/>
  <c r="I19" i="3"/>
  <c r="J19" i="3"/>
  <c r="K19" i="3" s="1"/>
  <c r="L19" i="3" s="1"/>
  <c r="M19" i="3" s="1"/>
  <c r="N19" i="3" s="1"/>
  <c r="O19" i="3" s="1"/>
  <c r="D20" i="3"/>
  <c r="F20" i="3" s="1"/>
  <c r="E20" i="3"/>
  <c r="G20" i="3"/>
  <c r="H20" i="3"/>
  <c r="I20" i="3" s="1"/>
  <c r="J20" i="3" s="1"/>
  <c r="K20" i="3"/>
  <c r="L20" i="3" s="1"/>
  <c r="M20" i="3" s="1"/>
  <c r="N20" i="3" s="1"/>
  <c r="O20" i="3"/>
  <c r="D21" i="3"/>
  <c r="E21" i="3" s="1"/>
  <c r="F21" i="3"/>
  <c r="G21" i="3"/>
  <c r="H21" i="3"/>
  <c r="I21" i="3" s="1"/>
  <c r="J21" i="3" s="1"/>
  <c r="K21" i="3" s="1"/>
  <c r="L21" i="3" s="1"/>
  <c r="M21" i="3" s="1"/>
  <c r="N21" i="3" s="1"/>
  <c r="O21" i="3" s="1"/>
  <c r="D22" i="3"/>
  <c r="E22" i="3"/>
  <c r="F22" i="3"/>
  <c r="G22" i="3" s="1"/>
  <c r="H22" i="3" s="1"/>
  <c r="I22" i="3" s="1"/>
  <c r="J22" i="3" s="1"/>
  <c r="K22" i="3" s="1"/>
  <c r="L22" i="3" s="1"/>
  <c r="M22" i="3" s="1"/>
  <c r="N22" i="3" s="1"/>
  <c r="O22" i="3" s="1"/>
  <c r="D23" i="3"/>
  <c r="E23" i="3"/>
  <c r="F23" i="3"/>
  <c r="G23" i="3" s="1"/>
  <c r="H23" i="3" s="1"/>
  <c r="I23" i="3" s="1"/>
  <c r="J23" i="3" s="1"/>
  <c r="K23" i="3" s="1"/>
  <c r="L23" i="3"/>
  <c r="M23" i="3" s="1"/>
  <c r="N23" i="3" s="1"/>
  <c r="O23" i="3" s="1"/>
  <c r="D24" i="3"/>
  <c r="D25" i="3"/>
  <c r="D26" i="3"/>
  <c r="E26" i="3" s="1"/>
  <c r="F26" i="3"/>
  <c r="G26" i="3"/>
  <c r="D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E27" i="3"/>
  <c r="P27" i="3"/>
  <c r="D28" i="3"/>
  <c r="F28" i="3" s="1"/>
  <c r="E28" i="3"/>
  <c r="G28" i="3"/>
  <c r="H28" i="3"/>
  <c r="I28" i="3" s="1"/>
  <c r="J28" i="3"/>
  <c r="K28" i="3" s="1"/>
  <c r="L28" i="3" s="1"/>
  <c r="M28" i="3"/>
  <c r="N28" i="3" s="1"/>
  <c r="O28" i="3" s="1"/>
  <c r="D29" i="3"/>
  <c r="E29" i="3"/>
  <c r="F29" i="3"/>
  <c r="G29" i="3" s="1"/>
  <c r="H29" i="3"/>
  <c r="I29" i="3" s="1"/>
  <c r="J29" i="3"/>
  <c r="K29" i="3" s="1"/>
  <c r="L29" i="3" s="1"/>
  <c r="M29" i="3" s="1"/>
  <c r="N29" i="3" s="1"/>
  <c r="O29" i="3" s="1"/>
  <c r="D30" i="3"/>
  <c r="E30" i="3"/>
  <c r="F30" i="3"/>
  <c r="G30" i="3" s="1"/>
  <c r="H30" i="3" s="1"/>
  <c r="I30" i="3" s="1"/>
  <c r="J30" i="3" s="1"/>
  <c r="K30" i="3" s="1"/>
  <c r="L30" i="3" s="1"/>
  <c r="M30" i="3" s="1"/>
  <c r="N30" i="3" s="1"/>
  <c r="O30" i="3" s="1"/>
  <c r="P30" i="3"/>
  <c r="E31" i="3"/>
  <c r="P31" i="3" s="1"/>
  <c r="F31" i="3"/>
  <c r="G31" i="3"/>
  <c r="H31" i="3" s="1"/>
  <c r="I31" i="3"/>
  <c r="J31" i="3"/>
  <c r="K31" i="3" s="1"/>
  <c r="L31" i="3"/>
  <c r="M31" i="3" s="1"/>
  <c r="N31" i="3"/>
  <c r="O31" i="3"/>
  <c r="D33" i="3"/>
  <c r="F33" i="3" s="1"/>
  <c r="E33" i="3"/>
  <c r="E36" i="3" s="1"/>
  <c r="G33" i="3"/>
  <c r="H33" i="3" s="1"/>
  <c r="D34" i="3"/>
  <c r="E34" i="3"/>
  <c r="F34" i="3"/>
  <c r="F36" i="3" s="1"/>
  <c r="G34" i="3"/>
  <c r="H34" i="3" s="1"/>
  <c r="I34" i="3" s="1"/>
  <c r="J34" i="3" s="1"/>
  <c r="K34" i="3" s="1"/>
  <c r="L34" i="3" s="1"/>
  <c r="M34" i="3" s="1"/>
  <c r="N34" i="3" s="1"/>
  <c r="O34" i="3" s="1"/>
  <c r="P34" i="3"/>
  <c r="D35" i="3"/>
  <c r="E35" i="3"/>
  <c r="F35" i="3"/>
  <c r="G35" i="3" s="1"/>
  <c r="H35" i="3"/>
  <c r="I35" i="3"/>
  <c r="J35" i="3"/>
  <c r="K35" i="3" s="1"/>
  <c r="L35" i="3" s="1"/>
  <c r="M35" i="3"/>
  <c r="N35" i="3"/>
  <c r="O35" i="3" s="1"/>
  <c r="D37" i="3"/>
  <c r="E37" i="3" s="1"/>
  <c r="F37" i="3"/>
  <c r="D38" i="3"/>
  <c r="F38" i="3"/>
  <c r="G38" i="3" s="1"/>
  <c r="H38" i="3" s="1"/>
  <c r="I38" i="3" s="1"/>
  <c r="J38" i="3" s="1"/>
  <c r="K38" i="3" s="1"/>
  <c r="L38" i="3" s="1"/>
  <c r="M38" i="3" s="1"/>
  <c r="N38" i="3" s="1"/>
  <c r="O38" i="3" s="1"/>
  <c r="D39" i="3"/>
  <c r="E39" i="3"/>
  <c r="D40" i="3"/>
  <c r="E40" i="3"/>
  <c r="F40" i="3"/>
  <c r="G40" i="3"/>
  <c r="H40" i="3" s="1"/>
  <c r="I40" i="3" s="1"/>
  <c r="J40" i="3" s="1"/>
  <c r="K40" i="3" s="1"/>
  <c r="L40" i="3" s="1"/>
  <c r="M40" i="3" s="1"/>
  <c r="N40" i="3" s="1"/>
  <c r="O40" i="3" s="1"/>
  <c r="D41" i="3"/>
  <c r="F41" i="3" s="1"/>
  <c r="E41" i="3"/>
  <c r="P41" i="3" s="1"/>
  <c r="G41" i="3"/>
  <c r="H41" i="3" s="1"/>
  <c r="I41" i="3" s="1"/>
  <c r="J41" i="3" s="1"/>
  <c r="K41" i="3" s="1"/>
  <c r="L41" i="3" s="1"/>
  <c r="M41" i="3" s="1"/>
  <c r="N41" i="3" s="1"/>
  <c r="O41" i="3"/>
  <c r="D42" i="3"/>
  <c r="E42" i="3"/>
  <c r="F42" i="3"/>
  <c r="G42" i="3"/>
  <c r="H42" i="3"/>
  <c r="I42" i="3" s="1"/>
  <c r="J42" i="3" s="1"/>
  <c r="K42" i="3" s="1"/>
  <c r="L42" i="3" s="1"/>
  <c r="M42" i="3" s="1"/>
  <c r="N42" i="3" s="1"/>
  <c r="O42" i="3" s="1"/>
  <c r="D43" i="3"/>
  <c r="E43" i="3"/>
  <c r="F43" i="3"/>
  <c r="G43" i="3"/>
  <c r="H43" i="3" s="1"/>
  <c r="I43" i="3" s="1"/>
  <c r="J43" i="3" s="1"/>
  <c r="K43" i="3" s="1"/>
  <c r="L43" i="3" s="1"/>
  <c r="M43" i="3" s="1"/>
  <c r="N43" i="3" s="1"/>
  <c r="O43" i="3"/>
  <c r="P43" i="3"/>
  <c r="D45" i="3"/>
  <c r="E45" i="3"/>
  <c r="D46" i="3"/>
  <c r="E47" i="3"/>
  <c r="F47" i="3"/>
  <c r="G47" i="3"/>
  <c r="H47" i="3" s="1"/>
  <c r="D48" i="3"/>
  <c r="E48" i="3"/>
  <c r="F48" i="3"/>
  <c r="G48" i="3" s="1"/>
  <c r="H48" i="3" s="1"/>
  <c r="I48" i="3" s="1"/>
  <c r="J48" i="3" s="1"/>
  <c r="K48" i="3" s="1"/>
  <c r="L48" i="3" s="1"/>
  <c r="M48" i="3" s="1"/>
  <c r="N48" i="3"/>
  <c r="O48" i="3" s="1"/>
  <c r="E50" i="3"/>
  <c r="F50" i="3"/>
  <c r="G50" i="3"/>
  <c r="H50" i="3"/>
  <c r="I50" i="3" s="1"/>
  <c r="J50" i="3" s="1"/>
  <c r="K50" i="3" s="1"/>
  <c r="L50" i="3" s="1"/>
  <c r="M50" i="3" s="1"/>
  <c r="N50" i="3" s="1"/>
  <c r="O50" i="3" s="1"/>
  <c r="P50" i="3"/>
  <c r="D51" i="3"/>
  <c r="D52" i="3"/>
  <c r="P52" i="3" s="1"/>
  <c r="E52" i="3"/>
  <c r="F52" i="3"/>
  <c r="G52" i="3" s="1"/>
  <c r="H52" i="3"/>
  <c r="I52" i="3" s="1"/>
  <c r="J52" i="3"/>
  <c r="K52" i="3" s="1"/>
  <c r="L52" i="3" s="1"/>
  <c r="M52" i="3" s="1"/>
  <c r="N52" i="3" s="1"/>
  <c r="O52" i="3" s="1"/>
  <c r="E55" i="3"/>
  <c r="P55" i="3" s="1"/>
  <c r="F55" i="3"/>
  <c r="G55" i="3" s="1"/>
  <c r="H55" i="3" s="1"/>
  <c r="I55" i="3" s="1"/>
  <c r="J55" i="3" s="1"/>
  <c r="K55" i="3" s="1"/>
  <c r="L55" i="3" s="1"/>
  <c r="M55" i="3" s="1"/>
  <c r="N55" i="3"/>
  <c r="O55" i="3"/>
  <c r="D56" i="3"/>
  <c r="E56" i="3" s="1"/>
  <c r="F56" i="3"/>
  <c r="G56" i="3"/>
  <c r="H56" i="3"/>
  <c r="D57" i="3"/>
  <c r="E57" i="3" s="1"/>
  <c r="F57" i="3"/>
  <c r="G57" i="3" s="1"/>
  <c r="H57" i="3" s="1"/>
  <c r="I57" i="3" s="1"/>
  <c r="J57" i="3" s="1"/>
  <c r="K57" i="3" s="1"/>
  <c r="L57" i="3" s="1"/>
  <c r="M57" i="3" s="1"/>
  <c r="N57" i="3" s="1"/>
  <c r="O57" i="3" s="1"/>
  <c r="D58" i="3"/>
  <c r="P59" i="3"/>
  <c r="I61" i="3"/>
  <c r="P62" i="3"/>
  <c r="D63" i="3"/>
  <c r="E63" i="3"/>
  <c r="F63" i="3"/>
  <c r="G63" i="3"/>
  <c r="H63" i="3"/>
  <c r="P64" i="3"/>
  <c r="A67" i="3"/>
  <c r="P75" i="3"/>
  <c r="P76" i="3"/>
  <c r="P77" i="3"/>
  <c r="D78" i="3"/>
  <c r="P78" i="3" s="1"/>
  <c r="E78" i="3"/>
  <c r="F78" i="3"/>
  <c r="G78" i="3"/>
  <c r="H78" i="3"/>
  <c r="H54" i="3" s="1"/>
  <c r="I78" i="3"/>
  <c r="J78" i="3"/>
  <c r="J54" i="3" s="1"/>
  <c r="K78" i="3"/>
  <c r="K54" i="3" s="1"/>
  <c r="L78" i="3"/>
  <c r="M78" i="3"/>
  <c r="M54" i="3" s="1"/>
  <c r="N78" i="3"/>
  <c r="O78" i="3"/>
  <c r="O54" i="3" s="1"/>
  <c r="O12" i="2"/>
  <c r="O13" i="2"/>
  <c r="O14" i="2"/>
  <c r="B15" i="2"/>
  <c r="B26" i="2" s="1"/>
  <c r="B44" i="2" s="1"/>
  <c r="O15" i="2"/>
  <c r="O16" i="2"/>
  <c r="O17" i="2"/>
  <c r="O18" i="2"/>
  <c r="O19" i="2"/>
  <c r="O20" i="2"/>
  <c r="O21" i="2"/>
  <c r="O22" i="2"/>
  <c r="O23" i="2"/>
  <c r="O24" i="2"/>
  <c r="O25" i="2"/>
  <c r="O26" i="2"/>
  <c r="B27" i="2"/>
  <c r="C27" i="2"/>
  <c r="D27" i="2"/>
  <c r="E27" i="2"/>
  <c r="F27" i="2"/>
  <c r="F44" i="2" s="1"/>
  <c r="G27" i="2"/>
  <c r="G44" i="2" s="1"/>
  <c r="H27" i="2"/>
  <c r="H44" i="2" s="1"/>
  <c r="I27" i="2"/>
  <c r="J27" i="2"/>
  <c r="K27" i="2"/>
  <c r="L27" i="2"/>
  <c r="M27" i="2"/>
  <c r="N27" i="2"/>
  <c r="N44" i="2" s="1"/>
  <c r="O27" i="2"/>
  <c r="O44" i="2" s="1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C43" i="2"/>
  <c r="D43" i="2"/>
  <c r="E43" i="2"/>
  <c r="F43" i="2"/>
  <c r="G43" i="2"/>
  <c r="H43" i="2"/>
  <c r="I43" i="2"/>
  <c r="J43" i="2"/>
  <c r="J44" i="2" s="1"/>
  <c r="K43" i="2"/>
  <c r="L43" i="2"/>
  <c r="M43" i="2"/>
  <c r="N43" i="2"/>
  <c r="O43" i="2"/>
  <c r="D44" i="2"/>
  <c r="E44" i="2"/>
  <c r="I44" i="2"/>
  <c r="L44" i="2"/>
  <c r="M44" i="2"/>
  <c r="A46" i="2"/>
  <c r="P54" i="3" l="1"/>
  <c r="P48" i="3"/>
  <c r="P29" i="3"/>
  <c r="P21" i="3"/>
  <c r="P19" i="3"/>
  <c r="I66" i="1"/>
  <c r="P17" i="1"/>
  <c r="P20" i="1"/>
  <c r="E35" i="1"/>
  <c r="E58" i="3"/>
  <c r="F58" i="3"/>
  <c r="G58" i="3" s="1"/>
  <c r="H58" i="3" s="1"/>
  <c r="I58" i="3" s="1"/>
  <c r="J58" i="3" s="1"/>
  <c r="K58" i="3" s="1"/>
  <c r="L58" i="3" s="1"/>
  <c r="M58" i="3" s="1"/>
  <c r="N58" i="3" s="1"/>
  <c r="O58" i="3" s="1"/>
  <c r="P58" i="3"/>
  <c r="J61" i="3"/>
  <c r="I63" i="3"/>
  <c r="I47" i="3"/>
  <c r="J47" i="3" s="1"/>
  <c r="K47" i="3" s="1"/>
  <c r="L47" i="3" s="1"/>
  <c r="M47" i="3" s="1"/>
  <c r="N47" i="3" s="1"/>
  <c r="O47" i="3" s="1"/>
  <c r="P47" i="3"/>
  <c r="F39" i="3"/>
  <c r="G39" i="3" s="1"/>
  <c r="H39" i="3" s="1"/>
  <c r="I39" i="3" s="1"/>
  <c r="J39" i="3" s="1"/>
  <c r="K39" i="3" s="1"/>
  <c r="L39" i="3" s="1"/>
  <c r="M39" i="3" s="1"/>
  <c r="N39" i="3" s="1"/>
  <c r="O39" i="3" s="1"/>
  <c r="H26" i="3"/>
  <c r="G32" i="3"/>
  <c r="E44" i="3"/>
  <c r="K44" i="2"/>
  <c r="C44" i="2"/>
  <c r="F51" i="3"/>
  <c r="D53" i="3"/>
  <c r="E51" i="3"/>
  <c r="E53" i="3" s="1"/>
  <c r="P40" i="3"/>
  <c r="I33" i="3"/>
  <c r="H36" i="3"/>
  <c r="P23" i="3"/>
  <c r="J35" i="1"/>
  <c r="D49" i="3"/>
  <c r="P28" i="3"/>
  <c r="E32" i="3"/>
  <c r="P20" i="3"/>
  <c r="E46" i="3"/>
  <c r="P46" i="3" s="1"/>
  <c r="F46" i="3"/>
  <c r="G46" i="3" s="1"/>
  <c r="H46" i="3" s="1"/>
  <c r="I46" i="3" s="1"/>
  <c r="J46" i="3" s="1"/>
  <c r="K46" i="3" s="1"/>
  <c r="L46" i="3" s="1"/>
  <c r="M46" i="3" s="1"/>
  <c r="N46" i="3" s="1"/>
  <c r="O46" i="3" s="1"/>
  <c r="F32" i="3"/>
  <c r="G14" i="3"/>
  <c r="H12" i="3"/>
  <c r="N60" i="1"/>
  <c r="F60" i="1"/>
  <c r="K60" i="1"/>
  <c r="P40" i="1"/>
  <c r="P15" i="1"/>
  <c r="I56" i="3"/>
  <c r="J56" i="3" s="1"/>
  <c r="K56" i="3" s="1"/>
  <c r="L56" i="3" s="1"/>
  <c r="M56" i="3" s="1"/>
  <c r="N56" i="3" s="1"/>
  <c r="O56" i="3" s="1"/>
  <c r="F45" i="3"/>
  <c r="E38" i="3"/>
  <c r="P38" i="3"/>
  <c r="G37" i="3"/>
  <c r="P58" i="1"/>
  <c r="P53" i="1"/>
  <c r="P51" i="1"/>
  <c r="P33" i="1"/>
  <c r="P31" i="1"/>
  <c r="K35" i="1"/>
  <c r="P57" i="3"/>
  <c r="G36" i="3"/>
  <c r="F35" i="1"/>
  <c r="P42" i="3"/>
  <c r="E24" i="3"/>
  <c r="F24" i="3"/>
  <c r="P22" i="3"/>
  <c r="I18" i="3"/>
  <c r="J60" i="1"/>
  <c r="P50" i="1"/>
  <c r="P48" i="1"/>
  <c r="H60" i="1"/>
  <c r="H62" i="1" s="1"/>
  <c r="H66" i="1" s="1"/>
  <c r="P30" i="1"/>
  <c r="P25" i="1"/>
  <c r="P23" i="1"/>
  <c r="P54" i="1"/>
  <c r="O45" i="1"/>
  <c r="G45" i="1"/>
  <c r="L45" i="1"/>
  <c r="D45" i="1"/>
  <c r="P34" i="1"/>
  <c r="O35" i="1"/>
  <c r="G35" i="1"/>
  <c r="L35" i="1"/>
  <c r="L62" i="1" s="1"/>
  <c r="D35" i="1"/>
  <c r="D62" i="1" s="1"/>
  <c r="L17" i="1"/>
  <c r="D17" i="1"/>
  <c r="P42" i="1"/>
  <c r="I35" i="1"/>
  <c r="I62" i="1" s="1"/>
  <c r="N35" i="1"/>
  <c r="N62" i="1" s="1"/>
  <c r="N66" i="1" s="1"/>
  <c r="D36" i="3"/>
  <c r="E25" i="3"/>
  <c r="F15" i="3"/>
  <c r="F17" i="3" s="1"/>
  <c r="P52" i="1"/>
  <c r="N45" i="1"/>
  <c r="F45" i="1"/>
  <c r="K45" i="1"/>
  <c r="P32" i="1"/>
  <c r="P28" i="1"/>
  <c r="P22" i="1"/>
  <c r="P35" i="1" s="1"/>
  <c r="D14" i="3"/>
  <c r="D44" i="3"/>
  <c r="P35" i="3"/>
  <c r="D32" i="3"/>
  <c r="P59" i="1"/>
  <c r="P49" i="1"/>
  <c r="M60" i="1"/>
  <c r="M62" i="1" s="1"/>
  <c r="M66" i="1" s="1"/>
  <c r="E60" i="1"/>
  <c r="P41" i="1"/>
  <c r="P45" i="1" s="1"/>
  <c r="P26" i="1"/>
  <c r="E15" i="3"/>
  <c r="E17" i="3" s="1"/>
  <c r="P62" i="1" l="1"/>
  <c r="P66" i="1" s="1"/>
  <c r="I36" i="3"/>
  <c r="J33" i="3"/>
  <c r="E60" i="3"/>
  <c r="E65" i="3" s="1"/>
  <c r="G62" i="1"/>
  <c r="G66" i="1" s="1"/>
  <c r="F62" i="1"/>
  <c r="F66" i="1" s="1"/>
  <c r="E49" i="3"/>
  <c r="E62" i="1"/>
  <c r="E66" i="1" s="1"/>
  <c r="H14" i="3"/>
  <c r="I12" i="3"/>
  <c r="O62" i="1"/>
  <c r="O66" i="1" s="1"/>
  <c r="J18" i="3"/>
  <c r="G44" i="3"/>
  <c r="H37" i="3"/>
  <c r="J62" i="1"/>
  <c r="J66" i="1" s="1"/>
  <c r="G15" i="3"/>
  <c r="G16" i="3"/>
  <c r="D66" i="1"/>
  <c r="G24" i="3"/>
  <c r="F25" i="3"/>
  <c r="F60" i="3" s="1"/>
  <c r="F65" i="3" s="1"/>
  <c r="K62" i="1"/>
  <c r="K66" i="1" s="1"/>
  <c r="K61" i="3"/>
  <c r="J63" i="3"/>
  <c r="P56" i="3"/>
  <c r="P60" i="1"/>
  <c r="F49" i="3"/>
  <c r="G45" i="3"/>
  <c r="P39" i="3"/>
  <c r="D15" i="3"/>
  <c r="D16" i="3"/>
  <c r="L66" i="1"/>
  <c r="G51" i="3"/>
  <c r="F53" i="3"/>
  <c r="I26" i="3"/>
  <c r="H32" i="3"/>
  <c r="F44" i="3"/>
  <c r="G53" i="3" l="1"/>
  <c r="H51" i="3"/>
  <c r="G49" i="3"/>
  <c r="H45" i="3"/>
  <c r="J12" i="3"/>
  <c r="I14" i="3"/>
  <c r="H24" i="3"/>
  <c r="G25" i="3"/>
  <c r="H15" i="3"/>
  <c r="H16" i="3"/>
  <c r="J36" i="3"/>
  <c r="K33" i="3"/>
  <c r="H44" i="3"/>
  <c r="I37" i="3"/>
  <c r="D17" i="3"/>
  <c r="I32" i="3"/>
  <c r="J26" i="3"/>
  <c r="L61" i="3"/>
  <c r="K63" i="3"/>
  <c r="G17" i="3"/>
  <c r="G60" i="3" s="1"/>
  <c r="G65" i="3" s="1"/>
  <c r="K18" i="3"/>
  <c r="K12" i="3" l="1"/>
  <c r="J14" i="3"/>
  <c r="L18" i="3"/>
  <c r="K26" i="3"/>
  <c r="J32" i="3"/>
  <c r="D60" i="3"/>
  <c r="H53" i="3"/>
  <c r="I51" i="3"/>
  <c r="L33" i="3"/>
  <c r="K36" i="3"/>
  <c r="I45" i="3"/>
  <c r="H49" i="3"/>
  <c r="H17" i="3"/>
  <c r="H60" i="3" s="1"/>
  <c r="H65" i="3" s="1"/>
  <c r="M61" i="3"/>
  <c r="L63" i="3"/>
  <c r="I24" i="3"/>
  <c r="H25" i="3"/>
  <c r="J37" i="3"/>
  <c r="I44" i="3"/>
  <c r="I15" i="3"/>
  <c r="I16" i="3"/>
  <c r="M63" i="3" l="1"/>
  <c r="N61" i="3"/>
  <c r="J51" i="3"/>
  <c r="I53" i="3"/>
  <c r="M18" i="3"/>
  <c r="L12" i="3"/>
  <c r="K14" i="3"/>
  <c r="J24" i="3"/>
  <c r="I25" i="3"/>
  <c r="M33" i="3"/>
  <c r="L36" i="3"/>
  <c r="J16" i="3"/>
  <c r="J15" i="3"/>
  <c r="J17" i="3" s="1"/>
  <c r="D65" i="3"/>
  <c r="K37" i="3"/>
  <c r="J44" i="3"/>
  <c r="J45" i="3"/>
  <c r="I49" i="3"/>
  <c r="I17" i="3"/>
  <c r="K32" i="3"/>
  <c r="L26" i="3"/>
  <c r="L37" i="3" l="1"/>
  <c r="K44" i="3"/>
  <c r="I60" i="3"/>
  <c r="N18" i="3"/>
  <c r="K24" i="3"/>
  <c r="J25" i="3"/>
  <c r="J60" i="3" s="1"/>
  <c r="J65" i="3" s="1"/>
  <c r="K45" i="3"/>
  <c r="J49" i="3"/>
  <c r="K16" i="3"/>
  <c r="K15" i="3"/>
  <c r="J53" i="3"/>
  <c r="K51" i="3"/>
  <c r="N63" i="3"/>
  <c r="O61" i="3"/>
  <c r="N33" i="3"/>
  <c r="M36" i="3"/>
  <c r="M26" i="3"/>
  <c r="L32" i="3"/>
  <c r="L14" i="3"/>
  <c r="M12" i="3"/>
  <c r="I65" i="3" l="1"/>
  <c r="N36" i="3"/>
  <c r="O33" i="3"/>
  <c r="O36" i="3" s="1"/>
  <c r="P36" i="3" s="1"/>
  <c r="K17" i="3"/>
  <c r="M14" i="3"/>
  <c r="N12" i="3"/>
  <c r="N26" i="3"/>
  <c r="M32" i="3"/>
  <c r="L45" i="3"/>
  <c r="K49" i="3"/>
  <c r="P33" i="3"/>
  <c r="K53" i="3"/>
  <c r="L51" i="3"/>
  <c r="L24" i="3"/>
  <c r="K25" i="3"/>
  <c r="M37" i="3"/>
  <c r="L44" i="3"/>
  <c r="L16" i="3"/>
  <c r="L15" i="3"/>
  <c r="L17" i="3" s="1"/>
  <c r="O63" i="3"/>
  <c r="P61" i="3"/>
  <c r="O18" i="3"/>
  <c r="P18" i="3" s="1"/>
  <c r="O12" i="3" l="1"/>
  <c r="N14" i="3"/>
  <c r="K60" i="3"/>
  <c r="L49" i="3"/>
  <c r="M45" i="3"/>
  <c r="M24" i="3"/>
  <c r="L25" i="3"/>
  <c r="L60" i="3" s="1"/>
  <c r="L65" i="3" s="1"/>
  <c r="N32" i="3"/>
  <c r="O26" i="3"/>
  <c r="M16" i="3"/>
  <c r="M15" i="3"/>
  <c r="M44" i="3"/>
  <c r="N37" i="3"/>
  <c r="L53" i="3"/>
  <c r="M51" i="3"/>
  <c r="P63" i="3"/>
  <c r="K65" i="3" l="1"/>
  <c r="O32" i="3"/>
  <c r="P32" i="3" s="1"/>
  <c r="P26" i="3"/>
  <c r="M49" i="3"/>
  <c r="N45" i="3"/>
  <c r="N51" i="3"/>
  <c r="M53" i="3"/>
  <c r="N44" i="3"/>
  <c r="O37" i="3"/>
  <c r="O14" i="3"/>
  <c r="P12" i="3"/>
  <c r="M17" i="3"/>
  <c r="N16" i="3"/>
  <c r="N15" i="3"/>
  <c r="N24" i="3"/>
  <c r="M25" i="3"/>
  <c r="M60" i="3" l="1"/>
  <c r="O15" i="3"/>
  <c r="O16" i="3"/>
  <c r="P16" i="3" s="1"/>
  <c r="P14" i="3"/>
  <c r="N17" i="3"/>
  <c r="O51" i="3"/>
  <c r="N53" i="3"/>
  <c r="N49" i="3"/>
  <c r="O45" i="3"/>
  <c r="O24" i="3"/>
  <c r="N25" i="3"/>
  <c r="O44" i="3"/>
  <c r="P44" i="3" s="1"/>
  <c r="P37" i="3"/>
  <c r="O53" i="3" l="1"/>
  <c r="P53" i="3" s="1"/>
  <c r="P51" i="3"/>
  <c r="N60" i="3"/>
  <c r="N65" i="3" s="1"/>
  <c r="P24" i="3"/>
  <c r="O25" i="3"/>
  <c r="P25" i="3" s="1"/>
  <c r="O17" i="3"/>
  <c r="P15" i="3"/>
  <c r="O49" i="3"/>
  <c r="P49" i="3" s="1"/>
  <c r="P45" i="3"/>
  <c r="M65" i="3"/>
  <c r="P17" i="3" l="1"/>
  <c r="O60" i="3"/>
  <c r="O65" i="3" l="1"/>
  <c r="P60" i="3"/>
  <c r="P65" i="3" s="1"/>
</calcChain>
</file>

<file path=xl/sharedStrings.xml><?xml version="1.0" encoding="utf-8"?>
<sst xmlns="http://schemas.openxmlformats.org/spreadsheetml/2006/main" count="277" uniqueCount="232">
  <si>
    <t>ena</t>
  </si>
  <si>
    <t xml:space="preserve">As of </t>
  </si>
  <si>
    <t>Enron Net Works</t>
  </si>
  <si>
    <t>Commodity Logic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</si>
  <si>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</si>
  <si>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</si>
  <si>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</si>
  <si>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</si>
  <si>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</si>
  <si>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</si>
  <si>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</si>
  <si>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</si>
  <si>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</si>
  <si>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</si>
  <si>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</si>
  <si>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</si>
  <si>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Estimate</t>
  </si>
  <si>
    <t>Total</t>
  </si>
  <si>
    <t>FAIR_VALUE</t>
  </si>
  <si>
    <t>Fair Value-Equity Earnings</t>
  </si>
  <si>
    <t>OP_REVENUE</t>
  </si>
  <si>
    <t>Operating Revenue</t>
  </si>
  <si>
    <t>FEES</t>
  </si>
  <si>
    <t>Transaction Fees</t>
  </si>
  <si>
    <t>ACCRUAL</t>
  </si>
  <si>
    <t>Accrual-Equity Earnings</t>
  </si>
  <si>
    <t xml:space="preserve">     Total Margin</t>
  </si>
  <si>
    <t>CAP_CHRG</t>
  </si>
  <si>
    <t>Capital Charge</t>
  </si>
  <si>
    <t>Margin Net of Capital Charge</t>
  </si>
  <si>
    <t>TOT_COMP</t>
  </si>
  <si>
    <t>Compensation</t>
  </si>
  <si>
    <t>TOT_BFTS_PAY_TAX</t>
  </si>
  <si>
    <t>Benefits &amp; Payroll Taxes</t>
  </si>
  <si>
    <t>TOT_EMP_EXP</t>
  </si>
  <si>
    <t>Employee Expense</t>
  </si>
  <si>
    <t>TOT_RECRUITING</t>
  </si>
  <si>
    <t>Recruiting</t>
  </si>
  <si>
    <t>TOT_OSIDE_SERV</t>
  </si>
  <si>
    <t>Outside Services</t>
  </si>
  <si>
    <t>TOT_SUPP_EXP</t>
  </si>
  <si>
    <t>Supplies Expense</t>
  </si>
  <si>
    <t>TOT_MKT</t>
  </si>
  <si>
    <t>Marketing</t>
  </si>
  <si>
    <t>TOT_CHAR_CONT</t>
  </si>
  <si>
    <t>Charitable Contributions</t>
  </si>
  <si>
    <t>TOT_RENT</t>
  </si>
  <si>
    <t>Rentals</t>
  </si>
  <si>
    <t>TOT_TECH</t>
  </si>
  <si>
    <t>Technology</t>
  </si>
  <si>
    <t>TOT_TRANS</t>
  </si>
  <si>
    <t>Transportation</t>
  </si>
  <si>
    <t>CORP_IT</t>
  </si>
  <si>
    <t>Corporate IT</t>
  </si>
  <si>
    <t>CORP_RENT</t>
  </si>
  <si>
    <t>Corporate Rent</t>
  </si>
  <si>
    <t>Associates &amp; Analysts</t>
  </si>
  <si>
    <t>TOT_OTH_EXP</t>
  </si>
  <si>
    <t>Other</t>
  </si>
  <si>
    <t>TOT_DEP_AMOR</t>
  </si>
  <si>
    <t>Depreciation and Amortization</t>
  </si>
  <si>
    <t xml:space="preserve">     Total Direct Expenses</t>
  </si>
  <si>
    <t>Commercial Support</t>
  </si>
  <si>
    <t>Accounting</t>
  </si>
  <si>
    <t>Tax (from ENA)</t>
  </si>
  <si>
    <t>HR</t>
  </si>
  <si>
    <t>Legal (from ENA)</t>
  </si>
  <si>
    <t>Energy Operations (from ENA)</t>
  </si>
  <si>
    <t>IT - e-Commerce</t>
  </si>
  <si>
    <t xml:space="preserve">   Total Commercial Support</t>
  </si>
  <si>
    <t>Corporate Allocations</t>
  </si>
  <si>
    <t>TOT_LEGAL</t>
  </si>
  <si>
    <t>Corporate Legal</t>
  </si>
  <si>
    <t>TOT_ENER_OPS</t>
  </si>
  <si>
    <t>Corporate Accounting</t>
  </si>
  <si>
    <t>enonline_dc</t>
  </si>
  <si>
    <t>RAC</t>
  </si>
  <si>
    <t>RAC_DC</t>
  </si>
  <si>
    <t>Global Finance</t>
  </si>
  <si>
    <t>TOT_ECM</t>
  </si>
  <si>
    <t>Investor Relations</t>
  </si>
  <si>
    <t>Corporate Development</t>
  </si>
  <si>
    <t>Government Affairs</t>
  </si>
  <si>
    <t>Public Affairs</t>
  </si>
  <si>
    <t>Corporate Human Resources</t>
  </si>
  <si>
    <t>Benefit Plans</t>
  </si>
  <si>
    <t>Insurance</t>
  </si>
  <si>
    <t xml:space="preserve">   Total Corporate Allocations</t>
  </si>
  <si>
    <t>Expense Subtotal</t>
  </si>
  <si>
    <t>Charge to Other BU's</t>
  </si>
  <si>
    <t>EBIT</t>
  </si>
  <si>
    <t>SAP PROFIT CENTER:</t>
  </si>
  <si>
    <t>10733</t>
  </si>
  <si>
    <t>PROFIT CENTER OWNER:</t>
  </si>
  <si>
    <t>Tom Gros</t>
  </si>
  <si>
    <t>SAP COST CENTER/PROJECT:</t>
  </si>
  <si>
    <t>102838</t>
  </si>
  <si>
    <t>DUE DATE:</t>
  </si>
  <si>
    <t>COST CENTER/PROJECT OWNER:</t>
  </si>
  <si>
    <t>E-mail to Elise Clark(3-4389)</t>
  </si>
  <si>
    <t xml:space="preserve">      or Amy Spoede (3-7805)</t>
  </si>
  <si>
    <t>Headcount</t>
  </si>
  <si>
    <t>STAFFING SUMMARY</t>
  </si>
  <si>
    <t>@ Yearend</t>
  </si>
  <si>
    <t>Executive</t>
  </si>
  <si>
    <t>VP</t>
  </si>
  <si>
    <t>Director</t>
  </si>
  <si>
    <t>Manager</t>
  </si>
  <si>
    <t>Sr. Specialist</t>
  </si>
  <si>
    <t>Specialist</t>
  </si>
  <si>
    <t>Staff</t>
  </si>
  <si>
    <t>Clerk</t>
  </si>
  <si>
    <t>Associate</t>
  </si>
  <si>
    <t>Analyst</t>
  </si>
  <si>
    <t>Technician</t>
  </si>
  <si>
    <t>Technician II</t>
  </si>
  <si>
    <t>Technician III</t>
  </si>
  <si>
    <t>Technical Support</t>
  </si>
  <si>
    <t>Administrative Assistant</t>
  </si>
  <si>
    <t>Subtotal Headcount</t>
  </si>
  <si>
    <t>Contractors $25-$50</t>
  </si>
  <si>
    <t>Contractors $51-$75</t>
  </si>
  <si>
    <t>Contractors $76-$100</t>
  </si>
  <si>
    <t>Contractors $101-$125</t>
  </si>
  <si>
    <t>Contractors $125-$150</t>
  </si>
  <si>
    <t>Contractors $150-$175</t>
  </si>
  <si>
    <t>Contractors $176-$200</t>
  </si>
  <si>
    <t>Contractors $201-$225</t>
  </si>
  <si>
    <t>Contractors $226-$250</t>
  </si>
  <si>
    <t>Contractors $251-$275</t>
  </si>
  <si>
    <t>Contractors $276-$300</t>
  </si>
  <si>
    <t>Contractors $301-$325</t>
  </si>
  <si>
    <t>Contractors $326-$350</t>
  </si>
  <si>
    <t>Contractors $351-$375</t>
  </si>
  <si>
    <t>Contractors $376-$400</t>
  </si>
  <si>
    <t>Subtotal Contractors</t>
  </si>
  <si>
    <t>TOTAL HEADCOUNT</t>
  </si>
  <si>
    <t>E-mail to Elise Clark (3-4389)</t>
  </si>
  <si>
    <t xml:space="preserve">    or Amy Spoede (3-7805)</t>
  </si>
  <si>
    <t>SAP COST</t>
  </si>
  <si>
    <t>Annual</t>
  </si>
  <si>
    <t>ELEMENT</t>
  </si>
  <si>
    <t>DIRECT EXPENSES</t>
  </si>
  <si>
    <t>Expense</t>
  </si>
  <si>
    <t>52000500</t>
  </si>
  <si>
    <t xml:space="preserve">  Salaries &amp; Wages</t>
  </si>
  <si>
    <t xml:space="preserve">  Special Pays</t>
  </si>
  <si>
    <t>Subtotal Compensation</t>
  </si>
  <si>
    <t>52001000</t>
  </si>
  <si>
    <t xml:space="preserve">  Benefits</t>
  </si>
  <si>
    <t>59003000</t>
  </si>
  <si>
    <t xml:space="preserve">  Payroll Taxes</t>
  </si>
  <si>
    <t>Subtotal Benefits and Payroll Taxes</t>
  </si>
  <si>
    <t>52003000</t>
  </si>
  <si>
    <t xml:space="preserve">  Conferences &amp; Training</t>
  </si>
  <si>
    <t>52004000</t>
  </si>
  <si>
    <t xml:space="preserve">  Employee Memberships &amp; Dues</t>
  </si>
  <si>
    <t xml:space="preserve">  Overtime/Working Meals</t>
  </si>
  <si>
    <t>52503500</t>
  </si>
  <si>
    <t xml:space="preserve">  Pager/Cellular Expenses</t>
  </si>
  <si>
    <t>52004500</t>
  </si>
  <si>
    <t xml:space="preserve">  Travel</t>
  </si>
  <si>
    <t>52002000</t>
  </si>
  <si>
    <t xml:space="preserve">  Tuition Reimbursement</t>
  </si>
  <si>
    <t>52002500</t>
  </si>
  <si>
    <t xml:space="preserve">  Other Employee Expenses</t>
  </si>
  <si>
    <t>Subtotal Employee Expenses</t>
  </si>
  <si>
    <t xml:space="preserve">  Campus Recruiting</t>
  </si>
  <si>
    <t>54005000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</si>
  <si>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</si>
  <si>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</si>
  <si>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</si>
  <si>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</si>
  <si>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</si>
  <si>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</si>
  <si>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>52508000</t>
  </si>
  <si>
    <t xml:space="preserve">  Professional Consultants/Contractors</t>
  </si>
  <si>
    <t>52507500</t>
  </si>
  <si>
    <t xml:space="preserve">  Temporaries</t>
  </si>
  <si>
    <t xml:space="preserve">  Other Outside Services</t>
  </si>
  <si>
    <t>Subtotal Outside Services</t>
  </si>
  <si>
    <t>52504000</t>
  </si>
  <si>
    <t xml:space="preserve">  Company Membership &amp; Dues</t>
  </si>
  <si>
    <t>52508500</t>
  </si>
  <si>
    <t xml:space="preserve">  Non-Real Time Market Data</t>
  </si>
  <si>
    <t>53600000</t>
  </si>
  <si>
    <t xml:space="preserve">  Office Supplies</t>
  </si>
  <si>
    <t>52508100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</si>
  <si>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</si>
  <si>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</si>
  <si>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</si>
  <si>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</si>
  <si>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</si>
  <si>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>52500500</t>
  </si>
  <si>
    <t xml:space="preserve">  Advertising &amp; Promotions</t>
  </si>
  <si>
    <t>52003500</t>
  </si>
  <si>
    <t xml:space="preserve">  Client Entertainment</t>
  </si>
  <si>
    <t xml:space="preserve">  Customer Meetings</t>
  </si>
  <si>
    <t xml:space="preserve">  Other Marketing</t>
  </si>
  <si>
    <t>Subtotal Marketing</t>
  </si>
  <si>
    <t>52504100</t>
  </si>
  <si>
    <t>53801000</t>
  </si>
  <si>
    <t xml:space="preserve">  Rent - Office, Warehouse, &amp; Tower</t>
  </si>
  <si>
    <t>53800000</t>
  </si>
  <si>
    <t xml:space="preserve">  Equipment Rental</t>
  </si>
  <si>
    <t>Subtotal Rent (3rd Party)</t>
  </si>
  <si>
    <t>52504500</t>
  </si>
  <si>
    <t>Technology(Input section below)</t>
  </si>
  <si>
    <t>54000000</t>
  </si>
  <si>
    <t>52502000</t>
  </si>
  <si>
    <t>52502500</t>
  </si>
  <si>
    <t>A&amp;A Allocation</t>
  </si>
  <si>
    <t>Other Expenses</t>
  </si>
  <si>
    <t>Subtotal Cash Expenses</t>
  </si>
  <si>
    <t>57200000</t>
  </si>
  <si>
    <t xml:space="preserve">  Depreciation</t>
  </si>
  <si>
    <t>57000000</t>
  </si>
  <si>
    <t xml:space="preserve">  Amortization</t>
  </si>
  <si>
    <t>Subtotal Noncash Expenses</t>
  </si>
  <si>
    <t>59099900</t>
  </si>
  <si>
    <t>Taxes Other than Income</t>
  </si>
  <si>
    <t>TOTAL DIRECT EXPENSES</t>
  </si>
  <si>
    <t>Technology Detail</t>
  </si>
  <si>
    <t xml:space="preserve">  Hardware</t>
  </si>
  <si>
    <t xml:space="preserve">  Software</t>
  </si>
  <si>
    <t xml:space="preserve">  Licenses/Fees</t>
  </si>
  <si>
    <t xml:space="preserve">     Total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</si>
  <si>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ET WORKS</t>
    </r>
  </si>
  <si>
    <r>
      <t>2 0 0 1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</si>
  <si>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H</t>
    </r>
    <r>
      <rPr>
        <b/>
        <sz val="18"/>
        <color indexed="8"/>
        <rFont val="Arial"/>
        <family val="2"/>
      </rPr>
      <t xml:space="preserve"> E A D C O U N T</t>
    </r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</si>
  <si>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NETWORKS</t>
    </r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</si>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</sst>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"/>
    <numFmt numFmtId="168" formatCode="0.0000"/>
    <numFmt numFmtId="171" formatCode="_(* #,##0.0000_);_(* \(#,##0.0000\);_(* &quot;-&quot;??_);_(@_)"/>
    <numFmt numFmtId="177" formatCode="_(* #,##0.000000000_);_(* \(#,##0.000000000\);_(* &quot;-&quot;??_);_(@_)"/>
    <numFmt numFmtId="192" formatCode="#,##0.0_);\(#,##0.0\)"/>
    <numFmt numFmtId="195" formatCode="#,##0.000_);\(#,##0.000\)"/>
    <numFmt numFmtId="201" formatCode="0.000%"/>
    <numFmt numFmtId="204" formatCode="000"/>
    <numFmt numFmtId="205" formatCode="0000"/>
    <numFmt numFmtId="213" formatCode="#,##0.000_);[Red]\(#,##0.000\)"/>
    <numFmt numFmtId="218" formatCode="&quot;$&quot;#,##0.0_);[Red]\(&quot;$&quot;#,##0.0\)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95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0"/>
      <name val="Tahoma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2"/>
      <color indexed="56"/>
      <name val="Arial Narrow"/>
      <family val="2"/>
    </font>
    <font>
      <b/>
      <sz val="12"/>
      <color indexed="56"/>
      <name val="Arial Narrow"/>
      <family val="2"/>
    </font>
    <font>
      <sz val="12"/>
      <name val="Arial Narrow"/>
      <family val="2"/>
    </font>
    <font>
      <sz val="7"/>
      <name val="Arial Narrow"/>
      <family val="2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  <font>
      <b/>
      <sz val="9"/>
      <color indexed="56"/>
      <name val="Arial Narrow"/>
      <family val="2"/>
    </font>
    <font>
      <sz val="8"/>
      <color indexed="1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78" fontId="32" fillId="0" borderId="0"/>
    <xf numFmtId="0" fontId="18" fillId="0" borderId="0"/>
    <xf numFmtId="0" fontId="49" fillId="0" borderId="0"/>
    <xf numFmtId="10" fontId="1" fillId="0" borderId="0" applyFont="0" applyFill="0" applyBorder="0" applyAlignment="0" applyProtection="0"/>
    <xf numFmtId="359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7" fillId="0" borderId="4" applyProtection="0"/>
  </cellStyleXfs>
  <cellXfs count="108">
    <xf numFmtId="0" fontId="0" fillId="0" borderId="0" xfId="0"/>
    <xf numFmtId="164" fontId="25" fillId="0" borderId="0" xfId="4" applyNumberFormat="1" applyFont="1"/>
    <xf numFmtId="164" fontId="78" fillId="0" borderId="0" xfId="4" applyNumberFormat="1" applyFont="1"/>
    <xf numFmtId="164" fontId="25" fillId="0" borderId="0" xfId="4" applyNumberFormat="1" applyFont="1" applyAlignment="1"/>
    <xf numFmtId="164" fontId="78" fillId="0" borderId="0" xfId="4" applyNumberFormat="1" applyFont="1" applyAlignment="1">
      <alignment horizontal="center"/>
    </xf>
    <xf numFmtId="164" fontId="78" fillId="0" borderId="0" xfId="4" applyNumberFormat="1" applyFont="1" applyAlignment="1"/>
    <xf numFmtId="164" fontId="78" fillId="0" borderId="0" xfId="4" applyNumberFormat="1" applyFont="1" applyAlignment="1">
      <alignment horizontal="right"/>
    </xf>
    <xf numFmtId="164" fontId="25" fillId="0" borderId="0" xfId="4" applyNumberFormat="1" applyFont="1" applyFill="1" applyAlignment="1">
      <alignment horizontal="right"/>
    </xf>
    <xf numFmtId="164" fontId="60" fillId="0" borderId="0" xfId="4" applyNumberFormat="1" applyFont="1" applyAlignment="1">
      <alignment horizontal="right"/>
    </xf>
    <xf numFmtId="164" fontId="25" fillId="0" borderId="0" xfId="4" applyNumberFormat="1" applyFont="1" applyAlignment="1">
      <alignment horizontal="center"/>
    </xf>
    <xf numFmtId="164" fontId="25" fillId="0" borderId="6" xfId="4" applyNumberFormat="1" applyFont="1" applyBorder="1" applyAlignment="1">
      <alignment horizontal="center"/>
    </xf>
    <xf numFmtId="164" fontId="78" fillId="0" borderId="6" xfId="4" applyNumberFormat="1" applyFont="1" applyBorder="1" applyAlignment="1">
      <alignment horizontal="center"/>
    </xf>
    <xf numFmtId="164" fontId="25" fillId="0" borderId="6" xfId="4" applyNumberFormat="1" applyFont="1" applyBorder="1"/>
    <xf numFmtId="164" fontId="25" fillId="0" borderId="3" xfId="4" applyNumberFormat="1" applyFont="1" applyBorder="1"/>
    <xf numFmtId="164" fontId="78" fillId="0" borderId="3" xfId="4" applyNumberFormat="1" applyFont="1" applyBorder="1"/>
    <xf numFmtId="164" fontId="78" fillId="0" borderId="6" xfId="4" applyNumberFormat="1" applyFont="1" applyBorder="1"/>
    <xf numFmtId="164" fontId="25" fillId="0" borderId="0" xfId="4" applyNumberFormat="1" applyFont="1" applyAlignment="1">
      <alignment horizontal="left"/>
    </xf>
    <xf numFmtId="164" fontId="25" fillId="0" borderId="8" xfId="4" applyNumberFormat="1" applyFont="1" applyBorder="1"/>
    <xf numFmtId="164" fontId="78" fillId="0" borderId="8" xfId="4" applyNumberFormat="1" applyFont="1" applyBorder="1"/>
    <xf numFmtId="0" fontId="25" fillId="0" borderId="0" xfId="4" applyNumberFormat="1" applyFont="1"/>
    <xf numFmtId="0" fontId="79" fillId="0" borderId="0" xfId="17" applyFont="1" applyFill="1"/>
    <xf numFmtId="0" fontId="80" fillId="0" borderId="0" xfId="17" applyFont="1" applyFill="1"/>
    <xf numFmtId="0" fontId="79" fillId="0" borderId="0" xfId="17" applyFont="1"/>
    <xf numFmtId="0" fontId="82" fillId="0" borderId="0" xfId="17" applyFont="1" applyFill="1" applyAlignment="1">
      <alignment horizontal="left"/>
    </xf>
    <xf numFmtId="0" fontId="83" fillId="0" borderId="0" xfId="17" applyFont="1" applyFill="1" applyAlignment="1">
      <alignment horizontal="left" vertical="center"/>
    </xf>
    <xf numFmtId="0" fontId="84" fillId="0" borderId="0" xfId="17" applyFont="1" applyFill="1" applyAlignment="1">
      <alignment horizontal="right"/>
    </xf>
    <xf numFmtId="0" fontId="80" fillId="0" borderId="0" xfId="17" applyFont="1" applyFill="1" applyAlignment="1">
      <alignment vertical="center"/>
    </xf>
    <xf numFmtId="0" fontId="82" fillId="0" borderId="0" xfId="17" applyFont="1" applyFill="1" applyAlignment="1">
      <alignment horizontal="right"/>
    </xf>
    <xf numFmtId="0" fontId="14" fillId="0" borderId="0" xfId="17" applyNumberFormat="1" applyFont="1"/>
    <xf numFmtId="0" fontId="85" fillId="0" borderId="0" xfId="17" applyNumberFormat="1" applyFont="1" applyAlignment="1">
      <alignment horizontal="right"/>
    </xf>
    <xf numFmtId="49" fontId="14" fillId="0" borderId="0" xfId="17" applyNumberFormat="1" applyFont="1"/>
    <xf numFmtId="0" fontId="86" fillId="0" borderId="0" xfId="17" applyNumberFormat="1" applyFont="1" applyAlignment="1">
      <alignment horizontal="right"/>
    </xf>
    <xf numFmtId="0" fontId="14" fillId="0" borderId="0" xfId="17" applyNumberFormat="1" applyFont="1" applyProtection="1">
      <protection locked="0"/>
    </xf>
    <xf numFmtId="0" fontId="85" fillId="8" borderId="0" xfId="17" applyNumberFormat="1" applyFont="1" applyFill="1" applyAlignment="1">
      <alignment horizontal="right"/>
    </xf>
    <xf numFmtId="0" fontId="14" fillId="8" borderId="0" xfId="17" applyNumberFormat="1" applyFont="1" applyFill="1"/>
    <xf numFmtId="49" fontId="14" fillId="8" borderId="9" xfId="17" applyNumberFormat="1" applyFont="1" applyFill="1" applyBorder="1"/>
    <xf numFmtId="49" fontId="14" fillId="0" borderId="0" xfId="17" applyNumberFormat="1" applyFont="1" applyBorder="1"/>
    <xf numFmtId="49" fontId="14" fillId="0" borderId="9" xfId="17" applyNumberFormat="1" applyFont="1" applyBorder="1"/>
    <xf numFmtId="0" fontId="85" fillId="0" borderId="0" xfId="17" applyNumberFormat="1" applyFont="1" applyAlignment="1">
      <alignment horizontal="left"/>
    </xf>
    <xf numFmtId="14" fontId="14" fillId="0" borderId="9" xfId="17" applyNumberFormat="1" applyFont="1" applyBorder="1"/>
    <xf numFmtId="0" fontId="14" fillId="0" borderId="0" xfId="17" applyNumberFormat="1" applyFont="1" applyAlignment="1">
      <alignment horizontal="left"/>
    </xf>
    <xf numFmtId="0" fontId="87" fillId="4" borderId="10" xfId="17" applyNumberFormat="1" applyFont="1" applyFill="1" applyBorder="1"/>
    <xf numFmtId="0" fontId="87" fillId="4" borderId="11" xfId="17" applyNumberFormat="1" applyFont="1" applyFill="1" applyBorder="1" applyAlignment="1">
      <alignment horizontal="right"/>
    </xf>
    <xf numFmtId="0" fontId="88" fillId="4" borderId="12" xfId="18" applyFont="1" applyFill="1" applyBorder="1" applyAlignment="1">
      <alignment horizontal="right"/>
    </xf>
    <xf numFmtId="0" fontId="89" fillId="0" borderId="0" xfId="17" applyNumberFormat="1" applyFont="1"/>
    <xf numFmtId="0" fontId="88" fillId="4" borderId="13" xfId="17" applyFont="1" applyFill="1" applyBorder="1"/>
    <xf numFmtId="17" fontId="88" fillId="4" borderId="6" xfId="17" applyNumberFormat="1" applyFont="1" applyFill="1" applyBorder="1" applyAlignment="1">
      <alignment horizontal="right"/>
    </xf>
    <xf numFmtId="0" fontId="88" fillId="4" borderId="14" xfId="18" quotePrefix="1" applyFont="1" applyFill="1" applyBorder="1" applyAlignment="1">
      <alignment horizontal="right"/>
    </xf>
    <xf numFmtId="0" fontId="89" fillId="0" borderId="15" xfId="17" applyFont="1" applyFill="1" applyBorder="1"/>
    <xf numFmtId="164" fontId="89" fillId="0" borderId="0" xfId="4" applyNumberFormat="1" applyFont="1" applyFill="1" applyBorder="1"/>
    <xf numFmtId="164" fontId="88" fillId="0" borderId="16" xfId="4" applyNumberFormat="1" applyFont="1" applyFill="1" applyBorder="1"/>
    <xf numFmtId="0" fontId="89" fillId="0" borderId="0" xfId="17" applyFont="1"/>
    <xf numFmtId="164" fontId="88" fillId="0" borderId="0" xfId="4" applyNumberFormat="1" applyFont="1" applyFill="1" applyBorder="1"/>
    <xf numFmtId="165" fontId="89" fillId="0" borderId="15" xfId="17" applyNumberFormat="1" applyFont="1" applyFill="1" applyBorder="1"/>
    <xf numFmtId="165" fontId="89" fillId="0" borderId="0" xfId="4" applyNumberFormat="1" applyFont="1" applyFill="1" applyBorder="1"/>
    <xf numFmtId="165" fontId="88" fillId="0" borderId="16" xfId="4" applyNumberFormat="1" applyFont="1" applyFill="1" applyBorder="1"/>
    <xf numFmtId="165" fontId="89" fillId="0" borderId="0" xfId="17" applyNumberFormat="1" applyFont="1"/>
    <xf numFmtId="165" fontId="88" fillId="0" borderId="15" xfId="17" applyNumberFormat="1" applyFont="1" applyFill="1" applyBorder="1" applyAlignment="1"/>
    <xf numFmtId="165" fontId="88" fillId="0" borderId="0" xfId="4" applyNumberFormat="1" applyFont="1" applyFill="1" applyBorder="1"/>
    <xf numFmtId="165" fontId="88" fillId="0" borderId="11" xfId="4" applyNumberFormat="1" applyFont="1" applyFill="1" applyBorder="1"/>
    <xf numFmtId="165" fontId="88" fillId="0" borderId="12" xfId="4" applyNumberFormat="1" applyFont="1" applyFill="1" applyBorder="1"/>
    <xf numFmtId="0" fontId="88" fillId="0" borderId="15" xfId="17" applyFont="1" applyFill="1" applyBorder="1" applyAlignment="1"/>
    <xf numFmtId="164" fontId="88" fillId="0" borderId="11" xfId="4" applyNumberFormat="1" applyFont="1" applyFill="1" applyBorder="1"/>
    <xf numFmtId="164" fontId="88" fillId="0" borderId="12" xfId="4" applyNumberFormat="1" applyFont="1" applyFill="1" applyBorder="1"/>
    <xf numFmtId="0" fontId="88" fillId="4" borderId="17" xfId="17" applyFont="1" applyFill="1" applyBorder="1" applyAlignment="1"/>
    <xf numFmtId="164" fontId="88" fillId="4" borderId="3" xfId="4" applyNumberFormat="1" applyFont="1" applyFill="1" applyBorder="1"/>
    <xf numFmtId="164" fontId="88" fillId="4" borderId="18" xfId="4" applyNumberFormat="1" applyFont="1" applyFill="1" applyBorder="1"/>
    <xf numFmtId="0" fontId="90" fillId="0" borderId="0" xfId="17" applyFont="1"/>
    <xf numFmtId="0" fontId="14" fillId="0" borderId="0" xfId="17" applyFont="1"/>
    <xf numFmtId="164" fontId="14" fillId="0" borderId="0" xfId="17" applyNumberFormat="1" applyFont="1"/>
    <xf numFmtId="0" fontId="91" fillId="4" borderId="10" xfId="18" applyFont="1" applyFill="1" applyBorder="1"/>
    <xf numFmtId="0" fontId="92" fillId="4" borderId="11" xfId="17" applyNumberFormat="1" applyFont="1" applyFill="1" applyBorder="1"/>
    <xf numFmtId="0" fontId="92" fillId="4" borderId="11" xfId="17" applyNumberFormat="1" applyFont="1" applyFill="1" applyBorder="1" applyAlignment="1">
      <alignment horizontal="right"/>
    </xf>
    <xf numFmtId="0" fontId="91" fillId="4" borderId="12" xfId="18" applyFont="1" applyFill="1" applyBorder="1" applyAlignment="1">
      <alignment horizontal="right"/>
    </xf>
    <xf numFmtId="0" fontId="91" fillId="4" borderId="13" xfId="18" applyFont="1" applyFill="1" applyBorder="1"/>
    <xf numFmtId="0" fontId="91" fillId="4" borderId="6" xfId="17" applyFont="1" applyFill="1" applyBorder="1"/>
    <xf numFmtId="0" fontId="92" fillId="4" borderId="6" xfId="17" applyFont="1" applyFill="1" applyBorder="1"/>
    <xf numFmtId="17" fontId="91" fillId="4" borderId="6" xfId="17" applyNumberFormat="1" applyFont="1" applyFill="1" applyBorder="1" applyAlignment="1">
      <alignment horizontal="right"/>
    </xf>
    <xf numFmtId="0" fontId="91" fillId="4" borderId="14" xfId="18" applyFont="1" applyFill="1" applyBorder="1" applyAlignment="1">
      <alignment horizontal="right"/>
    </xf>
    <xf numFmtId="49" fontId="14" fillId="8" borderId="15" xfId="18" applyNumberFormat="1" applyFont="1" applyFill="1" applyBorder="1" applyAlignment="1">
      <alignment horizontal="left" vertical="top"/>
    </xf>
    <xf numFmtId="0" fontId="14" fillId="8" borderId="0" xfId="17" applyFont="1" applyFill="1" applyBorder="1"/>
    <xf numFmtId="0" fontId="14" fillId="0" borderId="0" xfId="17" applyFont="1" applyBorder="1"/>
    <xf numFmtId="164" fontId="79" fillId="0" borderId="0" xfId="4" applyNumberFormat="1" applyFont="1" applyFill="1" applyBorder="1"/>
    <xf numFmtId="164" fontId="93" fillId="0" borderId="16" xfId="4" applyNumberFormat="1" applyFont="1" applyFill="1" applyBorder="1"/>
    <xf numFmtId="49" fontId="14" fillId="0" borderId="15" xfId="18" applyNumberFormat="1" applyFont="1" applyBorder="1" applyAlignment="1">
      <alignment horizontal="left" vertical="top"/>
    </xf>
    <xf numFmtId="0" fontId="91" fillId="0" borderId="0" xfId="17" applyFont="1" applyFill="1" applyBorder="1" applyAlignment="1">
      <alignment horizontal="left"/>
    </xf>
    <xf numFmtId="0" fontId="14" fillId="0" borderId="0" xfId="17" applyFont="1" applyFill="1" applyBorder="1"/>
    <xf numFmtId="164" fontId="93" fillId="0" borderId="11" xfId="4" applyNumberFormat="1" applyFont="1" applyFill="1" applyBorder="1"/>
    <xf numFmtId="164" fontId="93" fillId="0" borderId="12" xfId="4" applyNumberFormat="1" applyFont="1" applyFill="1" applyBorder="1"/>
    <xf numFmtId="0" fontId="14" fillId="8" borderId="0" xfId="17" applyFont="1" applyFill="1" applyBorder="1" applyAlignment="1"/>
    <xf numFmtId="164" fontId="94" fillId="0" borderId="0" xfId="4" applyNumberFormat="1" applyFont="1" applyFill="1"/>
    <xf numFmtId="0" fontId="91" fillId="0" borderId="0" xfId="17" applyFont="1" applyFill="1" applyBorder="1" applyAlignment="1"/>
    <xf numFmtId="49" fontId="14" fillId="0" borderId="15" xfId="18" applyNumberFormat="1" applyFont="1" applyBorder="1" applyAlignment="1">
      <alignment horizontal="left"/>
    </xf>
    <xf numFmtId="49" fontId="14" fillId="0" borderId="15" xfId="18" applyNumberFormat="1" applyFont="1" applyFill="1" applyBorder="1" applyAlignment="1">
      <alignment horizontal="left" vertical="top"/>
    </xf>
    <xf numFmtId="0" fontId="14" fillId="0" borderId="15" xfId="18" applyFont="1" applyBorder="1"/>
    <xf numFmtId="49" fontId="14" fillId="0" borderId="13" xfId="18" applyNumberFormat="1" applyFont="1" applyBorder="1" applyAlignment="1">
      <alignment horizontal="left" vertical="top"/>
    </xf>
    <xf numFmtId="0" fontId="91" fillId="0" borderId="6" xfId="17" applyFont="1" applyFill="1" applyBorder="1" applyAlignment="1"/>
    <xf numFmtId="0" fontId="14" fillId="0" borderId="6" xfId="17" applyFont="1" applyBorder="1"/>
    <xf numFmtId="0" fontId="14" fillId="4" borderId="13" xfId="17" applyFont="1" applyFill="1" applyBorder="1"/>
    <xf numFmtId="0" fontId="91" fillId="4" borderId="6" xfId="17" applyFont="1" applyFill="1" applyBorder="1" applyAlignment="1"/>
    <xf numFmtId="0" fontId="14" fillId="4" borderId="6" xfId="17" applyFont="1" applyFill="1" applyBorder="1"/>
    <xf numFmtId="164" fontId="93" fillId="4" borderId="3" xfId="4" applyNumberFormat="1" applyFont="1" applyFill="1" applyBorder="1"/>
    <xf numFmtId="164" fontId="93" fillId="4" borderId="18" xfId="4" applyNumberFormat="1" applyFont="1" applyFill="1" applyBorder="1"/>
    <xf numFmtId="0" fontId="92" fillId="4" borderId="10" xfId="17" applyNumberFormat="1" applyFont="1" applyFill="1" applyBorder="1" applyAlignment="1">
      <alignment horizontal="right"/>
    </xf>
    <xf numFmtId="17" fontId="91" fillId="4" borderId="13" xfId="17" applyNumberFormat="1" applyFont="1" applyFill="1" applyBorder="1" applyAlignment="1">
      <alignment horizontal="right"/>
    </xf>
    <xf numFmtId="0" fontId="85" fillId="0" borderId="0" xfId="17" applyFont="1"/>
    <xf numFmtId="164" fontId="14" fillId="0" borderId="0" xfId="4" applyNumberFormat="1" applyFont="1"/>
    <xf numFmtId="164" fontId="14" fillId="0" borderId="6" xfId="4" applyNumberFormat="1" applyFont="1" applyBorder="1"/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ommodity Logic 2001 Plan" xfId="17"/>
    <cellStyle name="Normal_Hyp-SAP COA" xfId="18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 flipV="1">
          <a:off x="0" y="47625"/>
          <a:ext cx="77152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5229225" y="838200"/>
          <a:ext cx="766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 flipH="1" flipV="1">
          <a:off x="0" y="47625"/>
          <a:ext cx="74771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H="1">
          <a:off x="5334000" y="838200"/>
          <a:ext cx="6638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1%20Plan/Corporate%20Alloca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modity%20Logic%202001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5">
          <cell r="I25">
            <v>2</v>
          </cell>
        </row>
        <row r="37">
          <cell r="I37">
            <v>0.21632251720747298</v>
          </cell>
        </row>
        <row r="72">
          <cell r="I72">
            <v>17.998033431661749</v>
          </cell>
        </row>
        <row r="83">
          <cell r="I83">
            <v>25</v>
          </cell>
        </row>
        <row r="86">
          <cell r="I86">
            <v>0.54080629301868244</v>
          </cell>
        </row>
        <row r="89">
          <cell r="I89">
            <v>0.54080629301868244</v>
          </cell>
        </row>
        <row r="116">
          <cell r="I116">
            <v>0</v>
          </cell>
        </row>
        <row r="134">
          <cell r="I134">
            <v>1.2114060963618487</v>
          </cell>
        </row>
        <row r="183">
          <cell r="I183">
            <v>60.764995083579159</v>
          </cell>
        </row>
        <row r="200">
          <cell r="I200">
            <v>72.705998033431669</v>
          </cell>
        </row>
        <row r="237">
          <cell r="I237">
            <v>11.508357915437562</v>
          </cell>
        </row>
        <row r="257">
          <cell r="I257">
            <v>50</v>
          </cell>
        </row>
        <row r="258">
          <cell r="I258">
            <v>0</v>
          </cell>
        </row>
        <row r="259">
          <cell r="I259">
            <v>213.79400000000001</v>
          </cell>
        </row>
        <row r="260">
          <cell r="I260">
            <v>79.569999999999993</v>
          </cell>
        </row>
        <row r="261">
          <cell r="I261">
            <v>261.45284506740546</v>
          </cell>
        </row>
        <row r="263">
          <cell r="I263">
            <v>105.90342551794164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ummary"/>
      <sheetName val="Headcount"/>
      <sheetName val="Direct Expense"/>
      <sheetName val="Margin"/>
      <sheetName val="Assumption"/>
      <sheetName val="Capital"/>
      <sheetName val="Income Statement"/>
      <sheetName val="Cash and Non-Cash"/>
      <sheetName val="INDIRECT"/>
      <sheetName val="DIRECT"/>
      <sheetName val="Schedule A - Capital Exp Detail"/>
      <sheetName val="Schedule B - Investing"/>
      <sheetName val="Schedule C - Asset Sales"/>
      <sheetName val="Schedule D - PRM Detail"/>
      <sheetName val="Schedule E - Other"/>
      <sheetName val="Capital Charge"/>
      <sheetName val="Upload"/>
    </sheetNames>
    <sheetDataSet>
      <sheetData sheetId="0"/>
      <sheetData sheetId="1"/>
      <sheetData sheetId="2"/>
      <sheetData sheetId="3"/>
      <sheetData sheetId="4"/>
      <sheetData sheetId="5">
        <row r="25">
          <cell r="C25">
            <v>19</v>
          </cell>
          <cell r="F25">
            <v>144083.33333333334</v>
          </cell>
        </row>
        <row r="28">
          <cell r="G28">
            <v>13207.638888888891</v>
          </cell>
        </row>
        <row r="33">
          <cell r="F33">
            <v>7250</v>
          </cell>
        </row>
        <row r="56">
          <cell r="F56">
            <v>7916.666666666667</v>
          </cell>
        </row>
        <row r="57">
          <cell r="F57">
            <v>760</v>
          </cell>
        </row>
        <row r="58">
          <cell r="F58">
            <v>5000</v>
          </cell>
        </row>
        <row r="59">
          <cell r="F59">
            <v>2375</v>
          </cell>
        </row>
        <row r="60">
          <cell r="F60">
            <v>200</v>
          </cell>
        </row>
        <row r="61">
          <cell r="F61">
            <v>500</v>
          </cell>
        </row>
        <row r="62">
          <cell r="F62">
            <v>2500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5000</v>
          </cell>
        </row>
        <row r="69">
          <cell r="F69">
            <v>0</v>
          </cell>
        </row>
        <row r="70">
          <cell r="F70">
            <v>0</v>
          </cell>
        </row>
        <row r="74">
          <cell r="F74">
            <v>7000</v>
          </cell>
        </row>
        <row r="75">
          <cell r="F75">
            <v>500</v>
          </cell>
        </row>
        <row r="76">
          <cell r="F76">
            <v>5700</v>
          </cell>
        </row>
        <row r="81">
          <cell r="F81">
            <v>0</v>
          </cell>
        </row>
        <row r="83">
          <cell r="F83">
            <v>0</v>
          </cell>
        </row>
        <row r="85">
          <cell r="F85">
            <v>0</v>
          </cell>
        </row>
        <row r="86">
          <cell r="F86">
            <v>1700</v>
          </cell>
        </row>
        <row r="87">
          <cell r="F87">
            <v>75</v>
          </cell>
        </row>
        <row r="88">
          <cell r="F88">
            <v>25</v>
          </cell>
        </row>
        <row r="89">
          <cell r="F89">
            <v>100</v>
          </cell>
        </row>
        <row r="93">
          <cell r="F93">
            <v>2083.3333333333335</v>
          </cell>
        </row>
        <row r="94">
          <cell r="F94">
            <v>0</v>
          </cell>
        </row>
        <row r="95">
          <cell r="F95">
            <v>0</v>
          </cell>
        </row>
        <row r="103">
          <cell r="F103">
            <v>0</v>
          </cell>
        </row>
        <row r="104">
          <cell r="F104">
            <v>416.66666666666669</v>
          </cell>
        </row>
        <row r="115">
          <cell r="F115">
            <v>0</v>
          </cell>
        </row>
        <row r="119">
          <cell r="F119">
            <v>7083.333333333333</v>
          </cell>
        </row>
        <row r="120">
          <cell r="F120">
            <v>8626.20130451162</v>
          </cell>
        </row>
      </sheetData>
      <sheetData sheetId="6"/>
      <sheetData sheetId="7"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18">
          <cell r="B18">
            <v>42101.615376459922</v>
          </cell>
          <cell r="C18">
            <v>17057.551260140477</v>
          </cell>
          <cell r="D18">
            <v>21965.481259610373</v>
          </cell>
          <cell r="E18">
            <v>17938.792092049611</v>
          </cell>
          <cell r="F18">
            <v>18030.307542015154</v>
          </cell>
          <cell r="G18">
            <v>17768.572746123704</v>
          </cell>
          <cell r="H18">
            <v>17774.521250371465</v>
          </cell>
          <cell r="I18">
            <v>17757.508488638519</v>
          </cell>
          <cell r="J18">
            <v>17757.895141414625</v>
          </cell>
          <cell r="K18">
            <v>17756.789311901979</v>
          </cell>
          <cell r="L18">
            <v>17756.814444332427</v>
          </cell>
          <cell r="M18">
            <v>17756.742565414104</v>
          </cell>
        </row>
        <row r="23">
          <cell r="B23">
            <v>144083.33333333334</v>
          </cell>
          <cell r="C23">
            <v>157290.97222222225</v>
          </cell>
          <cell r="D23">
            <v>187290.97222222225</v>
          </cell>
          <cell r="E23">
            <v>157290.97222222225</v>
          </cell>
          <cell r="F23">
            <v>157290.97222222225</v>
          </cell>
          <cell r="G23">
            <v>157290.97222222225</v>
          </cell>
          <cell r="H23">
            <v>157290.97222222225</v>
          </cell>
          <cell r="I23">
            <v>157290.97222222225</v>
          </cell>
          <cell r="J23">
            <v>157290.97222222225</v>
          </cell>
          <cell r="K23">
            <v>157290.97222222225</v>
          </cell>
          <cell r="L23">
            <v>157290.97222222225</v>
          </cell>
          <cell r="M23">
            <v>157290.97222222225</v>
          </cell>
        </row>
        <row r="24">
          <cell r="B24">
            <v>31822.625</v>
          </cell>
          <cell r="C24">
            <v>33321.692013888889</v>
          </cell>
          <cell r="D24">
            <v>36726.692013888889</v>
          </cell>
          <cell r="E24">
            <v>33321.692013888889</v>
          </cell>
          <cell r="F24">
            <v>33321.692013888889</v>
          </cell>
          <cell r="G24">
            <v>33321.692013888889</v>
          </cell>
          <cell r="H24">
            <v>33321.692013888889</v>
          </cell>
          <cell r="I24">
            <v>33321.692013888889</v>
          </cell>
          <cell r="J24">
            <v>33321.692013888889</v>
          </cell>
          <cell r="K24">
            <v>33321.692013888889</v>
          </cell>
          <cell r="L24">
            <v>33321.692013888889</v>
          </cell>
          <cell r="M24">
            <v>33321.692013888889</v>
          </cell>
        </row>
        <row r="25">
          <cell r="B25">
            <v>19251.666666666668</v>
          </cell>
          <cell r="C25">
            <v>19251.666666666668</v>
          </cell>
          <cell r="D25">
            <v>19251.666666666668</v>
          </cell>
          <cell r="E25">
            <v>19251.666666666668</v>
          </cell>
          <cell r="F25">
            <v>19251.666666666668</v>
          </cell>
          <cell r="G25">
            <v>19251.666666666668</v>
          </cell>
          <cell r="H25">
            <v>19251.666666666668</v>
          </cell>
          <cell r="I25">
            <v>19251.666666666668</v>
          </cell>
          <cell r="J25">
            <v>19251.666666666668</v>
          </cell>
          <cell r="K25">
            <v>19251.666666666668</v>
          </cell>
          <cell r="L25">
            <v>19251.666666666668</v>
          </cell>
          <cell r="M25">
            <v>19251.666666666668</v>
          </cell>
        </row>
        <row r="26">
          <cell r="B26">
            <v>5000</v>
          </cell>
          <cell r="C26">
            <v>5000</v>
          </cell>
          <cell r="D26">
            <v>5000</v>
          </cell>
          <cell r="E26">
            <v>5000</v>
          </cell>
          <cell r="F26">
            <v>5000</v>
          </cell>
          <cell r="G26">
            <v>5000</v>
          </cell>
          <cell r="H26">
            <v>5000</v>
          </cell>
          <cell r="I26">
            <v>5000</v>
          </cell>
          <cell r="J26">
            <v>5000</v>
          </cell>
          <cell r="K26">
            <v>5000</v>
          </cell>
          <cell r="L26">
            <v>5000</v>
          </cell>
          <cell r="M26">
            <v>5000</v>
          </cell>
        </row>
        <row r="27">
          <cell r="B27">
            <v>13200</v>
          </cell>
          <cell r="C27">
            <v>13200</v>
          </cell>
          <cell r="D27">
            <v>13200</v>
          </cell>
          <cell r="E27">
            <v>13200</v>
          </cell>
          <cell r="F27">
            <v>13200</v>
          </cell>
          <cell r="G27">
            <v>13200</v>
          </cell>
          <cell r="H27">
            <v>13200</v>
          </cell>
          <cell r="I27">
            <v>13200</v>
          </cell>
          <cell r="J27">
            <v>13200</v>
          </cell>
          <cell r="K27">
            <v>13200</v>
          </cell>
          <cell r="L27">
            <v>13200</v>
          </cell>
          <cell r="M27">
            <v>13200</v>
          </cell>
        </row>
        <row r="28">
          <cell r="B28">
            <v>1900</v>
          </cell>
          <cell r="C28">
            <v>1900</v>
          </cell>
          <cell r="D28">
            <v>1900</v>
          </cell>
          <cell r="E28">
            <v>1900</v>
          </cell>
          <cell r="F28">
            <v>1900</v>
          </cell>
          <cell r="G28">
            <v>1900</v>
          </cell>
          <cell r="H28">
            <v>1900</v>
          </cell>
          <cell r="I28">
            <v>1900</v>
          </cell>
          <cell r="J28">
            <v>1900</v>
          </cell>
          <cell r="K28">
            <v>1900</v>
          </cell>
          <cell r="L28">
            <v>1900</v>
          </cell>
          <cell r="M28">
            <v>1900</v>
          </cell>
        </row>
        <row r="29">
          <cell r="B29">
            <v>2083.3333333333335</v>
          </cell>
          <cell r="C29">
            <v>2083.3333333333335</v>
          </cell>
          <cell r="D29">
            <v>2083.3333333333335</v>
          </cell>
          <cell r="E29">
            <v>2083.3333333333335</v>
          </cell>
          <cell r="F29">
            <v>2083.3333333333335</v>
          </cell>
          <cell r="G29">
            <v>2083.3333333333335</v>
          </cell>
          <cell r="H29">
            <v>2083.3333333333335</v>
          </cell>
          <cell r="I29">
            <v>2083.3333333333335</v>
          </cell>
          <cell r="J29">
            <v>2083.3333333333335</v>
          </cell>
          <cell r="K29">
            <v>2083.3333333333335</v>
          </cell>
          <cell r="L29">
            <v>2083.3333333333335</v>
          </cell>
          <cell r="M29">
            <v>2083.3333333333335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416.66666666666669</v>
          </cell>
          <cell r="C31">
            <v>416.66666666666669</v>
          </cell>
          <cell r="D31">
            <v>416.66666666666669</v>
          </cell>
          <cell r="E31">
            <v>416.66666666666669</v>
          </cell>
          <cell r="F31">
            <v>416.66666666666669</v>
          </cell>
          <cell r="G31">
            <v>416.66666666666669</v>
          </cell>
          <cell r="H31">
            <v>416.66666666666669</v>
          </cell>
          <cell r="I31">
            <v>416.66666666666669</v>
          </cell>
          <cell r="J31">
            <v>416.66666666666669</v>
          </cell>
          <cell r="K31">
            <v>416.66666666666669</v>
          </cell>
          <cell r="L31">
            <v>416.66666666666669</v>
          </cell>
          <cell r="M31">
            <v>416.66666666666669</v>
          </cell>
        </row>
        <row r="32">
          <cell r="B32">
            <v>7000</v>
          </cell>
          <cell r="C32">
            <v>7000</v>
          </cell>
          <cell r="D32">
            <v>7000</v>
          </cell>
          <cell r="E32">
            <v>3500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8626.20130451162</v>
          </cell>
          <cell r="C34">
            <v>8626.20130451162</v>
          </cell>
          <cell r="D34">
            <v>8626.20130451162</v>
          </cell>
          <cell r="E34">
            <v>8626.20130451162</v>
          </cell>
          <cell r="F34">
            <v>8626.20130451162</v>
          </cell>
          <cell r="G34">
            <v>8626.20130451162</v>
          </cell>
          <cell r="H34">
            <v>8626.20130451162</v>
          </cell>
          <cell r="I34">
            <v>8626.20130451162</v>
          </cell>
          <cell r="J34">
            <v>8626.20130451162</v>
          </cell>
          <cell r="K34">
            <v>8626.20130451162</v>
          </cell>
          <cell r="L34">
            <v>8626.20130451162</v>
          </cell>
          <cell r="M34">
            <v>8626.20130451162</v>
          </cell>
        </row>
        <row r="35">
          <cell r="B35">
            <v>7083.333333333333</v>
          </cell>
          <cell r="C35">
            <v>7083.333333333333</v>
          </cell>
          <cell r="D35">
            <v>7083.333333333333</v>
          </cell>
          <cell r="E35">
            <v>7083.333333333333</v>
          </cell>
          <cell r="F35">
            <v>7083.333333333333</v>
          </cell>
          <cell r="G35">
            <v>7083.333333333333</v>
          </cell>
          <cell r="H35">
            <v>7083.333333333333</v>
          </cell>
          <cell r="I35">
            <v>7083.333333333333</v>
          </cell>
          <cell r="J35">
            <v>7083.333333333333</v>
          </cell>
          <cell r="K35">
            <v>7083.333333333333</v>
          </cell>
          <cell r="L35">
            <v>7083.333333333333</v>
          </cell>
          <cell r="M35">
            <v>7083.333333333333</v>
          </cell>
        </row>
        <row r="36">
          <cell r="B36">
            <v>7250</v>
          </cell>
          <cell r="C36">
            <v>7250</v>
          </cell>
          <cell r="D36">
            <v>7250</v>
          </cell>
          <cell r="E36">
            <v>7250</v>
          </cell>
          <cell r="F36">
            <v>7250</v>
          </cell>
          <cell r="G36">
            <v>7250</v>
          </cell>
          <cell r="H36">
            <v>7250</v>
          </cell>
          <cell r="I36">
            <v>7250</v>
          </cell>
          <cell r="J36">
            <v>7250</v>
          </cell>
          <cell r="K36">
            <v>7250</v>
          </cell>
          <cell r="L36">
            <v>7250</v>
          </cell>
          <cell r="M36">
            <v>7250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C4" workbookViewId="0">
      <pane xSplit="1" ySplit="5" topLeftCell="D9" activePane="bottomRight" state="frozen"/>
      <selection activeCell="AE24" sqref="AE24"/>
      <selection pane="topRight" activeCell="AE24" sqref="AE24"/>
      <selection pane="bottomLeft" activeCell="AE24" sqref="AE24"/>
      <selection pane="bottomRight" activeCell="D9" sqref="D9"/>
    </sheetView>
  </sheetViews>
  <sheetFormatPr defaultRowHeight="11.25"/>
  <cols>
    <col min="1" max="1" width="19.5703125" style="1" hidden="1" customWidth="1"/>
    <col min="2" max="2" width="24.42578125" style="1" hidden="1" customWidth="1"/>
    <col min="3" max="3" width="24" style="1" customWidth="1"/>
    <col min="4" max="15" width="10.140625" style="1" customWidth="1"/>
    <col min="16" max="16" width="10.140625" style="2" customWidth="1"/>
    <col min="17" max="18" width="10.140625" style="1" customWidth="1"/>
    <col min="19" max="16384" width="9.140625" style="1"/>
  </cols>
  <sheetData>
    <row r="1" spans="1:16" ht="12.75" hidden="1" customHeight="1">
      <c r="B1" s="1" t="s">
        <v>0</v>
      </c>
      <c r="C1" s="1" t="s">
        <v>1</v>
      </c>
      <c r="E1" s="1">
        <v>2</v>
      </c>
    </row>
    <row r="2" spans="1:16" ht="12.75" hidden="1" customHeight="1">
      <c r="B2" s="1" t="e">
        <f>LOOKUP(#REF!,#REF!,#REF!)</f>
        <v>#REF!</v>
      </c>
      <c r="C2" s="1" t="e">
        <f>IF(#REF!=38,#NAME?,"")</f>
        <v>#REF!</v>
      </c>
    </row>
    <row r="3" spans="1:16" ht="12.75" hidden="1" customHeight="1">
      <c r="B3" s="1" t="e">
        <f>LOOKUP(#REF!,#REF!,#REF!)</f>
        <v>#REF!</v>
      </c>
      <c r="C3" s="1" t="e">
        <f>LOOKUP(E1,E7:E8,H7:H8)</f>
        <v>#N/A</v>
      </c>
    </row>
    <row r="4" spans="1:16" s="3" customFormat="1">
      <c r="B4" s="4"/>
      <c r="C4" s="4" t="s">
        <v>2</v>
      </c>
      <c r="P4" s="5"/>
    </row>
    <row r="5" spans="1:16">
      <c r="B5" s="6"/>
      <c r="C5" s="4" t="str">
        <f>"Income Statement"</f>
        <v>Income Statement</v>
      </c>
      <c r="N5" s="7" t="str">
        <f ca="1">CELL("FILENAME")</f>
        <v>C:\Users\Felienne\Enron\EnronSpreadsheets\[sally_beck__33825__Quick Review of Commodity Logic.xls]Comm Logic</v>
      </c>
      <c r="P5" s="8"/>
    </row>
    <row r="6" spans="1:16">
      <c r="C6" s="9" t="s">
        <v>3</v>
      </c>
    </row>
    <row r="7" spans="1:16">
      <c r="D7" s="9" t="s">
        <v>4</v>
      </c>
      <c r="E7" s="9" t="s">
        <v>5</v>
      </c>
      <c r="F7" s="9" t="s">
        <v>6</v>
      </c>
      <c r="G7" s="9" t="s">
        <v>7</v>
      </c>
      <c r="H7" s="9" t="s">
        <v>8</v>
      </c>
      <c r="I7" s="9" t="s">
        <v>9</v>
      </c>
      <c r="J7" s="9" t="s">
        <v>10</v>
      </c>
      <c r="K7" s="9" t="s">
        <v>11</v>
      </c>
      <c r="L7" s="9" t="s">
        <v>12</v>
      </c>
      <c r="M7" s="9" t="s">
        <v>13</v>
      </c>
      <c r="N7" s="9" t="s">
        <v>14</v>
      </c>
      <c r="O7" s="9" t="s">
        <v>15</v>
      </c>
      <c r="P7" s="4"/>
    </row>
    <row r="8" spans="1:16">
      <c r="D8" s="10" t="s">
        <v>16</v>
      </c>
      <c r="E8" s="10" t="s">
        <v>16</v>
      </c>
      <c r="F8" s="10" t="s">
        <v>16</v>
      </c>
      <c r="G8" s="10" t="s">
        <v>16</v>
      </c>
      <c r="H8" s="10" t="s">
        <v>16</v>
      </c>
      <c r="I8" s="10" t="s">
        <v>16</v>
      </c>
      <c r="J8" s="10" t="s">
        <v>16</v>
      </c>
      <c r="K8" s="10" t="s">
        <v>16</v>
      </c>
      <c r="L8" s="10" t="s">
        <v>16</v>
      </c>
      <c r="M8" s="10" t="s">
        <v>16</v>
      </c>
      <c r="N8" s="10" t="s">
        <v>16</v>
      </c>
      <c r="O8" s="10" t="s">
        <v>16</v>
      </c>
      <c r="P8" s="11" t="s">
        <v>17</v>
      </c>
    </row>
    <row r="9" spans="1:16">
      <c r="A9" s="1" t="s">
        <v>18</v>
      </c>
      <c r="C9" s="1" t="s">
        <v>19</v>
      </c>
      <c r="P9" s="2">
        <f>SUM(D9:O9)</f>
        <v>0</v>
      </c>
    </row>
    <row r="10" spans="1:16">
      <c r="A10" s="1" t="s">
        <v>20</v>
      </c>
      <c r="C10" s="1" t="s">
        <v>21</v>
      </c>
      <c r="P10" s="2">
        <f>SUM(D10:O10)</f>
        <v>0</v>
      </c>
    </row>
    <row r="11" spans="1:16" ht="13.5" customHeight="1">
      <c r="A11" s="1" t="s">
        <v>22</v>
      </c>
      <c r="C11" s="1" t="s">
        <v>23</v>
      </c>
      <c r="P11" s="2">
        <f>SUM(D11:O11)</f>
        <v>0</v>
      </c>
    </row>
    <row r="12" spans="1:16">
      <c r="A12" s="1" t="s">
        <v>24</v>
      </c>
      <c r="C12" s="1" t="s">
        <v>25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2">
        <f>SUM(D12:O12)</f>
        <v>0</v>
      </c>
    </row>
    <row r="13" spans="1:16">
      <c r="C13" s="2" t="s">
        <v>26</v>
      </c>
      <c r="D13" s="1">
        <f t="shared" ref="D13:P13" si="0">SUM(D9:D12)</f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</row>
    <row r="15" spans="1:16">
      <c r="A15" s="1" t="s">
        <v>27</v>
      </c>
      <c r="C15" s="2" t="s">
        <v>28</v>
      </c>
      <c r="D15" s="1">
        <f>'[2]Income Statement'!B18</f>
        <v>42101.615376459922</v>
      </c>
      <c r="E15" s="1">
        <f>'[2]Income Statement'!C18</f>
        <v>17057.551260140477</v>
      </c>
      <c r="F15" s="1">
        <f>'[2]Income Statement'!D18</f>
        <v>21965.481259610373</v>
      </c>
      <c r="G15" s="1">
        <f>'[2]Income Statement'!E18</f>
        <v>17938.792092049611</v>
      </c>
      <c r="H15" s="1">
        <f>'[2]Income Statement'!F18</f>
        <v>18030.307542015154</v>
      </c>
      <c r="I15" s="1">
        <f>'[2]Income Statement'!G18</f>
        <v>17768.572746123704</v>
      </c>
      <c r="J15" s="1">
        <f>'[2]Income Statement'!H18</f>
        <v>17774.521250371465</v>
      </c>
      <c r="K15" s="1">
        <f>'[2]Income Statement'!I18</f>
        <v>17757.508488638519</v>
      </c>
      <c r="L15" s="1">
        <f>'[2]Income Statement'!J18</f>
        <v>17757.895141414625</v>
      </c>
      <c r="M15" s="1">
        <f>'[2]Income Statement'!K18</f>
        <v>17756.789311901979</v>
      </c>
      <c r="N15" s="1">
        <f>'[2]Income Statement'!L18</f>
        <v>17756.814444332427</v>
      </c>
      <c r="O15" s="1">
        <f>'[2]Income Statement'!M18</f>
        <v>17756.742565414104</v>
      </c>
      <c r="P15" s="2">
        <f>SUM(D15:O15)</f>
        <v>241422.5914784724</v>
      </c>
    </row>
    <row r="17" spans="1:16">
      <c r="C17" s="2" t="s">
        <v>29</v>
      </c>
      <c r="D17" s="13">
        <f t="shared" ref="D17:P17" si="1">D13-D15</f>
        <v>-42101.615376459922</v>
      </c>
      <c r="E17" s="13">
        <f t="shared" si="1"/>
        <v>-17057.551260140477</v>
      </c>
      <c r="F17" s="13">
        <f t="shared" si="1"/>
        <v>-21965.481259610373</v>
      </c>
      <c r="G17" s="13">
        <f t="shared" si="1"/>
        <v>-17938.792092049611</v>
      </c>
      <c r="H17" s="13">
        <f t="shared" si="1"/>
        <v>-18030.307542015154</v>
      </c>
      <c r="I17" s="13">
        <f t="shared" si="1"/>
        <v>-17768.572746123704</v>
      </c>
      <c r="J17" s="13">
        <f t="shared" si="1"/>
        <v>-17774.521250371465</v>
      </c>
      <c r="K17" s="13">
        <f t="shared" si="1"/>
        <v>-17757.508488638519</v>
      </c>
      <c r="L17" s="13">
        <f t="shared" si="1"/>
        <v>-17757.895141414625</v>
      </c>
      <c r="M17" s="13">
        <f t="shared" si="1"/>
        <v>-17756.789311901979</v>
      </c>
      <c r="N17" s="13">
        <f t="shared" si="1"/>
        <v>-17756.814444332427</v>
      </c>
      <c r="O17" s="13">
        <f t="shared" si="1"/>
        <v>-17756.742565414104</v>
      </c>
      <c r="P17" s="14">
        <f t="shared" si="1"/>
        <v>-241422.5914784724</v>
      </c>
    </row>
    <row r="19" spans="1:16">
      <c r="A19" s="1" t="s">
        <v>30</v>
      </c>
      <c r="C19" s="1" t="s">
        <v>31</v>
      </c>
      <c r="D19" s="1">
        <f>'[2]Income Statement'!B23</f>
        <v>144083.33333333334</v>
      </c>
      <c r="E19" s="1">
        <f>'[2]Income Statement'!C23</f>
        <v>157290.97222222225</v>
      </c>
      <c r="F19" s="1">
        <f>'[2]Income Statement'!D23</f>
        <v>187290.97222222225</v>
      </c>
      <c r="G19" s="1">
        <f>'[2]Income Statement'!E23</f>
        <v>157290.97222222225</v>
      </c>
      <c r="H19" s="1">
        <f>'[2]Income Statement'!F23</f>
        <v>157290.97222222225</v>
      </c>
      <c r="I19" s="1">
        <f>'[2]Income Statement'!G23</f>
        <v>157290.97222222225</v>
      </c>
      <c r="J19" s="1">
        <f>'[2]Income Statement'!H23</f>
        <v>157290.97222222225</v>
      </c>
      <c r="K19" s="1">
        <f>'[2]Income Statement'!I23</f>
        <v>157290.97222222225</v>
      </c>
      <c r="L19" s="1">
        <f>'[2]Income Statement'!J23</f>
        <v>157290.97222222225</v>
      </c>
      <c r="M19" s="1">
        <f>'[2]Income Statement'!K23</f>
        <v>157290.97222222225</v>
      </c>
      <c r="N19" s="1">
        <f>'[2]Income Statement'!L23</f>
        <v>157290.97222222225</v>
      </c>
      <c r="O19" s="1">
        <f>'[2]Income Statement'!M23</f>
        <v>157290.97222222225</v>
      </c>
      <c r="P19" s="2">
        <f t="shared" ref="P19:P34" si="2">SUM(D19:O19)</f>
        <v>1904284.0277777782</v>
      </c>
    </row>
    <row r="20" spans="1:16">
      <c r="A20" s="1" t="s">
        <v>32</v>
      </c>
      <c r="C20" s="1" t="s">
        <v>33</v>
      </c>
      <c r="D20" s="1">
        <f>'[2]Income Statement'!B24</f>
        <v>31822.625</v>
      </c>
      <c r="E20" s="1">
        <f>'[2]Income Statement'!C24</f>
        <v>33321.692013888889</v>
      </c>
      <c r="F20" s="1">
        <f>'[2]Income Statement'!D24</f>
        <v>36726.692013888889</v>
      </c>
      <c r="G20" s="1">
        <f>'[2]Income Statement'!E24</f>
        <v>33321.692013888889</v>
      </c>
      <c r="H20" s="1">
        <f>'[2]Income Statement'!F24</f>
        <v>33321.692013888889</v>
      </c>
      <c r="I20" s="1">
        <f>'[2]Income Statement'!G24</f>
        <v>33321.692013888889</v>
      </c>
      <c r="J20" s="1">
        <f>'[2]Income Statement'!H24</f>
        <v>33321.692013888889</v>
      </c>
      <c r="K20" s="1">
        <f>'[2]Income Statement'!I24</f>
        <v>33321.692013888889</v>
      </c>
      <c r="L20" s="1">
        <f>'[2]Income Statement'!J24</f>
        <v>33321.692013888889</v>
      </c>
      <c r="M20" s="1">
        <f>'[2]Income Statement'!K24</f>
        <v>33321.692013888889</v>
      </c>
      <c r="N20" s="1">
        <f>'[2]Income Statement'!L24</f>
        <v>33321.692013888889</v>
      </c>
      <c r="O20" s="1">
        <f>'[2]Income Statement'!M24</f>
        <v>33321.692013888889</v>
      </c>
      <c r="P20" s="2">
        <f t="shared" si="2"/>
        <v>401766.23715277785</v>
      </c>
    </row>
    <row r="21" spans="1:16">
      <c r="A21" s="1" t="s">
        <v>34</v>
      </c>
      <c r="C21" s="1" t="s">
        <v>35</v>
      </c>
      <c r="D21" s="1">
        <f>'[2]Income Statement'!B25</f>
        <v>19251.666666666668</v>
      </c>
      <c r="E21" s="1">
        <f>'[2]Income Statement'!C25</f>
        <v>19251.666666666668</v>
      </c>
      <c r="F21" s="1">
        <f>'[2]Income Statement'!D25</f>
        <v>19251.666666666668</v>
      </c>
      <c r="G21" s="1">
        <f>'[2]Income Statement'!E25</f>
        <v>19251.666666666668</v>
      </c>
      <c r="H21" s="1">
        <f>'[2]Income Statement'!F25</f>
        <v>19251.666666666668</v>
      </c>
      <c r="I21" s="1">
        <f>'[2]Income Statement'!G25</f>
        <v>19251.666666666668</v>
      </c>
      <c r="J21" s="1">
        <f>'[2]Income Statement'!H25</f>
        <v>19251.666666666668</v>
      </c>
      <c r="K21" s="1">
        <f>'[2]Income Statement'!I25</f>
        <v>19251.666666666668</v>
      </c>
      <c r="L21" s="1">
        <f>'[2]Income Statement'!J25</f>
        <v>19251.666666666668</v>
      </c>
      <c r="M21" s="1">
        <f>'[2]Income Statement'!K25</f>
        <v>19251.666666666668</v>
      </c>
      <c r="N21" s="1">
        <f>'[2]Income Statement'!L25</f>
        <v>19251.666666666668</v>
      </c>
      <c r="O21" s="1">
        <f>'[2]Income Statement'!M25</f>
        <v>19251.666666666668</v>
      </c>
      <c r="P21" s="2">
        <f t="shared" si="2"/>
        <v>231019.99999999997</v>
      </c>
    </row>
    <row r="22" spans="1:16">
      <c r="A22" s="1" t="s">
        <v>36</v>
      </c>
      <c r="C22" s="1" t="s">
        <v>37</v>
      </c>
      <c r="D22" s="1">
        <f>'[2]Income Statement'!B26</f>
        <v>5000</v>
      </c>
      <c r="E22" s="1">
        <f>'[2]Income Statement'!C26</f>
        <v>5000</v>
      </c>
      <c r="F22" s="1">
        <f>'[2]Income Statement'!D26</f>
        <v>5000</v>
      </c>
      <c r="G22" s="1">
        <f>'[2]Income Statement'!E26</f>
        <v>5000</v>
      </c>
      <c r="H22" s="1">
        <f>'[2]Income Statement'!F26</f>
        <v>5000</v>
      </c>
      <c r="I22" s="1">
        <f>'[2]Income Statement'!G26</f>
        <v>5000</v>
      </c>
      <c r="J22" s="1">
        <f>'[2]Income Statement'!H26</f>
        <v>5000</v>
      </c>
      <c r="K22" s="1">
        <f>'[2]Income Statement'!I26</f>
        <v>5000</v>
      </c>
      <c r="L22" s="1">
        <f>'[2]Income Statement'!J26</f>
        <v>5000</v>
      </c>
      <c r="M22" s="1">
        <f>'[2]Income Statement'!K26</f>
        <v>5000</v>
      </c>
      <c r="N22" s="1">
        <f>'[2]Income Statement'!L26</f>
        <v>5000</v>
      </c>
      <c r="O22" s="1">
        <f>'[2]Income Statement'!M26</f>
        <v>5000</v>
      </c>
      <c r="P22" s="2">
        <f t="shared" si="2"/>
        <v>60000</v>
      </c>
    </row>
    <row r="23" spans="1:16">
      <c r="A23" s="1" t="s">
        <v>38</v>
      </c>
      <c r="C23" s="1" t="s">
        <v>39</v>
      </c>
      <c r="D23" s="1">
        <f>'[2]Income Statement'!B27</f>
        <v>13200</v>
      </c>
      <c r="E23" s="1">
        <f>'[2]Income Statement'!C27</f>
        <v>13200</v>
      </c>
      <c r="F23" s="1">
        <f>'[2]Income Statement'!D27</f>
        <v>13200</v>
      </c>
      <c r="G23" s="1">
        <f>'[2]Income Statement'!E27</f>
        <v>13200</v>
      </c>
      <c r="H23" s="1">
        <f>'[2]Income Statement'!F27</f>
        <v>13200</v>
      </c>
      <c r="I23" s="1">
        <f>'[2]Income Statement'!G27</f>
        <v>13200</v>
      </c>
      <c r="J23" s="1">
        <f>'[2]Income Statement'!H27</f>
        <v>13200</v>
      </c>
      <c r="K23" s="1">
        <f>'[2]Income Statement'!I27</f>
        <v>13200</v>
      </c>
      <c r="L23" s="1">
        <f>'[2]Income Statement'!J27</f>
        <v>13200</v>
      </c>
      <c r="M23" s="1">
        <f>'[2]Income Statement'!K27</f>
        <v>13200</v>
      </c>
      <c r="N23" s="1">
        <f>'[2]Income Statement'!L27</f>
        <v>13200</v>
      </c>
      <c r="O23" s="1">
        <f>'[2]Income Statement'!M27</f>
        <v>13200</v>
      </c>
      <c r="P23" s="2">
        <f t="shared" si="2"/>
        <v>158400</v>
      </c>
    </row>
    <row r="24" spans="1:16">
      <c r="A24" s="1" t="s">
        <v>40</v>
      </c>
      <c r="C24" s="1" t="s">
        <v>41</v>
      </c>
      <c r="D24" s="1">
        <f>'[2]Income Statement'!B28</f>
        <v>1900</v>
      </c>
      <c r="E24" s="1">
        <f>'[2]Income Statement'!C28</f>
        <v>1900</v>
      </c>
      <c r="F24" s="1">
        <f>'[2]Income Statement'!D28</f>
        <v>1900</v>
      </c>
      <c r="G24" s="1">
        <f>'[2]Income Statement'!E28</f>
        <v>1900</v>
      </c>
      <c r="H24" s="1">
        <f>'[2]Income Statement'!F28</f>
        <v>1900</v>
      </c>
      <c r="I24" s="1">
        <f>'[2]Income Statement'!G28</f>
        <v>1900</v>
      </c>
      <c r="J24" s="1">
        <f>'[2]Income Statement'!H28</f>
        <v>1900</v>
      </c>
      <c r="K24" s="1">
        <f>'[2]Income Statement'!I28</f>
        <v>1900</v>
      </c>
      <c r="L24" s="1">
        <f>'[2]Income Statement'!J28</f>
        <v>1900</v>
      </c>
      <c r="M24" s="1">
        <f>'[2]Income Statement'!K28</f>
        <v>1900</v>
      </c>
      <c r="N24" s="1">
        <f>'[2]Income Statement'!L28</f>
        <v>1900</v>
      </c>
      <c r="O24" s="1">
        <f>'[2]Income Statement'!M28</f>
        <v>1900</v>
      </c>
      <c r="P24" s="2">
        <f t="shared" si="2"/>
        <v>22800</v>
      </c>
    </row>
    <row r="25" spans="1:16">
      <c r="A25" s="1" t="s">
        <v>42</v>
      </c>
      <c r="C25" s="1" t="s">
        <v>43</v>
      </c>
      <c r="D25" s="1">
        <f>'[2]Income Statement'!B29</f>
        <v>2083.3333333333335</v>
      </c>
      <c r="E25" s="1">
        <f>'[2]Income Statement'!C29</f>
        <v>2083.3333333333335</v>
      </c>
      <c r="F25" s="1">
        <f>'[2]Income Statement'!D29</f>
        <v>2083.3333333333335</v>
      </c>
      <c r="G25" s="1">
        <f>'[2]Income Statement'!E29</f>
        <v>2083.3333333333335</v>
      </c>
      <c r="H25" s="1">
        <f>'[2]Income Statement'!F29</f>
        <v>2083.3333333333335</v>
      </c>
      <c r="I25" s="1">
        <f>'[2]Income Statement'!G29</f>
        <v>2083.3333333333335</v>
      </c>
      <c r="J25" s="1">
        <f>'[2]Income Statement'!H29</f>
        <v>2083.3333333333335</v>
      </c>
      <c r="K25" s="1">
        <f>'[2]Income Statement'!I29</f>
        <v>2083.3333333333335</v>
      </c>
      <c r="L25" s="1">
        <f>'[2]Income Statement'!J29</f>
        <v>2083.3333333333335</v>
      </c>
      <c r="M25" s="1">
        <f>'[2]Income Statement'!K29</f>
        <v>2083.3333333333335</v>
      </c>
      <c r="N25" s="1">
        <f>'[2]Income Statement'!L29</f>
        <v>2083.3333333333335</v>
      </c>
      <c r="O25" s="1">
        <f>'[2]Income Statement'!M29</f>
        <v>2083.3333333333335</v>
      </c>
      <c r="P25" s="2">
        <f t="shared" si="2"/>
        <v>24999.999999999996</v>
      </c>
    </row>
    <row r="26" spans="1:16">
      <c r="A26" s="1" t="s">
        <v>44</v>
      </c>
      <c r="C26" s="1" t="s">
        <v>45</v>
      </c>
      <c r="D26" s="1">
        <f>'[2]Income Statement'!B30</f>
        <v>0</v>
      </c>
      <c r="E26" s="1">
        <f>'[2]Income Statement'!C30</f>
        <v>0</v>
      </c>
      <c r="F26" s="1">
        <f>'[2]Income Statement'!D30</f>
        <v>0</v>
      </c>
      <c r="G26" s="1">
        <f>'[2]Income Statement'!E30</f>
        <v>0</v>
      </c>
      <c r="H26" s="1">
        <f>'[2]Income Statement'!F30</f>
        <v>0</v>
      </c>
      <c r="I26" s="1">
        <f>'[2]Income Statement'!G30</f>
        <v>0</v>
      </c>
      <c r="J26" s="1">
        <f>'[2]Income Statement'!H30</f>
        <v>0</v>
      </c>
      <c r="K26" s="1">
        <f>'[2]Income Statement'!I30</f>
        <v>0</v>
      </c>
      <c r="L26" s="1">
        <f>'[2]Income Statement'!J30</f>
        <v>0</v>
      </c>
      <c r="M26" s="1">
        <f>'[2]Income Statement'!K30</f>
        <v>0</v>
      </c>
      <c r="N26" s="1">
        <f>'[2]Income Statement'!L30</f>
        <v>0</v>
      </c>
      <c r="O26" s="1">
        <f>'[2]Income Statement'!M30</f>
        <v>0</v>
      </c>
      <c r="P26" s="2">
        <f t="shared" si="2"/>
        <v>0</v>
      </c>
    </row>
    <row r="27" spans="1:16">
      <c r="A27" s="1" t="s">
        <v>46</v>
      </c>
      <c r="C27" s="1" t="s">
        <v>47</v>
      </c>
      <c r="D27" s="1">
        <f>'[2]Income Statement'!B31</f>
        <v>416.66666666666669</v>
      </c>
      <c r="E27" s="1">
        <f>'[2]Income Statement'!C31</f>
        <v>416.66666666666669</v>
      </c>
      <c r="F27" s="1">
        <f>'[2]Income Statement'!D31</f>
        <v>416.66666666666669</v>
      </c>
      <c r="G27" s="1">
        <f>'[2]Income Statement'!E31</f>
        <v>416.66666666666669</v>
      </c>
      <c r="H27" s="1">
        <f>'[2]Income Statement'!F31</f>
        <v>416.66666666666669</v>
      </c>
      <c r="I27" s="1">
        <f>'[2]Income Statement'!G31</f>
        <v>416.66666666666669</v>
      </c>
      <c r="J27" s="1">
        <f>'[2]Income Statement'!H31</f>
        <v>416.66666666666669</v>
      </c>
      <c r="K27" s="1">
        <f>'[2]Income Statement'!I31</f>
        <v>416.66666666666669</v>
      </c>
      <c r="L27" s="1">
        <f>'[2]Income Statement'!J31</f>
        <v>416.66666666666669</v>
      </c>
      <c r="M27" s="1">
        <f>'[2]Income Statement'!K31</f>
        <v>416.66666666666669</v>
      </c>
      <c r="N27" s="1">
        <f>'[2]Income Statement'!L31</f>
        <v>416.66666666666669</v>
      </c>
      <c r="O27" s="1">
        <f>'[2]Income Statement'!M31</f>
        <v>416.66666666666669</v>
      </c>
      <c r="P27" s="2">
        <f t="shared" si="2"/>
        <v>5000</v>
      </c>
    </row>
    <row r="28" spans="1:16">
      <c r="A28" s="1" t="s">
        <v>48</v>
      </c>
      <c r="C28" s="1" t="s">
        <v>49</v>
      </c>
      <c r="D28" s="1">
        <f>'[2]Income Statement'!B32</f>
        <v>7000</v>
      </c>
      <c r="E28" s="1">
        <f>'[2]Income Statement'!C32</f>
        <v>7000</v>
      </c>
      <c r="F28" s="1">
        <f>'[2]Income Statement'!D32</f>
        <v>7000</v>
      </c>
      <c r="G28" s="1">
        <f>'[2]Income Statement'!E32</f>
        <v>3500</v>
      </c>
      <c r="H28" s="1">
        <f>'[2]Income Statement'!F32</f>
        <v>0</v>
      </c>
      <c r="I28" s="1">
        <f>'[2]Income Statement'!G32</f>
        <v>0</v>
      </c>
      <c r="J28" s="1">
        <f>'[2]Income Statement'!H32</f>
        <v>0</v>
      </c>
      <c r="K28" s="1">
        <f>'[2]Income Statement'!I32</f>
        <v>0</v>
      </c>
      <c r="L28" s="1">
        <f>'[2]Income Statement'!J32</f>
        <v>0</v>
      </c>
      <c r="M28" s="1">
        <f>'[2]Income Statement'!K32</f>
        <v>0</v>
      </c>
      <c r="N28" s="1">
        <f>'[2]Income Statement'!L32</f>
        <v>0</v>
      </c>
      <c r="O28" s="1">
        <f>'[2]Income Statement'!M32</f>
        <v>0</v>
      </c>
      <c r="P28" s="2">
        <f t="shared" si="2"/>
        <v>24500</v>
      </c>
    </row>
    <row r="29" spans="1:16">
      <c r="A29" s="1" t="s">
        <v>50</v>
      </c>
      <c r="C29" s="1" t="s">
        <v>51</v>
      </c>
      <c r="D29" s="1">
        <f>'[2]Income Statement'!B33</f>
        <v>0</v>
      </c>
      <c r="E29" s="1">
        <f>'[2]Income Statement'!C33</f>
        <v>0</v>
      </c>
      <c r="F29" s="1">
        <f>'[2]Income Statement'!D33</f>
        <v>0</v>
      </c>
      <c r="G29" s="1">
        <f>'[2]Income Statement'!E33</f>
        <v>0</v>
      </c>
      <c r="H29" s="1">
        <f>'[2]Income Statement'!F33</f>
        <v>0</v>
      </c>
      <c r="I29" s="1">
        <f>'[2]Income Statement'!G33</f>
        <v>0</v>
      </c>
      <c r="J29" s="1">
        <f>'[2]Income Statement'!H33</f>
        <v>0</v>
      </c>
      <c r="K29" s="1">
        <f>'[2]Income Statement'!I33</f>
        <v>0</v>
      </c>
      <c r="L29" s="1">
        <f>'[2]Income Statement'!J33</f>
        <v>0</v>
      </c>
      <c r="M29" s="1">
        <f>'[2]Income Statement'!K33</f>
        <v>0</v>
      </c>
      <c r="N29" s="1">
        <f>'[2]Income Statement'!L33</f>
        <v>0</v>
      </c>
      <c r="O29" s="1">
        <f>'[2]Income Statement'!M33</f>
        <v>0</v>
      </c>
      <c r="P29" s="2">
        <f t="shared" si="2"/>
        <v>0</v>
      </c>
    </row>
    <row r="30" spans="1:16">
      <c r="A30" s="1" t="s">
        <v>52</v>
      </c>
      <c r="C30" s="1" t="s">
        <v>53</v>
      </c>
      <c r="D30" s="1">
        <f>'[2]Income Statement'!B34</f>
        <v>8626.20130451162</v>
      </c>
      <c r="E30" s="1">
        <f>'[2]Income Statement'!C34</f>
        <v>8626.20130451162</v>
      </c>
      <c r="F30" s="1">
        <f>'[2]Income Statement'!D34</f>
        <v>8626.20130451162</v>
      </c>
      <c r="G30" s="1">
        <f>'[2]Income Statement'!E34</f>
        <v>8626.20130451162</v>
      </c>
      <c r="H30" s="1">
        <f>'[2]Income Statement'!F34</f>
        <v>8626.20130451162</v>
      </c>
      <c r="I30" s="1">
        <f>'[2]Income Statement'!G34</f>
        <v>8626.20130451162</v>
      </c>
      <c r="J30" s="1">
        <f>'[2]Income Statement'!H34</f>
        <v>8626.20130451162</v>
      </c>
      <c r="K30" s="1">
        <f>'[2]Income Statement'!I34</f>
        <v>8626.20130451162</v>
      </c>
      <c r="L30" s="1">
        <f>'[2]Income Statement'!J34</f>
        <v>8626.20130451162</v>
      </c>
      <c r="M30" s="1">
        <f>'[2]Income Statement'!K34</f>
        <v>8626.20130451162</v>
      </c>
      <c r="N30" s="1">
        <f>'[2]Income Statement'!L34</f>
        <v>8626.20130451162</v>
      </c>
      <c r="O30" s="1">
        <f>'[2]Income Statement'!M34</f>
        <v>8626.20130451162</v>
      </c>
      <c r="P30" s="2">
        <f t="shared" si="2"/>
        <v>103514.41565413943</v>
      </c>
    </row>
    <row r="31" spans="1:16">
      <c r="A31" s="1" t="s">
        <v>54</v>
      </c>
      <c r="C31" s="1" t="s">
        <v>55</v>
      </c>
      <c r="D31" s="1">
        <f>'[2]Income Statement'!B35</f>
        <v>7083.333333333333</v>
      </c>
      <c r="E31" s="1">
        <f>'[2]Income Statement'!C35</f>
        <v>7083.333333333333</v>
      </c>
      <c r="F31" s="1">
        <f>'[2]Income Statement'!D35</f>
        <v>7083.333333333333</v>
      </c>
      <c r="G31" s="1">
        <f>'[2]Income Statement'!E35</f>
        <v>7083.333333333333</v>
      </c>
      <c r="H31" s="1">
        <f>'[2]Income Statement'!F35</f>
        <v>7083.333333333333</v>
      </c>
      <c r="I31" s="1">
        <f>'[2]Income Statement'!G35</f>
        <v>7083.333333333333</v>
      </c>
      <c r="J31" s="1">
        <f>'[2]Income Statement'!H35</f>
        <v>7083.333333333333</v>
      </c>
      <c r="K31" s="1">
        <f>'[2]Income Statement'!I35</f>
        <v>7083.333333333333</v>
      </c>
      <c r="L31" s="1">
        <f>'[2]Income Statement'!J35</f>
        <v>7083.333333333333</v>
      </c>
      <c r="M31" s="1">
        <f>'[2]Income Statement'!K35</f>
        <v>7083.333333333333</v>
      </c>
      <c r="N31" s="1">
        <f>'[2]Income Statement'!L35</f>
        <v>7083.333333333333</v>
      </c>
      <c r="O31" s="1">
        <f>'[2]Income Statement'!M35</f>
        <v>7083.333333333333</v>
      </c>
      <c r="P31" s="2">
        <f t="shared" si="2"/>
        <v>85000</v>
      </c>
    </row>
    <row r="32" spans="1:16">
      <c r="C32" s="1" t="s">
        <v>56</v>
      </c>
      <c r="D32" s="1">
        <f>'[2]Income Statement'!B36</f>
        <v>7250</v>
      </c>
      <c r="E32" s="1">
        <f>'[2]Income Statement'!C36</f>
        <v>7250</v>
      </c>
      <c r="F32" s="1">
        <f>'[2]Income Statement'!D36</f>
        <v>7250</v>
      </c>
      <c r="G32" s="1">
        <f>'[2]Income Statement'!E36</f>
        <v>7250</v>
      </c>
      <c r="H32" s="1">
        <f>'[2]Income Statement'!F36</f>
        <v>7250</v>
      </c>
      <c r="I32" s="1">
        <f>'[2]Income Statement'!G36</f>
        <v>7250</v>
      </c>
      <c r="J32" s="1">
        <f>'[2]Income Statement'!H36</f>
        <v>7250</v>
      </c>
      <c r="K32" s="1">
        <f>'[2]Income Statement'!I36</f>
        <v>7250</v>
      </c>
      <c r="L32" s="1">
        <f>'[2]Income Statement'!J36</f>
        <v>7250</v>
      </c>
      <c r="M32" s="1">
        <f>'[2]Income Statement'!K36</f>
        <v>7250</v>
      </c>
      <c r="N32" s="1">
        <f>'[2]Income Statement'!L36</f>
        <v>7250</v>
      </c>
      <c r="O32" s="1">
        <f>'[2]Income Statement'!M36</f>
        <v>7250</v>
      </c>
      <c r="P32" s="2">
        <f t="shared" si="2"/>
        <v>87000</v>
      </c>
    </row>
    <row r="33" spans="1:16">
      <c r="A33" s="1" t="s">
        <v>57</v>
      </c>
      <c r="C33" s="1" t="s">
        <v>58</v>
      </c>
      <c r="D33" s="1">
        <f>'[2]Income Statement'!B37</f>
        <v>0</v>
      </c>
      <c r="E33" s="1">
        <f>'[2]Income Statement'!C37</f>
        <v>0</v>
      </c>
      <c r="F33" s="1">
        <f>'[2]Income Statement'!D37</f>
        <v>0</v>
      </c>
      <c r="G33" s="1">
        <f>'[2]Income Statement'!E37</f>
        <v>0</v>
      </c>
      <c r="H33" s="1">
        <f>'[2]Income Statement'!F37</f>
        <v>0</v>
      </c>
      <c r="I33" s="1">
        <f>'[2]Income Statement'!G37</f>
        <v>0</v>
      </c>
      <c r="J33" s="1">
        <f>'[2]Income Statement'!H37</f>
        <v>0</v>
      </c>
      <c r="K33" s="1">
        <f>'[2]Income Statement'!I37</f>
        <v>0</v>
      </c>
      <c r="L33" s="1">
        <f>'[2]Income Statement'!J37</f>
        <v>0</v>
      </c>
      <c r="M33" s="1">
        <f>'[2]Income Statement'!K37</f>
        <v>0</v>
      </c>
      <c r="N33" s="1">
        <f>'[2]Income Statement'!L37</f>
        <v>0</v>
      </c>
      <c r="O33" s="1">
        <f>'[2]Income Statement'!M37</f>
        <v>0</v>
      </c>
      <c r="P33" s="2">
        <f t="shared" si="2"/>
        <v>0</v>
      </c>
    </row>
    <row r="34" spans="1:16">
      <c r="A34" s="1" t="s">
        <v>59</v>
      </c>
      <c r="C34" s="1" t="s">
        <v>60</v>
      </c>
      <c r="D34" s="12">
        <f>'[2]Income Statement'!B6</f>
        <v>0</v>
      </c>
      <c r="E34" s="12">
        <f>'[2]Income Statement'!C6</f>
        <v>0</v>
      </c>
      <c r="F34" s="12">
        <f>'[2]Income Statement'!D6</f>
        <v>0</v>
      </c>
      <c r="G34" s="12">
        <f>'[2]Income Statement'!E6</f>
        <v>0</v>
      </c>
      <c r="H34" s="12">
        <f>'[2]Income Statement'!F6</f>
        <v>0</v>
      </c>
      <c r="I34" s="12">
        <f>'[2]Income Statement'!G6</f>
        <v>0</v>
      </c>
      <c r="J34" s="12">
        <f>'[2]Income Statement'!H6</f>
        <v>0</v>
      </c>
      <c r="K34" s="12">
        <f>'[2]Income Statement'!I6</f>
        <v>0</v>
      </c>
      <c r="L34" s="12">
        <f>'[2]Income Statement'!J6</f>
        <v>0</v>
      </c>
      <c r="M34" s="12">
        <f>'[2]Income Statement'!K6</f>
        <v>0</v>
      </c>
      <c r="N34" s="12">
        <f>'[2]Income Statement'!L6</f>
        <v>0</v>
      </c>
      <c r="O34" s="12">
        <f>'[2]Income Statement'!M6</f>
        <v>0</v>
      </c>
      <c r="P34" s="15">
        <f t="shared" si="2"/>
        <v>0</v>
      </c>
    </row>
    <row r="35" spans="1:16">
      <c r="C35" s="2" t="s">
        <v>61</v>
      </c>
      <c r="D35" s="1">
        <f t="shared" ref="D35:P35" si="3">SUM(D19:D34)</f>
        <v>247717.15963784498</v>
      </c>
      <c r="E35" s="1">
        <f t="shared" si="3"/>
        <v>262423.86554062273</v>
      </c>
      <c r="F35" s="1">
        <f t="shared" si="3"/>
        <v>295828.86554062273</v>
      </c>
      <c r="G35" s="1">
        <f t="shared" si="3"/>
        <v>258923.86554062276</v>
      </c>
      <c r="H35" s="1">
        <f t="shared" si="3"/>
        <v>255423.86554062276</v>
      </c>
      <c r="I35" s="1">
        <f t="shared" si="3"/>
        <v>255423.86554062276</v>
      </c>
      <c r="J35" s="1">
        <f t="shared" si="3"/>
        <v>255423.86554062276</v>
      </c>
      <c r="K35" s="1">
        <f t="shared" si="3"/>
        <v>255423.86554062276</v>
      </c>
      <c r="L35" s="1">
        <f t="shared" si="3"/>
        <v>255423.86554062276</v>
      </c>
      <c r="M35" s="1">
        <f t="shared" si="3"/>
        <v>255423.86554062276</v>
      </c>
      <c r="N35" s="1">
        <f t="shared" si="3"/>
        <v>255423.86554062276</v>
      </c>
      <c r="O35" s="1">
        <f t="shared" si="3"/>
        <v>255423.86554062276</v>
      </c>
      <c r="P35" s="2">
        <f t="shared" si="3"/>
        <v>3108284.6805846957</v>
      </c>
    </row>
    <row r="37" spans="1:16">
      <c r="C37" s="2" t="s">
        <v>62</v>
      </c>
    </row>
    <row r="38" spans="1:16">
      <c r="C38" s="1" t="s">
        <v>63</v>
      </c>
      <c r="D38" s="1">
        <f>[1]Sheet1!$I$261/12*1000</f>
        <v>21787.737088950453</v>
      </c>
      <c r="E38" s="1">
        <f>[1]Sheet1!$I$261/12*1000</f>
        <v>21787.737088950453</v>
      </c>
      <c r="F38" s="1">
        <f>[1]Sheet1!$I$261/12*1000</f>
        <v>21787.737088950453</v>
      </c>
      <c r="G38" s="1">
        <f>[1]Sheet1!$I$261/12*1000</f>
        <v>21787.737088950453</v>
      </c>
      <c r="H38" s="1">
        <f>[1]Sheet1!$I$261/12*1000</f>
        <v>21787.737088950453</v>
      </c>
      <c r="I38" s="1">
        <f>[1]Sheet1!$I$261/12*1000</f>
        <v>21787.737088950453</v>
      </c>
      <c r="J38" s="1">
        <f>[1]Sheet1!$I$261/12*1000</f>
        <v>21787.737088950453</v>
      </c>
      <c r="K38" s="1">
        <f>[1]Sheet1!$I$261/12*1000</f>
        <v>21787.737088950453</v>
      </c>
      <c r="L38" s="1">
        <f>[1]Sheet1!$I$261/12*1000</f>
        <v>21787.737088950453</v>
      </c>
      <c r="M38" s="1">
        <f>[1]Sheet1!$I$261/12*1000</f>
        <v>21787.737088950453</v>
      </c>
      <c r="N38" s="1">
        <f>[1]Sheet1!$I$261/12*1000</f>
        <v>21787.737088950453</v>
      </c>
      <c r="O38" s="1">
        <f>[1]Sheet1!$I$261/12*1000</f>
        <v>21787.737088950453</v>
      </c>
      <c r="P38" s="2">
        <f t="shared" ref="P38:P44" si="4">SUM(D38:O38)</f>
        <v>261452.84506740549</v>
      </c>
    </row>
    <row r="39" spans="1:16">
      <c r="C39" s="1" t="s">
        <v>64</v>
      </c>
      <c r="D39" s="1">
        <f>[1]Sheet1!$I$258/12*1000</f>
        <v>0</v>
      </c>
      <c r="E39" s="1">
        <f>[1]Sheet1!$I$258/12*1000</f>
        <v>0</v>
      </c>
      <c r="F39" s="1">
        <f>[1]Sheet1!$I$258/12*1000</f>
        <v>0</v>
      </c>
      <c r="G39" s="1">
        <f>[1]Sheet1!$I$258/12*1000</f>
        <v>0</v>
      </c>
      <c r="H39" s="1">
        <f>[1]Sheet1!$I$258/12*1000</f>
        <v>0</v>
      </c>
      <c r="I39" s="1">
        <f>[1]Sheet1!$I$258/12*1000</f>
        <v>0</v>
      </c>
      <c r="J39" s="1">
        <f>[1]Sheet1!$I$258/12*1000</f>
        <v>0</v>
      </c>
      <c r="K39" s="1">
        <f>[1]Sheet1!$I$258/12*1000</f>
        <v>0</v>
      </c>
      <c r="L39" s="1">
        <f>[1]Sheet1!$I$258/12*1000</f>
        <v>0</v>
      </c>
      <c r="M39" s="1">
        <f>[1]Sheet1!$I$258/12*1000</f>
        <v>0</v>
      </c>
      <c r="N39" s="1">
        <f>[1]Sheet1!$I$258/12*1000</f>
        <v>0</v>
      </c>
      <c r="O39" s="1">
        <f>[1]Sheet1!$I$258/12*1000</f>
        <v>0</v>
      </c>
      <c r="P39" s="2">
        <f t="shared" si="4"/>
        <v>0</v>
      </c>
    </row>
    <row r="40" spans="1:16">
      <c r="C40" s="1" t="s">
        <v>65</v>
      </c>
      <c r="D40" s="1">
        <f>[1]Sheet1!$I$263/12*1000</f>
        <v>8825.2854598284703</v>
      </c>
      <c r="E40" s="1">
        <f>[1]Sheet1!$I$263/12*1000</f>
        <v>8825.2854598284703</v>
      </c>
      <c r="F40" s="1">
        <f>[1]Sheet1!$I$263/12*1000</f>
        <v>8825.2854598284703</v>
      </c>
      <c r="G40" s="1">
        <f>[1]Sheet1!$I$263/12*1000</f>
        <v>8825.2854598284703</v>
      </c>
      <c r="H40" s="1">
        <f>[1]Sheet1!$I$263/12*1000</f>
        <v>8825.2854598284703</v>
      </c>
      <c r="I40" s="1">
        <f>[1]Sheet1!$I$263/12*1000</f>
        <v>8825.2854598284703</v>
      </c>
      <c r="J40" s="1">
        <f>[1]Sheet1!$I$263/12*1000</f>
        <v>8825.2854598284703</v>
      </c>
      <c r="K40" s="1">
        <f>[1]Sheet1!$I$263/12*1000</f>
        <v>8825.2854598284703</v>
      </c>
      <c r="L40" s="1">
        <f>[1]Sheet1!$I$263/12*1000</f>
        <v>8825.2854598284703</v>
      </c>
      <c r="M40" s="1">
        <f>[1]Sheet1!$I$263/12*1000</f>
        <v>8825.2854598284703</v>
      </c>
      <c r="N40" s="1">
        <f>[1]Sheet1!$I$263/12*1000</f>
        <v>8825.2854598284703</v>
      </c>
      <c r="O40" s="1">
        <f>[1]Sheet1!$I$263/12*1000</f>
        <v>8825.2854598284703</v>
      </c>
      <c r="P40" s="2">
        <f t="shared" si="4"/>
        <v>105903.42551794167</v>
      </c>
    </row>
    <row r="41" spans="1:16">
      <c r="C41" s="1" t="s">
        <v>66</v>
      </c>
      <c r="D41" s="1">
        <f>[1]Sheet1!$I$260/12*1000</f>
        <v>6630.8333333333321</v>
      </c>
      <c r="E41" s="1">
        <f>[1]Sheet1!$I$260/12*1000</f>
        <v>6630.8333333333321</v>
      </c>
      <c r="F41" s="1">
        <f>[1]Sheet1!$I$260/12*1000</f>
        <v>6630.8333333333321</v>
      </c>
      <c r="G41" s="1">
        <f>[1]Sheet1!$I$260/12*1000</f>
        <v>6630.8333333333321</v>
      </c>
      <c r="H41" s="1">
        <f>[1]Sheet1!$I$260/12*1000</f>
        <v>6630.8333333333321</v>
      </c>
      <c r="I41" s="1">
        <f>[1]Sheet1!$I$260/12*1000</f>
        <v>6630.8333333333321</v>
      </c>
      <c r="J41" s="1">
        <f>[1]Sheet1!$I$260/12*1000</f>
        <v>6630.8333333333321</v>
      </c>
      <c r="K41" s="1">
        <f>[1]Sheet1!$I$260/12*1000</f>
        <v>6630.8333333333321</v>
      </c>
      <c r="L41" s="1">
        <f>[1]Sheet1!$I$260/12*1000</f>
        <v>6630.8333333333321</v>
      </c>
      <c r="M41" s="1">
        <f>[1]Sheet1!$I$260/12*1000</f>
        <v>6630.8333333333321</v>
      </c>
      <c r="N41" s="1">
        <f>[1]Sheet1!$I$260/12*1000</f>
        <v>6630.8333333333321</v>
      </c>
      <c r="O41" s="1">
        <f>[1]Sheet1!$I$260/12*1000</f>
        <v>6630.8333333333321</v>
      </c>
      <c r="P41" s="2">
        <f t="shared" si="4"/>
        <v>79569.999999999956</v>
      </c>
    </row>
    <row r="42" spans="1:16">
      <c r="C42" s="1" t="s">
        <v>67</v>
      </c>
      <c r="D42" s="1">
        <f>[1]Sheet1!$I$259/12*1000</f>
        <v>17816.166666666668</v>
      </c>
      <c r="E42" s="1">
        <f>[1]Sheet1!$I$259/12*1000</f>
        <v>17816.166666666668</v>
      </c>
      <c r="F42" s="1">
        <f>[1]Sheet1!$I$259/12*1000</f>
        <v>17816.166666666668</v>
      </c>
      <c r="G42" s="1">
        <f>[1]Sheet1!$I$259/12*1000</f>
        <v>17816.166666666668</v>
      </c>
      <c r="H42" s="1">
        <f>[1]Sheet1!$I$259/12*1000</f>
        <v>17816.166666666668</v>
      </c>
      <c r="I42" s="1">
        <f>[1]Sheet1!$I$259/12*1000</f>
        <v>17816.166666666668</v>
      </c>
      <c r="J42" s="1">
        <f>[1]Sheet1!$I$259/12*1000</f>
        <v>17816.166666666668</v>
      </c>
      <c r="K42" s="1">
        <f>[1]Sheet1!$I$259/12*1000</f>
        <v>17816.166666666668</v>
      </c>
      <c r="L42" s="1">
        <f>[1]Sheet1!$I$259/12*1000</f>
        <v>17816.166666666668</v>
      </c>
      <c r="M42" s="1">
        <f>[1]Sheet1!$I$259/12*1000</f>
        <v>17816.166666666668</v>
      </c>
      <c r="N42" s="1">
        <f>[1]Sheet1!$I$259/12*1000</f>
        <v>17816.166666666668</v>
      </c>
      <c r="O42" s="1">
        <f>[1]Sheet1!$I$259/12*1000</f>
        <v>17816.166666666668</v>
      </c>
      <c r="P42" s="2">
        <f t="shared" si="4"/>
        <v>213793.99999999997</v>
      </c>
    </row>
    <row r="43" spans="1:16">
      <c r="C43" s="16" t="s">
        <v>68</v>
      </c>
      <c r="D43" s="1">
        <v>985000</v>
      </c>
      <c r="E43" s="1">
        <v>985000</v>
      </c>
      <c r="F43" s="1">
        <v>985000</v>
      </c>
      <c r="G43" s="1">
        <v>875000</v>
      </c>
      <c r="H43" s="1">
        <v>875000</v>
      </c>
      <c r="I43" s="1">
        <v>875000</v>
      </c>
      <c r="J43" s="1">
        <v>204000</v>
      </c>
      <c r="K43" s="1">
        <v>204000</v>
      </c>
      <c r="L43" s="1">
        <v>204000</v>
      </c>
      <c r="M43" s="1">
        <v>204000</v>
      </c>
      <c r="N43" s="1">
        <v>204000</v>
      </c>
      <c r="O43" s="1">
        <v>204000</v>
      </c>
      <c r="P43" s="2">
        <f t="shared" si="4"/>
        <v>6804000</v>
      </c>
    </row>
    <row r="44" spans="1:16">
      <c r="C44" s="1" t="s">
        <v>58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5">
        <f t="shared" si="4"/>
        <v>0</v>
      </c>
    </row>
    <row r="45" spans="1:16">
      <c r="C45" s="2" t="s">
        <v>69</v>
      </c>
      <c r="D45" s="1">
        <f t="shared" ref="D45:P45" si="5">SUM(D38:D44)</f>
        <v>1040060.0225487789</v>
      </c>
      <c r="E45" s="1">
        <f t="shared" si="5"/>
        <v>1040060.0225487789</v>
      </c>
      <c r="F45" s="1">
        <f t="shared" si="5"/>
        <v>1040060.0225487789</v>
      </c>
      <c r="G45" s="1">
        <f t="shared" si="5"/>
        <v>930060.02254877891</v>
      </c>
      <c r="H45" s="1">
        <f t="shared" si="5"/>
        <v>930060.02254877891</v>
      </c>
      <c r="I45" s="1">
        <f t="shared" si="5"/>
        <v>930060.02254877891</v>
      </c>
      <c r="J45" s="1">
        <f t="shared" si="5"/>
        <v>259060.02254877891</v>
      </c>
      <c r="K45" s="1">
        <f t="shared" si="5"/>
        <v>259060.02254877891</v>
      </c>
      <c r="L45" s="1">
        <f t="shared" si="5"/>
        <v>259060.02254877891</v>
      </c>
      <c r="M45" s="1">
        <f t="shared" si="5"/>
        <v>259060.02254877891</v>
      </c>
      <c r="N45" s="1">
        <f t="shared" si="5"/>
        <v>259060.02254877891</v>
      </c>
      <c r="O45" s="1">
        <f t="shared" si="5"/>
        <v>259060.02254877891</v>
      </c>
      <c r="P45" s="2">
        <f t="shared" si="5"/>
        <v>7464720.270585347</v>
      </c>
    </row>
    <row r="47" spans="1:16">
      <c r="C47" s="2" t="s">
        <v>70</v>
      </c>
    </row>
    <row r="48" spans="1:16">
      <c r="A48" s="1" t="s">
        <v>71</v>
      </c>
      <c r="C48" s="1" t="s">
        <v>72</v>
      </c>
      <c r="D48" s="1">
        <f>[1]Sheet1!$I$37/12*1000</f>
        <v>18.02687643395608</v>
      </c>
      <c r="E48" s="1">
        <f>[1]Sheet1!$I$37/12*1000</f>
        <v>18.02687643395608</v>
      </c>
      <c r="F48" s="1">
        <f>[1]Sheet1!$I$37/12*1000</f>
        <v>18.02687643395608</v>
      </c>
      <c r="G48" s="1">
        <f>[1]Sheet1!$I$37/12*1000</f>
        <v>18.02687643395608</v>
      </c>
      <c r="H48" s="1">
        <f>[1]Sheet1!$I$37/12*1000</f>
        <v>18.02687643395608</v>
      </c>
      <c r="I48" s="1">
        <f>[1]Sheet1!$I$37/12*1000</f>
        <v>18.02687643395608</v>
      </c>
      <c r="J48" s="1">
        <f>[1]Sheet1!$I$37/12*1000</f>
        <v>18.02687643395608</v>
      </c>
      <c r="K48" s="1">
        <f>[1]Sheet1!$I$37/12*1000</f>
        <v>18.02687643395608</v>
      </c>
      <c r="L48" s="1">
        <f>[1]Sheet1!$I$37/12*1000</f>
        <v>18.02687643395608</v>
      </c>
      <c r="M48" s="1">
        <f>[1]Sheet1!$I$37/12*1000</f>
        <v>18.02687643395608</v>
      </c>
      <c r="N48" s="1">
        <f>[1]Sheet1!$I$37/12*1000</f>
        <v>18.02687643395608</v>
      </c>
      <c r="O48" s="1">
        <f>[1]Sheet1!$I$37/12*1000</f>
        <v>18.02687643395608</v>
      </c>
      <c r="P48" s="2">
        <f t="shared" ref="P48:P59" si="6">SUM(D48:O48)</f>
        <v>216.322517207473</v>
      </c>
    </row>
    <row r="49" spans="1:16">
      <c r="A49" s="1" t="s">
        <v>73</v>
      </c>
      <c r="C49" s="1" t="s">
        <v>74</v>
      </c>
      <c r="D49" s="1">
        <f>[1]Sheet1!$I$72/12*1000</f>
        <v>1499.8361193051458</v>
      </c>
      <c r="E49" s="1">
        <f>[1]Sheet1!$I$72/12*1000</f>
        <v>1499.8361193051458</v>
      </c>
      <c r="F49" s="1">
        <f>[1]Sheet1!$I$72/12*1000</f>
        <v>1499.8361193051458</v>
      </c>
      <c r="G49" s="1">
        <f>[1]Sheet1!$I$72/12*1000</f>
        <v>1499.8361193051458</v>
      </c>
      <c r="H49" s="1">
        <f>[1]Sheet1!$I$72/12*1000</f>
        <v>1499.8361193051458</v>
      </c>
      <c r="I49" s="1">
        <f>[1]Sheet1!$I$72/12*1000</f>
        <v>1499.8361193051458</v>
      </c>
      <c r="J49" s="1">
        <f>[1]Sheet1!$I$72/12*1000</f>
        <v>1499.8361193051458</v>
      </c>
      <c r="K49" s="1">
        <f>[1]Sheet1!$I$72/12*1000</f>
        <v>1499.8361193051458</v>
      </c>
      <c r="L49" s="1">
        <f>[1]Sheet1!$I$72/12*1000</f>
        <v>1499.8361193051458</v>
      </c>
      <c r="M49" s="1">
        <f>[1]Sheet1!$I$72/12*1000</f>
        <v>1499.8361193051458</v>
      </c>
      <c r="N49" s="1">
        <f>[1]Sheet1!$I$72/12*1000</f>
        <v>1499.8361193051458</v>
      </c>
      <c r="O49" s="1">
        <f>[1]Sheet1!$I$72/12*1000</f>
        <v>1499.8361193051458</v>
      </c>
      <c r="P49" s="2">
        <f t="shared" si="6"/>
        <v>17998.033431661748</v>
      </c>
    </row>
    <row r="50" spans="1:16">
      <c r="A50" s="1" t="s">
        <v>75</v>
      </c>
      <c r="C50" s="1" t="s">
        <v>76</v>
      </c>
      <c r="D50" s="1">
        <f>[1]Sheet1!$I$83/12*1000</f>
        <v>2083.3333333333335</v>
      </c>
      <c r="E50" s="1">
        <f>[1]Sheet1!$I$83/12*1000</f>
        <v>2083.3333333333335</v>
      </c>
      <c r="F50" s="1">
        <f>[1]Sheet1!$I$83/12*1000</f>
        <v>2083.3333333333335</v>
      </c>
      <c r="G50" s="1">
        <f>[1]Sheet1!$I$83/12*1000</f>
        <v>2083.3333333333335</v>
      </c>
      <c r="H50" s="1">
        <f>[1]Sheet1!$I$83/12*1000</f>
        <v>2083.3333333333335</v>
      </c>
      <c r="I50" s="1">
        <f>[1]Sheet1!$I$83/12*1000</f>
        <v>2083.3333333333335</v>
      </c>
      <c r="J50" s="1">
        <f>[1]Sheet1!$I$83/12*1000</f>
        <v>2083.3333333333335</v>
      </c>
      <c r="K50" s="1">
        <f>[1]Sheet1!$I$83/12*1000</f>
        <v>2083.3333333333335</v>
      </c>
      <c r="L50" s="1">
        <f>[1]Sheet1!$I$83/12*1000</f>
        <v>2083.3333333333335</v>
      </c>
      <c r="M50" s="1">
        <f>[1]Sheet1!$I$83/12*1000</f>
        <v>2083.3333333333335</v>
      </c>
      <c r="N50" s="1">
        <f>[1]Sheet1!$I$83/12*1000</f>
        <v>2083.3333333333335</v>
      </c>
      <c r="O50" s="1">
        <f>[1]Sheet1!$I$83/12*1000</f>
        <v>2083.3333333333335</v>
      </c>
      <c r="P50" s="2">
        <f t="shared" si="6"/>
        <v>24999.999999999996</v>
      </c>
    </row>
    <row r="51" spans="1:16">
      <c r="A51" s="1" t="s">
        <v>77</v>
      </c>
      <c r="C51" s="1" t="s">
        <v>78</v>
      </c>
      <c r="D51" s="1">
        <f>[1]Sheet1!$I$257/12*1000</f>
        <v>4166.666666666667</v>
      </c>
      <c r="E51" s="1">
        <f>[1]Sheet1!$I$257/12*1000</f>
        <v>4166.666666666667</v>
      </c>
      <c r="F51" s="1">
        <f>[1]Sheet1!$I$257/12*1000</f>
        <v>4166.666666666667</v>
      </c>
      <c r="G51" s="1">
        <f>[1]Sheet1!$I$257/12*1000</f>
        <v>4166.666666666667</v>
      </c>
      <c r="H51" s="1">
        <f>[1]Sheet1!$I$257/12*1000</f>
        <v>4166.666666666667</v>
      </c>
      <c r="I51" s="1">
        <f>[1]Sheet1!$I$257/12*1000</f>
        <v>4166.666666666667</v>
      </c>
      <c r="J51" s="1">
        <f>[1]Sheet1!$I$257/12*1000</f>
        <v>4166.666666666667</v>
      </c>
      <c r="K51" s="1">
        <f>[1]Sheet1!$I$257/12*1000</f>
        <v>4166.666666666667</v>
      </c>
      <c r="L51" s="1">
        <f>[1]Sheet1!$I$257/12*1000</f>
        <v>4166.666666666667</v>
      </c>
      <c r="M51" s="1">
        <f>[1]Sheet1!$I$257/12*1000</f>
        <v>4166.666666666667</v>
      </c>
      <c r="N51" s="1">
        <f>[1]Sheet1!$I$257/12*1000</f>
        <v>4166.666666666667</v>
      </c>
      <c r="O51" s="1">
        <f>[1]Sheet1!$I$257/12*1000</f>
        <v>4166.666666666667</v>
      </c>
      <c r="P51" s="2">
        <f t="shared" si="6"/>
        <v>49999.999999999993</v>
      </c>
    </row>
    <row r="52" spans="1:16">
      <c r="A52" s="1" t="s">
        <v>79</v>
      </c>
      <c r="C52" s="1" t="s">
        <v>80</v>
      </c>
      <c r="D52" s="1">
        <f>[1]Sheet1!$I$86/12*1000</f>
        <v>45.067191084890204</v>
      </c>
      <c r="E52" s="1">
        <f>[1]Sheet1!$I$86/12*1000</f>
        <v>45.067191084890204</v>
      </c>
      <c r="F52" s="1">
        <f>[1]Sheet1!$I$86/12*1000</f>
        <v>45.067191084890204</v>
      </c>
      <c r="G52" s="1">
        <f>[1]Sheet1!$I$86/12*1000</f>
        <v>45.067191084890204</v>
      </c>
      <c r="H52" s="1">
        <f>[1]Sheet1!$I$86/12*1000</f>
        <v>45.067191084890204</v>
      </c>
      <c r="I52" s="1">
        <f>[1]Sheet1!$I$86/12*1000</f>
        <v>45.067191084890204</v>
      </c>
      <c r="J52" s="1">
        <f>[1]Sheet1!$I$86/12*1000</f>
        <v>45.067191084890204</v>
      </c>
      <c r="K52" s="1">
        <f>[1]Sheet1!$I$86/12*1000</f>
        <v>45.067191084890204</v>
      </c>
      <c r="L52" s="1">
        <f>[1]Sheet1!$I$86/12*1000</f>
        <v>45.067191084890204</v>
      </c>
      <c r="M52" s="1">
        <f>[1]Sheet1!$I$86/12*1000</f>
        <v>45.067191084890204</v>
      </c>
      <c r="N52" s="1">
        <f>[1]Sheet1!$I$86/12*1000</f>
        <v>45.067191084890204</v>
      </c>
      <c r="O52" s="1">
        <f>[1]Sheet1!$I$86/12*1000</f>
        <v>45.067191084890204</v>
      </c>
      <c r="P52" s="2">
        <f t="shared" si="6"/>
        <v>540.8062930186826</v>
      </c>
    </row>
    <row r="53" spans="1:16">
      <c r="C53" s="1" t="s">
        <v>81</v>
      </c>
      <c r="D53" s="1">
        <f>[1]Sheet1!$I$89/12*1000</f>
        <v>45.067191084890204</v>
      </c>
      <c r="E53" s="1">
        <f>[1]Sheet1!$I$89/12*1000</f>
        <v>45.067191084890204</v>
      </c>
      <c r="F53" s="1">
        <f>[1]Sheet1!$I$89/12*1000</f>
        <v>45.067191084890204</v>
      </c>
      <c r="G53" s="1">
        <f>[1]Sheet1!$I$89/12*1000</f>
        <v>45.067191084890204</v>
      </c>
      <c r="H53" s="1">
        <f>[1]Sheet1!$I$89/12*1000</f>
        <v>45.067191084890204</v>
      </c>
      <c r="I53" s="1">
        <f>[1]Sheet1!$I$89/12*1000</f>
        <v>45.067191084890204</v>
      </c>
      <c r="J53" s="1">
        <f>[1]Sheet1!$I$89/12*1000</f>
        <v>45.067191084890204</v>
      </c>
      <c r="K53" s="1">
        <f>[1]Sheet1!$I$89/12*1000</f>
        <v>45.067191084890204</v>
      </c>
      <c r="L53" s="1">
        <f>[1]Sheet1!$I$89/12*1000</f>
        <v>45.067191084890204</v>
      </c>
      <c r="M53" s="1">
        <f>[1]Sheet1!$I$89/12*1000</f>
        <v>45.067191084890204</v>
      </c>
      <c r="N53" s="1">
        <f>[1]Sheet1!$I$89/12*1000</f>
        <v>45.067191084890204</v>
      </c>
      <c r="O53" s="1">
        <f>[1]Sheet1!$I$89/12*1000</f>
        <v>45.067191084890204</v>
      </c>
      <c r="P53" s="2">
        <f t="shared" si="6"/>
        <v>540.8062930186826</v>
      </c>
    </row>
    <row r="54" spans="1:16">
      <c r="C54" s="1" t="s">
        <v>82</v>
      </c>
      <c r="D54" s="1">
        <f>[1]Sheet1!$I$116/12*1000</f>
        <v>0</v>
      </c>
      <c r="E54" s="1">
        <f>[1]Sheet1!$I$116/12*1000</f>
        <v>0</v>
      </c>
      <c r="F54" s="1">
        <f>[1]Sheet1!$I$116/12*1000</f>
        <v>0</v>
      </c>
      <c r="G54" s="1">
        <f>[1]Sheet1!$I$116/12*1000</f>
        <v>0</v>
      </c>
      <c r="H54" s="1">
        <f>[1]Sheet1!$I$116/12*1000</f>
        <v>0</v>
      </c>
      <c r="I54" s="1">
        <f>[1]Sheet1!$I$116/12*1000</f>
        <v>0</v>
      </c>
      <c r="J54" s="1">
        <f>[1]Sheet1!$I$116/12*1000</f>
        <v>0</v>
      </c>
      <c r="K54" s="1">
        <f>[1]Sheet1!$I$116/12*1000</f>
        <v>0</v>
      </c>
      <c r="L54" s="1">
        <f>[1]Sheet1!$I$116/12*1000</f>
        <v>0</v>
      </c>
      <c r="M54" s="1">
        <f>[1]Sheet1!$I$116/12*1000</f>
        <v>0</v>
      </c>
      <c r="N54" s="1">
        <f>[1]Sheet1!$I$116/12*1000</f>
        <v>0</v>
      </c>
      <c r="O54" s="1">
        <f>[1]Sheet1!$I$116/12*1000</f>
        <v>0</v>
      </c>
      <c r="P54" s="2">
        <f t="shared" si="6"/>
        <v>0</v>
      </c>
    </row>
    <row r="55" spans="1:16">
      <c r="C55" s="1" t="s">
        <v>83</v>
      </c>
      <c r="D55" s="1">
        <f>[1]Sheet1!$I$134/12*1000</f>
        <v>100.95050803015405</v>
      </c>
      <c r="E55" s="1">
        <f>[1]Sheet1!$I$134/12*1000</f>
        <v>100.95050803015405</v>
      </c>
      <c r="F55" s="1">
        <f>[1]Sheet1!$I$134/12*1000</f>
        <v>100.95050803015405</v>
      </c>
      <c r="G55" s="1">
        <f>[1]Sheet1!$I$134/12*1000</f>
        <v>100.95050803015405</v>
      </c>
      <c r="H55" s="1">
        <f>[1]Sheet1!$I$134/12*1000</f>
        <v>100.95050803015405</v>
      </c>
      <c r="I55" s="1">
        <f>[1]Sheet1!$I$134/12*1000</f>
        <v>100.95050803015405</v>
      </c>
      <c r="J55" s="1">
        <f>[1]Sheet1!$I$134/12*1000</f>
        <v>100.95050803015405</v>
      </c>
      <c r="K55" s="1">
        <f>[1]Sheet1!$I$134/12*1000</f>
        <v>100.95050803015405</v>
      </c>
      <c r="L55" s="1">
        <f>[1]Sheet1!$I$134/12*1000</f>
        <v>100.95050803015405</v>
      </c>
      <c r="M55" s="1">
        <f>[1]Sheet1!$I$134/12*1000</f>
        <v>100.95050803015405</v>
      </c>
      <c r="N55" s="1">
        <f>[1]Sheet1!$I$134/12*1000</f>
        <v>100.95050803015405</v>
      </c>
      <c r="O55" s="1">
        <f>[1]Sheet1!$I$134/12*1000</f>
        <v>100.95050803015405</v>
      </c>
      <c r="P55" s="2">
        <f t="shared" si="6"/>
        <v>1211.4060963618488</v>
      </c>
    </row>
    <row r="56" spans="1:16">
      <c r="C56" s="1" t="s">
        <v>84</v>
      </c>
      <c r="D56" s="1">
        <f>[1]Sheet1!$I$183/12*1000</f>
        <v>5063.7495902982628</v>
      </c>
      <c r="E56" s="1">
        <f>[1]Sheet1!$I$183/12*1000</f>
        <v>5063.7495902982628</v>
      </c>
      <c r="F56" s="1">
        <f>[1]Sheet1!$I$183/12*1000</f>
        <v>5063.7495902982628</v>
      </c>
      <c r="G56" s="1">
        <f>[1]Sheet1!$I$183/12*1000</f>
        <v>5063.7495902982628</v>
      </c>
      <c r="H56" s="1">
        <f>[1]Sheet1!$I$183/12*1000</f>
        <v>5063.7495902982628</v>
      </c>
      <c r="I56" s="1">
        <f>[1]Sheet1!$I$183/12*1000</f>
        <v>5063.7495902982628</v>
      </c>
      <c r="J56" s="1">
        <f>[1]Sheet1!$I$183/12*1000</f>
        <v>5063.7495902982628</v>
      </c>
      <c r="K56" s="1">
        <f>[1]Sheet1!$I$183/12*1000</f>
        <v>5063.7495902982628</v>
      </c>
      <c r="L56" s="1">
        <f>[1]Sheet1!$I$183/12*1000</f>
        <v>5063.7495902982628</v>
      </c>
      <c r="M56" s="1">
        <f>[1]Sheet1!$I$183/12*1000</f>
        <v>5063.7495902982628</v>
      </c>
      <c r="N56" s="1">
        <f>[1]Sheet1!$I$183/12*1000</f>
        <v>5063.7495902982628</v>
      </c>
      <c r="O56" s="1">
        <f>[1]Sheet1!$I$183/12*1000</f>
        <v>5063.7495902982628</v>
      </c>
      <c r="P56" s="2">
        <f t="shared" si="6"/>
        <v>60764.995083579153</v>
      </c>
    </row>
    <row r="57" spans="1:16">
      <c r="C57" s="1" t="s">
        <v>85</v>
      </c>
      <c r="D57" s="1">
        <f>[1]Sheet1!$I$200/12*1000</f>
        <v>6058.8331694526396</v>
      </c>
      <c r="E57" s="1">
        <f>[1]Sheet1!$I$200/12*1000</f>
        <v>6058.8331694526396</v>
      </c>
      <c r="F57" s="1">
        <f>[1]Sheet1!$I$200/12*1000</f>
        <v>6058.8331694526396</v>
      </c>
      <c r="G57" s="1">
        <f>[1]Sheet1!$I$200/12*1000</f>
        <v>6058.8331694526396</v>
      </c>
      <c r="H57" s="1">
        <f>[1]Sheet1!$I$200/12*1000</f>
        <v>6058.8331694526396</v>
      </c>
      <c r="I57" s="1">
        <f>[1]Sheet1!$I$200/12*1000</f>
        <v>6058.8331694526396</v>
      </c>
      <c r="J57" s="1">
        <f>[1]Sheet1!$I$200/12*1000</f>
        <v>6058.8331694526396</v>
      </c>
      <c r="K57" s="1">
        <f>[1]Sheet1!$I$200/12*1000</f>
        <v>6058.8331694526396</v>
      </c>
      <c r="L57" s="1">
        <f>[1]Sheet1!$I$200/12*1000</f>
        <v>6058.8331694526396</v>
      </c>
      <c r="M57" s="1">
        <f>[1]Sheet1!$I$200/12*1000</f>
        <v>6058.8331694526396</v>
      </c>
      <c r="N57" s="1">
        <f>[1]Sheet1!$I$200/12*1000</f>
        <v>6058.8331694526396</v>
      </c>
      <c r="O57" s="1">
        <f>[1]Sheet1!$I$200/12*1000</f>
        <v>6058.8331694526396</v>
      </c>
      <c r="P57" s="2">
        <f t="shared" si="6"/>
        <v>72705.998033431693</v>
      </c>
    </row>
    <row r="58" spans="1:16">
      <c r="C58" s="1" t="s">
        <v>86</v>
      </c>
      <c r="D58" s="1">
        <f>[1]Sheet1!$I$237/12*1000</f>
        <v>959.0298262864635</v>
      </c>
      <c r="E58" s="1">
        <f>[1]Sheet1!$I$237/12*1000</f>
        <v>959.0298262864635</v>
      </c>
      <c r="F58" s="1">
        <f>[1]Sheet1!$I$237/12*1000</f>
        <v>959.0298262864635</v>
      </c>
      <c r="G58" s="1">
        <f>[1]Sheet1!$I$237/12*1000</f>
        <v>959.0298262864635</v>
      </c>
      <c r="H58" s="1">
        <f>[1]Sheet1!$I$237/12*1000</f>
        <v>959.0298262864635</v>
      </c>
      <c r="I58" s="1">
        <f>[1]Sheet1!$I$237/12*1000</f>
        <v>959.0298262864635</v>
      </c>
      <c r="J58" s="1">
        <f>[1]Sheet1!$I$237/12*1000</f>
        <v>959.0298262864635</v>
      </c>
      <c r="K58" s="1">
        <f>[1]Sheet1!$I$237/12*1000</f>
        <v>959.0298262864635</v>
      </c>
      <c r="L58" s="1">
        <f>[1]Sheet1!$I$237/12*1000</f>
        <v>959.0298262864635</v>
      </c>
      <c r="M58" s="1">
        <f>[1]Sheet1!$I$237/12*1000</f>
        <v>959.0298262864635</v>
      </c>
      <c r="N58" s="1">
        <f>[1]Sheet1!$I$237/12*1000</f>
        <v>959.0298262864635</v>
      </c>
      <c r="O58" s="1">
        <f>[1]Sheet1!$I$237/12*1000</f>
        <v>959.0298262864635</v>
      </c>
      <c r="P58" s="2">
        <f t="shared" si="6"/>
        <v>11508.357915437562</v>
      </c>
    </row>
    <row r="59" spans="1:16">
      <c r="C59" s="1" t="s">
        <v>58</v>
      </c>
      <c r="D59" s="12">
        <f>[1]Sheet1!$I$25/12*1000</f>
        <v>166.66666666666666</v>
      </c>
      <c r="E59" s="12">
        <f>[1]Sheet1!$I$25/12*1000</f>
        <v>166.66666666666666</v>
      </c>
      <c r="F59" s="12">
        <f>[1]Sheet1!$I$25/12*1000</f>
        <v>166.66666666666666</v>
      </c>
      <c r="G59" s="12">
        <f>[1]Sheet1!$I$25/12*1000</f>
        <v>166.66666666666666</v>
      </c>
      <c r="H59" s="12">
        <f>[1]Sheet1!$I$25/12*1000</f>
        <v>166.66666666666666</v>
      </c>
      <c r="I59" s="12">
        <f>[1]Sheet1!$I$25/12*1000</f>
        <v>166.66666666666666</v>
      </c>
      <c r="J59" s="12">
        <f>[1]Sheet1!$I$25/12*1000</f>
        <v>166.66666666666666</v>
      </c>
      <c r="K59" s="12">
        <f>[1]Sheet1!$I$25/12*1000</f>
        <v>166.66666666666666</v>
      </c>
      <c r="L59" s="12">
        <f>[1]Sheet1!$I$25/12*1000</f>
        <v>166.66666666666666</v>
      </c>
      <c r="M59" s="12">
        <f>[1]Sheet1!$I$25/12*1000</f>
        <v>166.66666666666666</v>
      </c>
      <c r="N59" s="12">
        <f>[1]Sheet1!$I$25/12*1000</f>
        <v>166.66666666666666</v>
      </c>
      <c r="O59" s="12">
        <f>[1]Sheet1!$I$25/12*1000</f>
        <v>166.66666666666666</v>
      </c>
      <c r="P59" s="15">
        <f t="shared" si="6"/>
        <v>2000.0000000000002</v>
      </c>
    </row>
    <row r="60" spans="1:16">
      <c r="C60" s="2" t="s">
        <v>87</v>
      </c>
      <c r="D60" s="1">
        <f t="shared" ref="D60:P60" si="7">SUM(D48:D59)</f>
        <v>20207.227138643069</v>
      </c>
      <c r="E60" s="1">
        <f t="shared" si="7"/>
        <v>20207.227138643069</v>
      </c>
      <c r="F60" s="1">
        <f t="shared" si="7"/>
        <v>20207.227138643069</v>
      </c>
      <c r="G60" s="1">
        <f t="shared" si="7"/>
        <v>20207.227138643069</v>
      </c>
      <c r="H60" s="1">
        <f t="shared" si="7"/>
        <v>20207.227138643069</v>
      </c>
      <c r="I60" s="1">
        <f t="shared" si="7"/>
        <v>20207.227138643069</v>
      </c>
      <c r="J60" s="1">
        <f t="shared" si="7"/>
        <v>20207.227138643069</v>
      </c>
      <c r="K60" s="1">
        <f t="shared" si="7"/>
        <v>20207.227138643069</v>
      </c>
      <c r="L60" s="1">
        <f t="shared" si="7"/>
        <v>20207.227138643069</v>
      </c>
      <c r="M60" s="1">
        <f t="shared" si="7"/>
        <v>20207.227138643069</v>
      </c>
      <c r="N60" s="1">
        <f t="shared" si="7"/>
        <v>20207.227138643069</v>
      </c>
      <c r="O60" s="1">
        <f t="shared" si="7"/>
        <v>20207.227138643069</v>
      </c>
      <c r="P60" s="2">
        <f t="shared" si="7"/>
        <v>242486.72566371685</v>
      </c>
    </row>
    <row r="61" spans="1:16">
      <c r="C61" s="2"/>
    </row>
    <row r="62" spans="1:16">
      <c r="C62" s="2" t="s">
        <v>88</v>
      </c>
      <c r="D62" s="12">
        <f t="shared" ref="D62:P62" si="8">D35+D45+D60</f>
        <v>1307984.409325267</v>
      </c>
      <c r="E62" s="12">
        <f t="shared" si="8"/>
        <v>1322691.1152280448</v>
      </c>
      <c r="F62" s="12">
        <f t="shared" si="8"/>
        <v>1356096.1152280448</v>
      </c>
      <c r="G62" s="12">
        <f t="shared" si="8"/>
        <v>1209191.1152280448</v>
      </c>
      <c r="H62" s="12">
        <f t="shared" si="8"/>
        <v>1205691.1152280448</v>
      </c>
      <c r="I62" s="12">
        <f t="shared" si="8"/>
        <v>1205691.1152280448</v>
      </c>
      <c r="J62" s="12">
        <f t="shared" si="8"/>
        <v>534691.11522804468</v>
      </c>
      <c r="K62" s="12">
        <f t="shared" si="8"/>
        <v>534691.11522804468</v>
      </c>
      <c r="L62" s="12">
        <f t="shared" si="8"/>
        <v>534691.11522804468</v>
      </c>
      <c r="M62" s="12">
        <f t="shared" si="8"/>
        <v>534691.11522804468</v>
      </c>
      <c r="N62" s="12">
        <f t="shared" si="8"/>
        <v>534691.11522804468</v>
      </c>
      <c r="O62" s="12">
        <f t="shared" si="8"/>
        <v>534691.11522804468</v>
      </c>
      <c r="P62" s="15">
        <f t="shared" si="8"/>
        <v>10815491.676833758</v>
      </c>
    </row>
    <row r="63" spans="1:16">
      <c r="C63" s="2"/>
    </row>
    <row r="64" spans="1:16">
      <c r="C64" s="2" t="s">
        <v>89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5"/>
    </row>
    <row r="65" spans="3:16">
      <c r="C65" s="2"/>
    </row>
    <row r="66" spans="3:16" ht="12" thickBot="1">
      <c r="C66" s="2" t="s">
        <v>90</v>
      </c>
      <c r="D66" s="17">
        <f t="shared" ref="D66:P66" si="9">D17-D62-D64</f>
        <v>-1350086.0247017269</v>
      </c>
      <c r="E66" s="17">
        <f t="shared" si="9"/>
        <v>-1339748.6664881853</v>
      </c>
      <c r="F66" s="17">
        <f t="shared" si="9"/>
        <v>-1378061.5964876551</v>
      </c>
      <c r="G66" s="17">
        <f t="shared" si="9"/>
        <v>-1227129.9073200943</v>
      </c>
      <c r="H66" s="17">
        <f t="shared" si="9"/>
        <v>-1223721.4227700599</v>
      </c>
      <c r="I66" s="17">
        <f t="shared" si="9"/>
        <v>-1223459.6879741685</v>
      </c>
      <c r="J66" s="17">
        <f t="shared" si="9"/>
        <v>-552465.63647841616</v>
      </c>
      <c r="K66" s="17">
        <f t="shared" si="9"/>
        <v>-552448.62371668324</v>
      </c>
      <c r="L66" s="17">
        <f t="shared" si="9"/>
        <v>-552449.01036945928</v>
      </c>
      <c r="M66" s="17">
        <f t="shared" si="9"/>
        <v>-552447.9045399467</v>
      </c>
      <c r="N66" s="17">
        <f t="shared" si="9"/>
        <v>-552447.92967237707</v>
      </c>
      <c r="O66" s="17">
        <f t="shared" si="9"/>
        <v>-552447.85779345874</v>
      </c>
      <c r="P66" s="18">
        <f t="shared" si="9"/>
        <v>-11056914.268312231</v>
      </c>
    </row>
    <row r="67" spans="3:16" ht="12" thickTop="1"/>
    <row r="69" spans="3:16">
      <c r="C69" s="1" t="str">
        <f ca="1">CELL("FILENAME")</f>
        <v>C:\Users\Felienne\Enron\EnronSpreadsheets\[sally_beck__33825__Quick Review of Commodity Logic.xls]Comm Logic</v>
      </c>
      <c r="P69" s="1"/>
    </row>
    <row r="70" spans="3:16">
      <c r="C70" s="19"/>
    </row>
  </sheetData>
  <pageMargins left="0" right="0" top="0" bottom="0" header="0.17" footer="0.19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P47"/>
  <sheetViews>
    <sheetView zoomScale="90" workbookViewId="0">
      <selection activeCell="Q76" sqref="Q76"/>
    </sheetView>
  </sheetViews>
  <sheetFormatPr defaultColWidth="8" defaultRowHeight="12.75"/>
  <cols>
    <col min="1" max="1" width="28.5703125" style="68" customWidth="1"/>
    <col min="2" max="2" width="1.28515625" style="68" customWidth="1"/>
    <col min="3" max="15" width="11.85546875" style="68" customWidth="1"/>
    <col min="16" max="16" width="10.140625" style="68" customWidth="1"/>
    <col min="17" max="16384" width="8" style="68"/>
  </cols>
  <sheetData>
    <row r="1" spans="1:16" s="22" customFormat="1" ht="9.75" customHeight="1">
      <c r="A1" s="20"/>
      <c r="B1" s="21"/>
      <c r="C1" s="21"/>
      <c r="D1" s="21"/>
    </row>
    <row r="2" spans="1:16" s="26" customFormat="1" ht="27" customHeight="1">
      <c r="A2" s="23" t="s">
        <v>227</v>
      </c>
      <c r="B2" s="23"/>
      <c r="C2" s="23"/>
      <c r="D2" s="23"/>
      <c r="E2" s="24"/>
      <c r="F2" s="24"/>
      <c r="G2" s="24"/>
      <c r="H2" s="25"/>
    </row>
    <row r="3" spans="1:16" s="26" customFormat="1" ht="27" customHeight="1">
      <c r="A3" s="23" t="s">
        <v>228</v>
      </c>
      <c r="B3" s="23"/>
      <c r="C3" s="23"/>
      <c r="D3" s="23"/>
      <c r="E3" s="24"/>
      <c r="F3" s="24"/>
      <c r="G3" s="24"/>
      <c r="H3" s="25"/>
      <c r="P3" s="27" t="s">
        <v>229</v>
      </c>
    </row>
    <row r="4" spans="1:16" s="28" customFormat="1" ht="13.5" customHeight="1">
      <c r="B4" s="29"/>
      <c r="C4" s="30"/>
      <c r="D4" s="30"/>
      <c r="G4" s="31"/>
      <c r="H4" s="31"/>
      <c r="I4" s="32"/>
    </row>
    <row r="5" spans="1:16" s="28" customFormat="1" ht="14.25" customHeight="1" thickBot="1">
      <c r="A5" s="33" t="s">
        <v>91</v>
      </c>
      <c r="B5" s="34"/>
      <c r="C5" s="35" t="s">
        <v>92</v>
      </c>
      <c r="D5" s="36"/>
    </row>
    <row r="6" spans="1:16" s="28" customFormat="1" ht="14.25" customHeight="1" thickBot="1">
      <c r="A6" s="33" t="s">
        <v>93</v>
      </c>
      <c r="B6" s="34"/>
      <c r="C6" s="35" t="s">
        <v>94</v>
      </c>
      <c r="D6" s="36"/>
    </row>
    <row r="7" spans="1:16" s="28" customFormat="1" ht="14.25" customHeight="1" thickBot="1">
      <c r="A7" s="29" t="s">
        <v>95</v>
      </c>
      <c r="C7" s="37" t="s">
        <v>96</v>
      </c>
      <c r="D7" s="36"/>
      <c r="H7" s="31"/>
      <c r="N7" s="38" t="s">
        <v>97</v>
      </c>
      <c r="O7" s="39">
        <v>36797</v>
      </c>
    </row>
    <row r="8" spans="1:16" s="28" customFormat="1" ht="13.5" thickBot="1">
      <c r="A8" s="29" t="s">
        <v>98</v>
      </c>
      <c r="B8" s="29"/>
      <c r="C8" s="37" t="s">
        <v>94</v>
      </c>
      <c r="D8" s="30"/>
      <c r="H8" s="31"/>
      <c r="N8" s="40" t="s">
        <v>99</v>
      </c>
    </row>
    <row r="9" spans="1:16" s="28" customFormat="1">
      <c r="A9" s="29"/>
      <c r="B9" s="29"/>
      <c r="C9" s="30"/>
      <c r="D9" s="30"/>
      <c r="H9" s="31"/>
      <c r="N9" s="40" t="s">
        <v>100</v>
      </c>
    </row>
    <row r="10" spans="1:16" s="44" customFormat="1" ht="15.75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 t="s">
        <v>101</v>
      </c>
    </row>
    <row r="11" spans="1:16" s="44" customFormat="1" ht="15.75">
      <c r="A11" s="45" t="s">
        <v>102</v>
      </c>
      <c r="B11" s="46">
        <v>36892</v>
      </c>
      <c r="C11" s="46">
        <v>36892</v>
      </c>
      <c r="D11" s="46">
        <v>36923</v>
      </c>
      <c r="E11" s="46">
        <v>36951</v>
      </c>
      <c r="F11" s="46">
        <v>36982</v>
      </c>
      <c r="G11" s="46">
        <v>37012</v>
      </c>
      <c r="H11" s="46">
        <v>37043</v>
      </c>
      <c r="I11" s="46">
        <v>37073</v>
      </c>
      <c r="J11" s="46">
        <v>37104</v>
      </c>
      <c r="K11" s="46">
        <v>37135</v>
      </c>
      <c r="L11" s="46">
        <v>37165</v>
      </c>
      <c r="M11" s="46">
        <v>37196</v>
      </c>
      <c r="N11" s="46">
        <v>37226</v>
      </c>
      <c r="O11" s="47" t="s">
        <v>103</v>
      </c>
    </row>
    <row r="12" spans="1:16" s="51" customFormat="1" ht="15.75">
      <c r="A12" s="48" t="s">
        <v>104</v>
      </c>
      <c r="B12" s="49">
        <v>1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0">
        <f t="shared" ref="O12:O26" si="0">N12</f>
        <v>0</v>
      </c>
    </row>
    <row r="13" spans="1:16" s="51" customFormat="1" ht="15.75">
      <c r="A13" s="48" t="s">
        <v>105</v>
      </c>
      <c r="B13" s="49">
        <v>1</v>
      </c>
      <c r="C13" s="49">
        <v>1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49">
        <v>1</v>
      </c>
      <c r="L13" s="49">
        <v>1</v>
      </c>
      <c r="M13" s="49">
        <v>1</v>
      </c>
      <c r="N13" s="49">
        <v>1</v>
      </c>
      <c r="O13" s="50">
        <f t="shared" si="0"/>
        <v>1</v>
      </c>
    </row>
    <row r="14" spans="1:16" s="51" customFormat="1" ht="15.75">
      <c r="A14" s="48" t="s">
        <v>106</v>
      </c>
      <c r="B14" s="49">
        <v>1</v>
      </c>
      <c r="C14" s="49">
        <v>8</v>
      </c>
      <c r="D14" s="49">
        <v>8</v>
      </c>
      <c r="E14" s="49">
        <v>8</v>
      </c>
      <c r="F14" s="49">
        <v>8</v>
      </c>
      <c r="G14" s="49">
        <v>8</v>
      </c>
      <c r="H14" s="49">
        <v>8</v>
      </c>
      <c r="I14" s="49">
        <v>8</v>
      </c>
      <c r="J14" s="49">
        <v>8</v>
      </c>
      <c r="K14" s="49">
        <v>8</v>
      </c>
      <c r="L14" s="49">
        <v>8</v>
      </c>
      <c r="M14" s="49">
        <v>8</v>
      </c>
      <c r="N14" s="49">
        <v>8</v>
      </c>
      <c r="O14" s="50">
        <f t="shared" si="0"/>
        <v>8</v>
      </c>
    </row>
    <row r="15" spans="1:16" s="51" customFormat="1" ht="15.75">
      <c r="A15" s="48" t="s">
        <v>107</v>
      </c>
      <c r="B15" s="52">
        <f>SUM(B13:B14)</f>
        <v>2</v>
      </c>
      <c r="C15" s="49">
        <v>4</v>
      </c>
      <c r="D15" s="49">
        <v>4</v>
      </c>
      <c r="E15" s="49">
        <v>4</v>
      </c>
      <c r="F15" s="49">
        <v>4</v>
      </c>
      <c r="G15" s="49">
        <v>4</v>
      </c>
      <c r="H15" s="49">
        <v>4</v>
      </c>
      <c r="I15" s="49">
        <v>4</v>
      </c>
      <c r="J15" s="49">
        <v>4</v>
      </c>
      <c r="K15" s="49">
        <v>4</v>
      </c>
      <c r="L15" s="49">
        <v>4</v>
      </c>
      <c r="M15" s="49">
        <v>4</v>
      </c>
      <c r="N15" s="49">
        <v>4</v>
      </c>
      <c r="O15" s="50">
        <f t="shared" si="0"/>
        <v>4</v>
      </c>
    </row>
    <row r="16" spans="1:16" s="51" customFormat="1" ht="15.75">
      <c r="A16" s="48" t="s">
        <v>108</v>
      </c>
      <c r="B16" s="49">
        <v>1</v>
      </c>
      <c r="C16" s="49">
        <v>2</v>
      </c>
      <c r="D16" s="49">
        <v>2</v>
      </c>
      <c r="E16" s="49">
        <v>2</v>
      </c>
      <c r="F16" s="49">
        <v>2</v>
      </c>
      <c r="G16" s="49">
        <v>2</v>
      </c>
      <c r="H16" s="49">
        <v>2</v>
      </c>
      <c r="I16" s="49">
        <v>2</v>
      </c>
      <c r="J16" s="49">
        <v>2</v>
      </c>
      <c r="K16" s="49">
        <v>2</v>
      </c>
      <c r="L16" s="49">
        <v>2</v>
      </c>
      <c r="M16" s="49">
        <v>2</v>
      </c>
      <c r="N16" s="49">
        <v>2</v>
      </c>
      <c r="O16" s="50">
        <f t="shared" si="0"/>
        <v>2</v>
      </c>
    </row>
    <row r="17" spans="1:15" s="51" customFormat="1" ht="15.75">
      <c r="A17" s="48" t="s">
        <v>109</v>
      </c>
      <c r="B17" s="49">
        <v>1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50">
        <f t="shared" si="0"/>
        <v>0</v>
      </c>
    </row>
    <row r="18" spans="1:15" s="51" customFormat="1" ht="15.75">
      <c r="A18" s="48" t="s">
        <v>110</v>
      </c>
      <c r="B18" s="49">
        <v>1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>
        <f t="shared" si="0"/>
        <v>0</v>
      </c>
    </row>
    <row r="19" spans="1:15" s="56" customFormat="1" ht="15.75">
      <c r="A19" s="53" t="s">
        <v>111</v>
      </c>
      <c r="B19" s="54">
        <v>1</v>
      </c>
      <c r="C19" s="54">
        <v>0.5</v>
      </c>
      <c r="D19" s="54">
        <v>0.5</v>
      </c>
      <c r="E19" s="54">
        <v>0.5</v>
      </c>
      <c r="F19" s="54">
        <v>0.5</v>
      </c>
      <c r="G19" s="54">
        <v>0.5</v>
      </c>
      <c r="H19" s="54">
        <v>0.5</v>
      </c>
      <c r="I19" s="54">
        <v>0.5</v>
      </c>
      <c r="J19" s="54">
        <v>0.5</v>
      </c>
      <c r="K19" s="54">
        <v>0.5</v>
      </c>
      <c r="L19" s="54">
        <v>0.5</v>
      </c>
      <c r="M19" s="54">
        <v>0.5</v>
      </c>
      <c r="N19" s="54">
        <v>0.5</v>
      </c>
      <c r="O19" s="55">
        <f t="shared" si="0"/>
        <v>0.5</v>
      </c>
    </row>
    <row r="20" spans="1:15" s="51" customFormat="1" ht="15.75">
      <c r="A20" s="48" t="s">
        <v>112</v>
      </c>
      <c r="B20" s="49">
        <v>1</v>
      </c>
      <c r="C20" s="49">
        <v>1</v>
      </c>
      <c r="D20" s="49">
        <v>1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50">
        <f t="shared" si="0"/>
        <v>1</v>
      </c>
    </row>
    <row r="21" spans="1:15" s="51" customFormat="1" ht="15.75">
      <c r="A21" s="48" t="s">
        <v>113</v>
      </c>
      <c r="B21" s="49"/>
      <c r="C21" s="49">
        <v>1</v>
      </c>
      <c r="D21" s="49">
        <v>1</v>
      </c>
      <c r="E21" s="49">
        <v>1</v>
      </c>
      <c r="F21" s="49">
        <v>1</v>
      </c>
      <c r="G21" s="49">
        <v>1</v>
      </c>
      <c r="H21" s="49">
        <v>1</v>
      </c>
      <c r="I21" s="49">
        <v>1</v>
      </c>
      <c r="J21" s="49">
        <v>1</v>
      </c>
      <c r="K21" s="49">
        <v>1</v>
      </c>
      <c r="L21" s="49">
        <v>1</v>
      </c>
      <c r="M21" s="49">
        <v>1</v>
      </c>
      <c r="N21" s="49">
        <v>1</v>
      </c>
      <c r="O21" s="50">
        <f t="shared" si="0"/>
        <v>1</v>
      </c>
    </row>
    <row r="22" spans="1:15" s="51" customFormat="1" ht="15.75">
      <c r="A22" s="48" t="s">
        <v>114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50">
        <f t="shared" si="0"/>
        <v>0</v>
      </c>
    </row>
    <row r="23" spans="1:15" s="51" customFormat="1" ht="15.75">
      <c r="A23" s="48" t="s">
        <v>115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50">
        <f t="shared" si="0"/>
        <v>0</v>
      </c>
    </row>
    <row r="24" spans="1:15" s="51" customFormat="1" ht="15.75">
      <c r="A24" s="48" t="s">
        <v>116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50">
        <f t="shared" si="0"/>
        <v>0</v>
      </c>
    </row>
    <row r="25" spans="1:15" s="51" customFormat="1" ht="15.75">
      <c r="A25" s="48" t="s">
        <v>117</v>
      </c>
      <c r="B25" s="49">
        <v>1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50">
        <f t="shared" si="0"/>
        <v>0</v>
      </c>
    </row>
    <row r="26" spans="1:15" s="51" customFormat="1" ht="15.75">
      <c r="A26" s="48" t="s">
        <v>118</v>
      </c>
      <c r="B26" s="52" t="e">
        <f>#REF!+#REF!+#REF!+#REF!+#REF!+#REF!+#REF!+B12+B15+SUM(B16:B25)</f>
        <v>#REF!</v>
      </c>
      <c r="C26" s="49">
        <v>2</v>
      </c>
      <c r="D26" s="49">
        <v>2</v>
      </c>
      <c r="E26" s="49">
        <v>2</v>
      </c>
      <c r="F26" s="49">
        <v>2</v>
      </c>
      <c r="G26" s="49">
        <v>2</v>
      </c>
      <c r="H26" s="49">
        <v>2</v>
      </c>
      <c r="I26" s="49">
        <v>2</v>
      </c>
      <c r="J26" s="49">
        <v>2</v>
      </c>
      <c r="K26" s="49">
        <v>2</v>
      </c>
      <c r="L26" s="49">
        <v>2</v>
      </c>
      <c r="M26" s="49">
        <v>2</v>
      </c>
      <c r="N26" s="49">
        <v>2</v>
      </c>
      <c r="O26" s="50">
        <f t="shared" si="0"/>
        <v>2</v>
      </c>
    </row>
    <row r="27" spans="1:15" s="56" customFormat="1" ht="15.75">
      <c r="A27" s="57" t="s">
        <v>119</v>
      </c>
      <c r="B27" s="58" t="e">
        <f>SUM(#REF!)</f>
        <v>#REF!</v>
      </c>
      <c r="C27" s="59">
        <f t="shared" ref="C27:O27" si="1">SUM(C12:C26)</f>
        <v>19.5</v>
      </c>
      <c r="D27" s="59">
        <f t="shared" si="1"/>
        <v>19.5</v>
      </c>
      <c r="E27" s="59">
        <f t="shared" si="1"/>
        <v>19.5</v>
      </c>
      <c r="F27" s="59">
        <f t="shared" si="1"/>
        <v>19.5</v>
      </c>
      <c r="G27" s="59">
        <f t="shared" si="1"/>
        <v>19.5</v>
      </c>
      <c r="H27" s="59">
        <f t="shared" si="1"/>
        <v>19.5</v>
      </c>
      <c r="I27" s="59">
        <f t="shared" si="1"/>
        <v>19.5</v>
      </c>
      <c r="J27" s="59">
        <f t="shared" si="1"/>
        <v>19.5</v>
      </c>
      <c r="K27" s="59">
        <f t="shared" si="1"/>
        <v>19.5</v>
      </c>
      <c r="L27" s="59">
        <f t="shared" si="1"/>
        <v>19.5</v>
      </c>
      <c r="M27" s="59">
        <f t="shared" si="1"/>
        <v>19.5</v>
      </c>
      <c r="N27" s="59">
        <f t="shared" si="1"/>
        <v>19.5</v>
      </c>
      <c r="O27" s="60">
        <f t="shared" si="1"/>
        <v>19.5</v>
      </c>
    </row>
    <row r="28" spans="1:15" s="51" customFormat="1" ht="15.75">
      <c r="A28" s="48" t="s">
        <v>120</v>
      </c>
      <c r="B28" s="52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0">
        <f t="shared" ref="O28:O43" si="2">N28</f>
        <v>0</v>
      </c>
    </row>
    <row r="29" spans="1:15" s="51" customFormat="1" ht="15.75">
      <c r="A29" s="48" t="s">
        <v>121</v>
      </c>
      <c r="B29" s="52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0">
        <f t="shared" si="2"/>
        <v>0</v>
      </c>
    </row>
    <row r="30" spans="1:15" s="51" customFormat="1" ht="15.75">
      <c r="A30" s="48" t="s">
        <v>122</v>
      </c>
      <c r="B30" s="52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>
        <f t="shared" si="2"/>
        <v>0</v>
      </c>
    </row>
    <row r="31" spans="1:15" s="51" customFormat="1" ht="15.75">
      <c r="A31" s="48" t="s">
        <v>123</v>
      </c>
      <c r="B31" s="52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0">
        <f t="shared" si="2"/>
        <v>0</v>
      </c>
    </row>
    <row r="32" spans="1:15" s="51" customFormat="1" ht="15.75">
      <c r="A32" s="48" t="s">
        <v>124</v>
      </c>
      <c r="B32" s="52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0">
        <f t="shared" si="2"/>
        <v>0</v>
      </c>
    </row>
    <row r="33" spans="1:15" s="51" customFormat="1" ht="15.75">
      <c r="A33" s="48" t="s">
        <v>125</v>
      </c>
      <c r="B33" s="52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>
        <f t="shared" si="2"/>
        <v>0</v>
      </c>
    </row>
    <row r="34" spans="1:15" s="51" customFormat="1" ht="15.75">
      <c r="A34" s="48" t="s">
        <v>126</v>
      </c>
      <c r="B34" s="52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>
        <f t="shared" si="2"/>
        <v>0</v>
      </c>
    </row>
    <row r="35" spans="1:15" s="51" customFormat="1" ht="15.75">
      <c r="A35" s="48" t="s">
        <v>127</v>
      </c>
      <c r="B35" s="52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50">
        <f t="shared" si="2"/>
        <v>0</v>
      </c>
    </row>
    <row r="36" spans="1:15" s="51" customFormat="1" ht="15.75">
      <c r="A36" s="48" t="s">
        <v>128</v>
      </c>
      <c r="B36" s="52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0">
        <f t="shared" si="2"/>
        <v>0</v>
      </c>
    </row>
    <row r="37" spans="1:15" s="51" customFormat="1" ht="15.75">
      <c r="A37" s="48" t="s">
        <v>129</v>
      </c>
      <c r="B37" s="52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50">
        <f t="shared" si="2"/>
        <v>0</v>
      </c>
    </row>
    <row r="38" spans="1:15" s="51" customFormat="1" ht="15.75">
      <c r="A38" s="48" t="s">
        <v>130</v>
      </c>
      <c r="B38" s="52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50">
        <f t="shared" si="2"/>
        <v>0</v>
      </c>
    </row>
    <row r="39" spans="1:15" s="51" customFormat="1" ht="15.75">
      <c r="A39" s="48" t="s">
        <v>131</v>
      </c>
      <c r="B39" s="52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50">
        <f t="shared" si="2"/>
        <v>0</v>
      </c>
    </row>
    <row r="40" spans="1:15" s="51" customFormat="1" ht="15.75">
      <c r="A40" s="48" t="s">
        <v>132</v>
      </c>
      <c r="B40" s="52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>
        <f t="shared" si="2"/>
        <v>0</v>
      </c>
    </row>
    <row r="41" spans="1:15" s="51" customFormat="1" ht="15.75">
      <c r="A41" s="48" t="s">
        <v>133</v>
      </c>
      <c r="B41" s="52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50">
        <f t="shared" si="2"/>
        <v>0</v>
      </c>
    </row>
    <row r="42" spans="1:15" s="51" customFormat="1" ht="15.75">
      <c r="A42" s="48" t="s">
        <v>134</v>
      </c>
      <c r="B42" s="49">
        <v>1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50">
        <f t="shared" si="2"/>
        <v>0</v>
      </c>
    </row>
    <row r="43" spans="1:15" s="51" customFormat="1" ht="15.75">
      <c r="A43" s="61" t="s">
        <v>135</v>
      </c>
      <c r="B43" s="49"/>
      <c r="C43" s="62">
        <f>SUM(C28:C41)</f>
        <v>0</v>
      </c>
      <c r="D43" s="62">
        <f t="shared" ref="D43:N43" si="3">SUM(D28:D42)</f>
        <v>0</v>
      </c>
      <c r="E43" s="62">
        <f t="shared" si="3"/>
        <v>0</v>
      </c>
      <c r="F43" s="62">
        <f t="shared" si="3"/>
        <v>0</v>
      </c>
      <c r="G43" s="62">
        <f t="shared" si="3"/>
        <v>0</v>
      </c>
      <c r="H43" s="62">
        <f t="shared" si="3"/>
        <v>0</v>
      </c>
      <c r="I43" s="62">
        <f t="shared" si="3"/>
        <v>0</v>
      </c>
      <c r="J43" s="62">
        <f t="shared" si="3"/>
        <v>0</v>
      </c>
      <c r="K43" s="62">
        <f t="shared" si="3"/>
        <v>0</v>
      </c>
      <c r="L43" s="62">
        <f t="shared" si="3"/>
        <v>0</v>
      </c>
      <c r="M43" s="62">
        <f t="shared" si="3"/>
        <v>0</v>
      </c>
      <c r="N43" s="62">
        <f t="shared" si="3"/>
        <v>0</v>
      </c>
      <c r="O43" s="63">
        <f t="shared" si="2"/>
        <v>0</v>
      </c>
    </row>
    <row r="44" spans="1:15" s="51" customFormat="1" ht="15.75">
      <c r="A44" s="64" t="s">
        <v>136</v>
      </c>
      <c r="B44" s="65" t="e">
        <f>B27+B26+B42</f>
        <v>#REF!</v>
      </c>
      <c r="C44" s="65">
        <f t="shared" ref="C44:O44" si="4">C27+C43</f>
        <v>19.5</v>
      </c>
      <c r="D44" s="65">
        <f t="shared" si="4"/>
        <v>19.5</v>
      </c>
      <c r="E44" s="65">
        <f t="shared" si="4"/>
        <v>19.5</v>
      </c>
      <c r="F44" s="65">
        <f t="shared" si="4"/>
        <v>19.5</v>
      </c>
      <c r="G44" s="65">
        <f t="shared" si="4"/>
        <v>19.5</v>
      </c>
      <c r="H44" s="65">
        <f t="shared" si="4"/>
        <v>19.5</v>
      </c>
      <c r="I44" s="65">
        <f t="shared" si="4"/>
        <v>19.5</v>
      </c>
      <c r="J44" s="65">
        <f t="shared" si="4"/>
        <v>19.5</v>
      </c>
      <c r="K44" s="65">
        <f t="shared" si="4"/>
        <v>19.5</v>
      </c>
      <c r="L44" s="65">
        <f t="shared" si="4"/>
        <v>19.5</v>
      </c>
      <c r="M44" s="65">
        <f t="shared" si="4"/>
        <v>19.5</v>
      </c>
      <c r="N44" s="65">
        <f t="shared" si="4"/>
        <v>19.5</v>
      </c>
      <c r="O44" s="66">
        <f t="shared" si="4"/>
        <v>19.5</v>
      </c>
    </row>
    <row r="46" spans="1:15">
      <c r="A46" s="67" t="str">
        <f ca="1">CELL("FILENAME")</f>
        <v>C:\Users\Felienne\Enron\EnronSpreadsheets\[sally_beck__33825__Quick Review of Commodity Logic.xls]Comm Logic</v>
      </c>
    </row>
    <row r="47" spans="1:15">
      <c r="C47" s="69"/>
      <c r="D47" s="69"/>
    </row>
  </sheetData>
  <printOptions horizontalCentered="1"/>
  <pageMargins left="0.1" right="0.1" top="0.45" bottom="0.5" header="0" footer="0"/>
  <pageSetup scale="61" orientation="landscape" verticalDpi="300" r:id="rId1"/>
  <headerFooter alignWithMargins="0">
    <oddFooter>&amp;L&amp;"Arial Narrow,Regular"&amp;8&amp;D
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78"/>
  <sheetViews>
    <sheetView zoomScale="90" workbookViewId="0">
      <pane xSplit="3" ySplit="11" topLeftCell="H55" activePane="bottomRight" state="frozen"/>
      <selection pane="topRight"/>
      <selection pane="bottomLeft"/>
      <selection pane="bottomRight" activeCell="Q76" sqref="Q76"/>
    </sheetView>
  </sheetViews>
  <sheetFormatPr defaultColWidth="8" defaultRowHeight="12.75"/>
  <cols>
    <col min="1" max="1" width="16.140625" style="68" customWidth="1"/>
    <col min="2" max="2" width="31" style="68" customWidth="1"/>
    <col min="3" max="3" width="1.28515625" style="68" customWidth="1"/>
    <col min="4" max="16" width="10.140625" style="68" customWidth="1"/>
    <col min="17" max="16384" width="8" style="68"/>
  </cols>
  <sheetData>
    <row r="1" spans="1:16" s="22" customFormat="1" ht="9.75" customHeight="1">
      <c r="A1" s="20"/>
      <c r="B1" s="21"/>
      <c r="C1" s="21"/>
      <c r="D1" s="21"/>
    </row>
    <row r="2" spans="1:16" s="26" customFormat="1" ht="27" customHeight="1">
      <c r="A2" s="23" t="s">
        <v>230</v>
      </c>
      <c r="B2" s="23"/>
      <c r="C2" s="23"/>
      <c r="D2" s="23"/>
      <c r="E2" s="24"/>
      <c r="F2" s="24"/>
      <c r="G2" s="24"/>
      <c r="H2" s="25"/>
    </row>
    <row r="3" spans="1:16" s="26" customFormat="1" ht="27" customHeight="1">
      <c r="A3" s="23" t="s">
        <v>228</v>
      </c>
      <c r="B3" s="23"/>
      <c r="C3" s="23"/>
      <c r="D3" s="23"/>
      <c r="E3" s="24"/>
      <c r="F3" s="24"/>
      <c r="G3" s="24"/>
      <c r="H3" s="25"/>
      <c r="P3" s="27" t="s">
        <v>231</v>
      </c>
    </row>
    <row r="4" spans="1:16" s="28" customFormat="1" ht="13.5" customHeight="1">
      <c r="C4" s="29"/>
      <c r="D4" s="30"/>
      <c r="G4" s="31"/>
      <c r="H4" s="31"/>
      <c r="I4" s="32"/>
    </row>
    <row r="5" spans="1:16" s="28" customFormat="1" ht="14.25" customHeight="1" thickBot="1">
      <c r="B5" s="33" t="s">
        <v>91</v>
      </c>
      <c r="C5" s="34"/>
      <c r="D5" s="35" t="s">
        <v>92</v>
      </c>
    </row>
    <row r="6" spans="1:16" s="28" customFormat="1" ht="14.25" customHeight="1" thickBot="1">
      <c r="B6" s="33" t="s">
        <v>93</v>
      </c>
      <c r="C6" s="34"/>
      <c r="D6" s="35" t="s">
        <v>94</v>
      </c>
    </row>
    <row r="7" spans="1:16" s="28" customFormat="1" ht="14.25" customHeight="1" thickBot="1">
      <c r="B7" s="29" t="s">
        <v>95</v>
      </c>
      <c r="D7" s="37" t="s">
        <v>96</v>
      </c>
      <c r="H7" s="31"/>
      <c r="N7" s="38" t="s">
        <v>97</v>
      </c>
      <c r="O7" s="39">
        <v>36795</v>
      </c>
    </row>
    <row r="8" spans="1:16" s="28" customFormat="1" ht="13.5" thickBot="1">
      <c r="B8" s="29" t="s">
        <v>98</v>
      </c>
      <c r="D8" s="37" t="s">
        <v>94</v>
      </c>
      <c r="H8" s="31"/>
      <c r="N8" s="40" t="s">
        <v>137</v>
      </c>
    </row>
    <row r="9" spans="1:16" s="28" customFormat="1">
      <c r="C9" s="29"/>
      <c r="D9" s="30"/>
      <c r="H9" s="31"/>
      <c r="N9" s="40" t="s">
        <v>138</v>
      </c>
    </row>
    <row r="10" spans="1:16" s="28" customFormat="1">
      <c r="A10" s="70" t="s">
        <v>139</v>
      </c>
      <c r="B10" s="71"/>
      <c r="C10" s="71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3" t="s">
        <v>140</v>
      </c>
    </row>
    <row r="11" spans="1:16" s="28" customFormat="1">
      <c r="A11" s="74" t="s">
        <v>141</v>
      </c>
      <c r="B11" s="75" t="s">
        <v>142</v>
      </c>
      <c r="C11" s="76"/>
      <c r="D11" s="77">
        <v>36892</v>
      </c>
      <c r="E11" s="77">
        <v>36923</v>
      </c>
      <c r="F11" s="77">
        <v>36951</v>
      </c>
      <c r="G11" s="77">
        <v>36982</v>
      </c>
      <c r="H11" s="77">
        <v>37012</v>
      </c>
      <c r="I11" s="77">
        <v>37043</v>
      </c>
      <c r="J11" s="77">
        <v>37073</v>
      </c>
      <c r="K11" s="77">
        <v>37104</v>
      </c>
      <c r="L11" s="77">
        <v>37135</v>
      </c>
      <c r="M11" s="77">
        <v>37165</v>
      </c>
      <c r="N11" s="77">
        <v>37196</v>
      </c>
      <c r="O11" s="77">
        <v>37226</v>
      </c>
      <c r="P11" s="78" t="s">
        <v>143</v>
      </c>
    </row>
    <row r="12" spans="1:16" ht="13.5">
      <c r="A12" s="79" t="s">
        <v>144</v>
      </c>
      <c r="B12" s="80" t="s">
        <v>145</v>
      </c>
      <c r="C12" s="81"/>
      <c r="D12" s="82">
        <f>[2]Assumption!F25</f>
        <v>144083.33333333334</v>
      </c>
      <c r="E12" s="82">
        <f>[2]Assumption!F25+[2]Assumption!G28</f>
        <v>157290.97222222225</v>
      </c>
      <c r="F12" s="82">
        <f t="shared" ref="F12:O12" si="0">E12</f>
        <v>157290.97222222225</v>
      </c>
      <c r="G12" s="82">
        <f t="shared" si="0"/>
        <v>157290.97222222225</v>
      </c>
      <c r="H12" s="82">
        <f t="shared" si="0"/>
        <v>157290.97222222225</v>
      </c>
      <c r="I12" s="82">
        <f t="shared" si="0"/>
        <v>157290.97222222225</v>
      </c>
      <c r="J12" s="82">
        <f t="shared" si="0"/>
        <v>157290.97222222225</v>
      </c>
      <c r="K12" s="82">
        <f t="shared" si="0"/>
        <v>157290.97222222225</v>
      </c>
      <c r="L12" s="82">
        <f t="shared" si="0"/>
        <v>157290.97222222225</v>
      </c>
      <c r="M12" s="82">
        <f t="shared" si="0"/>
        <v>157290.97222222225</v>
      </c>
      <c r="N12" s="82">
        <f t="shared" si="0"/>
        <v>157290.97222222225</v>
      </c>
      <c r="O12" s="82">
        <f t="shared" si="0"/>
        <v>157290.97222222225</v>
      </c>
      <c r="P12" s="83">
        <f t="shared" ref="P12:P43" si="1">SUM(D12:O12)</f>
        <v>1874284.0277777782</v>
      </c>
    </row>
    <row r="13" spans="1:16" ht="13.5">
      <c r="A13" s="79" t="s">
        <v>144</v>
      </c>
      <c r="B13" s="80" t="s">
        <v>146</v>
      </c>
      <c r="C13" s="81"/>
      <c r="D13" s="82"/>
      <c r="E13" s="82"/>
      <c r="F13" s="82">
        <v>30000</v>
      </c>
      <c r="G13" s="82"/>
      <c r="H13" s="82"/>
      <c r="I13" s="82"/>
      <c r="J13" s="82"/>
      <c r="K13" s="82"/>
      <c r="L13" s="82"/>
      <c r="M13" s="82"/>
      <c r="N13" s="82"/>
      <c r="O13" s="82"/>
      <c r="P13" s="83">
        <f t="shared" si="1"/>
        <v>30000</v>
      </c>
    </row>
    <row r="14" spans="1:16" ht="13.5">
      <c r="A14" s="84"/>
      <c r="B14" s="85" t="s">
        <v>147</v>
      </c>
      <c r="C14" s="86"/>
      <c r="D14" s="87">
        <f t="shared" ref="D14:O14" si="2">SUM(D12:D13)</f>
        <v>144083.33333333334</v>
      </c>
      <c r="E14" s="87">
        <f t="shared" si="2"/>
        <v>157290.97222222225</v>
      </c>
      <c r="F14" s="87">
        <f t="shared" si="2"/>
        <v>187290.97222222225</v>
      </c>
      <c r="G14" s="87">
        <f t="shared" si="2"/>
        <v>157290.97222222225</v>
      </c>
      <c r="H14" s="87">
        <f t="shared" si="2"/>
        <v>157290.97222222225</v>
      </c>
      <c r="I14" s="87">
        <f t="shared" si="2"/>
        <v>157290.97222222225</v>
      </c>
      <c r="J14" s="87">
        <f t="shared" si="2"/>
        <v>157290.97222222225</v>
      </c>
      <c r="K14" s="87">
        <f t="shared" si="2"/>
        <v>157290.97222222225</v>
      </c>
      <c r="L14" s="87">
        <f t="shared" si="2"/>
        <v>157290.97222222225</v>
      </c>
      <c r="M14" s="87">
        <f t="shared" si="2"/>
        <v>157290.97222222225</v>
      </c>
      <c r="N14" s="87">
        <f t="shared" si="2"/>
        <v>157290.97222222225</v>
      </c>
      <c r="O14" s="87">
        <f t="shared" si="2"/>
        <v>157290.97222222225</v>
      </c>
      <c r="P14" s="88">
        <f t="shared" si="1"/>
        <v>1904284.0277777782</v>
      </c>
    </row>
    <row r="15" spans="1:16" ht="13.5">
      <c r="A15" s="79" t="s">
        <v>148</v>
      </c>
      <c r="B15" s="89" t="s">
        <v>149</v>
      </c>
      <c r="C15" s="86"/>
      <c r="D15" s="90">
        <f>([2]Assumption!$C$25*4800/12)+('Direct Expense'!D14*0.0935)</f>
        <v>21071.791666666668</v>
      </c>
      <c r="E15" s="90">
        <f>([2]Assumption!$C$25*4800/12)+('Direct Expense'!E14*0.0935)</f>
        <v>22306.70590277778</v>
      </c>
      <c r="F15" s="90">
        <f>([2]Assumption!$C$25*4800/12)+('Direct Expense'!F14*0.0935)</f>
        <v>25111.70590277778</v>
      </c>
      <c r="G15" s="90">
        <f>([2]Assumption!$C$25*4800/12)+('Direct Expense'!G14*0.0935)</f>
        <v>22306.70590277778</v>
      </c>
      <c r="H15" s="90">
        <f>([2]Assumption!$C$25*4800/12)+('Direct Expense'!H14*0.0935)</f>
        <v>22306.70590277778</v>
      </c>
      <c r="I15" s="90">
        <f>([2]Assumption!$C$25*4800/12)+('Direct Expense'!I14*0.0935)</f>
        <v>22306.70590277778</v>
      </c>
      <c r="J15" s="90">
        <f>([2]Assumption!$C$25*4800/12)+('Direct Expense'!J14*0.0935)</f>
        <v>22306.70590277778</v>
      </c>
      <c r="K15" s="90">
        <f>([2]Assumption!$C$25*4800/12)+('Direct Expense'!K14*0.0935)</f>
        <v>22306.70590277778</v>
      </c>
      <c r="L15" s="90">
        <f>([2]Assumption!$C$25*4800/12)+('Direct Expense'!L14*0.0935)</f>
        <v>22306.70590277778</v>
      </c>
      <c r="M15" s="90">
        <f>([2]Assumption!$C$25*4800/12)+('Direct Expense'!M14*0.0935)</f>
        <v>22306.70590277778</v>
      </c>
      <c r="N15" s="90">
        <f>([2]Assumption!$C$25*4800/12)+('Direct Expense'!N14*0.0935)</f>
        <v>22306.70590277778</v>
      </c>
      <c r="O15" s="90">
        <f>([2]Assumption!$C$25*4800/12)+('Direct Expense'!O14*0.0935)</f>
        <v>22306.70590277778</v>
      </c>
      <c r="P15" s="83">
        <f t="shared" si="1"/>
        <v>269250.55659722228</v>
      </c>
    </row>
    <row r="16" spans="1:16" ht="13.5">
      <c r="A16" s="79" t="s">
        <v>150</v>
      </c>
      <c r="B16" s="80" t="s">
        <v>151</v>
      </c>
      <c r="C16" s="86"/>
      <c r="D16" s="90">
        <f>IF([2]Assumption!$C$25=0,,IF(D14/[2]Assumption!$C$25&lt;=71000/12,D14*0.09,(D14/[2]Assumption!$C$25-71000/12)*0.02*[2]Assumption!$C$25+71000/12*0.09*[2]Assumption!$C$25))</f>
        <v>10750.833333333334</v>
      </c>
      <c r="E16" s="90">
        <f>IF([2]Assumption!$C$25=0,,IF(E14/[2]Assumption!$C$25&lt;=71000/12,E14*0.09,(E14/[2]Assumption!$C$25-71000/12)*0.02*[2]Assumption!$C$25+71000/12*0.09*[2]Assumption!$C$25))</f>
        <v>11014.986111111111</v>
      </c>
      <c r="F16" s="90">
        <f>IF([2]Assumption!$C$25=0,,IF(F14/[2]Assumption!$C$25&lt;=71000/12,F14*0.09,(F14/[2]Assumption!$C$25-71000/12)*0.02*[2]Assumption!$C$25+71000/12*0.09*[2]Assumption!$C$25))</f>
        <v>11614.986111111111</v>
      </c>
      <c r="G16" s="90">
        <f>IF([2]Assumption!$C$25=0,,IF(G14/[2]Assumption!$C$25&lt;=71000/12,G14*0.09,(G14/[2]Assumption!$C$25-71000/12)*0.02*[2]Assumption!$C$25+71000/12*0.09*[2]Assumption!$C$25))</f>
        <v>11014.986111111111</v>
      </c>
      <c r="H16" s="90">
        <f>IF([2]Assumption!$C$25=0,,IF(H14/[2]Assumption!$C$25&lt;=71000/12,H14*0.09,(H14/[2]Assumption!$C$25-71000/12)*0.02*[2]Assumption!$C$25+71000/12*0.09*[2]Assumption!$C$25))</f>
        <v>11014.986111111111</v>
      </c>
      <c r="I16" s="90">
        <f>IF([2]Assumption!$C$25=0,,IF(I14/[2]Assumption!$C$25&lt;=71000/12,I14*0.09,(I14/[2]Assumption!$C$25-71000/12)*0.02*[2]Assumption!$C$25+71000/12*0.09*[2]Assumption!$C$25))</f>
        <v>11014.986111111111</v>
      </c>
      <c r="J16" s="90">
        <f>IF([2]Assumption!$C$25=0,,IF(J14/[2]Assumption!$C$25&lt;=71000/12,J14*0.09,(J14/[2]Assumption!$C$25-71000/12)*0.02*[2]Assumption!$C$25+71000/12*0.09*[2]Assumption!$C$25))</f>
        <v>11014.986111111111</v>
      </c>
      <c r="K16" s="90">
        <f>IF([2]Assumption!$C$25=0,,IF(K14/[2]Assumption!$C$25&lt;=71000/12,K14*0.09,(K14/[2]Assumption!$C$25-71000/12)*0.02*[2]Assumption!$C$25+71000/12*0.09*[2]Assumption!$C$25))</f>
        <v>11014.986111111111</v>
      </c>
      <c r="L16" s="90">
        <f>IF([2]Assumption!$C$25=0,,IF(L14/[2]Assumption!$C$25&lt;=71000/12,L14*0.09,(L14/[2]Assumption!$C$25-71000/12)*0.02*[2]Assumption!$C$25+71000/12*0.09*[2]Assumption!$C$25))</f>
        <v>11014.986111111111</v>
      </c>
      <c r="M16" s="90">
        <f>IF([2]Assumption!$C$25=0,,IF(M14/[2]Assumption!$C$25&lt;=71000/12,M14*0.09,(M14/[2]Assumption!$C$25-71000/12)*0.02*[2]Assumption!$C$25+71000/12*0.09*[2]Assumption!$C$25))</f>
        <v>11014.986111111111</v>
      </c>
      <c r="N16" s="90">
        <f>IF([2]Assumption!$C$25=0,,IF(N14/[2]Assumption!$C$25&lt;=71000/12,N14*0.09,(N14/[2]Assumption!$C$25-71000/12)*0.02*[2]Assumption!$C$25+71000/12*0.09*[2]Assumption!$C$25))</f>
        <v>11014.986111111111</v>
      </c>
      <c r="O16" s="90">
        <f>IF([2]Assumption!$C$25=0,,IF(O14/[2]Assumption!$C$25&lt;=71000/12,O14*0.09,(O14/[2]Assumption!$C$25-71000/12)*0.02*[2]Assumption!$C$25+71000/12*0.09*[2]Assumption!$C$25))</f>
        <v>11014.986111111111</v>
      </c>
      <c r="P16" s="83">
        <f t="shared" si="1"/>
        <v>132515.68055555556</v>
      </c>
    </row>
    <row r="17" spans="1:16" ht="13.5">
      <c r="A17" s="84"/>
      <c r="B17" s="91" t="s">
        <v>152</v>
      </c>
      <c r="C17" s="86"/>
      <c r="D17" s="87">
        <f t="shared" ref="D17:O17" si="3">SUM(D15:D16)</f>
        <v>31822.625</v>
      </c>
      <c r="E17" s="87">
        <f t="shared" si="3"/>
        <v>33321.692013888889</v>
      </c>
      <c r="F17" s="87">
        <f t="shared" si="3"/>
        <v>36726.692013888889</v>
      </c>
      <c r="G17" s="87">
        <f t="shared" si="3"/>
        <v>33321.692013888889</v>
      </c>
      <c r="H17" s="87">
        <f t="shared" si="3"/>
        <v>33321.692013888889</v>
      </c>
      <c r="I17" s="87">
        <f t="shared" si="3"/>
        <v>33321.692013888889</v>
      </c>
      <c r="J17" s="87">
        <f t="shared" si="3"/>
        <v>33321.692013888889</v>
      </c>
      <c r="K17" s="87">
        <f t="shared" si="3"/>
        <v>33321.692013888889</v>
      </c>
      <c r="L17" s="87">
        <f t="shared" si="3"/>
        <v>33321.692013888889</v>
      </c>
      <c r="M17" s="87">
        <f t="shared" si="3"/>
        <v>33321.692013888889</v>
      </c>
      <c r="N17" s="87">
        <f t="shared" si="3"/>
        <v>33321.692013888889</v>
      </c>
      <c r="O17" s="87">
        <f t="shared" si="3"/>
        <v>33321.692013888889</v>
      </c>
      <c r="P17" s="88">
        <f t="shared" si="1"/>
        <v>401766.23715277785</v>
      </c>
    </row>
    <row r="18" spans="1:16" ht="13.5">
      <c r="A18" s="84" t="s">
        <v>153</v>
      </c>
      <c r="B18" s="86" t="s">
        <v>154</v>
      </c>
      <c r="C18" s="86"/>
      <c r="D18" s="82">
        <f>[2]Assumption!F58</f>
        <v>5000</v>
      </c>
      <c r="E18" s="82">
        <f t="shared" ref="E18:E24" si="4">D18</f>
        <v>5000</v>
      </c>
      <c r="F18" s="82">
        <f t="shared" ref="F18:F24" si="5">D18</f>
        <v>5000</v>
      </c>
      <c r="G18" s="82">
        <f t="shared" ref="G18:O18" si="6">F18</f>
        <v>5000</v>
      </c>
      <c r="H18" s="82">
        <f t="shared" si="6"/>
        <v>5000</v>
      </c>
      <c r="I18" s="82">
        <f t="shared" si="6"/>
        <v>5000</v>
      </c>
      <c r="J18" s="82">
        <f t="shared" si="6"/>
        <v>5000</v>
      </c>
      <c r="K18" s="82">
        <f t="shared" si="6"/>
        <v>5000</v>
      </c>
      <c r="L18" s="82">
        <f t="shared" si="6"/>
        <v>5000</v>
      </c>
      <c r="M18" s="82">
        <f t="shared" si="6"/>
        <v>5000</v>
      </c>
      <c r="N18" s="82">
        <f t="shared" si="6"/>
        <v>5000</v>
      </c>
      <c r="O18" s="82">
        <f t="shared" si="6"/>
        <v>5000</v>
      </c>
      <c r="P18" s="83">
        <f t="shared" si="1"/>
        <v>60000</v>
      </c>
    </row>
    <row r="19" spans="1:16" ht="13.5">
      <c r="A19" s="84" t="s">
        <v>155</v>
      </c>
      <c r="B19" s="86" t="s">
        <v>156</v>
      </c>
      <c r="C19" s="86"/>
      <c r="D19" s="82">
        <f>[2]Assumption!F60</f>
        <v>200</v>
      </c>
      <c r="E19" s="82">
        <f t="shared" si="4"/>
        <v>200</v>
      </c>
      <c r="F19" s="82">
        <f t="shared" si="5"/>
        <v>200</v>
      </c>
      <c r="G19" s="82">
        <f t="shared" ref="G19:O19" si="7">F19</f>
        <v>200</v>
      </c>
      <c r="H19" s="82">
        <f t="shared" si="7"/>
        <v>200</v>
      </c>
      <c r="I19" s="82">
        <f t="shared" si="7"/>
        <v>200</v>
      </c>
      <c r="J19" s="82">
        <f t="shared" si="7"/>
        <v>200</v>
      </c>
      <c r="K19" s="82">
        <f t="shared" si="7"/>
        <v>200</v>
      </c>
      <c r="L19" s="82">
        <f t="shared" si="7"/>
        <v>200</v>
      </c>
      <c r="M19" s="82">
        <f t="shared" si="7"/>
        <v>200</v>
      </c>
      <c r="N19" s="82">
        <f t="shared" si="7"/>
        <v>200</v>
      </c>
      <c r="O19" s="82">
        <f t="shared" si="7"/>
        <v>200</v>
      </c>
      <c r="P19" s="83">
        <f t="shared" si="1"/>
        <v>2400</v>
      </c>
    </row>
    <row r="20" spans="1:16" ht="13.5">
      <c r="A20" s="84" t="s">
        <v>153</v>
      </c>
      <c r="B20" s="86" t="s">
        <v>157</v>
      </c>
      <c r="C20" s="86"/>
      <c r="D20" s="82">
        <f>[2]Assumption!F57</f>
        <v>760</v>
      </c>
      <c r="E20" s="82">
        <f t="shared" si="4"/>
        <v>760</v>
      </c>
      <c r="F20" s="82">
        <f t="shared" si="5"/>
        <v>760</v>
      </c>
      <c r="G20" s="82">
        <f t="shared" ref="G20:O20" si="8">F20</f>
        <v>760</v>
      </c>
      <c r="H20" s="82">
        <f t="shared" si="8"/>
        <v>760</v>
      </c>
      <c r="I20" s="82">
        <f t="shared" si="8"/>
        <v>760</v>
      </c>
      <c r="J20" s="82">
        <f t="shared" si="8"/>
        <v>760</v>
      </c>
      <c r="K20" s="82">
        <f t="shared" si="8"/>
        <v>760</v>
      </c>
      <c r="L20" s="82">
        <f t="shared" si="8"/>
        <v>760</v>
      </c>
      <c r="M20" s="82">
        <f t="shared" si="8"/>
        <v>760</v>
      </c>
      <c r="N20" s="82">
        <f t="shared" si="8"/>
        <v>760</v>
      </c>
      <c r="O20" s="82">
        <f t="shared" si="8"/>
        <v>760</v>
      </c>
      <c r="P20" s="83">
        <f t="shared" si="1"/>
        <v>9120</v>
      </c>
    </row>
    <row r="21" spans="1:16" ht="13.5">
      <c r="A21" s="84" t="s">
        <v>158</v>
      </c>
      <c r="B21" s="86" t="s">
        <v>159</v>
      </c>
      <c r="C21" s="86"/>
      <c r="D21" s="82">
        <f>[2]Assumption!F59</f>
        <v>2375</v>
      </c>
      <c r="E21" s="82">
        <f t="shared" si="4"/>
        <v>2375</v>
      </c>
      <c r="F21" s="82">
        <f t="shared" si="5"/>
        <v>2375</v>
      </c>
      <c r="G21" s="82">
        <f t="shared" ref="G21:O21" si="9">F21</f>
        <v>2375</v>
      </c>
      <c r="H21" s="82">
        <f t="shared" si="9"/>
        <v>2375</v>
      </c>
      <c r="I21" s="82">
        <f t="shared" si="9"/>
        <v>2375</v>
      </c>
      <c r="J21" s="82">
        <f t="shared" si="9"/>
        <v>2375</v>
      </c>
      <c r="K21" s="82">
        <f t="shared" si="9"/>
        <v>2375</v>
      </c>
      <c r="L21" s="82">
        <f t="shared" si="9"/>
        <v>2375</v>
      </c>
      <c r="M21" s="82">
        <f t="shared" si="9"/>
        <v>2375</v>
      </c>
      <c r="N21" s="82">
        <f t="shared" si="9"/>
        <v>2375</v>
      </c>
      <c r="O21" s="82">
        <f t="shared" si="9"/>
        <v>2375</v>
      </c>
      <c r="P21" s="83">
        <f t="shared" si="1"/>
        <v>28500</v>
      </c>
    </row>
    <row r="22" spans="1:16" ht="13.5">
      <c r="A22" s="84" t="s">
        <v>160</v>
      </c>
      <c r="B22" s="86" t="s">
        <v>161</v>
      </c>
      <c r="C22" s="86"/>
      <c r="D22" s="82">
        <f>[2]Assumption!F56</f>
        <v>7916.666666666667</v>
      </c>
      <c r="E22" s="82">
        <f t="shared" si="4"/>
        <v>7916.666666666667</v>
      </c>
      <c r="F22" s="82">
        <f t="shared" si="5"/>
        <v>7916.666666666667</v>
      </c>
      <c r="G22" s="82">
        <f t="shared" ref="G22:O22" si="10">F22</f>
        <v>7916.666666666667</v>
      </c>
      <c r="H22" s="82">
        <f t="shared" si="10"/>
        <v>7916.666666666667</v>
      </c>
      <c r="I22" s="82">
        <f t="shared" si="10"/>
        <v>7916.666666666667</v>
      </c>
      <c r="J22" s="82">
        <f t="shared" si="10"/>
        <v>7916.666666666667</v>
      </c>
      <c r="K22" s="82">
        <f t="shared" si="10"/>
        <v>7916.666666666667</v>
      </c>
      <c r="L22" s="82">
        <f t="shared" si="10"/>
        <v>7916.666666666667</v>
      </c>
      <c r="M22" s="82">
        <f t="shared" si="10"/>
        <v>7916.666666666667</v>
      </c>
      <c r="N22" s="82">
        <f t="shared" si="10"/>
        <v>7916.666666666667</v>
      </c>
      <c r="O22" s="82">
        <f t="shared" si="10"/>
        <v>7916.666666666667</v>
      </c>
      <c r="P22" s="83">
        <f t="shared" si="1"/>
        <v>95000.000000000015</v>
      </c>
    </row>
    <row r="23" spans="1:16" ht="13.5">
      <c r="A23" s="92" t="s">
        <v>162</v>
      </c>
      <c r="B23" s="86" t="s">
        <v>163</v>
      </c>
      <c r="C23" s="86"/>
      <c r="D23" s="82">
        <f>[2]Assumption!F61</f>
        <v>500</v>
      </c>
      <c r="E23" s="82">
        <f t="shared" si="4"/>
        <v>500</v>
      </c>
      <c r="F23" s="82">
        <f t="shared" si="5"/>
        <v>500</v>
      </c>
      <c r="G23" s="82">
        <f t="shared" ref="G23:O23" si="11">F23</f>
        <v>500</v>
      </c>
      <c r="H23" s="82">
        <f t="shared" si="11"/>
        <v>500</v>
      </c>
      <c r="I23" s="82">
        <f t="shared" si="11"/>
        <v>500</v>
      </c>
      <c r="J23" s="82">
        <f t="shared" si="11"/>
        <v>500</v>
      </c>
      <c r="K23" s="82">
        <f t="shared" si="11"/>
        <v>500</v>
      </c>
      <c r="L23" s="82">
        <f t="shared" si="11"/>
        <v>500</v>
      </c>
      <c r="M23" s="82">
        <f t="shared" si="11"/>
        <v>500</v>
      </c>
      <c r="N23" s="82">
        <f t="shared" si="11"/>
        <v>500</v>
      </c>
      <c r="O23" s="82">
        <f t="shared" si="11"/>
        <v>500</v>
      </c>
      <c r="P23" s="83">
        <f t="shared" si="1"/>
        <v>6000</v>
      </c>
    </row>
    <row r="24" spans="1:16" ht="13.5">
      <c r="A24" s="84" t="s">
        <v>164</v>
      </c>
      <c r="B24" s="86" t="s">
        <v>165</v>
      </c>
      <c r="C24" s="86"/>
      <c r="D24" s="82">
        <f>[2]Assumption!F62</f>
        <v>2500</v>
      </c>
      <c r="E24" s="82">
        <f t="shared" si="4"/>
        <v>2500</v>
      </c>
      <c r="F24" s="82">
        <f t="shared" si="5"/>
        <v>2500</v>
      </c>
      <c r="G24" s="82">
        <f t="shared" ref="G24:O24" si="12">F24</f>
        <v>2500</v>
      </c>
      <c r="H24" s="82">
        <f t="shared" si="12"/>
        <v>2500</v>
      </c>
      <c r="I24" s="82">
        <f t="shared" si="12"/>
        <v>2500</v>
      </c>
      <c r="J24" s="82">
        <f t="shared" si="12"/>
        <v>2500</v>
      </c>
      <c r="K24" s="82">
        <f t="shared" si="12"/>
        <v>2500</v>
      </c>
      <c r="L24" s="82">
        <f t="shared" si="12"/>
        <v>2500</v>
      </c>
      <c r="M24" s="82">
        <f t="shared" si="12"/>
        <v>2500</v>
      </c>
      <c r="N24" s="82">
        <f t="shared" si="12"/>
        <v>2500</v>
      </c>
      <c r="O24" s="82">
        <f t="shared" si="12"/>
        <v>2500</v>
      </c>
      <c r="P24" s="83">
        <f t="shared" si="1"/>
        <v>30000</v>
      </c>
    </row>
    <row r="25" spans="1:16" ht="13.5">
      <c r="A25" s="84"/>
      <c r="B25" s="91" t="s">
        <v>166</v>
      </c>
      <c r="C25" s="86"/>
      <c r="D25" s="87">
        <f t="shared" ref="D25:O25" si="13">SUM(D18:D24)</f>
        <v>19251.666666666668</v>
      </c>
      <c r="E25" s="87">
        <f t="shared" si="13"/>
        <v>19251.666666666668</v>
      </c>
      <c r="F25" s="87">
        <f t="shared" si="13"/>
        <v>19251.666666666668</v>
      </c>
      <c r="G25" s="87">
        <f t="shared" si="13"/>
        <v>19251.666666666668</v>
      </c>
      <c r="H25" s="87">
        <f t="shared" si="13"/>
        <v>19251.666666666668</v>
      </c>
      <c r="I25" s="87">
        <f t="shared" si="13"/>
        <v>19251.666666666668</v>
      </c>
      <c r="J25" s="87">
        <f t="shared" si="13"/>
        <v>19251.666666666668</v>
      </c>
      <c r="K25" s="87">
        <f t="shared" si="13"/>
        <v>19251.666666666668</v>
      </c>
      <c r="L25" s="87">
        <f t="shared" si="13"/>
        <v>19251.666666666668</v>
      </c>
      <c r="M25" s="87">
        <f t="shared" si="13"/>
        <v>19251.666666666668</v>
      </c>
      <c r="N25" s="87">
        <f t="shared" si="13"/>
        <v>19251.666666666668</v>
      </c>
      <c r="O25" s="87">
        <f t="shared" si="13"/>
        <v>19251.666666666668</v>
      </c>
      <c r="P25" s="88">
        <f t="shared" si="1"/>
        <v>231019.99999999997</v>
      </c>
    </row>
    <row r="26" spans="1:16" ht="13.5">
      <c r="A26" s="84" t="s">
        <v>160</v>
      </c>
      <c r="B26" s="86" t="s">
        <v>167</v>
      </c>
      <c r="C26" s="86"/>
      <c r="D26" s="82">
        <f>[2]Assumption!F66</f>
        <v>0</v>
      </c>
      <c r="E26" s="82">
        <f t="shared" ref="E26:E31" si="14">D26</f>
        <v>0</v>
      </c>
      <c r="F26" s="82">
        <f t="shared" ref="F26:F31" si="15">D26</f>
        <v>0</v>
      </c>
      <c r="G26" s="82">
        <f t="shared" ref="G26:O26" si="16">F26</f>
        <v>0</v>
      </c>
      <c r="H26" s="82">
        <f t="shared" si="16"/>
        <v>0</v>
      </c>
      <c r="I26" s="82">
        <f t="shared" si="16"/>
        <v>0</v>
      </c>
      <c r="J26" s="82">
        <f t="shared" si="16"/>
        <v>0</v>
      </c>
      <c r="K26" s="82">
        <f t="shared" si="16"/>
        <v>0</v>
      </c>
      <c r="L26" s="82">
        <f t="shared" si="16"/>
        <v>0</v>
      </c>
      <c r="M26" s="82">
        <f t="shared" si="16"/>
        <v>0</v>
      </c>
      <c r="N26" s="82">
        <f t="shared" si="16"/>
        <v>0</v>
      </c>
      <c r="O26" s="82">
        <f t="shared" si="16"/>
        <v>0</v>
      </c>
      <c r="P26" s="83">
        <f t="shared" si="1"/>
        <v>0</v>
      </c>
    </row>
    <row r="27" spans="1:16" ht="13.5">
      <c r="A27" s="84" t="s">
        <v>168</v>
      </c>
      <c r="B27" s="86" t="s">
        <v>169</v>
      </c>
      <c r="C27" s="86"/>
      <c r="D27" s="82">
        <f>[2]Assumption!F67</f>
        <v>0</v>
      </c>
      <c r="E27" s="82">
        <f t="shared" si="14"/>
        <v>0</v>
      </c>
      <c r="F27" s="82">
        <f t="shared" si="15"/>
        <v>0</v>
      </c>
      <c r="G27" s="82">
        <f t="shared" ref="G27:O27" si="17">F27</f>
        <v>0</v>
      </c>
      <c r="H27" s="82">
        <f t="shared" si="17"/>
        <v>0</v>
      </c>
      <c r="I27" s="82">
        <f t="shared" si="17"/>
        <v>0</v>
      </c>
      <c r="J27" s="82">
        <f t="shared" si="17"/>
        <v>0</v>
      </c>
      <c r="K27" s="82">
        <f t="shared" si="17"/>
        <v>0</v>
      </c>
      <c r="L27" s="82">
        <f t="shared" si="17"/>
        <v>0</v>
      </c>
      <c r="M27" s="82">
        <f t="shared" si="17"/>
        <v>0</v>
      </c>
      <c r="N27" s="82">
        <f t="shared" si="17"/>
        <v>0</v>
      </c>
      <c r="O27" s="82">
        <f t="shared" si="17"/>
        <v>0</v>
      </c>
      <c r="P27" s="83">
        <f t="shared" si="1"/>
        <v>0</v>
      </c>
    </row>
    <row r="28" spans="1:16" ht="13.5">
      <c r="A28" s="84" t="s">
        <v>168</v>
      </c>
      <c r="B28" s="86" t="s">
        <v>170</v>
      </c>
      <c r="C28" s="86"/>
      <c r="D28" s="82">
        <f>[2]Assumption!F69</f>
        <v>0</v>
      </c>
      <c r="E28" s="82">
        <f t="shared" si="14"/>
        <v>0</v>
      </c>
      <c r="F28" s="82">
        <f t="shared" si="15"/>
        <v>0</v>
      </c>
      <c r="G28" s="82">
        <f t="shared" ref="G28:O28" si="18">F28</f>
        <v>0</v>
      </c>
      <c r="H28" s="82">
        <f t="shared" si="18"/>
        <v>0</v>
      </c>
      <c r="I28" s="82">
        <f t="shared" si="18"/>
        <v>0</v>
      </c>
      <c r="J28" s="82">
        <f t="shared" si="18"/>
        <v>0</v>
      </c>
      <c r="K28" s="82">
        <f t="shared" si="18"/>
        <v>0</v>
      </c>
      <c r="L28" s="82">
        <f t="shared" si="18"/>
        <v>0</v>
      </c>
      <c r="M28" s="82">
        <f t="shared" si="18"/>
        <v>0</v>
      </c>
      <c r="N28" s="82">
        <f t="shared" si="18"/>
        <v>0</v>
      </c>
      <c r="O28" s="82">
        <f t="shared" si="18"/>
        <v>0</v>
      </c>
      <c r="P28" s="83">
        <f t="shared" si="1"/>
        <v>0</v>
      </c>
    </row>
    <row r="29" spans="1:16" ht="13.5">
      <c r="A29" s="84" t="s">
        <v>168</v>
      </c>
      <c r="B29" s="86" t="s">
        <v>171</v>
      </c>
      <c r="C29" s="86"/>
      <c r="D29" s="82">
        <f>[2]Assumption!F68</f>
        <v>5000</v>
      </c>
      <c r="E29" s="82">
        <f t="shared" si="14"/>
        <v>5000</v>
      </c>
      <c r="F29" s="82">
        <f t="shared" si="15"/>
        <v>5000</v>
      </c>
      <c r="G29" s="82">
        <f t="shared" ref="G29:O29" si="19">F29</f>
        <v>5000</v>
      </c>
      <c r="H29" s="82">
        <f t="shared" si="19"/>
        <v>5000</v>
      </c>
      <c r="I29" s="82">
        <f t="shared" si="19"/>
        <v>5000</v>
      </c>
      <c r="J29" s="82">
        <f t="shared" si="19"/>
        <v>5000</v>
      </c>
      <c r="K29" s="82">
        <f t="shared" si="19"/>
        <v>5000</v>
      </c>
      <c r="L29" s="82">
        <f t="shared" si="19"/>
        <v>5000</v>
      </c>
      <c r="M29" s="82">
        <f t="shared" si="19"/>
        <v>5000</v>
      </c>
      <c r="N29" s="82">
        <f t="shared" si="19"/>
        <v>5000</v>
      </c>
      <c r="O29" s="82">
        <f t="shared" si="19"/>
        <v>5000</v>
      </c>
      <c r="P29" s="83">
        <f t="shared" si="1"/>
        <v>60000</v>
      </c>
    </row>
    <row r="30" spans="1:16" ht="13.5">
      <c r="A30" s="84" t="s">
        <v>160</v>
      </c>
      <c r="B30" s="86" t="s">
        <v>172</v>
      </c>
      <c r="C30" s="86"/>
      <c r="D30" s="82">
        <f>[2]Assumption!F70</f>
        <v>0</v>
      </c>
      <c r="E30" s="82">
        <f t="shared" si="14"/>
        <v>0</v>
      </c>
      <c r="F30" s="82">
        <f t="shared" si="15"/>
        <v>0</v>
      </c>
      <c r="G30" s="82">
        <f t="shared" ref="G30:O30" si="20">F30</f>
        <v>0</v>
      </c>
      <c r="H30" s="82">
        <f t="shared" si="20"/>
        <v>0</v>
      </c>
      <c r="I30" s="82">
        <f t="shared" si="20"/>
        <v>0</v>
      </c>
      <c r="J30" s="82">
        <f t="shared" si="20"/>
        <v>0</v>
      </c>
      <c r="K30" s="82">
        <f t="shared" si="20"/>
        <v>0</v>
      </c>
      <c r="L30" s="82">
        <f t="shared" si="20"/>
        <v>0</v>
      </c>
      <c r="M30" s="82">
        <f t="shared" si="20"/>
        <v>0</v>
      </c>
      <c r="N30" s="82">
        <f t="shared" si="20"/>
        <v>0</v>
      </c>
      <c r="O30" s="82">
        <f t="shared" si="20"/>
        <v>0</v>
      </c>
      <c r="P30" s="83">
        <f t="shared" si="1"/>
        <v>0</v>
      </c>
    </row>
    <row r="31" spans="1:16" ht="13.5">
      <c r="A31" s="84" t="s">
        <v>168</v>
      </c>
      <c r="B31" s="86" t="s">
        <v>173</v>
      </c>
      <c r="C31" s="86"/>
      <c r="D31" s="82">
        <v>0</v>
      </c>
      <c r="E31" s="82">
        <f t="shared" si="14"/>
        <v>0</v>
      </c>
      <c r="F31" s="82">
        <f t="shared" si="15"/>
        <v>0</v>
      </c>
      <c r="G31" s="82">
        <f t="shared" ref="G31:O31" si="21">F31</f>
        <v>0</v>
      </c>
      <c r="H31" s="82">
        <f t="shared" si="21"/>
        <v>0</v>
      </c>
      <c r="I31" s="82">
        <f t="shared" si="21"/>
        <v>0</v>
      </c>
      <c r="J31" s="82">
        <f t="shared" si="21"/>
        <v>0</v>
      </c>
      <c r="K31" s="82">
        <f t="shared" si="21"/>
        <v>0</v>
      </c>
      <c r="L31" s="82">
        <f t="shared" si="21"/>
        <v>0</v>
      </c>
      <c r="M31" s="82">
        <f t="shared" si="21"/>
        <v>0</v>
      </c>
      <c r="N31" s="82">
        <f t="shared" si="21"/>
        <v>0</v>
      </c>
      <c r="O31" s="82">
        <f t="shared" si="21"/>
        <v>0</v>
      </c>
      <c r="P31" s="83">
        <f t="shared" si="1"/>
        <v>0</v>
      </c>
    </row>
    <row r="32" spans="1:16" ht="13.5">
      <c r="A32" s="84"/>
      <c r="B32" s="91" t="s">
        <v>174</v>
      </c>
      <c r="C32" s="86"/>
      <c r="D32" s="87">
        <f t="shared" ref="D32:O32" si="22">SUM(D26:D31)</f>
        <v>5000</v>
      </c>
      <c r="E32" s="87">
        <f t="shared" si="22"/>
        <v>5000</v>
      </c>
      <c r="F32" s="87">
        <f t="shared" si="22"/>
        <v>5000</v>
      </c>
      <c r="G32" s="87">
        <f t="shared" si="22"/>
        <v>5000</v>
      </c>
      <c r="H32" s="87">
        <f t="shared" si="22"/>
        <v>5000</v>
      </c>
      <c r="I32" s="87">
        <f t="shared" si="22"/>
        <v>5000</v>
      </c>
      <c r="J32" s="87">
        <f t="shared" si="22"/>
        <v>5000</v>
      </c>
      <c r="K32" s="87">
        <f t="shared" si="22"/>
        <v>5000</v>
      </c>
      <c r="L32" s="87">
        <f t="shared" si="22"/>
        <v>5000</v>
      </c>
      <c r="M32" s="87">
        <f t="shared" si="22"/>
        <v>5000</v>
      </c>
      <c r="N32" s="87">
        <f t="shared" si="22"/>
        <v>5000</v>
      </c>
      <c r="O32" s="87">
        <f t="shared" si="22"/>
        <v>5000</v>
      </c>
      <c r="P32" s="88">
        <f t="shared" si="1"/>
        <v>60000</v>
      </c>
    </row>
    <row r="33" spans="1:16" ht="13.5">
      <c r="A33" s="93" t="s">
        <v>175</v>
      </c>
      <c r="B33" s="86" t="s">
        <v>176</v>
      </c>
      <c r="C33" s="86"/>
      <c r="D33" s="82">
        <f>[2]Assumption!F74</f>
        <v>7000</v>
      </c>
      <c r="E33" s="82">
        <f>D33</f>
        <v>7000</v>
      </c>
      <c r="F33" s="82">
        <f>D33</f>
        <v>7000</v>
      </c>
      <c r="G33" s="82">
        <f t="shared" ref="G33:O33" si="23">F33</f>
        <v>7000</v>
      </c>
      <c r="H33" s="82">
        <f t="shared" si="23"/>
        <v>7000</v>
      </c>
      <c r="I33" s="82">
        <f t="shared" si="23"/>
        <v>7000</v>
      </c>
      <c r="J33" s="82">
        <f t="shared" si="23"/>
        <v>7000</v>
      </c>
      <c r="K33" s="82">
        <f t="shared" si="23"/>
        <v>7000</v>
      </c>
      <c r="L33" s="82">
        <f t="shared" si="23"/>
        <v>7000</v>
      </c>
      <c r="M33" s="82">
        <f t="shared" si="23"/>
        <v>7000</v>
      </c>
      <c r="N33" s="82">
        <f t="shared" si="23"/>
        <v>7000</v>
      </c>
      <c r="O33" s="82">
        <f t="shared" si="23"/>
        <v>7000</v>
      </c>
      <c r="P33" s="83">
        <f t="shared" si="1"/>
        <v>84000</v>
      </c>
    </row>
    <row r="34" spans="1:16" ht="13.5">
      <c r="A34" s="84" t="s">
        <v>177</v>
      </c>
      <c r="B34" s="86" t="s">
        <v>178</v>
      </c>
      <c r="C34" s="86"/>
      <c r="D34" s="82">
        <f>[2]Assumption!F75</f>
        <v>500</v>
      </c>
      <c r="E34" s="82">
        <f>D34</f>
        <v>500</v>
      </c>
      <c r="F34" s="82">
        <f>D34</f>
        <v>500</v>
      </c>
      <c r="G34" s="82">
        <f t="shared" ref="G34:O34" si="24">F34</f>
        <v>500</v>
      </c>
      <c r="H34" s="82">
        <f t="shared" si="24"/>
        <v>500</v>
      </c>
      <c r="I34" s="82">
        <f t="shared" si="24"/>
        <v>500</v>
      </c>
      <c r="J34" s="82">
        <f t="shared" si="24"/>
        <v>500</v>
      </c>
      <c r="K34" s="82">
        <f t="shared" si="24"/>
        <v>500</v>
      </c>
      <c r="L34" s="82">
        <f t="shared" si="24"/>
        <v>500</v>
      </c>
      <c r="M34" s="82">
        <f t="shared" si="24"/>
        <v>500</v>
      </c>
      <c r="N34" s="82">
        <f t="shared" si="24"/>
        <v>500</v>
      </c>
      <c r="O34" s="82">
        <f t="shared" si="24"/>
        <v>500</v>
      </c>
      <c r="P34" s="83">
        <f t="shared" si="1"/>
        <v>6000</v>
      </c>
    </row>
    <row r="35" spans="1:16" ht="13.5">
      <c r="A35" s="84" t="s">
        <v>175</v>
      </c>
      <c r="B35" s="86" t="s">
        <v>179</v>
      </c>
      <c r="C35" s="86"/>
      <c r="D35" s="82">
        <f>[2]Assumption!F76</f>
        <v>5700</v>
      </c>
      <c r="E35" s="82">
        <f>D35</f>
        <v>5700</v>
      </c>
      <c r="F35" s="82">
        <f>D35</f>
        <v>5700</v>
      </c>
      <c r="G35" s="82">
        <f t="shared" ref="G35:O35" si="25">F35</f>
        <v>5700</v>
      </c>
      <c r="H35" s="82">
        <f t="shared" si="25"/>
        <v>5700</v>
      </c>
      <c r="I35" s="82">
        <f t="shared" si="25"/>
        <v>5700</v>
      </c>
      <c r="J35" s="82">
        <f t="shared" si="25"/>
        <v>5700</v>
      </c>
      <c r="K35" s="82">
        <f t="shared" si="25"/>
        <v>5700</v>
      </c>
      <c r="L35" s="82">
        <f t="shared" si="25"/>
        <v>5700</v>
      </c>
      <c r="M35" s="82">
        <f t="shared" si="25"/>
        <v>5700</v>
      </c>
      <c r="N35" s="82">
        <f t="shared" si="25"/>
        <v>5700</v>
      </c>
      <c r="O35" s="82">
        <f t="shared" si="25"/>
        <v>5700</v>
      </c>
      <c r="P35" s="83">
        <f t="shared" si="1"/>
        <v>68400</v>
      </c>
    </row>
    <row r="36" spans="1:16" ht="13.5">
      <c r="A36" s="84"/>
      <c r="B36" s="91" t="s">
        <v>180</v>
      </c>
      <c r="C36" s="86"/>
      <c r="D36" s="87">
        <f t="shared" ref="D36:O36" si="26">SUM(D33:D35)</f>
        <v>13200</v>
      </c>
      <c r="E36" s="87">
        <f t="shared" si="26"/>
        <v>13200</v>
      </c>
      <c r="F36" s="87">
        <f t="shared" si="26"/>
        <v>13200</v>
      </c>
      <c r="G36" s="87">
        <f t="shared" si="26"/>
        <v>13200</v>
      </c>
      <c r="H36" s="87">
        <f t="shared" si="26"/>
        <v>13200</v>
      </c>
      <c r="I36" s="87">
        <f t="shared" si="26"/>
        <v>13200</v>
      </c>
      <c r="J36" s="87">
        <f t="shared" si="26"/>
        <v>13200</v>
      </c>
      <c r="K36" s="87">
        <f t="shared" si="26"/>
        <v>13200</v>
      </c>
      <c r="L36" s="87">
        <f t="shared" si="26"/>
        <v>13200</v>
      </c>
      <c r="M36" s="87">
        <f t="shared" si="26"/>
        <v>13200</v>
      </c>
      <c r="N36" s="87">
        <f t="shared" si="26"/>
        <v>13200</v>
      </c>
      <c r="O36" s="87">
        <f t="shared" si="26"/>
        <v>13200</v>
      </c>
      <c r="P36" s="88">
        <f t="shared" si="1"/>
        <v>158400</v>
      </c>
    </row>
    <row r="37" spans="1:16" ht="13.5">
      <c r="A37" s="84" t="s">
        <v>181</v>
      </c>
      <c r="B37" s="86" t="s">
        <v>182</v>
      </c>
      <c r="C37" s="86"/>
      <c r="D37" s="82">
        <f>[2]Assumption!F81</f>
        <v>0</v>
      </c>
      <c r="E37" s="82">
        <f t="shared" ref="E37:E43" si="27">D37</f>
        <v>0</v>
      </c>
      <c r="F37" s="82">
        <f t="shared" ref="F37:F43" si="28">D37</f>
        <v>0</v>
      </c>
      <c r="G37" s="82">
        <f t="shared" ref="G37:O37" si="29">F37</f>
        <v>0</v>
      </c>
      <c r="H37" s="82">
        <f t="shared" si="29"/>
        <v>0</v>
      </c>
      <c r="I37" s="82">
        <f t="shared" si="29"/>
        <v>0</v>
      </c>
      <c r="J37" s="82">
        <f t="shared" si="29"/>
        <v>0</v>
      </c>
      <c r="K37" s="82">
        <f t="shared" si="29"/>
        <v>0</v>
      </c>
      <c r="L37" s="82">
        <f t="shared" si="29"/>
        <v>0</v>
      </c>
      <c r="M37" s="82">
        <f t="shared" si="29"/>
        <v>0</v>
      </c>
      <c r="N37" s="82">
        <f t="shared" si="29"/>
        <v>0</v>
      </c>
      <c r="O37" s="82">
        <f t="shared" si="29"/>
        <v>0</v>
      </c>
      <c r="P37" s="83">
        <f t="shared" si="1"/>
        <v>0</v>
      </c>
    </row>
    <row r="38" spans="1:16" ht="13.5">
      <c r="A38" s="84" t="s">
        <v>183</v>
      </c>
      <c r="B38" s="86" t="s">
        <v>184</v>
      </c>
      <c r="C38" s="86"/>
      <c r="D38" s="82">
        <f>[2]Assumption!F83</f>
        <v>0</v>
      </c>
      <c r="E38" s="82">
        <f t="shared" si="27"/>
        <v>0</v>
      </c>
      <c r="F38" s="82">
        <f t="shared" si="28"/>
        <v>0</v>
      </c>
      <c r="G38" s="82">
        <f t="shared" ref="G38:O38" si="30">F38</f>
        <v>0</v>
      </c>
      <c r="H38" s="82">
        <f t="shared" si="30"/>
        <v>0</v>
      </c>
      <c r="I38" s="82">
        <f t="shared" si="30"/>
        <v>0</v>
      </c>
      <c r="J38" s="82">
        <f t="shared" si="30"/>
        <v>0</v>
      </c>
      <c r="K38" s="82">
        <f t="shared" si="30"/>
        <v>0</v>
      </c>
      <c r="L38" s="82">
        <f t="shared" si="30"/>
        <v>0</v>
      </c>
      <c r="M38" s="82">
        <f t="shared" si="30"/>
        <v>0</v>
      </c>
      <c r="N38" s="82">
        <f t="shared" si="30"/>
        <v>0</v>
      </c>
      <c r="O38" s="82">
        <f t="shared" si="30"/>
        <v>0</v>
      </c>
      <c r="P38" s="83">
        <f t="shared" si="1"/>
        <v>0</v>
      </c>
    </row>
    <row r="39" spans="1:16" ht="13.5">
      <c r="A39" s="84" t="s">
        <v>185</v>
      </c>
      <c r="B39" s="86" t="s">
        <v>186</v>
      </c>
      <c r="C39" s="86"/>
      <c r="D39" s="82">
        <f>[2]Assumption!F86</f>
        <v>1700</v>
      </c>
      <c r="E39" s="82">
        <f t="shared" si="27"/>
        <v>1700</v>
      </c>
      <c r="F39" s="82">
        <f t="shared" si="28"/>
        <v>1700</v>
      </c>
      <c r="G39" s="82">
        <f t="shared" ref="G39:O39" si="31">F39</f>
        <v>1700</v>
      </c>
      <c r="H39" s="82">
        <f t="shared" si="31"/>
        <v>1700</v>
      </c>
      <c r="I39" s="82">
        <f t="shared" si="31"/>
        <v>1700</v>
      </c>
      <c r="J39" s="82">
        <f t="shared" si="31"/>
        <v>1700</v>
      </c>
      <c r="K39" s="82">
        <f t="shared" si="31"/>
        <v>1700</v>
      </c>
      <c r="L39" s="82">
        <f t="shared" si="31"/>
        <v>1700</v>
      </c>
      <c r="M39" s="82">
        <f t="shared" si="31"/>
        <v>1700</v>
      </c>
      <c r="N39" s="82">
        <f t="shared" si="31"/>
        <v>1700</v>
      </c>
      <c r="O39" s="82">
        <f t="shared" si="31"/>
        <v>1700</v>
      </c>
      <c r="P39" s="83">
        <f t="shared" si="1"/>
        <v>20400</v>
      </c>
    </row>
    <row r="40" spans="1:16" ht="13.5">
      <c r="A40" s="84" t="s">
        <v>187</v>
      </c>
      <c r="B40" s="86" t="s">
        <v>188</v>
      </c>
      <c r="C40" s="86"/>
      <c r="D40" s="82">
        <f>[2]Assumption!F87</f>
        <v>75</v>
      </c>
      <c r="E40" s="82">
        <f t="shared" si="27"/>
        <v>75</v>
      </c>
      <c r="F40" s="82">
        <f t="shared" si="28"/>
        <v>75</v>
      </c>
      <c r="G40" s="82">
        <f t="shared" ref="G40:O40" si="32">F40</f>
        <v>75</v>
      </c>
      <c r="H40" s="82">
        <f t="shared" si="32"/>
        <v>75</v>
      </c>
      <c r="I40" s="82">
        <f t="shared" si="32"/>
        <v>75</v>
      </c>
      <c r="J40" s="82">
        <f t="shared" si="32"/>
        <v>75</v>
      </c>
      <c r="K40" s="82">
        <f t="shared" si="32"/>
        <v>75</v>
      </c>
      <c r="L40" s="82">
        <f t="shared" si="32"/>
        <v>75</v>
      </c>
      <c r="M40" s="82">
        <f t="shared" si="32"/>
        <v>75</v>
      </c>
      <c r="N40" s="82">
        <f t="shared" si="32"/>
        <v>75</v>
      </c>
      <c r="O40" s="82">
        <f t="shared" si="32"/>
        <v>75</v>
      </c>
      <c r="P40" s="83">
        <f t="shared" si="1"/>
        <v>900</v>
      </c>
    </row>
    <row r="41" spans="1:16" ht="13.5">
      <c r="A41" s="84" t="s">
        <v>183</v>
      </c>
      <c r="B41" s="86" t="s">
        <v>189</v>
      </c>
      <c r="C41" s="86"/>
      <c r="D41" s="82">
        <f>[2]Assumption!F85</f>
        <v>0</v>
      </c>
      <c r="E41" s="82">
        <f t="shared" si="27"/>
        <v>0</v>
      </c>
      <c r="F41" s="82">
        <f t="shared" si="28"/>
        <v>0</v>
      </c>
      <c r="G41" s="82">
        <f t="shared" ref="G41:O41" si="33">F41</f>
        <v>0</v>
      </c>
      <c r="H41" s="82">
        <f t="shared" si="33"/>
        <v>0</v>
      </c>
      <c r="I41" s="82">
        <f t="shared" si="33"/>
        <v>0</v>
      </c>
      <c r="J41" s="82">
        <f t="shared" si="33"/>
        <v>0</v>
      </c>
      <c r="K41" s="82">
        <f t="shared" si="33"/>
        <v>0</v>
      </c>
      <c r="L41" s="82">
        <f t="shared" si="33"/>
        <v>0</v>
      </c>
      <c r="M41" s="82">
        <f t="shared" si="33"/>
        <v>0</v>
      </c>
      <c r="N41" s="82">
        <f t="shared" si="33"/>
        <v>0</v>
      </c>
      <c r="O41" s="82">
        <f t="shared" si="33"/>
        <v>0</v>
      </c>
      <c r="P41" s="83">
        <f t="shared" si="1"/>
        <v>0</v>
      </c>
    </row>
    <row r="42" spans="1:16" ht="13.5">
      <c r="A42" s="84" t="s">
        <v>183</v>
      </c>
      <c r="B42" s="86" t="s">
        <v>190</v>
      </c>
      <c r="C42" s="86"/>
      <c r="D42" s="82">
        <f>[2]Assumption!F89</f>
        <v>100</v>
      </c>
      <c r="E42" s="82">
        <f t="shared" si="27"/>
        <v>100</v>
      </c>
      <c r="F42" s="82">
        <f t="shared" si="28"/>
        <v>100</v>
      </c>
      <c r="G42" s="82">
        <f t="shared" ref="G42:O42" si="34">F42</f>
        <v>100</v>
      </c>
      <c r="H42" s="82">
        <f t="shared" si="34"/>
        <v>100</v>
      </c>
      <c r="I42" s="82">
        <f t="shared" si="34"/>
        <v>100</v>
      </c>
      <c r="J42" s="82">
        <f t="shared" si="34"/>
        <v>100</v>
      </c>
      <c r="K42" s="82">
        <f t="shared" si="34"/>
        <v>100</v>
      </c>
      <c r="L42" s="82">
        <f t="shared" si="34"/>
        <v>100</v>
      </c>
      <c r="M42" s="82">
        <f t="shared" si="34"/>
        <v>100</v>
      </c>
      <c r="N42" s="82">
        <f t="shared" si="34"/>
        <v>100</v>
      </c>
      <c r="O42" s="82">
        <f t="shared" si="34"/>
        <v>100</v>
      </c>
      <c r="P42" s="83">
        <f t="shared" si="1"/>
        <v>1200</v>
      </c>
    </row>
    <row r="43" spans="1:16" ht="13.5">
      <c r="A43" s="84" t="s">
        <v>185</v>
      </c>
      <c r="B43" s="86" t="s">
        <v>191</v>
      </c>
      <c r="C43" s="86"/>
      <c r="D43" s="82">
        <f>[2]Assumption!F88</f>
        <v>25</v>
      </c>
      <c r="E43" s="82">
        <f t="shared" si="27"/>
        <v>25</v>
      </c>
      <c r="F43" s="82">
        <f t="shared" si="28"/>
        <v>25</v>
      </c>
      <c r="G43" s="82">
        <f t="shared" ref="G43:O43" si="35">F43</f>
        <v>25</v>
      </c>
      <c r="H43" s="82">
        <f t="shared" si="35"/>
        <v>25</v>
      </c>
      <c r="I43" s="82">
        <f t="shared" si="35"/>
        <v>25</v>
      </c>
      <c r="J43" s="82">
        <f t="shared" si="35"/>
        <v>25</v>
      </c>
      <c r="K43" s="82">
        <f t="shared" si="35"/>
        <v>25</v>
      </c>
      <c r="L43" s="82">
        <f t="shared" si="35"/>
        <v>25</v>
      </c>
      <c r="M43" s="82">
        <f t="shared" si="35"/>
        <v>25</v>
      </c>
      <c r="N43" s="82">
        <f t="shared" si="35"/>
        <v>25</v>
      </c>
      <c r="O43" s="82">
        <f t="shared" si="35"/>
        <v>25</v>
      </c>
      <c r="P43" s="83">
        <f t="shared" si="1"/>
        <v>300</v>
      </c>
    </row>
    <row r="44" spans="1:16" ht="13.5">
      <c r="A44" s="84"/>
      <c r="B44" s="91" t="s">
        <v>192</v>
      </c>
      <c r="C44" s="86"/>
      <c r="D44" s="87">
        <f t="shared" ref="D44:O44" si="36">SUM(D37:D43)</f>
        <v>1900</v>
      </c>
      <c r="E44" s="87">
        <f t="shared" si="36"/>
        <v>1900</v>
      </c>
      <c r="F44" s="87">
        <f t="shared" si="36"/>
        <v>1900</v>
      </c>
      <c r="G44" s="87">
        <f t="shared" si="36"/>
        <v>1900</v>
      </c>
      <c r="H44" s="87">
        <f t="shared" si="36"/>
        <v>1900</v>
      </c>
      <c r="I44" s="87">
        <f t="shared" si="36"/>
        <v>1900</v>
      </c>
      <c r="J44" s="87">
        <f t="shared" si="36"/>
        <v>1900</v>
      </c>
      <c r="K44" s="87">
        <f t="shared" si="36"/>
        <v>1900</v>
      </c>
      <c r="L44" s="87">
        <f t="shared" si="36"/>
        <v>1900</v>
      </c>
      <c r="M44" s="87">
        <f t="shared" si="36"/>
        <v>1900</v>
      </c>
      <c r="N44" s="87">
        <f t="shared" si="36"/>
        <v>1900</v>
      </c>
      <c r="O44" s="87">
        <f t="shared" si="36"/>
        <v>1900</v>
      </c>
      <c r="P44" s="88">
        <f t="shared" ref="P44:P64" si="37">SUM(D44:O44)</f>
        <v>22800</v>
      </c>
    </row>
    <row r="45" spans="1:16" ht="13.5">
      <c r="A45" s="84" t="s">
        <v>193</v>
      </c>
      <c r="B45" s="86" t="s">
        <v>194</v>
      </c>
      <c r="C45" s="86"/>
      <c r="D45" s="82">
        <f>[2]Assumption!F93</f>
        <v>2083.3333333333335</v>
      </c>
      <c r="E45" s="82">
        <f>D45</f>
        <v>2083.3333333333335</v>
      </c>
      <c r="F45" s="82">
        <f>D45</f>
        <v>2083.3333333333335</v>
      </c>
      <c r="G45" s="82">
        <f t="shared" ref="G45:O45" si="38">F45</f>
        <v>2083.3333333333335</v>
      </c>
      <c r="H45" s="82">
        <f t="shared" si="38"/>
        <v>2083.3333333333335</v>
      </c>
      <c r="I45" s="82">
        <f t="shared" si="38"/>
        <v>2083.3333333333335</v>
      </c>
      <c r="J45" s="82">
        <f t="shared" si="38"/>
        <v>2083.3333333333335</v>
      </c>
      <c r="K45" s="82">
        <f t="shared" si="38"/>
        <v>2083.3333333333335</v>
      </c>
      <c r="L45" s="82">
        <f t="shared" si="38"/>
        <v>2083.3333333333335</v>
      </c>
      <c r="M45" s="82">
        <f t="shared" si="38"/>
        <v>2083.3333333333335</v>
      </c>
      <c r="N45" s="82">
        <f t="shared" si="38"/>
        <v>2083.3333333333335</v>
      </c>
      <c r="O45" s="82">
        <f t="shared" si="38"/>
        <v>2083.3333333333335</v>
      </c>
      <c r="P45" s="83">
        <f t="shared" si="37"/>
        <v>24999.999999999996</v>
      </c>
    </row>
    <row r="46" spans="1:16" ht="13.5">
      <c r="A46" s="84" t="s">
        <v>195</v>
      </c>
      <c r="B46" s="86" t="s">
        <v>196</v>
      </c>
      <c r="C46" s="86"/>
      <c r="D46" s="82">
        <f>[2]Assumption!F94</f>
        <v>0</v>
      </c>
      <c r="E46" s="82">
        <f>D46</f>
        <v>0</v>
      </c>
      <c r="F46" s="82">
        <f>D46</f>
        <v>0</v>
      </c>
      <c r="G46" s="82">
        <f t="shared" ref="G46:O46" si="39">F46</f>
        <v>0</v>
      </c>
      <c r="H46" s="82">
        <f t="shared" si="39"/>
        <v>0</v>
      </c>
      <c r="I46" s="82">
        <f t="shared" si="39"/>
        <v>0</v>
      </c>
      <c r="J46" s="82">
        <f t="shared" si="39"/>
        <v>0</v>
      </c>
      <c r="K46" s="82">
        <f t="shared" si="39"/>
        <v>0</v>
      </c>
      <c r="L46" s="82">
        <f t="shared" si="39"/>
        <v>0</v>
      </c>
      <c r="M46" s="82">
        <f t="shared" si="39"/>
        <v>0</v>
      </c>
      <c r="N46" s="82">
        <f t="shared" si="39"/>
        <v>0</v>
      </c>
      <c r="O46" s="82">
        <f t="shared" si="39"/>
        <v>0</v>
      </c>
      <c r="P46" s="83">
        <f t="shared" si="37"/>
        <v>0</v>
      </c>
    </row>
    <row r="47" spans="1:16" ht="13.5">
      <c r="A47" s="84" t="s">
        <v>195</v>
      </c>
      <c r="B47" s="86" t="s">
        <v>197</v>
      </c>
      <c r="C47" s="86"/>
      <c r="D47" s="82"/>
      <c r="E47" s="82">
        <f>D47</f>
        <v>0</v>
      </c>
      <c r="F47" s="82">
        <f>D47</f>
        <v>0</v>
      </c>
      <c r="G47" s="82">
        <f t="shared" ref="G47:O47" si="40">F47</f>
        <v>0</v>
      </c>
      <c r="H47" s="82">
        <f t="shared" si="40"/>
        <v>0</v>
      </c>
      <c r="I47" s="82">
        <f t="shared" si="40"/>
        <v>0</v>
      </c>
      <c r="J47" s="82">
        <f t="shared" si="40"/>
        <v>0</v>
      </c>
      <c r="K47" s="82">
        <f t="shared" si="40"/>
        <v>0</v>
      </c>
      <c r="L47" s="82">
        <f t="shared" si="40"/>
        <v>0</v>
      </c>
      <c r="M47" s="82">
        <f t="shared" si="40"/>
        <v>0</v>
      </c>
      <c r="N47" s="82">
        <f t="shared" si="40"/>
        <v>0</v>
      </c>
      <c r="O47" s="82">
        <f t="shared" si="40"/>
        <v>0</v>
      </c>
      <c r="P47" s="83">
        <f t="shared" si="37"/>
        <v>0</v>
      </c>
    </row>
    <row r="48" spans="1:16" ht="13.5">
      <c r="A48" s="84" t="s">
        <v>193</v>
      </c>
      <c r="B48" s="86" t="s">
        <v>198</v>
      </c>
      <c r="C48" s="86"/>
      <c r="D48" s="82">
        <f>[2]Assumption!F95</f>
        <v>0</v>
      </c>
      <c r="E48" s="82">
        <f>D48</f>
        <v>0</v>
      </c>
      <c r="F48" s="82">
        <f>D48</f>
        <v>0</v>
      </c>
      <c r="G48" s="82">
        <f t="shared" ref="G48:O48" si="41">F48</f>
        <v>0</v>
      </c>
      <c r="H48" s="82">
        <f t="shared" si="41"/>
        <v>0</v>
      </c>
      <c r="I48" s="82">
        <f t="shared" si="41"/>
        <v>0</v>
      </c>
      <c r="J48" s="82">
        <f t="shared" si="41"/>
        <v>0</v>
      </c>
      <c r="K48" s="82">
        <f t="shared" si="41"/>
        <v>0</v>
      </c>
      <c r="L48" s="82">
        <f t="shared" si="41"/>
        <v>0</v>
      </c>
      <c r="M48" s="82">
        <f t="shared" si="41"/>
        <v>0</v>
      </c>
      <c r="N48" s="82">
        <f t="shared" si="41"/>
        <v>0</v>
      </c>
      <c r="O48" s="82">
        <f t="shared" si="41"/>
        <v>0</v>
      </c>
      <c r="P48" s="83">
        <f t="shared" si="37"/>
        <v>0</v>
      </c>
    </row>
    <row r="49" spans="1:16" ht="13.5">
      <c r="A49" s="84"/>
      <c r="B49" s="91" t="s">
        <v>199</v>
      </c>
      <c r="C49" s="86"/>
      <c r="D49" s="87">
        <f t="shared" ref="D49:O49" si="42">SUM(D45:D48)</f>
        <v>2083.3333333333335</v>
      </c>
      <c r="E49" s="87">
        <f t="shared" si="42"/>
        <v>2083.3333333333335</v>
      </c>
      <c r="F49" s="87">
        <f t="shared" si="42"/>
        <v>2083.3333333333335</v>
      </c>
      <c r="G49" s="87">
        <f t="shared" si="42"/>
        <v>2083.3333333333335</v>
      </c>
      <c r="H49" s="87">
        <f t="shared" si="42"/>
        <v>2083.3333333333335</v>
      </c>
      <c r="I49" s="87">
        <f t="shared" si="42"/>
        <v>2083.3333333333335</v>
      </c>
      <c r="J49" s="87">
        <f t="shared" si="42"/>
        <v>2083.3333333333335</v>
      </c>
      <c r="K49" s="87">
        <f t="shared" si="42"/>
        <v>2083.3333333333335</v>
      </c>
      <c r="L49" s="87">
        <f t="shared" si="42"/>
        <v>2083.3333333333335</v>
      </c>
      <c r="M49" s="87">
        <f t="shared" si="42"/>
        <v>2083.3333333333335</v>
      </c>
      <c r="N49" s="87">
        <f t="shared" si="42"/>
        <v>2083.3333333333335</v>
      </c>
      <c r="O49" s="87">
        <f t="shared" si="42"/>
        <v>2083.3333333333335</v>
      </c>
      <c r="P49" s="88">
        <f t="shared" si="37"/>
        <v>24999.999999999996</v>
      </c>
    </row>
    <row r="50" spans="1:16" ht="13.5">
      <c r="A50" s="84" t="s">
        <v>200</v>
      </c>
      <c r="B50" s="91" t="s">
        <v>45</v>
      </c>
      <c r="C50" s="86"/>
      <c r="D50" s="82"/>
      <c r="E50" s="82">
        <f>D50</f>
        <v>0</v>
      </c>
      <c r="F50" s="82">
        <f>D50</f>
        <v>0</v>
      </c>
      <c r="G50" s="82">
        <f t="shared" ref="G50:O50" si="43">F50</f>
        <v>0</v>
      </c>
      <c r="H50" s="82">
        <f t="shared" si="43"/>
        <v>0</v>
      </c>
      <c r="I50" s="82">
        <f t="shared" si="43"/>
        <v>0</v>
      </c>
      <c r="J50" s="82">
        <f t="shared" si="43"/>
        <v>0</v>
      </c>
      <c r="K50" s="82">
        <f t="shared" si="43"/>
        <v>0</v>
      </c>
      <c r="L50" s="82">
        <f t="shared" si="43"/>
        <v>0</v>
      </c>
      <c r="M50" s="82">
        <f t="shared" si="43"/>
        <v>0</v>
      </c>
      <c r="N50" s="82">
        <f t="shared" si="43"/>
        <v>0</v>
      </c>
      <c r="O50" s="82">
        <f t="shared" si="43"/>
        <v>0</v>
      </c>
      <c r="P50" s="83">
        <f t="shared" si="37"/>
        <v>0</v>
      </c>
    </row>
    <row r="51" spans="1:16" ht="13.5">
      <c r="A51" s="84" t="s">
        <v>201</v>
      </c>
      <c r="B51" s="86" t="s">
        <v>202</v>
      </c>
      <c r="C51" s="86"/>
      <c r="D51" s="82">
        <f>[2]Assumption!F103</f>
        <v>0</v>
      </c>
      <c r="E51" s="82">
        <f>D51</f>
        <v>0</v>
      </c>
      <c r="F51" s="82">
        <f>D51</f>
        <v>0</v>
      </c>
      <c r="G51" s="82">
        <f t="shared" ref="G51:O51" si="44">F51</f>
        <v>0</v>
      </c>
      <c r="H51" s="82">
        <f t="shared" si="44"/>
        <v>0</v>
      </c>
      <c r="I51" s="82">
        <f t="shared" si="44"/>
        <v>0</v>
      </c>
      <c r="J51" s="82">
        <f t="shared" si="44"/>
        <v>0</v>
      </c>
      <c r="K51" s="82">
        <f t="shared" si="44"/>
        <v>0</v>
      </c>
      <c r="L51" s="82">
        <f t="shared" si="44"/>
        <v>0</v>
      </c>
      <c r="M51" s="82">
        <f t="shared" si="44"/>
        <v>0</v>
      </c>
      <c r="N51" s="82">
        <f t="shared" si="44"/>
        <v>0</v>
      </c>
      <c r="O51" s="82">
        <f t="shared" si="44"/>
        <v>0</v>
      </c>
      <c r="P51" s="83">
        <f t="shared" si="37"/>
        <v>0</v>
      </c>
    </row>
    <row r="52" spans="1:16" ht="13.5">
      <c r="A52" s="84" t="s">
        <v>203</v>
      </c>
      <c r="B52" s="86" t="s">
        <v>204</v>
      </c>
      <c r="C52" s="86"/>
      <c r="D52" s="82">
        <f>[2]Assumption!F104</f>
        <v>416.66666666666669</v>
      </c>
      <c r="E52" s="82">
        <f>D52</f>
        <v>416.66666666666669</v>
      </c>
      <c r="F52" s="82">
        <f>D52</f>
        <v>416.66666666666669</v>
      </c>
      <c r="G52" s="82">
        <f t="shared" ref="G52:O52" si="45">F52</f>
        <v>416.66666666666669</v>
      </c>
      <c r="H52" s="82">
        <f t="shared" si="45"/>
        <v>416.66666666666669</v>
      </c>
      <c r="I52" s="82">
        <f t="shared" si="45"/>
        <v>416.66666666666669</v>
      </c>
      <c r="J52" s="82">
        <f t="shared" si="45"/>
        <v>416.66666666666669</v>
      </c>
      <c r="K52" s="82">
        <f t="shared" si="45"/>
        <v>416.66666666666669</v>
      </c>
      <c r="L52" s="82">
        <f t="shared" si="45"/>
        <v>416.66666666666669</v>
      </c>
      <c r="M52" s="82">
        <f t="shared" si="45"/>
        <v>416.66666666666669</v>
      </c>
      <c r="N52" s="82">
        <f t="shared" si="45"/>
        <v>416.66666666666669</v>
      </c>
      <c r="O52" s="82">
        <f t="shared" si="45"/>
        <v>416.66666666666669</v>
      </c>
      <c r="P52" s="83">
        <f t="shared" si="37"/>
        <v>5000</v>
      </c>
    </row>
    <row r="53" spans="1:16" ht="13.5">
      <c r="A53" s="84"/>
      <c r="B53" s="91" t="s">
        <v>205</v>
      </c>
      <c r="C53" s="86"/>
      <c r="D53" s="87">
        <f t="shared" ref="D53:O53" si="46">SUM(D51:D52)</f>
        <v>416.66666666666669</v>
      </c>
      <c r="E53" s="87">
        <f t="shared" si="46"/>
        <v>416.66666666666669</v>
      </c>
      <c r="F53" s="87">
        <f t="shared" si="46"/>
        <v>416.66666666666669</v>
      </c>
      <c r="G53" s="87">
        <f t="shared" si="46"/>
        <v>416.66666666666669</v>
      </c>
      <c r="H53" s="87">
        <f t="shared" si="46"/>
        <v>416.66666666666669</v>
      </c>
      <c r="I53" s="87">
        <f t="shared" si="46"/>
        <v>416.66666666666669</v>
      </c>
      <c r="J53" s="87">
        <f t="shared" si="46"/>
        <v>416.66666666666669</v>
      </c>
      <c r="K53" s="87">
        <f t="shared" si="46"/>
        <v>416.66666666666669</v>
      </c>
      <c r="L53" s="87">
        <f t="shared" si="46"/>
        <v>416.66666666666669</v>
      </c>
      <c r="M53" s="87">
        <f t="shared" si="46"/>
        <v>416.66666666666669</v>
      </c>
      <c r="N53" s="87">
        <f t="shared" si="46"/>
        <v>416.66666666666669</v>
      </c>
      <c r="O53" s="87">
        <f t="shared" si="46"/>
        <v>416.66666666666669</v>
      </c>
      <c r="P53" s="88">
        <f t="shared" si="37"/>
        <v>5000</v>
      </c>
    </row>
    <row r="54" spans="1:16" ht="13.5">
      <c r="A54" s="84" t="s">
        <v>206</v>
      </c>
      <c r="B54" s="86" t="s">
        <v>207</v>
      </c>
      <c r="C54" s="81"/>
      <c r="D54" s="82">
        <v>7000</v>
      </c>
      <c r="E54" s="82">
        <v>7000</v>
      </c>
      <c r="F54" s="82">
        <v>7000</v>
      </c>
      <c r="G54" s="82">
        <v>3500</v>
      </c>
      <c r="H54" s="82">
        <f>H78</f>
        <v>0</v>
      </c>
      <c r="I54" s="82"/>
      <c r="J54" s="82">
        <f>J78</f>
        <v>0</v>
      </c>
      <c r="K54" s="82">
        <f>K78</f>
        <v>0</v>
      </c>
      <c r="L54" s="82"/>
      <c r="M54" s="82">
        <f>M78</f>
        <v>0</v>
      </c>
      <c r="N54" s="82"/>
      <c r="O54" s="82">
        <f>O78</f>
        <v>0</v>
      </c>
      <c r="P54" s="83">
        <f t="shared" si="37"/>
        <v>24500</v>
      </c>
    </row>
    <row r="55" spans="1:16" ht="13.5">
      <c r="A55" s="84" t="s">
        <v>208</v>
      </c>
      <c r="B55" s="86" t="s">
        <v>51</v>
      </c>
      <c r="C55" s="81"/>
      <c r="D55" s="82">
        <v>0</v>
      </c>
      <c r="E55" s="82">
        <f>D55</f>
        <v>0</v>
      </c>
      <c r="F55" s="82">
        <f>D55</f>
        <v>0</v>
      </c>
      <c r="G55" s="82">
        <f t="shared" ref="G55:O55" si="47">F55</f>
        <v>0</v>
      </c>
      <c r="H55" s="82">
        <f t="shared" si="47"/>
        <v>0</v>
      </c>
      <c r="I55" s="82">
        <f t="shared" si="47"/>
        <v>0</v>
      </c>
      <c r="J55" s="82">
        <f t="shared" si="47"/>
        <v>0</v>
      </c>
      <c r="K55" s="82">
        <f t="shared" si="47"/>
        <v>0</v>
      </c>
      <c r="L55" s="82">
        <f t="shared" si="47"/>
        <v>0</v>
      </c>
      <c r="M55" s="82">
        <f t="shared" si="47"/>
        <v>0</v>
      </c>
      <c r="N55" s="82">
        <f t="shared" si="47"/>
        <v>0</v>
      </c>
      <c r="O55" s="82">
        <f t="shared" si="47"/>
        <v>0</v>
      </c>
      <c r="P55" s="83">
        <f t="shared" si="37"/>
        <v>0</v>
      </c>
    </row>
    <row r="56" spans="1:16" ht="13.5">
      <c r="A56" s="79" t="s">
        <v>209</v>
      </c>
      <c r="B56" s="80" t="s">
        <v>53</v>
      </c>
      <c r="C56" s="81"/>
      <c r="D56" s="82">
        <f>[2]Assumption!F120</f>
        <v>8626.20130451162</v>
      </c>
      <c r="E56" s="82">
        <f>D56</f>
        <v>8626.20130451162</v>
      </c>
      <c r="F56" s="82">
        <f>D56</f>
        <v>8626.20130451162</v>
      </c>
      <c r="G56" s="82">
        <f t="shared" ref="G56:O56" si="48">F56</f>
        <v>8626.20130451162</v>
      </c>
      <c r="H56" s="82">
        <f t="shared" si="48"/>
        <v>8626.20130451162</v>
      </c>
      <c r="I56" s="82">
        <f t="shared" si="48"/>
        <v>8626.20130451162</v>
      </c>
      <c r="J56" s="82">
        <f t="shared" si="48"/>
        <v>8626.20130451162</v>
      </c>
      <c r="K56" s="82">
        <f t="shared" si="48"/>
        <v>8626.20130451162</v>
      </c>
      <c r="L56" s="82">
        <f t="shared" si="48"/>
        <v>8626.20130451162</v>
      </c>
      <c r="M56" s="82">
        <f t="shared" si="48"/>
        <v>8626.20130451162</v>
      </c>
      <c r="N56" s="82">
        <f t="shared" si="48"/>
        <v>8626.20130451162</v>
      </c>
      <c r="O56" s="82">
        <f t="shared" si="48"/>
        <v>8626.20130451162</v>
      </c>
      <c r="P56" s="83">
        <f t="shared" si="37"/>
        <v>103514.41565413943</v>
      </c>
    </row>
    <row r="57" spans="1:16" ht="13.5">
      <c r="A57" s="79" t="s">
        <v>210</v>
      </c>
      <c r="B57" s="80" t="s">
        <v>55</v>
      </c>
      <c r="C57" s="81"/>
      <c r="D57" s="82">
        <f>[2]Assumption!F119</f>
        <v>7083.333333333333</v>
      </c>
      <c r="E57" s="82">
        <f>D57</f>
        <v>7083.333333333333</v>
      </c>
      <c r="F57" s="82">
        <f>D57</f>
        <v>7083.333333333333</v>
      </c>
      <c r="G57" s="82">
        <f t="shared" ref="G57:O57" si="49">F57</f>
        <v>7083.333333333333</v>
      </c>
      <c r="H57" s="82">
        <f t="shared" si="49"/>
        <v>7083.333333333333</v>
      </c>
      <c r="I57" s="82">
        <f t="shared" si="49"/>
        <v>7083.333333333333</v>
      </c>
      <c r="J57" s="82">
        <f t="shared" si="49"/>
        <v>7083.333333333333</v>
      </c>
      <c r="K57" s="82">
        <f t="shared" si="49"/>
        <v>7083.333333333333</v>
      </c>
      <c r="L57" s="82">
        <f t="shared" si="49"/>
        <v>7083.333333333333</v>
      </c>
      <c r="M57" s="82">
        <f t="shared" si="49"/>
        <v>7083.333333333333</v>
      </c>
      <c r="N57" s="82">
        <f t="shared" si="49"/>
        <v>7083.333333333333</v>
      </c>
      <c r="O57" s="82">
        <f t="shared" si="49"/>
        <v>7083.333333333333</v>
      </c>
      <c r="P57" s="83">
        <f t="shared" si="37"/>
        <v>85000</v>
      </c>
    </row>
    <row r="58" spans="1:16" ht="13.5">
      <c r="A58" s="79" t="s">
        <v>168</v>
      </c>
      <c r="B58" s="80" t="s">
        <v>211</v>
      </c>
      <c r="C58" s="81"/>
      <c r="D58" s="82">
        <f>[2]Assumption!F33</f>
        <v>7250</v>
      </c>
      <c r="E58" s="82">
        <f>D58</f>
        <v>7250</v>
      </c>
      <c r="F58" s="82">
        <f>D58</f>
        <v>7250</v>
      </c>
      <c r="G58" s="82">
        <f t="shared" ref="G58:O58" si="50">F58</f>
        <v>7250</v>
      </c>
      <c r="H58" s="82">
        <f t="shared" si="50"/>
        <v>7250</v>
      </c>
      <c r="I58" s="82">
        <f t="shared" si="50"/>
        <v>7250</v>
      </c>
      <c r="J58" s="82">
        <f t="shared" si="50"/>
        <v>7250</v>
      </c>
      <c r="K58" s="82">
        <f t="shared" si="50"/>
        <v>7250</v>
      </c>
      <c r="L58" s="82">
        <f t="shared" si="50"/>
        <v>7250</v>
      </c>
      <c r="M58" s="82">
        <f t="shared" si="50"/>
        <v>7250</v>
      </c>
      <c r="N58" s="82">
        <f t="shared" si="50"/>
        <v>7250</v>
      </c>
      <c r="O58" s="82">
        <f t="shared" si="50"/>
        <v>7250</v>
      </c>
      <c r="P58" s="83">
        <f t="shared" si="37"/>
        <v>87000</v>
      </c>
    </row>
    <row r="59" spans="1:16" ht="13.5">
      <c r="A59" s="84" t="s">
        <v>168</v>
      </c>
      <c r="B59" s="86" t="s">
        <v>212</v>
      </c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3">
        <f t="shared" si="37"/>
        <v>0</v>
      </c>
    </row>
    <row r="60" spans="1:16" ht="13.5">
      <c r="A60" s="84"/>
      <c r="B60" s="91" t="s">
        <v>213</v>
      </c>
      <c r="C60" s="81"/>
      <c r="D60" s="87">
        <f t="shared" ref="D60:O60" si="51">D14+D17+D25+D32+D36+D44+D49+D50+D53+SUM(D54:D59)</f>
        <v>247717.15963784495</v>
      </c>
      <c r="E60" s="87">
        <f t="shared" si="51"/>
        <v>262423.86554062273</v>
      </c>
      <c r="F60" s="87">
        <f t="shared" si="51"/>
        <v>295828.86554062273</v>
      </c>
      <c r="G60" s="87">
        <f t="shared" si="51"/>
        <v>258923.86554062273</v>
      </c>
      <c r="H60" s="87">
        <f t="shared" si="51"/>
        <v>255423.86554062273</v>
      </c>
      <c r="I60" s="87">
        <f t="shared" si="51"/>
        <v>255423.86554062273</v>
      </c>
      <c r="J60" s="87">
        <f t="shared" si="51"/>
        <v>255423.86554062273</v>
      </c>
      <c r="K60" s="87">
        <f t="shared" si="51"/>
        <v>255423.86554062273</v>
      </c>
      <c r="L60" s="87">
        <f t="shared" si="51"/>
        <v>255423.86554062273</v>
      </c>
      <c r="M60" s="87">
        <f t="shared" si="51"/>
        <v>255423.86554062273</v>
      </c>
      <c r="N60" s="87">
        <f t="shared" si="51"/>
        <v>255423.86554062273</v>
      </c>
      <c r="O60" s="87">
        <f t="shared" si="51"/>
        <v>255423.86554062273</v>
      </c>
      <c r="P60" s="88">
        <f t="shared" si="37"/>
        <v>3108284.6805846952</v>
      </c>
    </row>
    <row r="61" spans="1:16" ht="13.5">
      <c r="A61" s="84" t="s">
        <v>214</v>
      </c>
      <c r="B61" s="86" t="s">
        <v>215</v>
      </c>
      <c r="C61" s="81"/>
      <c r="D61" s="82"/>
      <c r="E61" s="82"/>
      <c r="F61" s="82"/>
      <c r="G61" s="82"/>
      <c r="H61" s="82"/>
      <c r="I61" s="82">
        <f>[2]Assumption!F115</f>
        <v>0</v>
      </c>
      <c r="J61" s="82">
        <f t="shared" ref="J61:O61" si="52">I61</f>
        <v>0</v>
      </c>
      <c r="K61" s="82">
        <f t="shared" si="52"/>
        <v>0</v>
      </c>
      <c r="L61" s="82">
        <f t="shared" si="52"/>
        <v>0</v>
      </c>
      <c r="M61" s="82">
        <f t="shared" si="52"/>
        <v>0</v>
      </c>
      <c r="N61" s="82">
        <f t="shared" si="52"/>
        <v>0</v>
      </c>
      <c r="O61" s="82">
        <f t="shared" si="52"/>
        <v>0</v>
      </c>
      <c r="P61" s="83">
        <f t="shared" si="37"/>
        <v>0</v>
      </c>
    </row>
    <row r="62" spans="1:16" ht="13.5">
      <c r="A62" s="84" t="s">
        <v>216</v>
      </c>
      <c r="B62" s="86" t="s">
        <v>217</v>
      </c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3">
        <f t="shared" si="37"/>
        <v>0</v>
      </c>
    </row>
    <row r="63" spans="1:16" ht="13.5">
      <c r="A63" s="94"/>
      <c r="B63" s="91" t="s">
        <v>218</v>
      </c>
      <c r="C63" s="81"/>
      <c r="D63" s="87">
        <f t="shared" ref="D63:O63" si="53">SUM(D61:D62)</f>
        <v>0</v>
      </c>
      <c r="E63" s="87">
        <f t="shared" si="53"/>
        <v>0</v>
      </c>
      <c r="F63" s="87">
        <f t="shared" si="53"/>
        <v>0</v>
      </c>
      <c r="G63" s="87">
        <f t="shared" si="53"/>
        <v>0</v>
      </c>
      <c r="H63" s="87">
        <f t="shared" si="53"/>
        <v>0</v>
      </c>
      <c r="I63" s="87">
        <f t="shared" si="53"/>
        <v>0</v>
      </c>
      <c r="J63" s="87">
        <f t="shared" si="53"/>
        <v>0</v>
      </c>
      <c r="K63" s="87">
        <f t="shared" si="53"/>
        <v>0</v>
      </c>
      <c r="L63" s="87">
        <f t="shared" si="53"/>
        <v>0</v>
      </c>
      <c r="M63" s="87">
        <f t="shared" si="53"/>
        <v>0</v>
      </c>
      <c r="N63" s="87">
        <f t="shared" si="53"/>
        <v>0</v>
      </c>
      <c r="O63" s="87">
        <f t="shared" si="53"/>
        <v>0</v>
      </c>
      <c r="P63" s="88">
        <f t="shared" si="37"/>
        <v>0</v>
      </c>
    </row>
    <row r="64" spans="1:16" ht="13.5">
      <c r="A64" s="95" t="s">
        <v>219</v>
      </c>
      <c r="B64" s="96" t="s">
        <v>220</v>
      </c>
      <c r="C64" s="97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3">
        <f t="shared" si="37"/>
        <v>0</v>
      </c>
    </row>
    <row r="65" spans="1:16" ht="13.5">
      <c r="A65" s="98"/>
      <c r="B65" s="99" t="s">
        <v>221</v>
      </c>
      <c r="C65" s="100"/>
      <c r="D65" s="101">
        <f t="shared" ref="D65:P65" si="54">D63+D60+D64</f>
        <v>247717.15963784495</v>
      </c>
      <c r="E65" s="101">
        <f t="shared" si="54"/>
        <v>262423.86554062273</v>
      </c>
      <c r="F65" s="101">
        <f t="shared" si="54"/>
        <v>295828.86554062273</v>
      </c>
      <c r="G65" s="101">
        <f t="shared" si="54"/>
        <v>258923.86554062273</v>
      </c>
      <c r="H65" s="101">
        <f t="shared" si="54"/>
        <v>255423.86554062273</v>
      </c>
      <c r="I65" s="101">
        <f t="shared" si="54"/>
        <v>255423.86554062273</v>
      </c>
      <c r="J65" s="101">
        <f t="shared" si="54"/>
        <v>255423.86554062273</v>
      </c>
      <c r="K65" s="101">
        <f t="shared" si="54"/>
        <v>255423.86554062273</v>
      </c>
      <c r="L65" s="101">
        <f t="shared" si="54"/>
        <v>255423.86554062273</v>
      </c>
      <c r="M65" s="101">
        <f t="shared" si="54"/>
        <v>255423.86554062273</v>
      </c>
      <c r="N65" s="101">
        <f t="shared" si="54"/>
        <v>255423.86554062273</v>
      </c>
      <c r="O65" s="101">
        <f t="shared" si="54"/>
        <v>255423.86554062273</v>
      </c>
      <c r="P65" s="102">
        <f t="shared" si="54"/>
        <v>3108284.6805846952</v>
      </c>
    </row>
    <row r="67" spans="1:16">
      <c r="A67" s="67" t="str">
        <f ca="1">CELL("FILENAME")</f>
        <v>C:\Users\Felienne\Enron\EnronSpreadsheets\[sally_beck__33825__Quick Review of Commodity Logic.xls]Comm Logic</v>
      </c>
    </row>
    <row r="68" spans="1:16">
      <c r="D68" s="69"/>
    </row>
    <row r="72" spans="1:16">
      <c r="D72" s="103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3" t="s">
        <v>140</v>
      </c>
    </row>
    <row r="73" spans="1:16">
      <c r="D73" s="104">
        <v>36892</v>
      </c>
      <c r="E73" s="77">
        <v>36923</v>
      </c>
      <c r="F73" s="77">
        <v>36951</v>
      </c>
      <c r="G73" s="77">
        <v>36982</v>
      </c>
      <c r="H73" s="77">
        <v>37012</v>
      </c>
      <c r="I73" s="77">
        <v>37043</v>
      </c>
      <c r="J73" s="77">
        <v>37073</v>
      </c>
      <c r="K73" s="77">
        <v>37104</v>
      </c>
      <c r="L73" s="77">
        <v>37135</v>
      </c>
      <c r="M73" s="77">
        <v>37165</v>
      </c>
      <c r="N73" s="77">
        <v>37196</v>
      </c>
      <c r="O73" s="77">
        <v>37226</v>
      </c>
      <c r="P73" s="78" t="s">
        <v>143</v>
      </c>
    </row>
    <row r="74" spans="1:16">
      <c r="A74" s="105" t="s">
        <v>222</v>
      </c>
    </row>
    <row r="75" spans="1:16">
      <c r="A75" s="68" t="s">
        <v>223</v>
      </c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>
        <f>SUM(D75:O75)</f>
        <v>0</v>
      </c>
    </row>
    <row r="76" spans="1:16">
      <c r="A76" s="68" t="s">
        <v>224</v>
      </c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>
        <f>SUM(D76:O76)</f>
        <v>0</v>
      </c>
    </row>
    <row r="77" spans="1:16">
      <c r="A77" s="68" t="s">
        <v>225</v>
      </c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>
        <f>SUM(D77:O77)</f>
        <v>0</v>
      </c>
    </row>
    <row r="78" spans="1:16">
      <c r="A78" s="68" t="s">
        <v>226</v>
      </c>
      <c r="D78" s="106">
        <f t="shared" ref="D78:O78" si="55">SUM(D75:D77)</f>
        <v>0</v>
      </c>
      <c r="E78" s="106">
        <f t="shared" si="55"/>
        <v>0</v>
      </c>
      <c r="F78" s="106">
        <f t="shared" si="55"/>
        <v>0</v>
      </c>
      <c r="G78" s="106">
        <f t="shared" si="55"/>
        <v>0</v>
      </c>
      <c r="H78" s="106">
        <f t="shared" si="55"/>
        <v>0</v>
      </c>
      <c r="I78" s="106">
        <f t="shared" si="55"/>
        <v>0</v>
      </c>
      <c r="J78" s="106">
        <f t="shared" si="55"/>
        <v>0</v>
      </c>
      <c r="K78" s="106">
        <f t="shared" si="55"/>
        <v>0</v>
      </c>
      <c r="L78" s="106">
        <f t="shared" si="55"/>
        <v>0</v>
      </c>
      <c r="M78" s="106">
        <f t="shared" si="55"/>
        <v>0</v>
      </c>
      <c r="N78" s="106">
        <f t="shared" si="55"/>
        <v>0</v>
      </c>
      <c r="O78" s="106">
        <f t="shared" si="55"/>
        <v>0</v>
      </c>
      <c r="P78" s="106">
        <f>SUM(D78:O78)</f>
        <v>0</v>
      </c>
    </row>
  </sheetData>
  <printOptions horizontalCentered="1"/>
  <pageMargins left="0.1" right="0.1" top="0.45" bottom="0.5" header="0" footer="0"/>
  <pageSetup scale="58" orientation="landscape" verticalDpi="300" r:id="rId1"/>
  <headerFooter alignWithMargins="0">
    <oddFooter>&amp;L&amp;"Arial Narrow,Regular"&amp;8&amp;D
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Comm Logic</vt:lpstr>
      <vt:lpstr>Headcount</vt:lpstr>
      <vt:lpstr>Direct Expense</vt:lpstr>
      <vt:lpstr>'Comm Logic'!Print_Area</vt:lpstr>
      <vt:lpstr>'Direct Expense'!Print_Area</vt:lpstr>
      <vt:lpstr>Headcount!Print_Area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aspoede</dc:creator>
  <cp:lastModifiedBy>Felienne</cp:lastModifiedBy>
  <dcterms:created xsi:type="dcterms:W3CDTF">2000-10-30T23:27:34Z</dcterms:created>
  <dcterms:modified xsi:type="dcterms:W3CDTF">2014-09-05T10:49:26Z</dcterms:modified>
</cp:coreProperties>
</file>